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essy/Documents/"/>
    </mc:Choice>
  </mc:AlternateContent>
  <xr:revisionPtr revIDLastSave="0" documentId="8_{088A63A6-5654-D948-97B6-457DC7259C10}" xr6:coauthVersionLast="34" xr6:coauthVersionMax="34" xr10:uidLastSave="{00000000-0000-0000-0000-000000000000}"/>
  <bookViews>
    <workbookView xWindow="420" yWindow="460" windowWidth="25180" windowHeight="14520" xr2:uid="{00000000-000D-0000-FFFF-FFFF00000000}"/>
  </bookViews>
  <sheets>
    <sheet name="Burndown" sheetId="1" r:id="rId1"/>
  </sheets>
  <definedNames>
    <definedName name="_xlchart.v1.0" hidden="1">Burndown!$B$2:$B$4</definedName>
    <definedName name="_xlchart.v1.1" hidden="1">Burndown!$C$2:$C$4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R19" i="1"/>
  <c r="R20" i="1"/>
  <c r="L21" i="1"/>
  <c r="M21" i="1"/>
  <c r="N21" i="1"/>
  <c r="O21" i="1"/>
  <c r="P21" i="1"/>
  <c r="Q21" i="1"/>
  <c r="K21" i="1"/>
  <c r="D21" i="1"/>
  <c r="F21" i="1"/>
  <c r="G21" i="1"/>
  <c r="H21" i="1"/>
  <c r="I21" i="1"/>
  <c r="J21" i="1"/>
  <c r="R17" i="1" l="1"/>
  <c r="R7" i="1"/>
  <c r="R8" i="1"/>
  <c r="R9" i="1"/>
  <c r="R10" i="1"/>
  <c r="R11" i="1"/>
  <c r="R12" i="1"/>
  <c r="R13" i="1"/>
  <c r="R14" i="1"/>
  <c r="R15" i="1"/>
  <c r="R16" i="1"/>
  <c r="R18" i="1"/>
  <c r="R21" i="1" l="1"/>
  <c r="E4" i="1" l="1"/>
  <c r="I4" i="1" s="1"/>
  <c r="J4" i="1" s="1"/>
  <c r="K4" i="1" s="1"/>
  <c r="L4" i="1" s="1"/>
  <c r="M4" i="1" s="1"/>
  <c r="N4" i="1" s="1"/>
  <c r="O4" i="1" s="1"/>
  <c r="P4" i="1" s="1"/>
  <c r="Q4" i="1" s="1"/>
  <c r="E3" i="1" l="1"/>
  <c r="C3" i="1"/>
  <c r="C4" i="1"/>
  <c r="C2" i="1"/>
  <c r="N3" i="1" l="1"/>
  <c r="P3" i="1"/>
  <c r="O3" i="1"/>
  <c r="Q3" i="1"/>
  <c r="M3" i="1"/>
  <c r="L3" i="1"/>
  <c r="K3" i="1"/>
  <c r="J3" i="1"/>
  <c r="F3" i="1"/>
  <c r="I3" i="1"/>
  <c r="H3" i="1"/>
  <c r="G3" i="1"/>
</calcChain>
</file>

<file path=xl/sharedStrings.xml><?xml version="1.0" encoding="utf-8"?>
<sst xmlns="http://schemas.openxmlformats.org/spreadsheetml/2006/main" count="55" uniqueCount="41">
  <si>
    <t>Status</t>
  </si>
  <si>
    <t>Ideal Burndown</t>
  </si>
  <si>
    <t>Actual Burndown</t>
  </si>
  <si>
    <t>Highburn Fortress</t>
  </si>
  <si>
    <t>Ræða við verkkaupa</t>
  </si>
  <si>
    <t>Klára verkefnaáætlun</t>
  </si>
  <si>
    <t>Búa til klasa</t>
  </si>
  <si>
    <t>Skilgreina föll</t>
  </si>
  <si>
    <t>Klára upphafsviðmót</t>
  </si>
  <si>
    <t xml:space="preserve">Klára borð 1 </t>
  </si>
  <si>
    <t xml:space="preserve">Klára borð 2 </t>
  </si>
  <si>
    <t xml:space="preserve">Klára borð 3 </t>
  </si>
  <si>
    <t>Klára borð 4 (endaborð)</t>
  </si>
  <si>
    <t xml:space="preserve">Innleiða grafík </t>
  </si>
  <si>
    <t>Vika 1</t>
  </si>
  <si>
    <t xml:space="preserve">Vika 2 </t>
  </si>
  <si>
    <t xml:space="preserve">Vika 3 </t>
  </si>
  <si>
    <t xml:space="preserve">Vika 4 </t>
  </si>
  <si>
    <t>Vika 5</t>
  </si>
  <si>
    <t>Vika 6</t>
  </si>
  <si>
    <t xml:space="preserve">Áætlaðar klst </t>
  </si>
  <si>
    <t>Forgangsröðun</t>
  </si>
  <si>
    <t>Verkþáttur</t>
  </si>
  <si>
    <t>Vika 7</t>
  </si>
  <si>
    <t>Vika 8</t>
  </si>
  <si>
    <t>Ólokið</t>
  </si>
  <si>
    <t>Í vinnslu</t>
  </si>
  <si>
    <t>Lokið</t>
  </si>
  <si>
    <t>Vika 9</t>
  </si>
  <si>
    <t>Vika 10</t>
  </si>
  <si>
    <t>Vika 11</t>
  </si>
  <si>
    <t>Vika 12</t>
  </si>
  <si>
    <t>Vikur eftir</t>
  </si>
  <si>
    <t>núna</t>
  </si>
  <si>
    <t>Gera GameOver skjá</t>
  </si>
  <si>
    <t>Summa</t>
  </si>
  <si>
    <t>Prófanir</t>
  </si>
  <si>
    <t>Burndown</t>
  </si>
  <si>
    <t>SQL</t>
  </si>
  <si>
    <t>Sequence Diagram</t>
  </si>
  <si>
    <t>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</si>
</sst>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 indent="3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3" borderId="0" xfId="0" applyNumberFormat="1" applyFill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  <fill>
        <patternFill patternType="solid">
          <fgColor indexed="64"/>
          <bgColor theme="3" tint="0.59999389629810485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Burndown!$D$3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Burndown!$E$2:$Q$2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Burndown!$E$3:$Q$3</c:f>
              <c:numCache>
                <c:formatCode>General</c:formatCode>
                <c:ptCount val="13"/>
                <c:pt idx="0">
                  <c:v>187</c:v>
                </c:pt>
                <c:pt idx="1">
                  <c:v>175</c:v>
                </c:pt>
                <c:pt idx="2">
                  <c:v>163</c:v>
                </c:pt>
                <c:pt idx="3">
                  <c:v>155</c:v>
                </c:pt>
                <c:pt idx="4">
                  <c:v>143.5</c:v>
                </c:pt>
                <c:pt idx="5">
                  <c:v>130.5</c:v>
                </c:pt>
                <c:pt idx="6">
                  <c:v>104.75</c:v>
                </c:pt>
                <c:pt idx="7">
                  <c:v>95.75</c:v>
                </c:pt>
                <c:pt idx="8">
                  <c:v>81.5</c:v>
                </c:pt>
                <c:pt idx="9">
                  <c:v>64</c:v>
                </c:pt>
                <c:pt idx="10">
                  <c:v>51.5</c:v>
                </c:pt>
                <c:pt idx="11">
                  <c:v>36.5</c:v>
                </c:pt>
                <c:pt idx="12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Burndown!$E$2:$Q$2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Burndown!$E$4:$Q$4</c:f>
              <c:numCache>
                <c:formatCode>General</c:formatCode>
                <c:ptCount val="13"/>
                <c:pt idx="0">
                  <c:v>187</c:v>
                </c:pt>
                <c:pt idx="1">
                  <c:v>173.64285714285714</c:v>
                </c:pt>
                <c:pt idx="2">
                  <c:v>160.28571428571428</c:v>
                </c:pt>
                <c:pt idx="3">
                  <c:v>146.92857142857142</c:v>
                </c:pt>
                <c:pt idx="4">
                  <c:v>131.34523809523807</c:v>
                </c:pt>
                <c:pt idx="5">
                  <c:v>117.98809523809521</c:v>
                </c:pt>
                <c:pt idx="6">
                  <c:v>104.63095238095235</c:v>
                </c:pt>
                <c:pt idx="7">
                  <c:v>91.27380952380949</c:v>
                </c:pt>
                <c:pt idx="8">
                  <c:v>77.916666666666629</c:v>
                </c:pt>
                <c:pt idx="9">
                  <c:v>64.559523809523768</c:v>
                </c:pt>
                <c:pt idx="10">
                  <c:v>51.202380952380906</c:v>
                </c:pt>
                <c:pt idx="11">
                  <c:v>37.845238095238045</c:v>
                </c:pt>
                <c:pt idx="12">
                  <c:v>24.488095238095188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29120"/>
        <c:axId val="318028704"/>
      </c:scatterChart>
      <c:valAx>
        <c:axId val="318029120"/>
        <c:scaling>
          <c:orientation val="maxMin"/>
          <c:max val="1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Vikur</a:t>
                </a:r>
                <a:r>
                  <a:rPr lang="en-US" baseline="0"/>
                  <a:t> eftir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8704"/>
        <c:crosses val="autoZero"/>
        <c:crossBetween val="midCat"/>
        <c:majorUnit val="1"/>
      </c:valAx>
      <c:valAx>
        <c:axId val="318028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Tímar eftir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93210381624751926"/>
              <c:y val="0.36350825582961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Staða verkþátta lokið vs ólokið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Staða verkþátta lokið vs ólokið</a:t>
          </a:r>
        </a:p>
      </cx:txPr>
    </cx:title>
    <cx:plotArea>
      <cx:plotAreaRegion>
        <cx:series layoutId="waterfall" uniqueId="{B8E17AB6-E221-4F6E-B7A0-972D36ADA159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9371</xdr:colOff>
      <xdr:row>24</xdr:row>
      <xdr:rowOff>157585</xdr:rowOff>
    </xdr:from>
    <xdr:to>
      <xdr:col>15</xdr:col>
      <xdr:colOff>575565</xdr:colOff>
      <xdr:row>36</xdr:row>
      <xdr:rowOff>46460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6538" y="4348585"/>
              <a:ext cx="5307527" cy="217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1030271</xdr:colOff>
      <xdr:row>24</xdr:row>
      <xdr:rowOff>146007</xdr:rowOff>
    </xdr:from>
    <xdr:to>
      <xdr:col>7</xdr:col>
      <xdr:colOff>626664</xdr:colOff>
      <xdr:row>36</xdr:row>
      <xdr:rowOff>65362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R21" totalsRowCount="1" headerRowDxfId="26">
  <autoFilter ref="B6:R20" xr:uid="{00000000-0009-0000-0100-000001000000}"/>
  <tableColumns count="17">
    <tableColumn id="1" xr3:uid="{00000000-0010-0000-0000-000001000000}" name="Verkþáttur" totalsRowLabel="Burndown"/>
    <tableColumn id="2" xr3:uid="{00000000-0010-0000-0000-000002000000}" name="Forgangsröðun"/>
    <tableColumn id="3" xr3:uid="{00000000-0010-0000-0000-000003000000}" name="Áætlaðar klst " totalsRowFunction="sum"/>
    <tableColumn id="4" xr3:uid="{00000000-0010-0000-0000-000004000000}" name="Status"/>
    <tableColumn id="5" xr3:uid="{00000000-0010-0000-0000-000005000000}" name="Vika 1" totalsRowFunction="sum" dataDxfId="25" totalsRowDxfId="12"/>
    <tableColumn id="6" xr3:uid="{00000000-0010-0000-0000-000006000000}" name="Vika 2 " totalsRowFunction="sum" dataDxfId="24" totalsRowDxfId="11"/>
    <tableColumn id="9" xr3:uid="{00000000-0010-0000-0000-000009000000}" name="Vika 3 " totalsRowFunction="sum" dataDxfId="23" totalsRowDxfId="10"/>
    <tableColumn id="7" xr3:uid="{00000000-0010-0000-0000-000007000000}" name="Vika 4 " totalsRowFunction="sum" dataDxfId="22" totalsRowDxfId="9"/>
    <tableColumn id="8" xr3:uid="{00000000-0010-0000-0000-000008000000}" name="Vika 5" totalsRowFunction="sum" dataDxfId="21" totalsRowDxfId="8"/>
    <tableColumn id="10" xr3:uid="{7396DBAB-EE94-6743-AC1D-792131245C92}" name="Vika 6" totalsRowFunction="custom" dataDxfId="20" totalsRowDxfId="7">
      <totalsRowFormula>SUM(Table1[Vika 6])</totalsRowFormula>
    </tableColumn>
    <tableColumn id="11" xr3:uid="{E6890CB6-A17A-2C49-8179-041F00ADE5C3}" name="Vika 7" totalsRowFunction="custom" dataDxfId="19" totalsRowDxfId="6">
      <totalsRowFormula>SUM(Table1[Vika 7])</totalsRowFormula>
    </tableColumn>
    <tableColumn id="12" xr3:uid="{8270E9F5-C3CC-8B44-9F6E-FE6369842BA5}" name="Vika 8" totalsRowFunction="custom" dataDxfId="18" totalsRowDxfId="5">
      <totalsRowFormula>SUM(Table1[Vika 8])</totalsRowFormula>
    </tableColumn>
    <tableColumn id="13" xr3:uid="{11950B39-EA6C-2A4A-A9CA-11FB2C970E02}" name="Vika 9" totalsRowFunction="custom" dataDxfId="17" totalsRowDxfId="4">
      <totalsRowFormula>SUM(Table1[Vika 9])</totalsRowFormula>
    </tableColumn>
    <tableColumn id="14" xr3:uid="{C1FAF0C6-427F-E84A-8ADE-FAC2719CD11D}" name="Vika 10" totalsRowFunction="custom" dataDxfId="16" totalsRowDxfId="3">
      <totalsRowFormula>SUM(Table1[Vika 10])</totalsRowFormula>
    </tableColumn>
    <tableColumn id="15" xr3:uid="{E85496D0-63E9-F942-8873-1C3E02768DB5}" name="Vika 11" totalsRowFunction="custom" dataDxfId="15" totalsRowDxfId="2">
      <totalsRowFormula>SUM(Table1[Vika 11])</totalsRowFormula>
    </tableColumn>
    <tableColumn id="16" xr3:uid="{B56DC2FC-1703-4A4F-A2C2-1973F5ACC566}" name="Vika 12" totalsRowFunction="custom" dataDxfId="14" totalsRowDxfId="1">
      <totalsRowFormula>SUM(Table1[Vika 12])</totalsRowFormula>
    </tableColumn>
    <tableColumn id="17" xr3:uid="{2DAAB5B6-ACF7-AB48-8032-E25CA41BEF08}" name="Summa" totalsRowFunction="custom" dataDxfId="13" totalsRowDxfId="0">
      <calculatedColumnFormula>SUM(Table1[[#This Row],[Vika 1]:[Vika 12]])</calculatedColumnFormula>
      <totalsRowFormula>SUM(Table1[Summa])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topLeftCell="B4" zoomScale="120" zoomScaleNormal="120" workbookViewId="0">
      <selection activeCell="K7" sqref="K7:K20"/>
    </sheetView>
  </sheetViews>
  <sheetFormatPr baseColWidth="10" defaultColWidth="8.83203125" defaultRowHeight="15" x14ac:dyDescent="0.2"/>
  <cols>
    <col min="1" max="1" width="3.5" customWidth="1"/>
    <col min="2" max="2" width="24.83203125" customWidth="1"/>
    <col min="3" max="3" width="13.83203125" customWidth="1"/>
    <col min="4" max="4" width="16.83203125" customWidth="1"/>
    <col min="5" max="5" width="10.6640625" bestFit="1" customWidth="1"/>
    <col min="8" max="8" width="9.5" customWidth="1"/>
  </cols>
  <sheetData>
    <row r="1" spans="1:18" x14ac:dyDescent="0.2">
      <c r="B1" s="1" t="s">
        <v>3</v>
      </c>
    </row>
    <row r="2" spans="1:18" x14ac:dyDescent="0.2">
      <c r="B2" s="2" t="s">
        <v>25</v>
      </c>
      <c r="C2" s="3">
        <f>COUNTIF(Table1[Status],B2)</f>
        <v>1</v>
      </c>
      <c r="D2" s="4" t="s">
        <v>32</v>
      </c>
      <c r="E2" s="5">
        <v>12</v>
      </c>
      <c r="F2" s="5">
        <v>11</v>
      </c>
      <c r="G2" s="5">
        <v>10</v>
      </c>
      <c r="H2" s="5">
        <v>9</v>
      </c>
      <c r="I2" s="5">
        <v>8</v>
      </c>
      <c r="J2" s="5">
        <v>7</v>
      </c>
      <c r="K2" s="5">
        <v>6</v>
      </c>
      <c r="L2" s="5">
        <v>5</v>
      </c>
      <c r="M2" s="5">
        <v>4</v>
      </c>
      <c r="N2" s="5">
        <v>3</v>
      </c>
      <c r="O2" s="5">
        <v>2</v>
      </c>
      <c r="P2" s="5">
        <v>1</v>
      </c>
      <c r="Q2" s="5">
        <v>0</v>
      </c>
    </row>
    <row r="3" spans="1:18" x14ac:dyDescent="0.2">
      <c r="B3" s="2" t="s">
        <v>26</v>
      </c>
      <c r="C3" s="3">
        <f>COUNTIF(Table1[Status],B3)</f>
        <v>1</v>
      </c>
      <c r="D3" s="4" t="s">
        <v>2</v>
      </c>
      <c r="E3" s="5">
        <f>SUM(Table1[[Áætlaðar klst ]])</f>
        <v>187</v>
      </c>
      <c r="F3" s="5">
        <f>IF(SUM(Table1[[Vika 1]:[Vika 12]])=0,#N/A,$E3-SUM(Table1[Vika 1]))</f>
        <v>175</v>
      </c>
      <c r="G3" s="5">
        <f>IF(SUM(Table1[[Vika 2 ]:[Vika 12]])=0,#N/A,$E3-SUM(Table1[[Vika 1]:[Vika 2 ]]))</f>
        <v>163</v>
      </c>
      <c r="H3" s="5">
        <f>IF(SUM(Table1[[Vika 3 ]:[Vika 12]])=0,#N/A,$E3-SUM(Table1[[Vika 1]:[Vika 3 ]]))</f>
        <v>155</v>
      </c>
      <c r="I3" s="5">
        <f>IF(SUM(Table1[[Vika 4 ]:[Vika 12]])=0,#N/A,$E3-SUM(Table1[[Vika 1]:[Vika 4 ]]))</f>
        <v>143.5</v>
      </c>
      <c r="J3" s="5">
        <f>IF(SUM(Table1[[Vika 5]:[Vika 12]])=0,#N/A,$E3-SUM(Table1[[Vika 1]:[Vika 5]]))</f>
        <v>130.5</v>
      </c>
      <c r="K3" s="5">
        <f>IF(SUM(Table1[[Vika 6]:[Vika 12]])=0,#N/A,$E3-SUM(Table1[[Vika 1]:[Vika 6]]))</f>
        <v>104.75</v>
      </c>
      <c r="L3" s="5">
        <f>IF(SUM(Table1[[Vika 7]:[Vika 12]])=0,#N/A,$E3-SUM(Table1[[Vika 1]:[Vika 7]]))</f>
        <v>95.75</v>
      </c>
      <c r="M3" s="5">
        <f>IF(SUM(Table1[[Vika 8]:[Vika 12]])=0,#N/A,$E3-SUM(Table1[[Vika 1]:[Vika 8]]))</f>
        <v>81.5</v>
      </c>
      <c r="N3" s="5">
        <f>IF(SUM(Table1[[Vika 9]:[Vika 12]])=0,#N/A,$E3-SUM(Table1[[Vika 1]:[Vika 9]]))</f>
        <v>64</v>
      </c>
      <c r="O3" s="5">
        <f>IF(SUM(Table1[[Vika 10]:[Vika 12]])=0,#N/A,$E3-SUM(Table1[[Vika 1]:[Vika 10]]))</f>
        <v>51.5</v>
      </c>
      <c r="P3" s="5">
        <f>IF(SUM(Table1[[Vika 11]:[Vika 12]])=0,#N/A,$E3-SUM(Table1[[Vika 1]:[Vika 11]]))</f>
        <v>36.5</v>
      </c>
      <c r="Q3" s="5">
        <f>IF(SUM(Table1[[Vika 12]:[Vika 12]])=0,#N/A,$E3-SUM(Table1[[Vika 1]:[Vika 12]]))</f>
        <v>16.5</v>
      </c>
    </row>
    <row r="4" spans="1:18" x14ac:dyDescent="0.2">
      <c r="B4" s="2" t="s">
        <v>27</v>
      </c>
      <c r="C4" s="3">
        <f>COUNTIF(Table1[Status],B4)</f>
        <v>12</v>
      </c>
      <c r="D4" s="4" t="s">
        <v>1</v>
      </c>
      <c r="E4" s="5">
        <f>SUM(Table1[[Áætlaðar klst ]])</f>
        <v>187</v>
      </c>
      <c r="F4" s="5">
        <f>E4-$E4/C20</f>
        <v>173.64285714285714</v>
      </c>
      <c r="G4" s="5">
        <f>F4-$E4/C20</f>
        <v>160.28571428571428</v>
      </c>
      <c r="H4" s="5">
        <f>G4-$E4/C20</f>
        <v>146.92857142857142</v>
      </c>
      <c r="I4" s="5">
        <f t="shared" ref="F4:Q4" si="0">H4-$E4/12</f>
        <v>131.34523809523807</v>
      </c>
      <c r="J4" s="5">
        <f>I4-$E4/C20</f>
        <v>117.98809523809521</v>
      </c>
      <c r="K4" s="5">
        <f>J4-$E4/C20</f>
        <v>104.63095238095235</v>
      </c>
      <c r="L4" s="5">
        <f>K4-$E4/C20</f>
        <v>91.27380952380949</v>
      </c>
      <c r="M4" s="5">
        <f>L4-$E4/C20</f>
        <v>77.916666666666629</v>
      </c>
      <c r="N4" s="5">
        <f>M4-$E4/C20</f>
        <v>64.559523809523768</v>
      </c>
      <c r="O4" s="5">
        <f>N4-$E4/C20</f>
        <v>51.202380952380906</v>
      </c>
      <c r="P4" s="5">
        <f>O4-$E4/C20</f>
        <v>37.845238095238045</v>
      </c>
      <c r="Q4" s="5">
        <f>P4-$E4/C20</f>
        <v>24.488095238095188</v>
      </c>
    </row>
    <row r="5" spans="1:18" x14ac:dyDescent="0.2">
      <c r="Q5" t="s">
        <v>33</v>
      </c>
    </row>
    <row r="6" spans="1:18" x14ac:dyDescent="0.2">
      <c r="A6" s="11" t="s">
        <v>40</v>
      </c>
      <c r="B6" s="6" t="s">
        <v>22</v>
      </c>
      <c r="C6" s="6" t="s">
        <v>21</v>
      </c>
      <c r="D6" s="6" t="s">
        <v>20</v>
      </c>
      <c r="E6" s="6" t="s">
        <v>0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23</v>
      </c>
      <c r="M6" s="7" t="s">
        <v>24</v>
      </c>
      <c r="N6" s="7" t="s">
        <v>28</v>
      </c>
      <c r="O6" s="7" t="s">
        <v>29</v>
      </c>
      <c r="P6" s="7" t="s">
        <v>30</v>
      </c>
      <c r="Q6" s="7" t="s">
        <v>31</v>
      </c>
      <c r="R6" s="6" t="s">
        <v>35</v>
      </c>
    </row>
    <row r="7" spans="1:18" x14ac:dyDescent="0.2">
      <c r="A7" s="11">
        <v>1</v>
      </c>
      <c r="B7" t="s">
        <v>4</v>
      </c>
      <c r="C7">
        <v>1</v>
      </c>
      <c r="D7">
        <v>12</v>
      </c>
      <c r="E7" t="s">
        <v>27</v>
      </c>
      <c r="F7" s="8">
        <v>12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9">
        <f>SUM(Table1[[#This Row],[Vika 1]:[Vika 12]])</f>
        <v>14</v>
      </c>
    </row>
    <row r="8" spans="1:18" x14ac:dyDescent="0.2">
      <c r="A8" s="11">
        <v>2</v>
      </c>
      <c r="B8" t="s">
        <v>5</v>
      </c>
      <c r="C8">
        <v>2</v>
      </c>
      <c r="D8">
        <v>20</v>
      </c>
      <c r="E8" t="s">
        <v>27</v>
      </c>
      <c r="F8" s="8">
        <v>0</v>
      </c>
      <c r="G8" s="8">
        <v>5</v>
      </c>
      <c r="H8" s="8">
        <v>0</v>
      </c>
      <c r="I8" s="8">
        <v>0</v>
      </c>
      <c r="J8" s="8">
        <v>0</v>
      </c>
      <c r="K8" s="8">
        <v>0.5</v>
      </c>
      <c r="L8" s="8">
        <v>0</v>
      </c>
      <c r="M8" s="8">
        <v>2</v>
      </c>
      <c r="N8" s="8">
        <v>3</v>
      </c>
      <c r="O8" s="8">
        <v>0</v>
      </c>
      <c r="P8" s="8">
        <v>1</v>
      </c>
      <c r="Q8" s="8">
        <v>3</v>
      </c>
      <c r="R8" s="9">
        <f>SUM(Table1[[#This Row],[Vika 1]:[Vika 12]])</f>
        <v>14.5</v>
      </c>
    </row>
    <row r="9" spans="1:18" x14ac:dyDescent="0.2">
      <c r="A9" s="11">
        <v>3</v>
      </c>
      <c r="B9" t="s">
        <v>6</v>
      </c>
      <c r="C9">
        <v>3</v>
      </c>
      <c r="D9">
        <v>27</v>
      </c>
      <c r="E9" t="s">
        <v>27</v>
      </c>
      <c r="F9" s="8">
        <v>0</v>
      </c>
      <c r="G9" s="8">
        <v>2</v>
      </c>
      <c r="H9" s="8">
        <v>3</v>
      </c>
      <c r="I9" s="8">
        <v>1.5</v>
      </c>
      <c r="J9" s="8">
        <v>2</v>
      </c>
      <c r="K9" s="8">
        <v>2</v>
      </c>
      <c r="L9" s="8">
        <v>3</v>
      </c>
      <c r="M9" s="8">
        <v>2.5</v>
      </c>
      <c r="N9" s="8">
        <v>5</v>
      </c>
      <c r="O9" s="8">
        <v>2</v>
      </c>
      <c r="P9" s="8">
        <v>1</v>
      </c>
      <c r="Q9" s="8">
        <v>1</v>
      </c>
      <c r="R9" s="9">
        <f>SUM(Table1[[#This Row],[Vika 1]:[Vika 12]])</f>
        <v>25</v>
      </c>
    </row>
    <row r="10" spans="1:18" x14ac:dyDescent="0.2">
      <c r="A10" s="11">
        <v>4</v>
      </c>
      <c r="B10" t="s">
        <v>7</v>
      </c>
      <c r="C10">
        <v>4</v>
      </c>
      <c r="D10">
        <v>30</v>
      </c>
      <c r="E10" t="s">
        <v>27</v>
      </c>
      <c r="F10" s="8">
        <v>0</v>
      </c>
      <c r="G10" s="8">
        <v>4</v>
      </c>
      <c r="H10" s="8">
        <v>4</v>
      </c>
      <c r="I10" s="8">
        <v>5</v>
      </c>
      <c r="J10" s="8">
        <v>5</v>
      </c>
      <c r="K10" s="8">
        <v>7</v>
      </c>
      <c r="L10" s="8">
        <v>0</v>
      </c>
      <c r="M10" s="8">
        <v>2</v>
      </c>
      <c r="N10" s="8">
        <v>1</v>
      </c>
      <c r="O10" s="8">
        <v>0</v>
      </c>
      <c r="P10" s="8">
        <v>0.5</v>
      </c>
      <c r="Q10" s="8">
        <v>1</v>
      </c>
      <c r="R10" s="9">
        <f>SUM(Table1[[#This Row],[Vika 1]:[Vika 12]])</f>
        <v>29.5</v>
      </c>
    </row>
    <row r="11" spans="1:18" x14ac:dyDescent="0.2">
      <c r="A11" s="11">
        <v>5</v>
      </c>
      <c r="B11" t="s">
        <v>8</v>
      </c>
      <c r="C11">
        <v>5</v>
      </c>
      <c r="D11">
        <v>10</v>
      </c>
      <c r="E11" t="s">
        <v>27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6</v>
      </c>
      <c r="L11" s="8">
        <v>2</v>
      </c>
      <c r="M11" s="8">
        <v>2</v>
      </c>
      <c r="N11" s="8">
        <v>1</v>
      </c>
      <c r="O11" s="8">
        <v>0</v>
      </c>
      <c r="P11" s="8">
        <v>0</v>
      </c>
      <c r="Q11" s="8">
        <v>0</v>
      </c>
      <c r="R11" s="9">
        <f>SUM(Table1[[#This Row],[Vika 1]:[Vika 12]])</f>
        <v>11</v>
      </c>
    </row>
    <row r="12" spans="1:18" x14ac:dyDescent="0.2">
      <c r="A12" s="11">
        <v>6</v>
      </c>
      <c r="B12" t="s">
        <v>9</v>
      </c>
      <c r="C12">
        <v>6</v>
      </c>
      <c r="D12">
        <v>10</v>
      </c>
      <c r="E12" t="s">
        <v>27</v>
      </c>
      <c r="F12" s="8">
        <v>0</v>
      </c>
      <c r="G12" s="8">
        <v>0</v>
      </c>
      <c r="H12" s="8">
        <v>0</v>
      </c>
      <c r="I12" s="8">
        <v>4</v>
      </c>
      <c r="J12" s="8">
        <v>1</v>
      </c>
      <c r="K12" s="8">
        <v>5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9">
        <f>SUM(Table1[[#This Row],[Vika 1]:[Vika 12]])</f>
        <v>10</v>
      </c>
    </row>
    <row r="13" spans="1:18" x14ac:dyDescent="0.2">
      <c r="A13" s="11">
        <v>7</v>
      </c>
      <c r="B13" t="s">
        <v>10</v>
      </c>
      <c r="C13">
        <v>7</v>
      </c>
      <c r="D13">
        <v>10</v>
      </c>
      <c r="E13" t="s">
        <v>27</v>
      </c>
      <c r="F13" s="8">
        <v>0</v>
      </c>
      <c r="G13" s="8">
        <v>0</v>
      </c>
      <c r="H13" s="8">
        <v>0</v>
      </c>
      <c r="I13" s="8">
        <v>0</v>
      </c>
      <c r="J13" s="8">
        <v>4</v>
      </c>
      <c r="K13" s="8">
        <v>4.25</v>
      </c>
      <c r="L13" s="8">
        <v>0</v>
      </c>
      <c r="M13" s="8">
        <v>1.75</v>
      </c>
      <c r="N13" s="8">
        <v>0</v>
      </c>
      <c r="O13" s="8">
        <v>0</v>
      </c>
      <c r="P13" s="8">
        <v>0</v>
      </c>
      <c r="Q13" s="8">
        <v>0</v>
      </c>
      <c r="R13" s="9">
        <f>SUM(Table1[[#This Row],[Vika 1]:[Vika 12]])</f>
        <v>10</v>
      </c>
    </row>
    <row r="14" spans="1:18" x14ac:dyDescent="0.2">
      <c r="A14" s="11">
        <v>8</v>
      </c>
      <c r="B14" t="s">
        <v>11</v>
      </c>
      <c r="C14">
        <v>8</v>
      </c>
      <c r="D14">
        <v>10</v>
      </c>
      <c r="E14" t="s">
        <v>27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</v>
      </c>
      <c r="M14" s="8">
        <v>0</v>
      </c>
      <c r="N14" s="8">
        <v>2</v>
      </c>
      <c r="O14" s="8">
        <v>4.5</v>
      </c>
      <c r="P14" s="8">
        <v>5.5</v>
      </c>
      <c r="Q14" s="8">
        <v>4</v>
      </c>
      <c r="R14" s="9">
        <f>SUM(Table1[[#This Row],[Vika 1]:[Vika 12]])</f>
        <v>17</v>
      </c>
    </row>
    <row r="15" spans="1:18" x14ac:dyDescent="0.2">
      <c r="A15" s="11">
        <v>9</v>
      </c>
      <c r="B15" t="s">
        <v>12</v>
      </c>
      <c r="C15">
        <v>9</v>
      </c>
      <c r="D15">
        <v>15</v>
      </c>
      <c r="E15" t="s">
        <v>27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2</v>
      </c>
      <c r="O15" s="8">
        <v>2</v>
      </c>
      <c r="P15" s="8">
        <v>3</v>
      </c>
      <c r="Q15" s="8">
        <v>5</v>
      </c>
      <c r="R15" s="9">
        <f>SUM(Table1[[#This Row],[Vika 1]:[Vika 12]])</f>
        <v>13</v>
      </c>
    </row>
    <row r="16" spans="1:18" x14ac:dyDescent="0.2">
      <c r="A16" s="11">
        <v>10</v>
      </c>
      <c r="B16" t="s">
        <v>34</v>
      </c>
      <c r="C16">
        <v>10</v>
      </c>
      <c r="D16">
        <v>6</v>
      </c>
      <c r="E16" t="s">
        <v>27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2</v>
      </c>
      <c r="N16" s="8">
        <v>1</v>
      </c>
      <c r="O16" s="8">
        <v>2</v>
      </c>
      <c r="P16" s="8">
        <v>1</v>
      </c>
      <c r="Q16" s="8">
        <v>1</v>
      </c>
      <c r="R16" s="9">
        <f>SUM(Table1[[#This Row],[Vika 1]:[Vika 12]])</f>
        <v>8</v>
      </c>
    </row>
    <row r="17" spans="1:18" x14ac:dyDescent="0.2">
      <c r="A17" s="11">
        <v>11</v>
      </c>
      <c r="B17" t="s">
        <v>36</v>
      </c>
      <c r="C17">
        <v>12</v>
      </c>
      <c r="D17">
        <v>3</v>
      </c>
      <c r="E17" t="s">
        <v>27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1.5</v>
      </c>
      <c r="O17" s="8">
        <v>0</v>
      </c>
      <c r="P17" s="8">
        <v>1</v>
      </c>
      <c r="Q17" s="8">
        <v>2</v>
      </c>
      <c r="R17" s="10">
        <f>SUM(Table1[[#This Row],[Vika 1]:[Vika 12]])</f>
        <v>4.5</v>
      </c>
    </row>
    <row r="18" spans="1:18" x14ac:dyDescent="0.2">
      <c r="A18" s="11">
        <v>12</v>
      </c>
      <c r="B18" t="s">
        <v>13</v>
      </c>
      <c r="C18">
        <v>11</v>
      </c>
      <c r="D18">
        <v>30</v>
      </c>
      <c r="E18" t="s">
        <v>27</v>
      </c>
      <c r="F18" s="8">
        <v>0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2</v>
      </c>
      <c r="P18" s="8">
        <v>2</v>
      </c>
      <c r="Q18" s="8">
        <v>2</v>
      </c>
      <c r="R18" s="9">
        <f>SUM(Table1[[#This Row],[Vika 1]:[Vika 12]])</f>
        <v>14</v>
      </c>
    </row>
    <row r="19" spans="1:18" x14ac:dyDescent="0.2">
      <c r="A19" s="11">
        <v>13</v>
      </c>
      <c r="B19" t="s">
        <v>39</v>
      </c>
      <c r="C19">
        <v>13</v>
      </c>
      <c r="D19">
        <v>2</v>
      </c>
      <c r="E19" t="s">
        <v>26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10">
        <f>SUM(Table1[[#This Row],[Vika 1]:[Vika 12]])</f>
        <v>0</v>
      </c>
    </row>
    <row r="20" spans="1:18" x14ac:dyDescent="0.2">
      <c r="A20" s="11">
        <v>14</v>
      </c>
      <c r="B20" t="s">
        <v>38</v>
      </c>
      <c r="C20">
        <v>14</v>
      </c>
      <c r="D20">
        <v>2</v>
      </c>
      <c r="E20" t="s">
        <v>25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10">
        <f>SUM(Table1[[#This Row],[Vika 1]:[Vika 12]])</f>
        <v>0</v>
      </c>
    </row>
    <row r="21" spans="1:18" x14ac:dyDescent="0.2">
      <c r="B21" t="s">
        <v>37</v>
      </c>
      <c r="D21">
        <f>SUBTOTAL(109,Table1[[Áætlaðar klst ]])</f>
        <v>187</v>
      </c>
      <c r="F21" s="8">
        <f>SUBTOTAL(109,Table1[Vika 1])</f>
        <v>12</v>
      </c>
      <c r="G21" s="8">
        <f>SUBTOTAL(109,Table1[[Vika 2 ]])</f>
        <v>12</v>
      </c>
      <c r="H21" s="8">
        <f>SUBTOTAL(109,Table1[[Vika 3 ]])</f>
        <v>8</v>
      </c>
      <c r="I21" s="8">
        <f>SUBTOTAL(109,Table1[[Vika 4 ]])</f>
        <v>11.5</v>
      </c>
      <c r="J21" s="8">
        <f>SUBTOTAL(109,Table1[Vika 5])</f>
        <v>13</v>
      </c>
      <c r="K21" s="8">
        <f>SUM(Table1[Vika 6])</f>
        <v>25.75</v>
      </c>
      <c r="L21" s="8">
        <f>SUM(Table1[Vika 7])</f>
        <v>9</v>
      </c>
      <c r="M21" s="8">
        <f>SUM(Table1[Vika 8])</f>
        <v>14.25</v>
      </c>
      <c r="N21" s="8">
        <f>SUM(Table1[Vika 9])</f>
        <v>17.5</v>
      </c>
      <c r="O21" s="8">
        <f>SUM(Table1[Vika 10])</f>
        <v>12.5</v>
      </c>
      <c r="P21" s="8">
        <f>SUM(Table1[Vika 11])</f>
        <v>15</v>
      </c>
      <c r="Q21" s="8">
        <f>SUM(Table1[Vika 12])</f>
        <v>20</v>
      </c>
      <c r="R21" s="10">
        <f>SUM(Table1[Summa])</f>
        <v>170.5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</vt:lpstr>
    </vt:vector>
  </TitlesOfParts>
  <Company>http://www.hotpmo.com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McIntyre</dc:creator>
  <cp:lastModifiedBy>Microsoft Office User</cp:lastModifiedBy>
  <dcterms:created xsi:type="dcterms:W3CDTF">2016-10-20T15:07:14Z</dcterms:created>
  <dcterms:modified xsi:type="dcterms:W3CDTF">2019-04-14T15:50:40Z</dcterms:modified>
</cp:coreProperties>
</file>