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cfhui_utas_edu_au/Documents/2019 sem 2/KMA153/project 3/"/>
    </mc:Choice>
  </mc:AlternateContent>
  <xr:revisionPtr revIDLastSave="43" documentId="11_A436645660A789757ECAAC81CCB75CCD5E6D7961" xr6:coauthVersionLast="45" xr6:coauthVersionMax="45" xr10:uidLastSave="{713B8F01-8C26-47AA-8896-D0C62E79D571}"/>
  <bookViews>
    <workbookView xWindow="-110" yWindow="-110" windowWidth="19420" windowHeight="11020" firstSheet="3" activeTab="5" xr2:uid="{00000000-000D-0000-FFFF-FFFF00000000}"/>
  </bookViews>
  <sheets>
    <sheet name="fishing (A1)" sheetId="1" r:id="rId1"/>
    <sheet name="fishing (A2) experienced skippe" sheetId="4" r:id="rId2"/>
    <sheet name="fishing (A2) in-exp skipper" sheetId="5" r:id="rId3"/>
    <sheet name="fishing (A5) exp vs age" sheetId="6" r:id="rId4"/>
    <sheet name="fishing (A5) exp vs GE" sheetId="8" r:id="rId5"/>
    <sheet name="fishing (A5) exp vs search" sheetId="7" r:id="rId6"/>
    <sheet name="fishing (A5) age vs search" sheetId="9" r:id="rId7"/>
    <sheet name="fishing (A5) Age vs GE" sheetId="10" r:id="rId8"/>
    <sheet name="fishing (A5) GE vs search" sheetId="11" r:id="rId9"/>
  </sheets>
  <definedNames>
    <definedName name="_xlnm._FilterDatabase" localSheetId="0" hidden="1">'fishing (A1)'!$A$1:$H$152</definedName>
    <definedName name="_xlnm._FilterDatabase" localSheetId="1" hidden="1">'fishing (A2) experienced skippe'!$A$1:$H$106</definedName>
    <definedName name="_xlnm._FilterDatabase" localSheetId="2" hidden="1">'fishing (A2) in-exp skipper'!$A$1:$H$47</definedName>
    <definedName name="Age_of_boat">'fishing (A1)'!$E:$E</definedName>
    <definedName name="Boat">'fishing (A1)'!$A:$A</definedName>
    <definedName name="Catch">'fishing (A1)'!$B:$B</definedName>
    <definedName name="data">'fishing (A1)'!$A$2:$G$162</definedName>
    <definedName name="Depth">'fishing (A1)'!#REF!</definedName>
    <definedName name="Equipment">'fishing (A1)'!$F:$F</definedName>
    <definedName name="Experienced">'fishing (A1)'!$D:$D</definedName>
    <definedName name="Port">'fishing (A1)'!#REF!</definedName>
    <definedName name="Sea">'fishing (A1)'!#REF!</definedName>
    <definedName name="Search">'fishing (A1)'!$G:$G</definedName>
    <definedName name="Time">'fishing (A1)'!$H:$H</definedName>
    <definedName name="Trip_1">'fishing (A1)'!#REF!</definedName>
    <definedName name="Trip_2">'fishing (A1)'!#REF!</definedName>
    <definedName name="Trip_3">'fishing (A1)'!#REF!</definedName>
    <definedName name="Trip_4">'fishing (A1)'!#REF!</definedName>
    <definedName name="Value">'fishing (A1)'!$C:$C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1" l="1"/>
  <c r="P75" i="4" l="1"/>
  <c r="B12" i="6" l="1"/>
  <c r="C12" i="6"/>
  <c r="C11" i="6"/>
  <c r="B11" i="6"/>
  <c r="C18" i="11"/>
  <c r="C25" i="11" s="1"/>
  <c r="B18" i="11"/>
  <c r="C17" i="11"/>
  <c r="C24" i="11" s="1"/>
  <c r="B17" i="11"/>
  <c r="B24" i="11" s="1"/>
  <c r="G12" i="11"/>
  <c r="G11" i="11"/>
  <c r="C18" i="10"/>
  <c r="C25" i="10" s="1"/>
  <c r="B18" i="10"/>
  <c r="D18" i="10" s="1"/>
  <c r="C17" i="10"/>
  <c r="B17" i="10"/>
  <c r="B24" i="10" s="1"/>
  <c r="G12" i="10"/>
  <c r="G11" i="10"/>
  <c r="G13" i="10" s="1"/>
  <c r="G14" i="10" s="1"/>
  <c r="C18" i="9"/>
  <c r="C25" i="9" s="1"/>
  <c r="B18" i="9"/>
  <c r="D18" i="9" s="1"/>
  <c r="C17" i="9"/>
  <c r="C24" i="9" s="1"/>
  <c r="B17" i="9"/>
  <c r="B24" i="9" s="1"/>
  <c r="G12" i="9"/>
  <c r="G11" i="9"/>
  <c r="C18" i="8"/>
  <c r="C25" i="8" s="1"/>
  <c r="B18" i="8"/>
  <c r="C17" i="8"/>
  <c r="B17" i="8"/>
  <c r="G12" i="8"/>
  <c r="G11" i="8"/>
  <c r="G13" i="8" s="1"/>
  <c r="G14" i="8" s="1"/>
  <c r="G13" i="11" l="1"/>
  <c r="G14" i="11" s="1"/>
  <c r="B19" i="8"/>
  <c r="B24" i="8"/>
  <c r="C24" i="8"/>
  <c r="C19" i="8"/>
  <c r="D18" i="8"/>
  <c r="B25" i="8"/>
  <c r="C19" i="10"/>
  <c r="C24" i="10"/>
  <c r="B19" i="11"/>
  <c r="D17" i="11"/>
  <c r="C19" i="11"/>
  <c r="D18" i="11"/>
  <c r="B25" i="11"/>
  <c r="D26" i="11" s="1"/>
  <c r="B19" i="10"/>
  <c r="D17" i="10"/>
  <c r="D19" i="10" s="1"/>
  <c r="B25" i="10"/>
  <c r="G13" i="9"/>
  <c r="G14" i="9" s="1"/>
  <c r="C19" i="9"/>
  <c r="D17" i="9"/>
  <c r="D19" i="9" s="1"/>
  <c r="B19" i="9"/>
  <c r="B25" i="9"/>
  <c r="D26" i="9" s="1"/>
  <c r="D17" i="8"/>
  <c r="D19" i="8" s="1"/>
  <c r="B17" i="7"/>
  <c r="B24" i="7" s="1"/>
  <c r="C18" i="7"/>
  <c r="C25" i="7" s="1"/>
  <c r="B18" i="7"/>
  <c r="C17" i="7"/>
  <c r="G12" i="7"/>
  <c r="G11" i="7"/>
  <c r="G13" i="7" s="1"/>
  <c r="G14" i="7" s="1"/>
  <c r="C13" i="6"/>
  <c r="B13" i="6"/>
  <c r="D12" i="6"/>
  <c r="D11" i="6"/>
  <c r="D26" i="10" l="1"/>
  <c r="D30" i="10" s="1"/>
  <c r="D26" i="8"/>
  <c r="D19" i="11"/>
  <c r="D30" i="11"/>
  <c r="D30" i="9"/>
  <c r="D29" i="9"/>
  <c r="D13" i="6"/>
  <c r="C24" i="7"/>
  <c r="C19" i="7"/>
  <c r="D17" i="7"/>
  <c r="D19" i="7" s="1"/>
  <c r="D18" i="7"/>
  <c r="B19" i="7"/>
  <c r="B25" i="7"/>
  <c r="D29" i="10" l="1"/>
  <c r="D26" i="7"/>
  <c r="B18" i="6"/>
  <c r="B25" i="6" s="1"/>
  <c r="B37" i="6"/>
  <c r="B17" i="6"/>
  <c r="B24" i="6" s="1"/>
  <c r="B36" i="6"/>
  <c r="D30" i="8"/>
  <c r="D29" i="8"/>
  <c r="C18" i="6"/>
  <c r="C25" i="6" s="1"/>
  <c r="C17" i="6"/>
  <c r="D30" i="7"/>
  <c r="D29" i="7"/>
  <c r="B38" i="6" l="1"/>
  <c r="B39" i="6" s="1"/>
  <c r="D18" i="6"/>
  <c r="B19" i="6"/>
  <c r="D17" i="6"/>
  <c r="C24" i="6"/>
  <c r="C19" i="6"/>
  <c r="L113" i="1"/>
  <c r="N121" i="1"/>
  <c r="L121" i="1"/>
  <c r="N122" i="1"/>
  <c r="L122" i="1"/>
  <c r="D19" i="6" l="1"/>
  <c r="D26" i="6"/>
  <c r="L125" i="1"/>
  <c r="L126" i="1"/>
  <c r="L134" i="1"/>
  <c r="L135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2" i="1"/>
  <c r="I6" i="1"/>
  <c r="I10" i="1"/>
  <c r="I14" i="1"/>
  <c r="I18" i="1"/>
  <c r="I22" i="1"/>
  <c r="I130" i="1"/>
  <c r="I114" i="1"/>
  <c r="I98" i="1"/>
  <c r="I70" i="1"/>
  <c r="I54" i="1"/>
  <c r="I38" i="1"/>
  <c r="I150" i="1"/>
  <c r="I142" i="1"/>
  <c r="I134" i="1"/>
  <c r="I126" i="1"/>
  <c r="I118" i="1"/>
  <c r="I110" i="1"/>
  <c r="I102" i="1"/>
  <c r="I94" i="1"/>
  <c r="I78" i="1"/>
  <c r="I62" i="1"/>
  <c r="I46" i="1"/>
  <c r="I30" i="1"/>
  <c r="I147" i="1"/>
  <c r="I139" i="1"/>
  <c r="I131" i="1"/>
  <c r="I123" i="1"/>
  <c r="I115" i="1"/>
  <c r="I107" i="1"/>
  <c r="I99" i="1"/>
  <c r="I90" i="1"/>
  <c r="I74" i="1"/>
  <c r="I58" i="1"/>
  <c r="I42" i="1"/>
  <c r="I26" i="1"/>
  <c r="I146" i="1"/>
  <c r="I138" i="1"/>
  <c r="I122" i="1"/>
  <c r="I106" i="1"/>
  <c r="I86" i="1"/>
  <c r="I151" i="1"/>
  <c r="I143" i="1"/>
  <c r="I135" i="1"/>
  <c r="I127" i="1"/>
  <c r="I119" i="1"/>
  <c r="I111" i="1"/>
  <c r="I103" i="1"/>
  <c r="I95" i="1"/>
  <c r="I82" i="1"/>
  <c r="I66" i="1"/>
  <c r="I50" i="1"/>
  <c r="I34" i="1"/>
  <c r="L136" i="1" l="1"/>
  <c r="L139" i="1" s="1"/>
  <c r="D29" i="6"/>
  <c r="D30" i="6"/>
  <c r="L127" i="1"/>
  <c r="P77" i="5"/>
  <c r="P76" i="5"/>
  <c r="P63" i="5"/>
  <c r="P62" i="5"/>
  <c r="P66" i="5" s="1"/>
  <c r="P49" i="5"/>
  <c r="P48" i="5"/>
  <c r="P35" i="5"/>
  <c r="P34" i="5"/>
  <c r="P39" i="5" s="1"/>
  <c r="P21" i="5"/>
  <c r="P20" i="5"/>
  <c r="P7" i="5"/>
  <c r="P6" i="5"/>
  <c r="P34" i="4"/>
  <c r="P33" i="4"/>
  <c r="P20" i="4"/>
  <c r="P19" i="4"/>
  <c r="P24" i="4" s="1"/>
  <c r="P6" i="4"/>
  <c r="P5" i="4"/>
  <c r="P76" i="4"/>
  <c r="P80" i="4"/>
  <c r="P62" i="4"/>
  <c r="P61" i="4"/>
  <c r="P48" i="4"/>
  <c r="P47" i="4"/>
  <c r="P104" i="1"/>
  <c r="P103" i="1"/>
  <c r="P90" i="1"/>
  <c r="P89" i="1"/>
  <c r="P76" i="1"/>
  <c r="P75" i="1"/>
  <c r="P62" i="1"/>
  <c r="P61" i="1"/>
  <c r="P48" i="1"/>
  <c r="P47" i="1"/>
  <c r="P34" i="1"/>
  <c r="P33" i="1"/>
  <c r="P20" i="1"/>
  <c r="P19" i="1"/>
  <c r="P6" i="1"/>
  <c r="P5" i="1"/>
  <c r="P66" i="4" l="1"/>
  <c r="P25" i="5"/>
  <c r="P79" i="1"/>
  <c r="P9" i="1"/>
  <c r="P93" i="1"/>
  <c r="P23" i="1"/>
  <c r="P107" i="1"/>
  <c r="P38" i="4"/>
  <c r="P81" i="5"/>
  <c r="L140" i="1"/>
  <c r="P65" i="1"/>
  <c r="P66" i="1"/>
  <c r="P52" i="4"/>
  <c r="P51" i="4"/>
  <c r="P10" i="4"/>
  <c r="P9" i="4"/>
  <c r="P11" i="5"/>
  <c r="P10" i="5"/>
  <c r="P53" i="5"/>
  <c r="P52" i="5"/>
  <c r="P67" i="5"/>
  <c r="L130" i="1"/>
  <c r="L131" i="1"/>
  <c r="P80" i="1"/>
  <c r="P23" i="4"/>
  <c r="P24" i="5"/>
  <c r="P10" i="1"/>
  <c r="P80" i="5"/>
  <c r="P79" i="4"/>
  <c r="P37" i="4"/>
  <c r="P38" i="5"/>
  <c r="P65" i="4"/>
  <c r="P94" i="1"/>
  <c r="P38" i="1"/>
  <c r="P52" i="1"/>
  <c r="P108" i="1"/>
  <c r="P37" i="1"/>
  <c r="P24" i="1"/>
  <c r="P51" i="1"/>
</calcChain>
</file>

<file path=xl/sharedStrings.xml><?xml version="1.0" encoding="utf-8"?>
<sst xmlns="http://schemas.openxmlformats.org/spreadsheetml/2006/main" count="1912" uniqueCount="113">
  <si>
    <t>Boat</t>
  </si>
  <si>
    <t>Catch</t>
  </si>
  <si>
    <t>Value</t>
  </si>
  <si>
    <t>Experienced</t>
  </si>
  <si>
    <t>Age of boat</t>
  </si>
  <si>
    <t>Equipment</t>
  </si>
  <si>
    <t>Search</t>
  </si>
  <si>
    <t>Time</t>
  </si>
  <si>
    <t>catch_BIN</t>
  </si>
  <si>
    <t>t-Test: Two-Sample Assuming Unequal Variances</t>
  </si>
  <si>
    <t>yes</t>
  </si>
  <si>
    <t>old</t>
  </si>
  <si>
    <t>average</t>
  </si>
  <si>
    <t>adequate</t>
  </si>
  <si>
    <t>test the null hypothesis that there is no difference in mean Value  between Experienced and Inexperienced skippers</t>
  </si>
  <si>
    <t>Experiencedand skippers</t>
  </si>
  <si>
    <t>Inexperienced skippers</t>
  </si>
  <si>
    <t>Mean</t>
  </si>
  <si>
    <t>Variance</t>
  </si>
  <si>
    <t>diff in means</t>
  </si>
  <si>
    <t>Observations</t>
  </si>
  <si>
    <t>std error</t>
  </si>
  <si>
    <t>Hypothesized Mean Difference</t>
  </si>
  <si>
    <t>Confidence multiplier</t>
  </si>
  <si>
    <t>df</t>
  </si>
  <si>
    <t>t Stat</t>
  </si>
  <si>
    <t>Lower bound</t>
  </si>
  <si>
    <t>P(T&lt;=t) one-tail</t>
  </si>
  <si>
    <t>Upper bound</t>
  </si>
  <si>
    <t>t Critical one-tail</t>
  </si>
  <si>
    <t>P(T&lt;=t) two-tail</t>
  </si>
  <si>
    <t>t Critical two-tail</t>
  </si>
  <si>
    <t>test the null hypothesis that there is no difference in mean Time between Experienced and Inexperienced skippers</t>
  </si>
  <si>
    <t>no</t>
  </si>
  <si>
    <t>test the null hypothesis that there is no difference in mean Value between Old and New boats</t>
  </si>
  <si>
    <t xml:space="preserve"> Old boats</t>
  </si>
  <si>
    <t>New boats</t>
  </si>
  <si>
    <t>new</t>
  </si>
  <si>
    <t>test the null hypothesis that there is no difference in mean Time between Old and New boats</t>
  </si>
  <si>
    <t>sophisticated</t>
  </si>
  <si>
    <t>test the null hypothesis that there is no difference in mean Value between Adequate and Sophisticated search equipment</t>
  </si>
  <si>
    <t>Adequate search equipment</t>
  </si>
  <si>
    <t>Sophisticated search equipment</t>
  </si>
  <si>
    <t>test the null hypothesis that there is no difference in mean Time between Adequate and Sophisticated search equipment</t>
  </si>
  <si>
    <t>above av</t>
  </si>
  <si>
    <t>test the null hypothesis that there is no difference in mean Value between average and above average general equipment</t>
  </si>
  <si>
    <t>average general equipment</t>
  </si>
  <si>
    <t>above average general equipment</t>
  </si>
  <si>
    <t>test the null hypothesis that there is no difference in mean Time between average and above average general equipment</t>
  </si>
  <si>
    <t>Median of catch</t>
  </si>
  <si>
    <t>Count of Experienced</t>
  </si>
  <si>
    <t>Grand Total</t>
  </si>
  <si>
    <t>high</t>
  </si>
  <si>
    <t>low</t>
  </si>
  <si>
    <t>p_experience_no</t>
  </si>
  <si>
    <t>p_experience_yes</t>
  </si>
  <si>
    <t>n_experience_no</t>
  </si>
  <si>
    <t>n_experience_yes</t>
  </si>
  <si>
    <t>experience_no</t>
  </si>
  <si>
    <t>p</t>
  </si>
  <si>
    <t>point estimate</t>
  </si>
  <si>
    <t>n</t>
  </si>
  <si>
    <t>sample size</t>
  </si>
  <si>
    <t>SE</t>
  </si>
  <si>
    <t>use the SE formula for a proportion</t>
  </si>
  <si>
    <t>~95% value</t>
  </si>
  <si>
    <t>lower bound</t>
  </si>
  <si>
    <t>point estimate - 2*SE</t>
  </si>
  <si>
    <t>upper bound</t>
  </si>
  <si>
    <t>point estimate + 2*SE</t>
  </si>
  <si>
    <t>experience_yes</t>
  </si>
  <si>
    <t xml:space="preserve">test the null hypothesis that there is no difference in mean Value  between new and old boat with experienced skippers </t>
  </si>
  <si>
    <t>New boat</t>
  </si>
  <si>
    <t>Old boat</t>
  </si>
  <si>
    <t xml:space="preserve">test the null hypothesis that there is no difference in mean Time  between new and old boat with experienced skippers </t>
  </si>
  <si>
    <t xml:space="preserve">test the null hypothesis that there is no difference in mean Value  between adequate and sophisiticated search equipment with experienced skippers </t>
  </si>
  <si>
    <t>Sophisiticated search equipment</t>
  </si>
  <si>
    <t xml:space="preserve">test the null hypothesis that there is no difference in mean Time  between adequate and sophisiticated search equipment with experienced skippers </t>
  </si>
  <si>
    <t xml:space="preserve">test the null hypothesis that there is no difference in mean Value  between average and above average general equipment with experienced skippers </t>
  </si>
  <si>
    <t>Average general equipment</t>
  </si>
  <si>
    <t>Above average general equipment</t>
  </si>
  <si>
    <t xml:space="preserve">test the null hypothesis that there is no difference in mean Time  between average and above average general equipment with experienced skippers </t>
  </si>
  <si>
    <t xml:space="preserve">test the null hypothesis that there is no difference in mean Value  between new and old boat with inexperienced skippers </t>
  </si>
  <si>
    <t>test the null hypothesis that there is no difference in mean Time  between new and old boat with inexperienced skippers</t>
  </si>
  <si>
    <t xml:space="preserve">test the null hypothesis that there is no difference in mean Value  between adequate and sophisiticated search equipment with inexperienced skippers </t>
  </si>
  <si>
    <t xml:space="preserve">test the null hypothesis that there is no difference in mean Time  between adequate and sophisiticated search equipment with inexperienced skippers </t>
  </si>
  <si>
    <t xml:space="preserve">test the null hypothesis that there is no difference in mean Value  between average and above average general equipment with inexperienced skippers </t>
  </si>
  <si>
    <t xml:space="preserve">test the null hypothesis that there is no difference in mean Time  between average and above average general equipment with inexperienced skippers </t>
  </si>
  <si>
    <t>Count of Boat</t>
  </si>
  <si>
    <t>chi-squared statistic</t>
  </si>
  <si>
    <t>p-value</t>
  </si>
  <si>
    <t>Since p-value is greater than 0.05 (5%), so we can tell there is not a signigicant difference between observed counts and expected counts</t>
  </si>
  <si>
    <t>P(new boat)</t>
  </si>
  <si>
    <t>P(inexperienced skipper)</t>
  </si>
  <si>
    <t>P(new boat and inexperienced skipper)</t>
  </si>
  <si>
    <t>Number</t>
  </si>
  <si>
    <t>General equipment</t>
  </si>
  <si>
    <t>P(above average general equipment)</t>
  </si>
  <si>
    <t>P(above average general equipment and inexperienced skipper)</t>
  </si>
  <si>
    <t>General Equipment</t>
  </si>
  <si>
    <t>Since p-value is greater than 0.05 (5%), so we can tell there is no signigicant difference between observed counts and expected counts</t>
  </si>
  <si>
    <t>Search equipment</t>
  </si>
  <si>
    <t>P(adequate search equipment)</t>
  </si>
  <si>
    <t>P(adequate search equipment and inexperienced skipper)</t>
  </si>
  <si>
    <t>Since p-value is less than 0.05 (5%), so we can tell there is a signigicant difference between observed counts and expected counts</t>
  </si>
  <si>
    <t>inexperienced skipper then to have adequate search equipment and experienced skipper tend to have sophisticated search equipment</t>
  </si>
  <si>
    <t>P(adequate search equipment and new boat)</t>
  </si>
  <si>
    <t>old boat tend to have adequate search equipment and new boat tend to have sophisticated search squipment</t>
  </si>
  <si>
    <t>P(above average general equipment and new boat)</t>
  </si>
  <si>
    <t>P(adequate equipment)</t>
  </si>
  <si>
    <t>P(adequate equipment and above average general equipment)</t>
  </si>
  <si>
    <t>skipper tend to bring adequate search equipment with average general equipment and skipper tend to bring sophisticated search squipment with above average general equipment</t>
  </si>
  <si>
    <t>chi-squared statistic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</si>
</sst>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00000"/>
    <numFmt numFmtId="179" formatCode="0.00000"/>
  </numFmts>
  <fonts count="8">
    <font>
      <sz val="10"/>
      <name val="MS Sans Serif"/>
    </font>
    <font>
      <sz val="8"/>
      <name val="MS Sans Serif"/>
    </font>
    <font>
      <b/>
      <sz val="8"/>
      <name val="MS Sans Serif"/>
    </font>
    <font>
      <i/>
      <sz val="10"/>
      <name val="MS Sans Serif"/>
    </font>
    <font>
      <sz val="10"/>
      <color rgb="FF0070C0"/>
      <name val="Arial"/>
      <family val="2"/>
    </font>
    <font>
      <sz val="10"/>
      <color rgb="FF0070C0"/>
      <name val="MS Sans Serif"/>
    </font>
    <font>
      <b/>
      <sz val="10"/>
      <name val="MS Sans Serif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0" fillId="0" borderId="0" xfId="0" applyBorder="1"/>
    <xf numFmtId="177" fontId="0" fillId="0" borderId="3" xfId="0" applyNumberFormat="1" applyBorder="1"/>
    <xf numFmtId="177" fontId="0" fillId="0" borderId="4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5" xfId="0" applyBorder="1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176" fontId="0" fillId="0" borderId="0" xfId="0" applyNumberFormat="1"/>
    <xf numFmtId="178" fontId="0" fillId="0" borderId="0" xfId="0" applyNumberFormat="1"/>
    <xf numFmtId="2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u Fan Hui" refreshedDate="43725.586340740738" createdVersion="6" refreshedVersion="6" minRefreshableVersion="3" recordCount="151" xr:uid="{00000000-000A-0000-FFFF-FFFF00000000}">
  <cacheSource type="worksheet">
    <worksheetSource ref="A1:I152" sheet="fishing (A1)"/>
  </cacheSource>
  <cacheFields count="9">
    <cacheField name="Boat" numFmtId="0">
      <sharedItems containsSemiMixedTypes="0" containsString="0" containsNumber="1" containsInteger="1" minValue="1" maxValue="151"/>
    </cacheField>
    <cacheField name="Catch" numFmtId="1">
      <sharedItems containsSemiMixedTypes="0" containsString="0" containsNumber="1" containsInteger="1" minValue="30" maxValue="54"/>
    </cacheField>
    <cacheField name="Value" numFmtId="0">
      <sharedItems containsSemiMixedTypes="0" containsString="0" containsNumber="1" containsInteger="1" minValue="29" maxValue="90"/>
    </cacheField>
    <cacheField name="Experienced" numFmtId="0">
      <sharedItems count="2">
        <s v="yes"/>
        <s v="no"/>
      </sharedItems>
    </cacheField>
    <cacheField name="Age of boat" numFmtId="0">
      <sharedItems count="2">
        <s v="old"/>
        <s v="new"/>
      </sharedItems>
    </cacheField>
    <cacheField name="Equipment" numFmtId="0">
      <sharedItems count="2">
        <s v="average"/>
        <s v="above av"/>
      </sharedItems>
    </cacheField>
    <cacheField name="Search" numFmtId="0">
      <sharedItems count="2">
        <s v="adequate"/>
        <s v="sophisticated"/>
      </sharedItems>
    </cacheField>
    <cacheField name="Time" numFmtId="176">
      <sharedItems containsSemiMixedTypes="0" containsString="0" containsNumber="1" containsInteger="1" minValue="51" maxValue="176"/>
    </cacheField>
    <cacheField name="catch_BIN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7"/>
    <n v="41"/>
    <n v="84"/>
    <x v="0"/>
    <x v="0"/>
    <x v="0"/>
    <x v="0"/>
    <n v="135"/>
    <x v="0"/>
  </r>
  <r>
    <n v="18"/>
    <n v="43"/>
    <n v="54"/>
    <x v="0"/>
    <x v="0"/>
    <x v="0"/>
    <x v="0"/>
    <n v="131"/>
    <x v="1"/>
  </r>
  <r>
    <n v="31"/>
    <n v="39"/>
    <n v="82"/>
    <x v="0"/>
    <x v="0"/>
    <x v="0"/>
    <x v="0"/>
    <n v="136"/>
    <x v="0"/>
  </r>
  <r>
    <n v="53"/>
    <n v="42"/>
    <n v="62"/>
    <x v="0"/>
    <x v="0"/>
    <x v="0"/>
    <x v="0"/>
    <n v="133"/>
    <x v="0"/>
  </r>
  <r>
    <n v="59"/>
    <n v="43"/>
    <n v="41"/>
    <x v="0"/>
    <x v="0"/>
    <x v="0"/>
    <x v="0"/>
    <n v="161"/>
    <x v="1"/>
  </r>
  <r>
    <n v="90"/>
    <n v="44"/>
    <n v="55"/>
    <x v="0"/>
    <x v="0"/>
    <x v="0"/>
    <x v="0"/>
    <n v="117"/>
    <x v="1"/>
  </r>
  <r>
    <n v="94"/>
    <n v="41"/>
    <n v="46"/>
    <x v="0"/>
    <x v="0"/>
    <x v="0"/>
    <x v="0"/>
    <n v="139"/>
    <x v="0"/>
  </r>
  <r>
    <n v="103"/>
    <n v="42"/>
    <n v="85"/>
    <x v="0"/>
    <x v="0"/>
    <x v="0"/>
    <x v="0"/>
    <n v="139"/>
    <x v="0"/>
  </r>
  <r>
    <n v="107"/>
    <n v="47"/>
    <n v="90"/>
    <x v="0"/>
    <x v="0"/>
    <x v="0"/>
    <x v="0"/>
    <n v="164"/>
    <x v="1"/>
  </r>
  <r>
    <n v="109"/>
    <n v="40"/>
    <n v="53"/>
    <x v="0"/>
    <x v="0"/>
    <x v="0"/>
    <x v="0"/>
    <n v="136"/>
    <x v="0"/>
  </r>
  <r>
    <n v="114"/>
    <n v="52"/>
    <n v="86"/>
    <x v="0"/>
    <x v="0"/>
    <x v="0"/>
    <x v="0"/>
    <n v="167"/>
    <x v="1"/>
  </r>
  <r>
    <n v="115"/>
    <n v="41"/>
    <n v="58"/>
    <x v="0"/>
    <x v="0"/>
    <x v="0"/>
    <x v="0"/>
    <n v="120"/>
    <x v="0"/>
  </r>
  <r>
    <n v="121"/>
    <n v="49"/>
    <n v="87"/>
    <x v="0"/>
    <x v="0"/>
    <x v="0"/>
    <x v="0"/>
    <n v="156"/>
    <x v="1"/>
  </r>
  <r>
    <n v="124"/>
    <n v="50"/>
    <n v="87"/>
    <x v="0"/>
    <x v="0"/>
    <x v="0"/>
    <x v="0"/>
    <n v="128"/>
    <x v="1"/>
  </r>
  <r>
    <n v="135"/>
    <n v="54"/>
    <n v="88"/>
    <x v="0"/>
    <x v="0"/>
    <x v="0"/>
    <x v="0"/>
    <n v="144"/>
    <x v="1"/>
  </r>
  <r>
    <n v="145"/>
    <n v="44"/>
    <n v="63"/>
    <x v="0"/>
    <x v="0"/>
    <x v="0"/>
    <x v="0"/>
    <n v="130"/>
    <x v="1"/>
  </r>
  <r>
    <n v="150"/>
    <n v="43"/>
    <n v="56"/>
    <x v="0"/>
    <x v="0"/>
    <x v="0"/>
    <x v="0"/>
    <n v="147"/>
    <x v="1"/>
  </r>
  <r>
    <n v="26"/>
    <n v="37"/>
    <n v="32"/>
    <x v="1"/>
    <x v="0"/>
    <x v="0"/>
    <x v="0"/>
    <n v="83"/>
    <x v="0"/>
  </r>
  <r>
    <n v="45"/>
    <n v="43"/>
    <n v="54"/>
    <x v="1"/>
    <x v="0"/>
    <x v="0"/>
    <x v="0"/>
    <n v="140"/>
    <x v="1"/>
  </r>
  <r>
    <n v="60"/>
    <n v="41"/>
    <n v="64"/>
    <x v="1"/>
    <x v="0"/>
    <x v="0"/>
    <x v="0"/>
    <n v="147"/>
    <x v="0"/>
  </r>
  <r>
    <n v="62"/>
    <n v="36"/>
    <n v="38"/>
    <x v="1"/>
    <x v="0"/>
    <x v="0"/>
    <x v="0"/>
    <n v="107"/>
    <x v="0"/>
  </r>
  <r>
    <n v="65"/>
    <n v="36"/>
    <n v="66"/>
    <x v="1"/>
    <x v="0"/>
    <x v="0"/>
    <x v="0"/>
    <n v="113"/>
    <x v="0"/>
  </r>
  <r>
    <n v="72"/>
    <n v="33"/>
    <n v="44"/>
    <x v="1"/>
    <x v="0"/>
    <x v="0"/>
    <x v="0"/>
    <n v="110"/>
    <x v="0"/>
  </r>
  <r>
    <n v="75"/>
    <n v="34"/>
    <n v="52"/>
    <x v="1"/>
    <x v="0"/>
    <x v="0"/>
    <x v="0"/>
    <n v="110"/>
    <x v="0"/>
  </r>
  <r>
    <n v="78"/>
    <n v="36"/>
    <n v="38"/>
    <x v="1"/>
    <x v="0"/>
    <x v="0"/>
    <x v="0"/>
    <n v="130"/>
    <x v="0"/>
  </r>
  <r>
    <n v="84"/>
    <n v="35"/>
    <n v="66"/>
    <x v="1"/>
    <x v="0"/>
    <x v="0"/>
    <x v="0"/>
    <n v="124"/>
    <x v="0"/>
  </r>
  <r>
    <n v="92"/>
    <n v="31"/>
    <n v="59"/>
    <x v="1"/>
    <x v="0"/>
    <x v="0"/>
    <x v="0"/>
    <n v="112"/>
    <x v="0"/>
  </r>
  <r>
    <n v="119"/>
    <n v="36"/>
    <n v="61"/>
    <x v="1"/>
    <x v="0"/>
    <x v="0"/>
    <x v="0"/>
    <n v="148"/>
    <x v="0"/>
  </r>
  <r>
    <n v="120"/>
    <n v="34"/>
    <n v="53"/>
    <x v="1"/>
    <x v="0"/>
    <x v="0"/>
    <x v="0"/>
    <n v="102"/>
    <x v="0"/>
  </r>
  <r>
    <n v="129"/>
    <n v="34"/>
    <n v="87"/>
    <x v="1"/>
    <x v="0"/>
    <x v="0"/>
    <x v="0"/>
    <n v="153"/>
    <x v="0"/>
  </r>
  <r>
    <n v="142"/>
    <n v="37"/>
    <n v="54"/>
    <x v="1"/>
    <x v="0"/>
    <x v="0"/>
    <x v="0"/>
    <n v="138"/>
    <x v="0"/>
  </r>
  <r>
    <n v="4"/>
    <n v="50"/>
    <n v="86"/>
    <x v="0"/>
    <x v="1"/>
    <x v="0"/>
    <x v="0"/>
    <n v="157"/>
    <x v="1"/>
  </r>
  <r>
    <n v="50"/>
    <n v="36"/>
    <n v="41"/>
    <x v="0"/>
    <x v="1"/>
    <x v="0"/>
    <x v="0"/>
    <n v="116"/>
    <x v="0"/>
  </r>
  <r>
    <n v="51"/>
    <n v="52"/>
    <n v="84"/>
    <x v="0"/>
    <x v="1"/>
    <x v="0"/>
    <x v="0"/>
    <n v="147"/>
    <x v="1"/>
  </r>
  <r>
    <n v="83"/>
    <n v="35"/>
    <n v="36"/>
    <x v="0"/>
    <x v="1"/>
    <x v="0"/>
    <x v="0"/>
    <n v="129"/>
    <x v="0"/>
  </r>
  <r>
    <n v="97"/>
    <n v="42"/>
    <n v="85"/>
    <x v="0"/>
    <x v="1"/>
    <x v="0"/>
    <x v="0"/>
    <n v="153"/>
    <x v="0"/>
  </r>
  <r>
    <n v="104"/>
    <n v="45"/>
    <n v="60"/>
    <x v="0"/>
    <x v="1"/>
    <x v="0"/>
    <x v="0"/>
    <n v="159"/>
    <x v="1"/>
  </r>
  <r>
    <n v="105"/>
    <n v="52"/>
    <n v="88"/>
    <x v="0"/>
    <x v="1"/>
    <x v="0"/>
    <x v="0"/>
    <n v="146"/>
    <x v="1"/>
  </r>
  <r>
    <n v="111"/>
    <n v="43"/>
    <n v="59"/>
    <x v="0"/>
    <x v="1"/>
    <x v="0"/>
    <x v="0"/>
    <n v="154"/>
    <x v="1"/>
  </r>
  <r>
    <n v="126"/>
    <n v="44"/>
    <n v="59"/>
    <x v="0"/>
    <x v="1"/>
    <x v="0"/>
    <x v="0"/>
    <n v="131"/>
    <x v="1"/>
  </r>
  <r>
    <n v="131"/>
    <n v="49"/>
    <n v="59"/>
    <x v="0"/>
    <x v="1"/>
    <x v="0"/>
    <x v="0"/>
    <n v="148"/>
    <x v="1"/>
  </r>
  <r>
    <n v="140"/>
    <n v="50"/>
    <n v="58"/>
    <x v="0"/>
    <x v="1"/>
    <x v="0"/>
    <x v="0"/>
    <n v="155"/>
    <x v="1"/>
  </r>
  <r>
    <n v="5"/>
    <n v="35"/>
    <n v="85"/>
    <x v="1"/>
    <x v="1"/>
    <x v="0"/>
    <x v="0"/>
    <n v="136"/>
    <x v="0"/>
  </r>
  <r>
    <n v="8"/>
    <n v="30"/>
    <n v="84"/>
    <x v="1"/>
    <x v="1"/>
    <x v="0"/>
    <x v="0"/>
    <n v="116"/>
    <x v="0"/>
  </r>
  <r>
    <n v="11"/>
    <n v="39"/>
    <n v="66"/>
    <x v="1"/>
    <x v="1"/>
    <x v="0"/>
    <x v="0"/>
    <n v="119"/>
    <x v="0"/>
  </r>
  <r>
    <n v="30"/>
    <n v="31"/>
    <n v="47"/>
    <x v="1"/>
    <x v="1"/>
    <x v="0"/>
    <x v="0"/>
    <n v="100"/>
    <x v="0"/>
  </r>
  <r>
    <n v="33"/>
    <n v="33"/>
    <n v="40"/>
    <x v="1"/>
    <x v="1"/>
    <x v="0"/>
    <x v="0"/>
    <n v="121"/>
    <x v="0"/>
  </r>
  <r>
    <n v="56"/>
    <n v="34"/>
    <n v="64"/>
    <x v="1"/>
    <x v="1"/>
    <x v="0"/>
    <x v="0"/>
    <n v="141"/>
    <x v="0"/>
  </r>
  <r>
    <n v="91"/>
    <n v="36"/>
    <n v="41"/>
    <x v="1"/>
    <x v="1"/>
    <x v="0"/>
    <x v="0"/>
    <n v="107"/>
    <x v="0"/>
  </r>
  <r>
    <n v="136"/>
    <n v="33"/>
    <n v="49"/>
    <x v="1"/>
    <x v="1"/>
    <x v="0"/>
    <x v="0"/>
    <n v="120"/>
    <x v="0"/>
  </r>
  <r>
    <n v="2"/>
    <n v="43"/>
    <n v="84"/>
    <x v="0"/>
    <x v="0"/>
    <x v="0"/>
    <x v="1"/>
    <n v="82"/>
    <x v="1"/>
  </r>
  <r>
    <n v="20"/>
    <n v="54"/>
    <n v="86"/>
    <x v="0"/>
    <x v="0"/>
    <x v="0"/>
    <x v="1"/>
    <n v="102"/>
    <x v="1"/>
  </r>
  <r>
    <n v="48"/>
    <n v="50"/>
    <n v="87"/>
    <x v="0"/>
    <x v="0"/>
    <x v="0"/>
    <x v="1"/>
    <n v="94"/>
    <x v="1"/>
  </r>
  <r>
    <n v="54"/>
    <n v="43"/>
    <n v="82"/>
    <x v="0"/>
    <x v="0"/>
    <x v="0"/>
    <x v="1"/>
    <n v="86"/>
    <x v="1"/>
  </r>
  <r>
    <n v="61"/>
    <n v="35"/>
    <n v="57"/>
    <x v="0"/>
    <x v="0"/>
    <x v="0"/>
    <x v="1"/>
    <n v="76"/>
    <x v="0"/>
  </r>
  <r>
    <n v="64"/>
    <n v="50"/>
    <n v="83"/>
    <x v="0"/>
    <x v="0"/>
    <x v="0"/>
    <x v="1"/>
    <n v="105"/>
    <x v="1"/>
  </r>
  <r>
    <n v="112"/>
    <n v="53"/>
    <n v="83"/>
    <x v="0"/>
    <x v="0"/>
    <x v="0"/>
    <x v="1"/>
    <n v="103"/>
    <x v="1"/>
  </r>
  <r>
    <n v="117"/>
    <n v="50"/>
    <n v="86"/>
    <x v="0"/>
    <x v="0"/>
    <x v="0"/>
    <x v="1"/>
    <n v="108"/>
    <x v="1"/>
  </r>
  <r>
    <n v="132"/>
    <n v="45"/>
    <n v="58"/>
    <x v="0"/>
    <x v="0"/>
    <x v="0"/>
    <x v="1"/>
    <n v="98"/>
    <x v="1"/>
  </r>
  <r>
    <n v="144"/>
    <n v="42"/>
    <n v="56"/>
    <x v="0"/>
    <x v="0"/>
    <x v="0"/>
    <x v="1"/>
    <n v="97"/>
    <x v="0"/>
  </r>
  <r>
    <n v="39"/>
    <n v="44"/>
    <n v="59"/>
    <x v="1"/>
    <x v="0"/>
    <x v="0"/>
    <x v="1"/>
    <n v="100"/>
    <x v="1"/>
  </r>
  <r>
    <n v="24"/>
    <n v="52"/>
    <n v="90"/>
    <x v="0"/>
    <x v="1"/>
    <x v="0"/>
    <x v="1"/>
    <n v="87"/>
    <x v="1"/>
  </r>
  <r>
    <n v="36"/>
    <n v="42"/>
    <n v="85"/>
    <x v="0"/>
    <x v="1"/>
    <x v="0"/>
    <x v="1"/>
    <n v="85"/>
    <x v="0"/>
  </r>
  <r>
    <n v="37"/>
    <n v="41"/>
    <n v="49"/>
    <x v="0"/>
    <x v="1"/>
    <x v="0"/>
    <x v="1"/>
    <n v="88"/>
    <x v="0"/>
  </r>
  <r>
    <n v="42"/>
    <n v="44"/>
    <n v="65"/>
    <x v="0"/>
    <x v="1"/>
    <x v="0"/>
    <x v="1"/>
    <n v="102"/>
    <x v="1"/>
  </r>
  <r>
    <n v="44"/>
    <n v="41"/>
    <n v="63"/>
    <x v="0"/>
    <x v="1"/>
    <x v="0"/>
    <x v="1"/>
    <n v="78"/>
    <x v="0"/>
  </r>
  <r>
    <n v="49"/>
    <n v="45"/>
    <n v="60"/>
    <x v="0"/>
    <x v="1"/>
    <x v="0"/>
    <x v="1"/>
    <n v="103"/>
    <x v="1"/>
  </r>
  <r>
    <n v="52"/>
    <n v="48"/>
    <n v="87"/>
    <x v="0"/>
    <x v="1"/>
    <x v="0"/>
    <x v="1"/>
    <n v="129"/>
    <x v="1"/>
  </r>
  <r>
    <n v="76"/>
    <n v="45"/>
    <n v="59"/>
    <x v="0"/>
    <x v="1"/>
    <x v="0"/>
    <x v="1"/>
    <n v="102"/>
    <x v="1"/>
  </r>
  <r>
    <n v="77"/>
    <n v="44"/>
    <n v="62"/>
    <x v="0"/>
    <x v="1"/>
    <x v="0"/>
    <x v="1"/>
    <n v="72"/>
    <x v="1"/>
  </r>
  <r>
    <n v="81"/>
    <n v="42"/>
    <n v="58"/>
    <x v="0"/>
    <x v="1"/>
    <x v="0"/>
    <x v="1"/>
    <n v="102"/>
    <x v="0"/>
  </r>
  <r>
    <n v="102"/>
    <n v="43"/>
    <n v="56"/>
    <x v="0"/>
    <x v="1"/>
    <x v="0"/>
    <x v="1"/>
    <n v="94"/>
    <x v="1"/>
  </r>
  <r>
    <n v="110"/>
    <n v="50"/>
    <n v="82"/>
    <x v="0"/>
    <x v="1"/>
    <x v="0"/>
    <x v="1"/>
    <n v="107"/>
    <x v="1"/>
  </r>
  <r>
    <n v="139"/>
    <n v="46"/>
    <n v="64"/>
    <x v="0"/>
    <x v="1"/>
    <x v="0"/>
    <x v="1"/>
    <n v="71"/>
    <x v="1"/>
  </r>
  <r>
    <n v="141"/>
    <n v="42"/>
    <n v="53"/>
    <x v="0"/>
    <x v="1"/>
    <x v="0"/>
    <x v="1"/>
    <n v="74"/>
    <x v="0"/>
  </r>
  <r>
    <n v="40"/>
    <n v="44"/>
    <n v="55"/>
    <x v="1"/>
    <x v="1"/>
    <x v="0"/>
    <x v="1"/>
    <n v="71"/>
    <x v="1"/>
  </r>
  <r>
    <n v="66"/>
    <n v="42"/>
    <n v="56"/>
    <x v="1"/>
    <x v="1"/>
    <x v="0"/>
    <x v="1"/>
    <n v="92"/>
    <x v="0"/>
  </r>
  <r>
    <n v="113"/>
    <n v="44"/>
    <n v="43"/>
    <x v="1"/>
    <x v="1"/>
    <x v="0"/>
    <x v="1"/>
    <n v="86"/>
    <x v="1"/>
  </r>
  <r>
    <n v="1"/>
    <n v="43"/>
    <n v="68"/>
    <x v="0"/>
    <x v="0"/>
    <x v="1"/>
    <x v="0"/>
    <n v="140"/>
    <x v="1"/>
  </r>
  <r>
    <n v="7"/>
    <n v="41"/>
    <n v="31"/>
    <x v="0"/>
    <x v="0"/>
    <x v="1"/>
    <x v="0"/>
    <n v="131"/>
    <x v="0"/>
  </r>
  <r>
    <n v="10"/>
    <n v="51"/>
    <n v="86"/>
    <x v="0"/>
    <x v="0"/>
    <x v="1"/>
    <x v="0"/>
    <n v="158"/>
    <x v="1"/>
  </r>
  <r>
    <n v="14"/>
    <n v="46"/>
    <n v="86"/>
    <x v="0"/>
    <x v="0"/>
    <x v="1"/>
    <x v="0"/>
    <n v="130"/>
    <x v="1"/>
  </r>
  <r>
    <n v="21"/>
    <n v="42"/>
    <n v="75"/>
    <x v="0"/>
    <x v="0"/>
    <x v="1"/>
    <x v="0"/>
    <n v="119"/>
    <x v="0"/>
  </r>
  <r>
    <n v="41"/>
    <n v="33"/>
    <n v="40"/>
    <x v="0"/>
    <x v="0"/>
    <x v="1"/>
    <x v="0"/>
    <n v="108"/>
    <x v="0"/>
  </r>
  <r>
    <n v="47"/>
    <n v="51"/>
    <n v="86"/>
    <x v="0"/>
    <x v="0"/>
    <x v="1"/>
    <x v="0"/>
    <n v="135"/>
    <x v="1"/>
  </r>
  <r>
    <n v="82"/>
    <n v="41"/>
    <n v="86"/>
    <x v="0"/>
    <x v="0"/>
    <x v="1"/>
    <x v="0"/>
    <n v="106"/>
    <x v="0"/>
  </r>
  <r>
    <n v="86"/>
    <n v="44"/>
    <n v="88"/>
    <x v="0"/>
    <x v="0"/>
    <x v="1"/>
    <x v="0"/>
    <n v="146"/>
    <x v="1"/>
  </r>
  <r>
    <n v="118"/>
    <n v="51"/>
    <n v="82"/>
    <x v="0"/>
    <x v="0"/>
    <x v="1"/>
    <x v="0"/>
    <n v="176"/>
    <x v="1"/>
  </r>
  <r>
    <n v="68"/>
    <n v="31"/>
    <n v="53"/>
    <x v="1"/>
    <x v="0"/>
    <x v="1"/>
    <x v="0"/>
    <n v="126"/>
    <x v="0"/>
  </r>
  <r>
    <n v="58"/>
    <n v="34"/>
    <n v="33"/>
    <x v="0"/>
    <x v="1"/>
    <x v="1"/>
    <x v="0"/>
    <n v="107"/>
    <x v="0"/>
  </r>
  <r>
    <n v="71"/>
    <n v="41"/>
    <n v="63"/>
    <x v="0"/>
    <x v="1"/>
    <x v="1"/>
    <x v="0"/>
    <n v="124"/>
    <x v="0"/>
  </r>
  <r>
    <n v="85"/>
    <n v="42"/>
    <n v="85"/>
    <x v="0"/>
    <x v="1"/>
    <x v="1"/>
    <x v="0"/>
    <n v="115"/>
    <x v="0"/>
  </r>
  <r>
    <n v="148"/>
    <n v="42"/>
    <n v="86"/>
    <x v="0"/>
    <x v="1"/>
    <x v="1"/>
    <x v="0"/>
    <n v="130"/>
    <x v="0"/>
  </r>
  <r>
    <n v="16"/>
    <n v="42"/>
    <n v="62"/>
    <x v="1"/>
    <x v="1"/>
    <x v="1"/>
    <x v="0"/>
    <n v="125"/>
    <x v="0"/>
  </r>
  <r>
    <n v="23"/>
    <n v="30"/>
    <n v="35"/>
    <x v="1"/>
    <x v="1"/>
    <x v="1"/>
    <x v="0"/>
    <n v="91"/>
    <x v="0"/>
  </r>
  <r>
    <n v="27"/>
    <n v="30"/>
    <n v="41"/>
    <x v="1"/>
    <x v="1"/>
    <x v="1"/>
    <x v="0"/>
    <n v="113"/>
    <x v="0"/>
  </r>
  <r>
    <n v="46"/>
    <n v="35"/>
    <n v="29"/>
    <x v="1"/>
    <x v="1"/>
    <x v="1"/>
    <x v="0"/>
    <n v="113"/>
    <x v="0"/>
  </r>
  <r>
    <n v="15"/>
    <n v="43"/>
    <n v="57"/>
    <x v="0"/>
    <x v="0"/>
    <x v="1"/>
    <x v="1"/>
    <n v="79"/>
    <x v="1"/>
  </r>
  <r>
    <n v="22"/>
    <n v="50"/>
    <n v="83"/>
    <x v="0"/>
    <x v="0"/>
    <x v="1"/>
    <x v="1"/>
    <n v="94"/>
    <x v="1"/>
  </r>
  <r>
    <n v="34"/>
    <n v="48"/>
    <n v="85"/>
    <x v="0"/>
    <x v="0"/>
    <x v="1"/>
    <x v="1"/>
    <n v="81"/>
    <x v="1"/>
  </r>
  <r>
    <n v="35"/>
    <n v="40"/>
    <n v="62"/>
    <x v="0"/>
    <x v="0"/>
    <x v="1"/>
    <x v="1"/>
    <n v="59"/>
    <x v="0"/>
  </r>
  <r>
    <n v="38"/>
    <n v="42"/>
    <n v="59"/>
    <x v="0"/>
    <x v="0"/>
    <x v="1"/>
    <x v="1"/>
    <n v="98"/>
    <x v="0"/>
  </r>
  <r>
    <n v="67"/>
    <n v="52"/>
    <n v="83"/>
    <x v="0"/>
    <x v="0"/>
    <x v="1"/>
    <x v="1"/>
    <n v="102"/>
    <x v="1"/>
  </r>
  <r>
    <n v="93"/>
    <n v="41"/>
    <n v="63"/>
    <x v="0"/>
    <x v="0"/>
    <x v="1"/>
    <x v="1"/>
    <n v="101"/>
    <x v="0"/>
  </r>
  <r>
    <n v="100"/>
    <n v="50"/>
    <n v="84"/>
    <x v="0"/>
    <x v="0"/>
    <x v="1"/>
    <x v="1"/>
    <n v="80"/>
    <x v="1"/>
  </r>
  <r>
    <n v="116"/>
    <n v="50"/>
    <n v="84"/>
    <x v="0"/>
    <x v="0"/>
    <x v="1"/>
    <x v="1"/>
    <n v="117"/>
    <x v="1"/>
  </r>
  <r>
    <n v="133"/>
    <n v="45"/>
    <n v="83"/>
    <x v="0"/>
    <x v="0"/>
    <x v="1"/>
    <x v="1"/>
    <n v="66"/>
    <x v="1"/>
  </r>
  <r>
    <n v="134"/>
    <n v="39"/>
    <n v="71"/>
    <x v="0"/>
    <x v="0"/>
    <x v="1"/>
    <x v="1"/>
    <n v="90"/>
    <x v="0"/>
  </r>
  <r>
    <n v="137"/>
    <n v="39"/>
    <n v="60"/>
    <x v="0"/>
    <x v="0"/>
    <x v="1"/>
    <x v="1"/>
    <n v="79"/>
    <x v="0"/>
  </r>
  <r>
    <n v="9"/>
    <n v="36"/>
    <n v="59"/>
    <x v="1"/>
    <x v="0"/>
    <x v="1"/>
    <x v="1"/>
    <n v="77"/>
    <x v="0"/>
  </r>
  <r>
    <n v="70"/>
    <n v="37"/>
    <n v="66"/>
    <x v="1"/>
    <x v="0"/>
    <x v="1"/>
    <x v="1"/>
    <n v="51"/>
    <x v="0"/>
  </r>
  <r>
    <n v="73"/>
    <n v="35"/>
    <n v="46"/>
    <x v="1"/>
    <x v="0"/>
    <x v="1"/>
    <x v="1"/>
    <n v="81"/>
    <x v="0"/>
  </r>
  <r>
    <n v="87"/>
    <n v="45"/>
    <n v="64"/>
    <x v="1"/>
    <x v="0"/>
    <x v="1"/>
    <x v="1"/>
    <n v="84"/>
    <x v="1"/>
  </r>
  <r>
    <n v="98"/>
    <n v="32"/>
    <n v="69"/>
    <x v="1"/>
    <x v="0"/>
    <x v="1"/>
    <x v="1"/>
    <n v="69"/>
    <x v="0"/>
  </r>
  <r>
    <n v="6"/>
    <n v="53"/>
    <n v="86"/>
    <x v="0"/>
    <x v="1"/>
    <x v="1"/>
    <x v="1"/>
    <n v="74"/>
    <x v="1"/>
  </r>
  <r>
    <n v="19"/>
    <n v="41"/>
    <n v="52"/>
    <x v="0"/>
    <x v="1"/>
    <x v="1"/>
    <x v="1"/>
    <n v="60"/>
    <x v="0"/>
  </r>
  <r>
    <n v="25"/>
    <n v="42"/>
    <n v="67"/>
    <x v="0"/>
    <x v="1"/>
    <x v="1"/>
    <x v="1"/>
    <n v="91"/>
    <x v="0"/>
  </r>
  <r>
    <n v="28"/>
    <n v="36"/>
    <n v="69"/>
    <x v="0"/>
    <x v="1"/>
    <x v="1"/>
    <x v="1"/>
    <n v="91"/>
    <x v="0"/>
  </r>
  <r>
    <n v="29"/>
    <n v="38"/>
    <n v="67"/>
    <x v="0"/>
    <x v="1"/>
    <x v="1"/>
    <x v="1"/>
    <n v="74"/>
    <x v="0"/>
  </r>
  <r>
    <n v="32"/>
    <n v="42"/>
    <n v="53"/>
    <x v="0"/>
    <x v="1"/>
    <x v="1"/>
    <x v="1"/>
    <n v="84"/>
    <x v="0"/>
  </r>
  <r>
    <n v="43"/>
    <n v="43"/>
    <n v="74"/>
    <x v="0"/>
    <x v="1"/>
    <x v="1"/>
    <x v="1"/>
    <n v="69"/>
    <x v="1"/>
  </r>
  <r>
    <n v="55"/>
    <n v="47"/>
    <n v="70"/>
    <x v="0"/>
    <x v="1"/>
    <x v="1"/>
    <x v="1"/>
    <n v="75"/>
    <x v="1"/>
  </r>
  <r>
    <n v="57"/>
    <n v="43"/>
    <n v="65"/>
    <x v="0"/>
    <x v="1"/>
    <x v="1"/>
    <x v="1"/>
    <n v="79"/>
    <x v="1"/>
  </r>
  <r>
    <n v="63"/>
    <n v="47"/>
    <n v="85"/>
    <x v="0"/>
    <x v="1"/>
    <x v="1"/>
    <x v="1"/>
    <n v="86"/>
    <x v="1"/>
  </r>
  <r>
    <n v="69"/>
    <n v="41"/>
    <n v="50"/>
    <x v="0"/>
    <x v="1"/>
    <x v="1"/>
    <x v="1"/>
    <n v="73"/>
    <x v="0"/>
  </r>
  <r>
    <n v="79"/>
    <n v="42"/>
    <n v="84"/>
    <x v="0"/>
    <x v="1"/>
    <x v="1"/>
    <x v="1"/>
    <n v="97"/>
    <x v="0"/>
  </r>
  <r>
    <n v="80"/>
    <n v="41"/>
    <n v="57"/>
    <x v="0"/>
    <x v="1"/>
    <x v="1"/>
    <x v="1"/>
    <n v="65"/>
    <x v="0"/>
  </r>
  <r>
    <n v="88"/>
    <n v="45"/>
    <n v="65"/>
    <x v="0"/>
    <x v="1"/>
    <x v="1"/>
    <x v="1"/>
    <n v="87"/>
    <x v="1"/>
  </r>
  <r>
    <n v="89"/>
    <n v="43"/>
    <n v="64"/>
    <x v="0"/>
    <x v="1"/>
    <x v="1"/>
    <x v="1"/>
    <n v="84"/>
    <x v="1"/>
  </r>
  <r>
    <n v="99"/>
    <n v="50"/>
    <n v="87"/>
    <x v="0"/>
    <x v="1"/>
    <x v="1"/>
    <x v="1"/>
    <n v="104"/>
    <x v="1"/>
  </r>
  <r>
    <n v="101"/>
    <n v="42"/>
    <n v="69"/>
    <x v="0"/>
    <x v="1"/>
    <x v="1"/>
    <x v="1"/>
    <n v="74"/>
    <x v="0"/>
  </r>
  <r>
    <n v="106"/>
    <n v="54"/>
    <n v="88"/>
    <x v="0"/>
    <x v="1"/>
    <x v="1"/>
    <x v="1"/>
    <n v="100"/>
    <x v="1"/>
  </r>
  <r>
    <n v="123"/>
    <n v="48"/>
    <n v="89"/>
    <x v="0"/>
    <x v="1"/>
    <x v="1"/>
    <x v="1"/>
    <n v="100"/>
    <x v="1"/>
  </r>
  <r>
    <n v="127"/>
    <n v="49"/>
    <n v="85"/>
    <x v="0"/>
    <x v="1"/>
    <x v="1"/>
    <x v="1"/>
    <n v="76"/>
    <x v="1"/>
  </r>
  <r>
    <n v="128"/>
    <n v="43"/>
    <n v="59"/>
    <x v="0"/>
    <x v="1"/>
    <x v="1"/>
    <x v="1"/>
    <n v="76"/>
    <x v="1"/>
  </r>
  <r>
    <n v="130"/>
    <n v="47"/>
    <n v="87"/>
    <x v="0"/>
    <x v="1"/>
    <x v="1"/>
    <x v="1"/>
    <n v="99"/>
    <x v="1"/>
  </r>
  <r>
    <n v="138"/>
    <n v="47"/>
    <n v="86"/>
    <x v="0"/>
    <x v="1"/>
    <x v="1"/>
    <x v="1"/>
    <n v="90"/>
    <x v="1"/>
  </r>
  <r>
    <n v="143"/>
    <n v="43"/>
    <n v="63"/>
    <x v="0"/>
    <x v="1"/>
    <x v="1"/>
    <x v="1"/>
    <n v="84"/>
    <x v="1"/>
  </r>
  <r>
    <n v="146"/>
    <n v="51"/>
    <n v="87"/>
    <x v="0"/>
    <x v="1"/>
    <x v="1"/>
    <x v="1"/>
    <n v="144"/>
    <x v="1"/>
  </r>
  <r>
    <n v="149"/>
    <n v="50"/>
    <n v="89"/>
    <x v="0"/>
    <x v="1"/>
    <x v="1"/>
    <x v="1"/>
    <n v="102"/>
    <x v="1"/>
  </r>
  <r>
    <n v="151"/>
    <n v="40"/>
    <n v="69"/>
    <x v="0"/>
    <x v="1"/>
    <x v="1"/>
    <x v="1"/>
    <n v="73"/>
    <x v="0"/>
  </r>
  <r>
    <n v="3"/>
    <n v="41"/>
    <n v="62"/>
    <x v="1"/>
    <x v="1"/>
    <x v="1"/>
    <x v="1"/>
    <n v="91"/>
    <x v="0"/>
  </r>
  <r>
    <n v="12"/>
    <n v="42"/>
    <n v="40"/>
    <x v="1"/>
    <x v="1"/>
    <x v="1"/>
    <x v="1"/>
    <n v="52"/>
    <x v="0"/>
  </r>
  <r>
    <n v="13"/>
    <n v="39"/>
    <n v="44"/>
    <x v="1"/>
    <x v="1"/>
    <x v="1"/>
    <x v="1"/>
    <n v="66"/>
    <x v="0"/>
  </r>
  <r>
    <n v="74"/>
    <n v="40"/>
    <n v="64"/>
    <x v="1"/>
    <x v="1"/>
    <x v="1"/>
    <x v="1"/>
    <n v="79"/>
    <x v="0"/>
  </r>
  <r>
    <n v="95"/>
    <n v="43"/>
    <n v="55"/>
    <x v="1"/>
    <x v="1"/>
    <x v="1"/>
    <x v="1"/>
    <n v="88"/>
    <x v="1"/>
  </r>
  <r>
    <n v="96"/>
    <n v="40"/>
    <n v="62"/>
    <x v="1"/>
    <x v="1"/>
    <x v="1"/>
    <x v="1"/>
    <n v="60"/>
    <x v="0"/>
  </r>
  <r>
    <n v="108"/>
    <n v="42"/>
    <n v="65"/>
    <x v="1"/>
    <x v="1"/>
    <x v="1"/>
    <x v="1"/>
    <n v="88"/>
    <x v="0"/>
  </r>
  <r>
    <n v="122"/>
    <n v="42"/>
    <n v="63"/>
    <x v="1"/>
    <x v="1"/>
    <x v="1"/>
    <x v="1"/>
    <n v="84"/>
    <x v="0"/>
  </r>
  <r>
    <n v="125"/>
    <n v="44"/>
    <n v="48"/>
    <x v="1"/>
    <x v="1"/>
    <x v="1"/>
    <x v="1"/>
    <n v="79"/>
    <x v="1"/>
  </r>
  <r>
    <n v="147"/>
    <n v="34"/>
    <n v="41"/>
    <x v="1"/>
    <x v="1"/>
    <x v="1"/>
    <x v="1"/>
    <n v="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ch_BIN" colHeaderCaption="Experienced">
  <location ref="K115:N119" firstHeaderRow="1" firstDataRow="2" firstDataCol="1"/>
  <pivotFields count="9">
    <pivotField showAll="0"/>
    <pivotField numFmtId="1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numFmtId="176"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xperienc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xperienced" colHeaderCaption="Age of boat">
  <location ref="A1:D5" firstHeaderRow="1" firstDataRow="2" firstDataCol="1"/>
  <pivotFields count="9">
    <pivotField dataField="1" showAll="0"/>
    <pivotField numFmtId="1"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numFmtId="176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Boat" fld="0" subtotal="count" baseField="0" baseItem="418149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xperienced" colHeaderCaption="General equipment">
  <location ref="A1:D5" firstHeaderRow="1" firstDataRow="2" firstDataCol="1"/>
  <pivotFields count="9">
    <pivotField dataField="1" showAll="0"/>
    <pivotField numFmtId="1"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76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Boat" fld="0" subtotal="count" baseField="0" baseItem="418149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xperienced" colHeaderCaption="Search equipment">
  <location ref="A1:D5" firstHeaderRow="1" firstDataRow="2" firstDataCol="1"/>
  <pivotFields count="9">
    <pivotField dataField="1" showAll="0"/>
    <pivotField numFmtId="1"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numFmtId="176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Boat" fld="0" subtotal="count" baseField="0" baseItem="418149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of boat" colHeaderCaption="Search equipment">
  <location ref="A1:D5" firstHeaderRow="1" firstDataRow="2" firstDataCol="1"/>
  <pivotFields count="9">
    <pivotField dataField="1" showAll="0"/>
    <pivotField numFmtId="1"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numFmtId="176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Boat" fld="0" subtotal="count" baseField="0" baseItem="418149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of boat" colHeaderCaption="General equipment">
  <location ref="A1:D5" firstHeaderRow="1" firstDataRow="2" firstDataCol="1"/>
  <pivotFields count="9">
    <pivotField dataField="1" showAll="0"/>
    <pivotField numFmtId="1"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76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Boat" fld="0" subtotal="count" baseField="0" baseItem="418149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eral equipment" colHeaderCaption="Search equipment">
  <location ref="A1:D5" firstHeaderRow="1" firstDataRow="2" firstDataCol="1"/>
  <pivotFields count="9">
    <pivotField dataField="1" showAll="0"/>
    <pivotField numFmtId="1"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numFmtId="176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Boat" fld="0" subtotal="count" baseField="0" baseItem="418149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opLeftCell="G121" workbookViewId="0">
      <selection activeCell="L115" sqref="L115"/>
    </sheetView>
  </sheetViews>
  <sheetFormatPr defaultRowHeight="12.5"/>
  <cols>
    <col min="1" max="1" width="6.26953125" style="1" customWidth="1"/>
    <col min="2" max="2" width="7.54296875" style="2" customWidth="1"/>
    <col min="3" max="3" width="7" style="3" customWidth="1"/>
    <col min="4" max="5" width="12.81640625" style="3" customWidth="1"/>
    <col min="6" max="6" width="16.1796875" style="3" customWidth="1"/>
    <col min="7" max="7" width="13.81640625" style="3" customWidth="1"/>
    <col min="8" max="8" width="10.26953125" style="4" customWidth="1"/>
    <col min="9" max="9" width="11.453125" customWidth="1"/>
    <col min="10" max="10" width="12.26953125" customWidth="1"/>
    <col min="11" max="11" width="17.7265625" customWidth="1"/>
    <col min="12" max="12" width="13.54296875" customWidth="1"/>
    <col min="13" max="13" width="32.54296875" customWidth="1"/>
    <col min="14" max="14" width="13" customWidth="1"/>
    <col min="15" max="15" width="19.453125" customWidth="1"/>
    <col min="16" max="16" width="21.81640625" customWidth="1"/>
    <col min="17" max="17" width="10.26953125" customWidth="1"/>
    <col min="18" max="18" width="13" bestFit="1" customWidth="1"/>
  </cols>
  <sheetData>
    <row r="1" spans="1:1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K1" t="s">
        <v>9</v>
      </c>
    </row>
    <row r="2" spans="1:16" ht="13" thickBot="1">
      <c r="A2" s="1">
        <v>17</v>
      </c>
      <c r="B2" s="2">
        <v>41</v>
      </c>
      <c r="C2" s="3">
        <v>84</v>
      </c>
      <c r="D2" s="3" t="s">
        <v>10</v>
      </c>
      <c r="E2" s="3" t="s">
        <v>11</v>
      </c>
      <c r="F2" s="3" t="s">
        <v>12</v>
      </c>
      <c r="G2" s="3" t="s">
        <v>13</v>
      </c>
      <c r="H2" s="4">
        <v>135</v>
      </c>
      <c r="I2" t="str">
        <f>IF(B2&gt;$L$113, "high", "low")</f>
        <v>low</v>
      </c>
      <c r="K2" t="s">
        <v>14</v>
      </c>
    </row>
    <row r="3" spans="1:16" ht="13">
      <c r="A3" s="1">
        <v>18</v>
      </c>
      <c r="B3" s="2">
        <v>43</v>
      </c>
      <c r="C3" s="3">
        <v>54</v>
      </c>
      <c r="D3" s="3" t="s">
        <v>10</v>
      </c>
      <c r="E3" s="3" t="s">
        <v>11</v>
      </c>
      <c r="F3" s="3" t="s">
        <v>12</v>
      </c>
      <c r="G3" s="3" t="s">
        <v>13</v>
      </c>
      <c r="H3" s="4">
        <v>131</v>
      </c>
      <c r="I3" t="str">
        <f t="shared" ref="I3:I66" si="0">IF(B3&gt;$L$113, "high", "low")</f>
        <v>high</v>
      </c>
      <c r="K3" s="11"/>
      <c r="L3" s="11" t="s">
        <v>15</v>
      </c>
      <c r="M3" s="11" t="s">
        <v>16</v>
      </c>
    </row>
    <row r="4" spans="1:16">
      <c r="A4" s="1">
        <v>31</v>
      </c>
      <c r="B4" s="2">
        <v>39</v>
      </c>
      <c r="C4" s="3">
        <v>82</v>
      </c>
      <c r="D4" s="3" t="s">
        <v>10</v>
      </c>
      <c r="E4" s="3" t="s">
        <v>11</v>
      </c>
      <c r="F4" s="3" t="s">
        <v>12</v>
      </c>
      <c r="G4" s="3" t="s">
        <v>13</v>
      </c>
      <c r="H4" s="4">
        <v>136</v>
      </c>
      <c r="I4" t="str">
        <f t="shared" si="0"/>
        <v>low</v>
      </c>
      <c r="K4" s="9" t="s">
        <v>17</v>
      </c>
      <c r="L4" s="9">
        <v>70.685714285714283</v>
      </c>
      <c r="M4" s="9">
        <v>54.891304347826086</v>
      </c>
    </row>
    <row r="5" spans="1:16">
      <c r="A5" s="1">
        <v>53</v>
      </c>
      <c r="B5" s="2">
        <v>42</v>
      </c>
      <c r="C5" s="3">
        <v>62</v>
      </c>
      <c r="D5" s="3" t="s">
        <v>10</v>
      </c>
      <c r="E5" s="3" t="s">
        <v>11</v>
      </c>
      <c r="F5" s="3" t="s">
        <v>12</v>
      </c>
      <c r="G5" s="3" t="s">
        <v>13</v>
      </c>
      <c r="H5" s="4">
        <v>133</v>
      </c>
      <c r="I5" t="str">
        <f t="shared" si="0"/>
        <v>low</v>
      </c>
      <c r="K5" s="9" t="s">
        <v>18</v>
      </c>
      <c r="L5" s="9">
        <v>238.89065934065954</v>
      </c>
      <c r="M5" s="9">
        <v>178.23236714975857</v>
      </c>
      <c r="O5" t="s">
        <v>19</v>
      </c>
      <c r="P5">
        <f>L4-M4</f>
        <v>15.794409937888197</v>
      </c>
    </row>
    <row r="6" spans="1:16">
      <c r="A6" s="1">
        <v>59</v>
      </c>
      <c r="B6" s="2">
        <v>43</v>
      </c>
      <c r="C6" s="3">
        <v>41</v>
      </c>
      <c r="D6" s="3" t="s">
        <v>10</v>
      </c>
      <c r="E6" s="3" t="s">
        <v>11</v>
      </c>
      <c r="F6" s="3" t="s">
        <v>12</v>
      </c>
      <c r="G6" s="3" t="s">
        <v>13</v>
      </c>
      <c r="H6" s="4">
        <v>161</v>
      </c>
      <c r="I6" t="str">
        <f t="shared" si="0"/>
        <v>high</v>
      </c>
      <c r="K6" s="9" t="s">
        <v>20</v>
      </c>
      <c r="L6" s="9">
        <v>105</v>
      </c>
      <c r="M6" s="9">
        <v>46</v>
      </c>
      <c r="O6" t="s">
        <v>21</v>
      </c>
      <c r="P6">
        <f>SQRT(L5/L6+M5/M6)</f>
        <v>2.4798721365720402</v>
      </c>
    </row>
    <row r="7" spans="1:16">
      <c r="A7" s="1">
        <v>90</v>
      </c>
      <c r="B7" s="2">
        <v>44</v>
      </c>
      <c r="C7" s="3">
        <v>55</v>
      </c>
      <c r="D7" s="3" t="s">
        <v>10</v>
      </c>
      <c r="E7" s="3" t="s">
        <v>11</v>
      </c>
      <c r="F7" s="3" t="s">
        <v>12</v>
      </c>
      <c r="G7" s="3" t="s">
        <v>13</v>
      </c>
      <c r="H7" s="4">
        <v>117</v>
      </c>
      <c r="I7" t="str">
        <f t="shared" si="0"/>
        <v>high</v>
      </c>
      <c r="K7" s="9" t="s">
        <v>22</v>
      </c>
      <c r="L7" s="9">
        <v>0</v>
      </c>
      <c r="M7" s="9"/>
      <c r="O7" t="s">
        <v>23</v>
      </c>
      <c r="P7">
        <v>2</v>
      </c>
    </row>
    <row r="8" spans="1:16">
      <c r="A8" s="1">
        <v>94</v>
      </c>
      <c r="B8" s="2">
        <v>41</v>
      </c>
      <c r="C8" s="3">
        <v>46</v>
      </c>
      <c r="D8" s="3" t="s">
        <v>10</v>
      </c>
      <c r="E8" s="3" t="s">
        <v>11</v>
      </c>
      <c r="F8" s="3" t="s">
        <v>12</v>
      </c>
      <c r="G8" s="3" t="s">
        <v>13</v>
      </c>
      <c r="H8" s="4">
        <v>139</v>
      </c>
      <c r="I8" t="str">
        <f t="shared" si="0"/>
        <v>low</v>
      </c>
      <c r="K8" s="9" t="s">
        <v>24</v>
      </c>
      <c r="L8" s="9">
        <v>99</v>
      </c>
      <c r="M8" s="9"/>
    </row>
    <row r="9" spans="1:16">
      <c r="A9" s="1">
        <v>103</v>
      </c>
      <c r="B9" s="2">
        <v>42</v>
      </c>
      <c r="C9" s="3">
        <v>85</v>
      </c>
      <c r="D9" s="3" t="s">
        <v>10</v>
      </c>
      <c r="E9" s="3" t="s">
        <v>11</v>
      </c>
      <c r="F9" s="3" t="s">
        <v>12</v>
      </c>
      <c r="G9" s="3" t="s">
        <v>13</v>
      </c>
      <c r="H9" s="4">
        <v>139</v>
      </c>
      <c r="I9" t="str">
        <f t="shared" si="0"/>
        <v>low</v>
      </c>
      <c r="K9" s="9" t="s">
        <v>25</v>
      </c>
      <c r="L9" s="9">
        <v>6.3690420586446113</v>
      </c>
      <c r="M9" s="9"/>
      <c r="O9" t="s">
        <v>26</v>
      </c>
      <c r="P9">
        <f>P5-P7*P6</f>
        <v>10.834665664744117</v>
      </c>
    </row>
    <row r="10" spans="1:16">
      <c r="A10" s="1">
        <v>107</v>
      </c>
      <c r="B10" s="2">
        <v>47</v>
      </c>
      <c r="C10" s="3">
        <v>90</v>
      </c>
      <c r="D10" s="3" t="s">
        <v>10</v>
      </c>
      <c r="E10" s="3" t="s">
        <v>11</v>
      </c>
      <c r="F10" s="3" t="s">
        <v>12</v>
      </c>
      <c r="G10" s="3" t="s">
        <v>13</v>
      </c>
      <c r="H10" s="4">
        <v>164</v>
      </c>
      <c r="I10" t="str">
        <f t="shared" si="0"/>
        <v>high</v>
      </c>
      <c r="K10" s="9" t="s">
        <v>27</v>
      </c>
      <c r="L10" s="9">
        <v>3.0055531014931834E-9</v>
      </c>
      <c r="M10" s="9"/>
      <c r="O10" t="s">
        <v>28</v>
      </c>
      <c r="P10">
        <f>P5+P7*P6</f>
        <v>20.754154211032279</v>
      </c>
    </row>
    <row r="11" spans="1:16">
      <c r="A11" s="1">
        <v>109</v>
      </c>
      <c r="B11" s="2">
        <v>40</v>
      </c>
      <c r="C11" s="3">
        <v>53</v>
      </c>
      <c r="D11" s="3" t="s">
        <v>10</v>
      </c>
      <c r="E11" s="3" t="s">
        <v>11</v>
      </c>
      <c r="F11" s="3" t="s">
        <v>12</v>
      </c>
      <c r="G11" s="3" t="s">
        <v>13</v>
      </c>
      <c r="H11" s="4">
        <v>136</v>
      </c>
      <c r="I11" t="str">
        <f t="shared" si="0"/>
        <v>low</v>
      </c>
      <c r="K11" s="9" t="s">
        <v>29</v>
      </c>
      <c r="L11" s="9">
        <v>1.6603911560169928</v>
      </c>
      <c r="M11" s="9"/>
    </row>
    <row r="12" spans="1:16">
      <c r="A12" s="1">
        <v>114</v>
      </c>
      <c r="B12" s="2">
        <v>52</v>
      </c>
      <c r="C12" s="3">
        <v>86</v>
      </c>
      <c r="D12" s="3" t="s">
        <v>10</v>
      </c>
      <c r="E12" s="3" t="s">
        <v>11</v>
      </c>
      <c r="F12" s="3" t="s">
        <v>12</v>
      </c>
      <c r="G12" s="3" t="s">
        <v>13</v>
      </c>
      <c r="H12" s="4">
        <v>167</v>
      </c>
      <c r="I12" t="str">
        <f t="shared" si="0"/>
        <v>high</v>
      </c>
      <c r="K12" s="9" t="s">
        <v>30</v>
      </c>
      <c r="L12" s="9">
        <v>6.0111062029863668E-9</v>
      </c>
      <c r="M12" s="9"/>
    </row>
    <row r="13" spans="1:16" ht="13" thickBot="1">
      <c r="A13" s="1">
        <v>115</v>
      </c>
      <c r="B13" s="2">
        <v>41</v>
      </c>
      <c r="C13" s="3">
        <v>58</v>
      </c>
      <c r="D13" s="3" t="s">
        <v>10</v>
      </c>
      <c r="E13" s="3" t="s">
        <v>11</v>
      </c>
      <c r="F13" s="3" t="s">
        <v>12</v>
      </c>
      <c r="G13" s="3" t="s">
        <v>13</v>
      </c>
      <c r="H13" s="4">
        <v>120</v>
      </c>
      <c r="I13" t="str">
        <f t="shared" si="0"/>
        <v>low</v>
      </c>
      <c r="K13" s="10" t="s">
        <v>31</v>
      </c>
      <c r="L13" s="10">
        <v>1.9842169515864165</v>
      </c>
      <c r="M13" s="10"/>
    </row>
    <row r="14" spans="1:16">
      <c r="A14" s="1">
        <v>121</v>
      </c>
      <c r="B14" s="2">
        <v>49</v>
      </c>
      <c r="C14" s="3">
        <v>87</v>
      </c>
      <c r="D14" s="3" t="s">
        <v>10</v>
      </c>
      <c r="E14" s="3" t="s">
        <v>11</v>
      </c>
      <c r="F14" s="3" t="s">
        <v>12</v>
      </c>
      <c r="G14" s="3" t="s">
        <v>13</v>
      </c>
      <c r="H14" s="4">
        <v>156</v>
      </c>
      <c r="I14" t="str">
        <f t="shared" si="0"/>
        <v>high</v>
      </c>
    </row>
    <row r="15" spans="1:16">
      <c r="A15" s="1">
        <v>124</v>
      </c>
      <c r="B15" s="2">
        <v>50</v>
      </c>
      <c r="C15" s="3">
        <v>87</v>
      </c>
      <c r="D15" s="3" t="s">
        <v>10</v>
      </c>
      <c r="E15" s="3" t="s">
        <v>11</v>
      </c>
      <c r="F15" s="3" t="s">
        <v>12</v>
      </c>
      <c r="G15" s="3" t="s">
        <v>13</v>
      </c>
      <c r="H15" s="4">
        <v>128</v>
      </c>
      <c r="I15" t="str">
        <f t="shared" si="0"/>
        <v>high</v>
      </c>
      <c r="K15" t="s">
        <v>9</v>
      </c>
    </row>
    <row r="16" spans="1:16">
      <c r="A16" s="1">
        <v>135</v>
      </c>
      <c r="B16" s="2">
        <v>54</v>
      </c>
      <c r="C16" s="3">
        <v>88</v>
      </c>
      <c r="D16" s="3" t="s">
        <v>10</v>
      </c>
      <c r="E16" s="3" t="s">
        <v>11</v>
      </c>
      <c r="F16" s="3" t="s">
        <v>12</v>
      </c>
      <c r="G16" s="3" t="s">
        <v>13</v>
      </c>
      <c r="H16" s="4">
        <v>144</v>
      </c>
      <c r="I16" t="str">
        <f t="shared" si="0"/>
        <v>high</v>
      </c>
      <c r="K16" t="s">
        <v>32</v>
      </c>
    </row>
    <row r="17" spans="1:16" ht="13">
      <c r="A17" s="1">
        <v>145</v>
      </c>
      <c r="B17" s="2">
        <v>44</v>
      </c>
      <c r="C17" s="3">
        <v>63</v>
      </c>
      <c r="D17" s="3" t="s">
        <v>10</v>
      </c>
      <c r="E17" s="3" t="s">
        <v>11</v>
      </c>
      <c r="F17" s="3" t="s">
        <v>12</v>
      </c>
      <c r="G17" s="3" t="s">
        <v>13</v>
      </c>
      <c r="H17" s="4">
        <v>130</v>
      </c>
      <c r="I17" t="str">
        <f t="shared" si="0"/>
        <v>high</v>
      </c>
      <c r="K17" s="11"/>
      <c r="L17" s="11" t="s">
        <v>15</v>
      </c>
      <c r="M17" s="11" t="s">
        <v>16</v>
      </c>
    </row>
    <row r="18" spans="1:16">
      <c r="A18" s="1">
        <v>150</v>
      </c>
      <c r="B18" s="2">
        <v>43</v>
      </c>
      <c r="C18" s="3">
        <v>56</v>
      </c>
      <c r="D18" s="3" t="s">
        <v>10</v>
      </c>
      <c r="E18" s="3" t="s">
        <v>11</v>
      </c>
      <c r="F18" s="3" t="s">
        <v>12</v>
      </c>
      <c r="G18" s="3" t="s">
        <v>13</v>
      </c>
      <c r="H18" s="4">
        <v>147</v>
      </c>
      <c r="I18" t="str">
        <f t="shared" si="0"/>
        <v>high</v>
      </c>
      <c r="K18" s="9" t="s">
        <v>17</v>
      </c>
      <c r="L18" s="9">
        <v>108.61904761904762</v>
      </c>
      <c r="M18" s="9">
        <v>102.15217391304348</v>
      </c>
    </row>
    <row r="19" spans="1:16">
      <c r="A19" s="1">
        <v>26</v>
      </c>
      <c r="B19" s="2">
        <v>37</v>
      </c>
      <c r="C19" s="3">
        <v>32</v>
      </c>
      <c r="D19" s="3" t="s">
        <v>33</v>
      </c>
      <c r="E19" s="3" t="s">
        <v>11</v>
      </c>
      <c r="F19" s="3" t="s">
        <v>12</v>
      </c>
      <c r="G19" s="3" t="s">
        <v>13</v>
      </c>
      <c r="H19" s="4">
        <v>83</v>
      </c>
      <c r="I19" t="str">
        <f t="shared" si="0"/>
        <v>low</v>
      </c>
      <c r="K19" s="9" t="s">
        <v>18</v>
      </c>
      <c r="L19" s="9">
        <v>852.60347985347971</v>
      </c>
      <c r="M19" s="9">
        <v>728.88743961352679</v>
      </c>
      <c r="O19" t="s">
        <v>19</v>
      </c>
      <c r="P19">
        <f>L18-M18</f>
        <v>6.4668737060041366</v>
      </c>
    </row>
    <row r="20" spans="1:16">
      <c r="A20" s="1">
        <v>45</v>
      </c>
      <c r="B20" s="2">
        <v>43</v>
      </c>
      <c r="C20" s="3">
        <v>54</v>
      </c>
      <c r="D20" s="3" t="s">
        <v>33</v>
      </c>
      <c r="E20" s="3" t="s">
        <v>11</v>
      </c>
      <c r="F20" s="3" t="s">
        <v>12</v>
      </c>
      <c r="G20" s="3" t="s">
        <v>13</v>
      </c>
      <c r="H20" s="4">
        <v>140</v>
      </c>
      <c r="I20" t="str">
        <f t="shared" si="0"/>
        <v>high</v>
      </c>
      <c r="K20" s="9" t="s">
        <v>20</v>
      </c>
      <c r="L20" s="9">
        <v>105</v>
      </c>
      <c r="M20" s="9">
        <v>46</v>
      </c>
      <c r="O20" t="s">
        <v>21</v>
      </c>
      <c r="P20">
        <f>SQRT(L19/L20+M19/M20)</f>
        <v>4.8954481167197459</v>
      </c>
    </row>
    <row r="21" spans="1:16">
      <c r="A21" s="1">
        <v>60</v>
      </c>
      <c r="B21" s="2">
        <v>41</v>
      </c>
      <c r="C21" s="3">
        <v>64</v>
      </c>
      <c r="D21" s="3" t="s">
        <v>33</v>
      </c>
      <c r="E21" s="3" t="s">
        <v>11</v>
      </c>
      <c r="F21" s="3" t="s">
        <v>12</v>
      </c>
      <c r="G21" s="3" t="s">
        <v>13</v>
      </c>
      <c r="H21" s="4">
        <v>147</v>
      </c>
      <c r="I21" t="str">
        <f t="shared" si="0"/>
        <v>low</v>
      </c>
      <c r="K21" s="9" t="s">
        <v>22</v>
      </c>
      <c r="L21" s="9">
        <v>0</v>
      </c>
      <c r="M21" s="9"/>
      <c r="O21" t="s">
        <v>23</v>
      </c>
      <c r="P21">
        <v>2</v>
      </c>
    </row>
    <row r="22" spans="1:16">
      <c r="A22" s="1">
        <v>62</v>
      </c>
      <c r="B22" s="2">
        <v>36</v>
      </c>
      <c r="C22" s="3">
        <v>38</v>
      </c>
      <c r="D22" s="3" t="s">
        <v>33</v>
      </c>
      <c r="E22" s="3" t="s">
        <v>11</v>
      </c>
      <c r="F22" s="3" t="s">
        <v>12</v>
      </c>
      <c r="G22" s="3" t="s">
        <v>13</v>
      </c>
      <c r="H22" s="4">
        <v>107</v>
      </c>
      <c r="I22" t="str">
        <f t="shared" si="0"/>
        <v>low</v>
      </c>
      <c r="K22" s="9" t="s">
        <v>24</v>
      </c>
      <c r="L22" s="9">
        <v>92</v>
      </c>
      <c r="M22" s="9"/>
    </row>
    <row r="23" spans="1:16">
      <c r="A23" s="1">
        <v>65</v>
      </c>
      <c r="B23" s="2">
        <v>36</v>
      </c>
      <c r="C23" s="3">
        <v>66</v>
      </c>
      <c r="D23" s="3" t="s">
        <v>33</v>
      </c>
      <c r="E23" s="3" t="s">
        <v>11</v>
      </c>
      <c r="F23" s="3" t="s">
        <v>12</v>
      </c>
      <c r="G23" s="3" t="s">
        <v>13</v>
      </c>
      <c r="H23" s="4">
        <v>113</v>
      </c>
      <c r="I23" t="str">
        <f t="shared" si="0"/>
        <v>low</v>
      </c>
      <c r="K23" s="9" t="s">
        <v>25</v>
      </c>
      <c r="L23" s="9">
        <v>1.3209972921411213</v>
      </c>
      <c r="M23" s="9"/>
      <c r="O23" t="s">
        <v>26</v>
      </c>
      <c r="P23">
        <f>P19-P21*P20</f>
        <v>-3.3240225274353552</v>
      </c>
    </row>
    <row r="24" spans="1:16">
      <c r="A24" s="1">
        <v>72</v>
      </c>
      <c r="B24" s="2">
        <v>33</v>
      </c>
      <c r="C24" s="3">
        <v>44</v>
      </c>
      <c r="D24" s="3" t="s">
        <v>33</v>
      </c>
      <c r="E24" s="3" t="s">
        <v>11</v>
      </c>
      <c r="F24" s="3" t="s">
        <v>12</v>
      </c>
      <c r="G24" s="3" t="s">
        <v>13</v>
      </c>
      <c r="H24" s="4">
        <v>110</v>
      </c>
      <c r="I24" t="str">
        <f t="shared" si="0"/>
        <v>low</v>
      </c>
      <c r="K24" s="9" t="s">
        <v>27</v>
      </c>
      <c r="L24" s="9">
        <v>9.4889281169702272E-2</v>
      </c>
      <c r="M24" s="9"/>
      <c r="O24" t="s">
        <v>28</v>
      </c>
      <c r="P24">
        <f>P19+P21*P20</f>
        <v>16.257769939443627</v>
      </c>
    </row>
    <row r="25" spans="1:16">
      <c r="A25" s="1">
        <v>75</v>
      </c>
      <c r="B25" s="2">
        <v>34</v>
      </c>
      <c r="C25" s="3">
        <v>52</v>
      </c>
      <c r="D25" s="3" t="s">
        <v>33</v>
      </c>
      <c r="E25" s="3" t="s">
        <v>11</v>
      </c>
      <c r="F25" s="3" t="s">
        <v>12</v>
      </c>
      <c r="G25" s="3" t="s">
        <v>13</v>
      </c>
      <c r="H25" s="4">
        <v>110</v>
      </c>
      <c r="I25" t="str">
        <f t="shared" si="0"/>
        <v>low</v>
      </c>
      <c r="K25" s="9" t="s">
        <v>29</v>
      </c>
      <c r="L25" s="9">
        <v>1.6615853969032315</v>
      </c>
      <c r="M25" s="9"/>
    </row>
    <row r="26" spans="1:16">
      <c r="A26" s="1">
        <v>78</v>
      </c>
      <c r="B26" s="2">
        <v>36</v>
      </c>
      <c r="C26" s="3">
        <v>38</v>
      </c>
      <c r="D26" s="3" t="s">
        <v>33</v>
      </c>
      <c r="E26" s="3" t="s">
        <v>11</v>
      </c>
      <c r="F26" s="3" t="s">
        <v>12</v>
      </c>
      <c r="G26" s="3" t="s">
        <v>13</v>
      </c>
      <c r="H26" s="4">
        <v>130</v>
      </c>
      <c r="I26" t="str">
        <f t="shared" si="0"/>
        <v>low</v>
      </c>
      <c r="K26" s="9" t="s">
        <v>30</v>
      </c>
      <c r="L26" s="9">
        <v>0.18977856233940454</v>
      </c>
      <c r="M26" s="9"/>
    </row>
    <row r="27" spans="1:16" ht="13" thickBot="1">
      <c r="A27" s="1">
        <v>84</v>
      </c>
      <c r="B27" s="2">
        <v>35</v>
      </c>
      <c r="C27" s="3">
        <v>66</v>
      </c>
      <c r="D27" s="3" t="s">
        <v>33</v>
      </c>
      <c r="E27" s="3" t="s">
        <v>11</v>
      </c>
      <c r="F27" s="3" t="s">
        <v>12</v>
      </c>
      <c r="G27" s="3" t="s">
        <v>13</v>
      </c>
      <c r="H27" s="4">
        <v>124</v>
      </c>
      <c r="I27" t="str">
        <f t="shared" si="0"/>
        <v>low</v>
      </c>
      <c r="K27" s="10" t="s">
        <v>31</v>
      </c>
      <c r="L27" s="10">
        <v>1.9860863169511298</v>
      </c>
      <c r="M27" s="10"/>
    </row>
    <row r="28" spans="1:16">
      <c r="A28" s="1">
        <v>92</v>
      </c>
      <c r="B28" s="2">
        <v>31</v>
      </c>
      <c r="C28" s="3">
        <v>59</v>
      </c>
      <c r="D28" s="3" t="s">
        <v>33</v>
      </c>
      <c r="E28" s="3" t="s">
        <v>11</v>
      </c>
      <c r="F28" s="3" t="s">
        <v>12</v>
      </c>
      <c r="G28" s="3" t="s">
        <v>13</v>
      </c>
      <c r="H28" s="4">
        <v>112</v>
      </c>
      <c r="I28" t="str">
        <f t="shared" si="0"/>
        <v>low</v>
      </c>
    </row>
    <row r="29" spans="1:16">
      <c r="A29" s="1">
        <v>119</v>
      </c>
      <c r="B29" s="2">
        <v>36</v>
      </c>
      <c r="C29" s="3">
        <v>61</v>
      </c>
      <c r="D29" s="3" t="s">
        <v>33</v>
      </c>
      <c r="E29" s="3" t="s">
        <v>11</v>
      </c>
      <c r="F29" s="3" t="s">
        <v>12</v>
      </c>
      <c r="G29" s="3" t="s">
        <v>13</v>
      </c>
      <c r="H29" s="4">
        <v>148</v>
      </c>
      <c r="I29" t="str">
        <f t="shared" si="0"/>
        <v>low</v>
      </c>
      <c r="K29" t="s">
        <v>9</v>
      </c>
    </row>
    <row r="30" spans="1:16" ht="13" thickBot="1">
      <c r="A30" s="1">
        <v>120</v>
      </c>
      <c r="B30" s="2">
        <v>34</v>
      </c>
      <c r="C30" s="3">
        <v>53</v>
      </c>
      <c r="D30" s="3" t="s">
        <v>33</v>
      </c>
      <c r="E30" s="3" t="s">
        <v>11</v>
      </c>
      <c r="F30" s="3" t="s">
        <v>12</v>
      </c>
      <c r="G30" s="3" t="s">
        <v>13</v>
      </c>
      <c r="H30" s="4">
        <v>102</v>
      </c>
      <c r="I30" t="str">
        <f t="shared" si="0"/>
        <v>low</v>
      </c>
      <c r="K30" t="s">
        <v>34</v>
      </c>
    </row>
    <row r="31" spans="1:16" ht="13">
      <c r="A31" s="1">
        <v>129</v>
      </c>
      <c r="B31" s="2">
        <v>34</v>
      </c>
      <c r="C31" s="3">
        <v>87</v>
      </c>
      <c r="D31" s="3" t="s">
        <v>33</v>
      </c>
      <c r="E31" s="3" t="s">
        <v>11</v>
      </c>
      <c r="F31" s="3" t="s">
        <v>12</v>
      </c>
      <c r="G31" s="3" t="s">
        <v>13</v>
      </c>
      <c r="H31" s="4">
        <v>153</v>
      </c>
      <c r="I31" t="str">
        <f t="shared" si="0"/>
        <v>low</v>
      </c>
      <c r="K31" s="11"/>
      <c r="L31" s="11" t="s">
        <v>35</v>
      </c>
      <c r="M31" s="11" t="s">
        <v>36</v>
      </c>
    </row>
    <row r="32" spans="1:16">
      <c r="A32" s="1">
        <v>142</v>
      </c>
      <c r="B32" s="2">
        <v>37</v>
      </c>
      <c r="C32" s="3">
        <v>54</v>
      </c>
      <c r="D32" s="3" t="s">
        <v>33</v>
      </c>
      <c r="E32" s="3" t="s">
        <v>11</v>
      </c>
      <c r="F32" s="3" t="s">
        <v>12</v>
      </c>
      <c r="G32" s="3" t="s">
        <v>13</v>
      </c>
      <c r="H32" s="4">
        <v>138</v>
      </c>
      <c r="I32" t="str">
        <f t="shared" si="0"/>
        <v>low</v>
      </c>
      <c r="K32" s="9" t="s">
        <v>17</v>
      </c>
      <c r="L32" s="9">
        <v>67.5</v>
      </c>
      <c r="M32" s="9">
        <v>64.46913580246914</v>
      </c>
    </row>
    <row r="33" spans="1:16">
      <c r="A33" s="1">
        <v>4</v>
      </c>
      <c r="B33" s="2">
        <v>50</v>
      </c>
      <c r="C33" s="3">
        <v>86</v>
      </c>
      <c r="D33" s="3" t="s">
        <v>10</v>
      </c>
      <c r="E33" s="3" t="s">
        <v>37</v>
      </c>
      <c r="F33" s="3" t="s">
        <v>12</v>
      </c>
      <c r="G33" s="3" t="s">
        <v>13</v>
      </c>
      <c r="H33" s="4">
        <v>157</v>
      </c>
      <c r="I33" t="str">
        <f t="shared" si="0"/>
        <v>high</v>
      </c>
      <c r="K33" s="9" t="s">
        <v>18</v>
      </c>
      <c r="L33" s="9">
        <v>273.8478260869565</v>
      </c>
      <c r="M33" s="9">
        <v>270.05216049382727</v>
      </c>
      <c r="O33" t="s">
        <v>19</v>
      </c>
      <c r="P33">
        <f>L32-M32</f>
        <v>3.0308641975308603</v>
      </c>
    </row>
    <row r="34" spans="1:16">
      <c r="A34" s="1">
        <v>50</v>
      </c>
      <c r="B34" s="2">
        <v>36</v>
      </c>
      <c r="C34" s="3">
        <v>41</v>
      </c>
      <c r="D34" s="3" t="s">
        <v>10</v>
      </c>
      <c r="E34" s="3" t="s">
        <v>37</v>
      </c>
      <c r="F34" s="3" t="s">
        <v>12</v>
      </c>
      <c r="G34" s="3" t="s">
        <v>13</v>
      </c>
      <c r="H34" s="4">
        <v>116</v>
      </c>
      <c r="I34" t="str">
        <f t="shared" si="0"/>
        <v>low</v>
      </c>
      <c r="K34" s="9" t="s">
        <v>20</v>
      </c>
      <c r="L34" s="9">
        <v>70</v>
      </c>
      <c r="M34" s="9">
        <v>81</v>
      </c>
      <c r="O34" t="s">
        <v>21</v>
      </c>
      <c r="P34">
        <f>SQRT(L33/L34+M33/M34)</f>
        <v>2.6918560680856407</v>
      </c>
    </row>
    <row r="35" spans="1:16">
      <c r="A35" s="1">
        <v>51</v>
      </c>
      <c r="B35" s="2">
        <v>52</v>
      </c>
      <c r="C35" s="3">
        <v>84</v>
      </c>
      <c r="D35" s="3" t="s">
        <v>10</v>
      </c>
      <c r="E35" s="3" t="s">
        <v>37</v>
      </c>
      <c r="F35" s="3" t="s">
        <v>12</v>
      </c>
      <c r="G35" s="3" t="s">
        <v>13</v>
      </c>
      <c r="H35" s="4">
        <v>147</v>
      </c>
      <c r="I35" t="str">
        <f t="shared" si="0"/>
        <v>high</v>
      </c>
      <c r="K35" s="9" t="s">
        <v>22</v>
      </c>
      <c r="L35" s="9">
        <v>0</v>
      </c>
      <c r="M35" s="9"/>
      <c r="O35" t="s">
        <v>23</v>
      </c>
      <c r="P35">
        <v>2</v>
      </c>
    </row>
    <row r="36" spans="1:16">
      <c r="A36" s="1">
        <v>83</v>
      </c>
      <c r="B36" s="2">
        <v>35</v>
      </c>
      <c r="C36" s="3">
        <v>36</v>
      </c>
      <c r="D36" s="3" t="s">
        <v>10</v>
      </c>
      <c r="E36" s="3" t="s">
        <v>37</v>
      </c>
      <c r="F36" s="3" t="s">
        <v>12</v>
      </c>
      <c r="G36" s="3" t="s">
        <v>13</v>
      </c>
      <c r="H36" s="4">
        <v>129</v>
      </c>
      <c r="I36" t="str">
        <f t="shared" si="0"/>
        <v>low</v>
      </c>
      <c r="K36" s="9" t="s">
        <v>24</v>
      </c>
      <c r="L36" s="9">
        <v>146</v>
      </c>
      <c r="M36" s="9"/>
    </row>
    <row r="37" spans="1:16">
      <c r="A37" s="1">
        <v>97</v>
      </c>
      <c r="B37" s="2">
        <v>42</v>
      </c>
      <c r="C37" s="3">
        <v>85</v>
      </c>
      <c r="D37" s="3" t="s">
        <v>10</v>
      </c>
      <c r="E37" s="3" t="s">
        <v>37</v>
      </c>
      <c r="F37" s="3" t="s">
        <v>12</v>
      </c>
      <c r="G37" s="3" t="s">
        <v>13</v>
      </c>
      <c r="H37" s="4">
        <v>153</v>
      </c>
      <c r="I37" t="str">
        <f t="shared" si="0"/>
        <v>low</v>
      </c>
      <c r="K37" s="9" t="s">
        <v>25</v>
      </c>
      <c r="L37" s="9">
        <v>1.1259384309081246</v>
      </c>
      <c r="M37" s="9"/>
      <c r="O37" t="s">
        <v>26</v>
      </c>
      <c r="P37">
        <f>P33-P35*P34</f>
        <v>-2.3528479386404211</v>
      </c>
    </row>
    <row r="38" spans="1:16">
      <c r="A38" s="1">
        <v>104</v>
      </c>
      <c r="B38" s="2">
        <v>45</v>
      </c>
      <c r="C38" s="3">
        <v>60</v>
      </c>
      <c r="D38" s="3" t="s">
        <v>10</v>
      </c>
      <c r="E38" s="3" t="s">
        <v>37</v>
      </c>
      <c r="F38" s="3" t="s">
        <v>12</v>
      </c>
      <c r="G38" s="3" t="s">
        <v>13</v>
      </c>
      <c r="H38" s="4">
        <v>159</v>
      </c>
      <c r="I38" t="str">
        <f t="shared" si="0"/>
        <v>high</v>
      </c>
      <c r="K38" s="9" t="s">
        <v>27</v>
      </c>
      <c r="L38" s="9">
        <v>0.13101948099794114</v>
      </c>
      <c r="M38" s="9"/>
      <c r="O38" t="s">
        <v>28</v>
      </c>
      <c r="P38">
        <f>P33+P35*P34</f>
        <v>8.4145763337021418</v>
      </c>
    </row>
    <row r="39" spans="1:16">
      <c r="A39" s="1">
        <v>105</v>
      </c>
      <c r="B39" s="2">
        <v>52</v>
      </c>
      <c r="C39" s="3">
        <v>88</v>
      </c>
      <c r="D39" s="3" t="s">
        <v>10</v>
      </c>
      <c r="E39" s="3" t="s">
        <v>37</v>
      </c>
      <c r="F39" s="3" t="s">
        <v>12</v>
      </c>
      <c r="G39" s="3" t="s">
        <v>13</v>
      </c>
      <c r="H39" s="4">
        <v>146</v>
      </c>
      <c r="I39" t="str">
        <f t="shared" si="0"/>
        <v>high</v>
      </c>
      <c r="K39" s="9" t="s">
        <v>29</v>
      </c>
      <c r="L39" s="9">
        <v>1.6553573449019661</v>
      </c>
      <c r="M39" s="9"/>
    </row>
    <row r="40" spans="1:16">
      <c r="A40" s="1">
        <v>111</v>
      </c>
      <c r="B40" s="2">
        <v>43</v>
      </c>
      <c r="C40" s="3">
        <v>59</v>
      </c>
      <c r="D40" s="3" t="s">
        <v>10</v>
      </c>
      <c r="E40" s="3" t="s">
        <v>37</v>
      </c>
      <c r="F40" s="3" t="s">
        <v>12</v>
      </c>
      <c r="G40" s="3" t="s">
        <v>13</v>
      </c>
      <c r="H40" s="4">
        <v>154</v>
      </c>
      <c r="I40" t="str">
        <f t="shared" si="0"/>
        <v>high</v>
      </c>
      <c r="K40" s="9" t="s">
        <v>30</v>
      </c>
      <c r="L40" s="9">
        <v>0.26203896199588228</v>
      </c>
      <c r="M40" s="9"/>
    </row>
    <row r="41" spans="1:16" ht="13" thickBot="1">
      <c r="A41" s="1">
        <v>126</v>
      </c>
      <c r="B41" s="2">
        <v>44</v>
      </c>
      <c r="C41" s="3">
        <v>59</v>
      </c>
      <c r="D41" s="3" t="s">
        <v>10</v>
      </c>
      <c r="E41" s="3" t="s">
        <v>37</v>
      </c>
      <c r="F41" s="3" t="s">
        <v>12</v>
      </c>
      <c r="G41" s="3" t="s">
        <v>13</v>
      </c>
      <c r="H41" s="4">
        <v>131</v>
      </c>
      <c r="I41" t="str">
        <f t="shared" si="0"/>
        <v>high</v>
      </c>
      <c r="K41" s="10" t="s">
        <v>31</v>
      </c>
      <c r="L41" s="10">
        <v>1.9763456545938156</v>
      </c>
      <c r="M41" s="10"/>
    </row>
    <row r="42" spans="1:16">
      <c r="A42" s="1">
        <v>131</v>
      </c>
      <c r="B42" s="2">
        <v>49</v>
      </c>
      <c r="C42" s="3">
        <v>59</v>
      </c>
      <c r="D42" s="3" t="s">
        <v>10</v>
      </c>
      <c r="E42" s="3" t="s">
        <v>37</v>
      </c>
      <c r="F42" s="3" t="s">
        <v>12</v>
      </c>
      <c r="G42" s="3" t="s">
        <v>13</v>
      </c>
      <c r="H42" s="4">
        <v>148</v>
      </c>
      <c r="I42" t="str">
        <f t="shared" si="0"/>
        <v>high</v>
      </c>
    </row>
    <row r="43" spans="1:16">
      <c r="A43" s="1">
        <v>140</v>
      </c>
      <c r="B43" s="2">
        <v>50</v>
      </c>
      <c r="C43" s="3">
        <v>58</v>
      </c>
      <c r="D43" s="3" t="s">
        <v>10</v>
      </c>
      <c r="E43" s="3" t="s">
        <v>37</v>
      </c>
      <c r="F43" s="3" t="s">
        <v>12</v>
      </c>
      <c r="G43" s="3" t="s">
        <v>13</v>
      </c>
      <c r="H43" s="4">
        <v>155</v>
      </c>
      <c r="I43" t="str">
        <f t="shared" si="0"/>
        <v>high</v>
      </c>
      <c r="K43" t="s">
        <v>9</v>
      </c>
    </row>
    <row r="44" spans="1:16" ht="13" thickBot="1">
      <c r="A44" s="1">
        <v>5</v>
      </c>
      <c r="B44" s="2">
        <v>35</v>
      </c>
      <c r="C44" s="3">
        <v>85</v>
      </c>
      <c r="D44" s="3" t="s">
        <v>33</v>
      </c>
      <c r="E44" s="3" t="s">
        <v>37</v>
      </c>
      <c r="F44" s="3" t="s">
        <v>12</v>
      </c>
      <c r="G44" s="3" t="s">
        <v>13</v>
      </c>
      <c r="H44" s="4">
        <v>136</v>
      </c>
      <c r="I44" t="str">
        <f t="shared" si="0"/>
        <v>low</v>
      </c>
      <c r="K44" t="s">
        <v>38</v>
      </c>
    </row>
    <row r="45" spans="1:16" ht="13">
      <c r="A45" s="1">
        <v>8</v>
      </c>
      <c r="B45" s="2">
        <v>30</v>
      </c>
      <c r="C45" s="3">
        <v>84</v>
      </c>
      <c r="D45" s="3" t="s">
        <v>33</v>
      </c>
      <c r="E45" s="3" t="s">
        <v>37</v>
      </c>
      <c r="F45" s="3" t="s">
        <v>12</v>
      </c>
      <c r="G45" s="3" t="s">
        <v>13</v>
      </c>
      <c r="H45" s="4">
        <v>116</v>
      </c>
      <c r="I45" t="str">
        <f t="shared" si="0"/>
        <v>low</v>
      </c>
      <c r="K45" s="11"/>
      <c r="L45" s="11" t="s">
        <v>35</v>
      </c>
      <c r="M45" s="11" t="s">
        <v>36</v>
      </c>
    </row>
    <row r="46" spans="1:16">
      <c r="A46" s="1">
        <v>11</v>
      </c>
      <c r="B46" s="2">
        <v>39</v>
      </c>
      <c r="C46" s="3">
        <v>66</v>
      </c>
      <c r="D46" s="3" t="s">
        <v>33</v>
      </c>
      <c r="E46" s="3" t="s">
        <v>37</v>
      </c>
      <c r="F46" s="3" t="s">
        <v>12</v>
      </c>
      <c r="G46" s="3" t="s">
        <v>13</v>
      </c>
      <c r="H46" s="4">
        <v>119</v>
      </c>
      <c r="I46" t="str">
        <f t="shared" si="0"/>
        <v>low</v>
      </c>
      <c r="K46" s="9" t="s">
        <v>17</v>
      </c>
      <c r="L46" s="9">
        <v>114.77142857142857</v>
      </c>
      <c r="M46" s="9">
        <v>99.629629629629633</v>
      </c>
    </row>
    <row r="47" spans="1:16">
      <c r="A47" s="1">
        <v>30</v>
      </c>
      <c r="B47" s="2">
        <v>31</v>
      </c>
      <c r="C47" s="3">
        <v>47</v>
      </c>
      <c r="D47" s="3" t="s">
        <v>33</v>
      </c>
      <c r="E47" s="3" t="s">
        <v>37</v>
      </c>
      <c r="F47" s="3" t="s">
        <v>12</v>
      </c>
      <c r="G47" s="3" t="s">
        <v>13</v>
      </c>
      <c r="H47" s="4">
        <v>100</v>
      </c>
      <c r="I47" t="str">
        <f t="shared" si="0"/>
        <v>low</v>
      </c>
      <c r="K47" s="9" t="s">
        <v>18</v>
      </c>
      <c r="L47" s="9">
        <v>812.17888198757839</v>
      </c>
      <c r="M47" s="9">
        <v>726.98611111111097</v>
      </c>
      <c r="O47" t="s">
        <v>19</v>
      </c>
      <c r="P47">
        <f>L46-M46</f>
        <v>15.141798941798939</v>
      </c>
    </row>
    <row r="48" spans="1:16">
      <c r="A48" s="1">
        <v>33</v>
      </c>
      <c r="B48" s="2">
        <v>33</v>
      </c>
      <c r="C48" s="3">
        <v>40</v>
      </c>
      <c r="D48" s="3" t="s">
        <v>33</v>
      </c>
      <c r="E48" s="3" t="s">
        <v>37</v>
      </c>
      <c r="F48" s="3" t="s">
        <v>12</v>
      </c>
      <c r="G48" s="3" t="s">
        <v>13</v>
      </c>
      <c r="H48" s="4">
        <v>121</v>
      </c>
      <c r="I48" t="str">
        <f t="shared" si="0"/>
        <v>low</v>
      </c>
      <c r="K48" s="9" t="s">
        <v>20</v>
      </c>
      <c r="L48" s="9">
        <v>70</v>
      </c>
      <c r="M48" s="9">
        <v>81</v>
      </c>
      <c r="O48" t="s">
        <v>21</v>
      </c>
      <c r="P48">
        <f>SQRT(L47/L48+M47/M48)</f>
        <v>4.5362641712290799</v>
      </c>
    </row>
    <row r="49" spans="1:16">
      <c r="A49" s="1">
        <v>56</v>
      </c>
      <c r="B49" s="2">
        <v>34</v>
      </c>
      <c r="C49" s="3">
        <v>64</v>
      </c>
      <c r="D49" s="3" t="s">
        <v>33</v>
      </c>
      <c r="E49" s="3" t="s">
        <v>37</v>
      </c>
      <c r="F49" s="3" t="s">
        <v>12</v>
      </c>
      <c r="G49" s="3" t="s">
        <v>13</v>
      </c>
      <c r="H49" s="4">
        <v>141</v>
      </c>
      <c r="I49" t="str">
        <f t="shared" si="0"/>
        <v>low</v>
      </c>
      <c r="K49" s="9" t="s">
        <v>22</v>
      </c>
      <c r="L49" s="9">
        <v>0</v>
      </c>
      <c r="M49" s="9"/>
      <c r="O49" t="s">
        <v>23</v>
      </c>
      <c r="P49">
        <v>2</v>
      </c>
    </row>
    <row r="50" spans="1:16">
      <c r="A50" s="1">
        <v>91</v>
      </c>
      <c r="B50" s="2">
        <v>36</v>
      </c>
      <c r="C50" s="3">
        <v>41</v>
      </c>
      <c r="D50" s="3" t="s">
        <v>33</v>
      </c>
      <c r="E50" s="3" t="s">
        <v>37</v>
      </c>
      <c r="F50" s="3" t="s">
        <v>12</v>
      </c>
      <c r="G50" s="3" t="s">
        <v>13</v>
      </c>
      <c r="H50" s="4">
        <v>107</v>
      </c>
      <c r="I50" t="str">
        <f t="shared" si="0"/>
        <v>low</v>
      </c>
      <c r="K50" s="9" t="s">
        <v>24</v>
      </c>
      <c r="L50" s="9">
        <v>143</v>
      </c>
      <c r="M50" s="9"/>
    </row>
    <row r="51" spans="1:16">
      <c r="A51" s="1">
        <v>136</v>
      </c>
      <c r="B51" s="2">
        <v>33</v>
      </c>
      <c r="C51" s="3">
        <v>49</v>
      </c>
      <c r="D51" s="3" t="s">
        <v>33</v>
      </c>
      <c r="E51" s="3" t="s">
        <v>37</v>
      </c>
      <c r="F51" s="3" t="s">
        <v>12</v>
      </c>
      <c r="G51" s="3" t="s">
        <v>13</v>
      </c>
      <c r="H51" s="4">
        <v>120</v>
      </c>
      <c r="I51" t="str">
        <f t="shared" si="0"/>
        <v>low</v>
      </c>
      <c r="K51" s="9" t="s">
        <v>25</v>
      </c>
      <c r="L51" s="9">
        <v>3.337944698599054</v>
      </c>
      <c r="M51" s="9"/>
      <c r="O51" t="s">
        <v>26</v>
      </c>
      <c r="P51">
        <f>P47-P49*P48</f>
        <v>6.0692705993407792</v>
      </c>
    </row>
    <row r="52" spans="1:16">
      <c r="A52" s="1">
        <v>2</v>
      </c>
      <c r="B52" s="2">
        <v>43</v>
      </c>
      <c r="C52" s="3">
        <v>84</v>
      </c>
      <c r="D52" s="3" t="s">
        <v>10</v>
      </c>
      <c r="E52" s="3" t="s">
        <v>11</v>
      </c>
      <c r="F52" s="3" t="s">
        <v>12</v>
      </c>
      <c r="G52" s="3" t="s">
        <v>39</v>
      </c>
      <c r="H52" s="4">
        <v>82</v>
      </c>
      <c r="I52" t="str">
        <f t="shared" si="0"/>
        <v>high</v>
      </c>
      <c r="K52" s="9" t="s">
        <v>27</v>
      </c>
      <c r="L52" s="9">
        <v>5.3802636558080005E-4</v>
      </c>
      <c r="M52" s="9"/>
      <c r="O52" t="s">
        <v>28</v>
      </c>
      <c r="P52">
        <f>P47+P49*P48</f>
        <v>24.214327284257099</v>
      </c>
    </row>
    <row r="53" spans="1:16">
      <c r="A53" s="1">
        <v>20</v>
      </c>
      <c r="B53" s="2">
        <v>54</v>
      </c>
      <c r="C53" s="3">
        <v>86</v>
      </c>
      <c r="D53" s="3" t="s">
        <v>10</v>
      </c>
      <c r="E53" s="3" t="s">
        <v>11</v>
      </c>
      <c r="F53" s="3" t="s">
        <v>12</v>
      </c>
      <c r="G53" s="3" t="s">
        <v>39</v>
      </c>
      <c r="H53" s="4">
        <v>102</v>
      </c>
      <c r="I53" t="str">
        <f t="shared" si="0"/>
        <v>high</v>
      </c>
      <c r="K53" s="9" t="s">
        <v>29</v>
      </c>
      <c r="L53" s="9">
        <v>1.655579143431809</v>
      </c>
      <c r="M53" s="9"/>
    </row>
    <row r="54" spans="1:16">
      <c r="A54" s="1">
        <v>48</v>
      </c>
      <c r="B54" s="2">
        <v>50</v>
      </c>
      <c r="C54" s="3">
        <v>87</v>
      </c>
      <c r="D54" s="3" t="s">
        <v>10</v>
      </c>
      <c r="E54" s="3" t="s">
        <v>11</v>
      </c>
      <c r="F54" s="3" t="s">
        <v>12</v>
      </c>
      <c r="G54" s="3" t="s">
        <v>39</v>
      </c>
      <c r="H54" s="4">
        <v>94</v>
      </c>
      <c r="I54" t="str">
        <f t="shared" si="0"/>
        <v>high</v>
      </c>
      <c r="K54" s="9" t="s">
        <v>30</v>
      </c>
      <c r="L54" s="9">
        <v>1.0760527311616001E-3</v>
      </c>
      <c r="M54" s="9"/>
    </row>
    <row r="55" spans="1:16" ht="13" thickBot="1">
      <c r="A55" s="1">
        <v>54</v>
      </c>
      <c r="B55" s="2">
        <v>43</v>
      </c>
      <c r="C55" s="3">
        <v>82</v>
      </c>
      <c r="D55" s="3" t="s">
        <v>10</v>
      </c>
      <c r="E55" s="3" t="s">
        <v>11</v>
      </c>
      <c r="F55" s="3" t="s">
        <v>12</v>
      </c>
      <c r="G55" s="3" t="s">
        <v>39</v>
      </c>
      <c r="H55" s="4">
        <v>86</v>
      </c>
      <c r="I55" t="str">
        <f t="shared" si="0"/>
        <v>high</v>
      </c>
      <c r="K55" s="10" t="s">
        <v>31</v>
      </c>
      <c r="L55" s="10">
        <v>1.9766921979297982</v>
      </c>
      <c r="M55" s="10"/>
    </row>
    <row r="56" spans="1:16">
      <c r="A56" s="1">
        <v>61</v>
      </c>
      <c r="B56" s="2">
        <v>35</v>
      </c>
      <c r="C56" s="3">
        <v>57</v>
      </c>
      <c r="D56" s="3" t="s">
        <v>10</v>
      </c>
      <c r="E56" s="3" t="s">
        <v>11</v>
      </c>
      <c r="F56" s="3" t="s">
        <v>12</v>
      </c>
      <c r="G56" s="3" t="s">
        <v>39</v>
      </c>
      <c r="H56" s="4">
        <v>76</v>
      </c>
      <c r="I56" t="str">
        <f t="shared" si="0"/>
        <v>low</v>
      </c>
    </row>
    <row r="57" spans="1:16">
      <c r="A57" s="1">
        <v>64</v>
      </c>
      <c r="B57" s="2">
        <v>50</v>
      </c>
      <c r="C57" s="3">
        <v>83</v>
      </c>
      <c r="D57" s="3" t="s">
        <v>10</v>
      </c>
      <c r="E57" s="3" t="s">
        <v>11</v>
      </c>
      <c r="F57" s="3" t="s">
        <v>12</v>
      </c>
      <c r="G57" s="3" t="s">
        <v>39</v>
      </c>
      <c r="H57" s="4">
        <v>105</v>
      </c>
      <c r="I57" t="str">
        <f t="shared" si="0"/>
        <v>high</v>
      </c>
      <c r="K57" t="s">
        <v>9</v>
      </c>
    </row>
    <row r="58" spans="1:16">
      <c r="A58" s="1">
        <v>112</v>
      </c>
      <c r="B58" s="2">
        <v>53</v>
      </c>
      <c r="C58" s="3">
        <v>83</v>
      </c>
      <c r="D58" s="3" t="s">
        <v>10</v>
      </c>
      <c r="E58" s="3" t="s">
        <v>11</v>
      </c>
      <c r="F58" s="3" t="s">
        <v>12</v>
      </c>
      <c r="G58" s="3" t="s">
        <v>39</v>
      </c>
      <c r="H58" s="4">
        <v>103</v>
      </c>
      <c r="I58" t="str">
        <f t="shared" si="0"/>
        <v>high</v>
      </c>
      <c r="K58" t="s">
        <v>40</v>
      </c>
    </row>
    <row r="59" spans="1:16" ht="13">
      <c r="A59" s="1">
        <v>117</v>
      </c>
      <c r="B59" s="2">
        <v>50</v>
      </c>
      <c r="C59" s="3">
        <v>86</v>
      </c>
      <c r="D59" s="3" t="s">
        <v>10</v>
      </c>
      <c r="E59" s="3" t="s">
        <v>11</v>
      </c>
      <c r="F59" s="3" t="s">
        <v>12</v>
      </c>
      <c r="G59" s="3" t="s">
        <v>39</v>
      </c>
      <c r="H59" s="4">
        <v>108</v>
      </c>
      <c r="I59" t="str">
        <f t="shared" si="0"/>
        <v>high</v>
      </c>
      <c r="K59" s="11"/>
      <c r="L59" s="11" t="s">
        <v>41</v>
      </c>
      <c r="M59" s="11" t="s">
        <v>42</v>
      </c>
    </row>
    <row r="60" spans="1:16">
      <c r="A60" s="1">
        <v>132</v>
      </c>
      <c r="B60" s="2">
        <v>45</v>
      </c>
      <c r="C60" s="3">
        <v>58</v>
      </c>
      <c r="D60" s="3" t="s">
        <v>10</v>
      </c>
      <c r="E60" s="3" t="s">
        <v>11</v>
      </c>
      <c r="F60" s="3" t="s">
        <v>12</v>
      </c>
      <c r="G60" s="3" t="s">
        <v>39</v>
      </c>
      <c r="H60" s="4">
        <v>98</v>
      </c>
      <c r="I60" t="str">
        <f t="shared" si="0"/>
        <v>high</v>
      </c>
      <c r="K60" s="9" t="s">
        <v>17</v>
      </c>
      <c r="L60" s="9">
        <v>63.05797101449275</v>
      </c>
      <c r="M60" s="9">
        <v>68.243902439024396</v>
      </c>
    </row>
    <row r="61" spans="1:16">
      <c r="A61" s="1">
        <v>144</v>
      </c>
      <c r="B61" s="2">
        <v>42</v>
      </c>
      <c r="C61" s="3">
        <v>56</v>
      </c>
      <c r="D61" s="3" t="s">
        <v>10</v>
      </c>
      <c r="E61" s="3" t="s">
        <v>11</v>
      </c>
      <c r="F61" s="3" t="s">
        <v>12</v>
      </c>
      <c r="G61" s="3" t="s">
        <v>39</v>
      </c>
      <c r="H61" s="4">
        <v>97</v>
      </c>
      <c r="I61" t="str">
        <f t="shared" si="0"/>
        <v>low</v>
      </c>
      <c r="K61" s="9" t="s">
        <v>18</v>
      </c>
      <c r="L61" s="9">
        <v>353.23188405797083</v>
      </c>
      <c r="M61" s="9">
        <v>195.27311050888284</v>
      </c>
      <c r="O61" t="s">
        <v>19</v>
      </c>
      <c r="P61">
        <f>L60-M60</f>
        <v>-5.1859314245316455</v>
      </c>
    </row>
    <row r="62" spans="1:16">
      <c r="A62" s="1">
        <v>39</v>
      </c>
      <c r="B62" s="2">
        <v>44</v>
      </c>
      <c r="C62" s="3">
        <v>59</v>
      </c>
      <c r="D62" s="3" t="s">
        <v>33</v>
      </c>
      <c r="E62" s="3" t="s">
        <v>11</v>
      </c>
      <c r="F62" s="3" t="s">
        <v>12</v>
      </c>
      <c r="G62" s="3" t="s">
        <v>39</v>
      </c>
      <c r="H62" s="4">
        <v>100</v>
      </c>
      <c r="I62" t="str">
        <f t="shared" si="0"/>
        <v>high</v>
      </c>
      <c r="K62" s="9" t="s">
        <v>20</v>
      </c>
      <c r="L62" s="9">
        <v>69</v>
      </c>
      <c r="M62" s="9">
        <v>82</v>
      </c>
      <c r="O62" t="s">
        <v>21</v>
      </c>
      <c r="P62">
        <f>SQRT(L61/L62+M61/M62)</f>
        <v>2.7387373119663398</v>
      </c>
    </row>
    <row r="63" spans="1:16">
      <c r="A63" s="1">
        <v>24</v>
      </c>
      <c r="B63" s="2">
        <v>52</v>
      </c>
      <c r="C63" s="3">
        <v>90</v>
      </c>
      <c r="D63" s="3" t="s">
        <v>10</v>
      </c>
      <c r="E63" s="3" t="s">
        <v>37</v>
      </c>
      <c r="F63" s="3" t="s">
        <v>12</v>
      </c>
      <c r="G63" s="3" t="s">
        <v>39</v>
      </c>
      <c r="H63" s="4">
        <v>87</v>
      </c>
      <c r="I63" t="str">
        <f t="shared" si="0"/>
        <v>high</v>
      </c>
      <c r="K63" s="9" t="s">
        <v>22</v>
      </c>
      <c r="L63" s="9">
        <v>0</v>
      </c>
      <c r="M63" s="9"/>
      <c r="O63" t="s">
        <v>23</v>
      </c>
      <c r="P63">
        <v>2</v>
      </c>
    </row>
    <row r="64" spans="1:16">
      <c r="A64" s="1">
        <v>36</v>
      </c>
      <c r="B64" s="2">
        <v>42</v>
      </c>
      <c r="C64" s="3">
        <v>85</v>
      </c>
      <c r="D64" s="3" t="s">
        <v>10</v>
      </c>
      <c r="E64" s="3" t="s">
        <v>37</v>
      </c>
      <c r="F64" s="3" t="s">
        <v>12</v>
      </c>
      <c r="G64" s="3" t="s">
        <v>39</v>
      </c>
      <c r="H64" s="4">
        <v>85</v>
      </c>
      <c r="I64" t="str">
        <f t="shared" si="0"/>
        <v>low</v>
      </c>
      <c r="K64" s="9" t="s">
        <v>24</v>
      </c>
      <c r="L64" s="9">
        <v>124</v>
      </c>
      <c r="M64" s="9"/>
    </row>
    <row r="65" spans="1:16">
      <c r="A65" s="1">
        <v>37</v>
      </c>
      <c r="B65" s="2">
        <v>41</v>
      </c>
      <c r="C65" s="3">
        <v>49</v>
      </c>
      <c r="D65" s="3" t="s">
        <v>10</v>
      </c>
      <c r="E65" s="3" t="s">
        <v>37</v>
      </c>
      <c r="F65" s="3" t="s">
        <v>12</v>
      </c>
      <c r="G65" s="3" t="s">
        <v>39</v>
      </c>
      <c r="H65" s="4">
        <v>88</v>
      </c>
      <c r="I65" t="str">
        <f t="shared" si="0"/>
        <v>low</v>
      </c>
      <c r="K65" s="9" t="s">
        <v>25</v>
      </c>
      <c r="L65" s="9">
        <v>-1.8935483158142998</v>
      </c>
      <c r="M65" s="9"/>
      <c r="O65" t="s">
        <v>26</v>
      </c>
      <c r="P65">
        <f>P61-P63*P62</f>
        <v>-10.663406048464324</v>
      </c>
    </row>
    <row r="66" spans="1:16">
      <c r="A66" s="1">
        <v>42</v>
      </c>
      <c r="B66" s="2">
        <v>44</v>
      </c>
      <c r="C66" s="3">
        <v>65</v>
      </c>
      <c r="D66" s="3" t="s">
        <v>10</v>
      </c>
      <c r="E66" s="3" t="s">
        <v>37</v>
      </c>
      <c r="F66" s="3" t="s">
        <v>12</v>
      </c>
      <c r="G66" s="3" t="s">
        <v>39</v>
      </c>
      <c r="H66" s="4">
        <v>102</v>
      </c>
      <c r="I66" t="str">
        <f t="shared" si="0"/>
        <v>high</v>
      </c>
      <c r="K66" s="9" t="s">
        <v>27</v>
      </c>
      <c r="L66" s="9">
        <v>3.030754226510466E-2</v>
      </c>
      <c r="M66" s="9"/>
      <c r="O66" t="s">
        <v>28</v>
      </c>
      <c r="P66">
        <f>P61+P63*P62</f>
        <v>0.29154319940103424</v>
      </c>
    </row>
    <row r="67" spans="1:16">
      <c r="A67" s="1">
        <v>44</v>
      </c>
      <c r="B67" s="2">
        <v>41</v>
      </c>
      <c r="C67" s="3">
        <v>63</v>
      </c>
      <c r="D67" s="3" t="s">
        <v>10</v>
      </c>
      <c r="E67" s="3" t="s">
        <v>37</v>
      </c>
      <c r="F67" s="3" t="s">
        <v>12</v>
      </c>
      <c r="G67" s="3" t="s">
        <v>39</v>
      </c>
      <c r="H67" s="4">
        <v>78</v>
      </c>
      <c r="I67" t="str">
        <f t="shared" ref="I67:I130" si="1">IF(B67&gt;$L$113, "high", "low")</f>
        <v>low</v>
      </c>
      <c r="K67" s="9" t="s">
        <v>29</v>
      </c>
      <c r="L67" s="9">
        <v>1.6572349701508449</v>
      </c>
      <c r="M67" s="9"/>
    </row>
    <row r="68" spans="1:16">
      <c r="A68" s="1">
        <v>49</v>
      </c>
      <c r="B68" s="2">
        <v>45</v>
      </c>
      <c r="C68" s="3">
        <v>60</v>
      </c>
      <c r="D68" s="3" t="s">
        <v>10</v>
      </c>
      <c r="E68" s="3" t="s">
        <v>37</v>
      </c>
      <c r="F68" s="3" t="s">
        <v>12</v>
      </c>
      <c r="G68" s="3" t="s">
        <v>39</v>
      </c>
      <c r="H68" s="4">
        <v>103</v>
      </c>
      <c r="I68" t="str">
        <f t="shared" si="1"/>
        <v>high</v>
      </c>
      <c r="K68" s="9" t="s">
        <v>30</v>
      </c>
      <c r="L68" s="9">
        <v>6.0615084530209321E-2</v>
      </c>
      <c r="M68" s="9"/>
    </row>
    <row r="69" spans="1:16" ht="13" thickBot="1">
      <c r="A69" s="1">
        <v>52</v>
      </c>
      <c r="B69" s="2">
        <v>48</v>
      </c>
      <c r="C69" s="3">
        <v>87</v>
      </c>
      <c r="D69" s="3" t="s">
        <v>10</v>
      </c>
      <c r="E69" s="3" t="s">
        <v>37</v>
      </c>
      <c r="F69" s="3" t="s">
        <v>12</v>
      </c>
      <c r="G69" s="3" t="s">
        <v>39</v>
      </c>
      <c r="H69" s="4">
        <v>129</v>
      </c>
      <c r="I69" t="str">
        <f t="shared" si="1"/>
        <v>high</v>
      </c>
      <c r="K69" s="10" t="s">
        <v>31</v>
      </c>
      <c r="L69" s="10">
        <v>1.9792801166048588</v>
      </c>
      <c r="M69" s="10"/>
    </row>
    <row r="70" spans="1:16">
      <c r="A70" s="1">
        <v>76</v>
      </c>
      <c r="B70" s="2">
        <v>45</v>
      </c>
      <c r="C70" s="3">
        <v>59</v>
      </c>
      <c r="D70" s="3" t="s">
        <v>10</v>
      </c>
      <c r="E70" s="3" t="s">
        <v>37</v>
      </c>
      <c r="F70" s="3" t="s">
        <v>12</v>
      </c>
      <c r="G70" s="3" t="s">
        <v>39</v>
      </c>
      <c r="H70" s="4">
        <v>102</v>
      </c>
      <c r="I70" t="str">
        <f t="shared" si="1"/>
        <v>high</v>
      </c>
    </row>
    <row r="71" spans="1:16">
      <c r="A71" s="1">
        <v>77</v>
      </c>
      <c r="B71" s="2">
        <v>44</v>
      </c>
      <c r="C71" s="3">
        <v>62</v>
      </c>
      <c r="D71" s="3" t="s">
        <v>10</v>
      </c>
      <c r="E71" s="3" t="s">
        <v>37</v>
      </c>
      <c r="F71" s="3" t="s">
        <v>12</v>
      </c>
      <c r="G71" s="3" t="s">
        <v>39</v>
      </c>
      <c r="H71" s="4">
        <v>72</v>
      </c>
      <c r="I71" t="str">
        <f t="shared" si="1"/>
        <v>high</v>
      </c>
      <c r="K71" t="s">
        <v>9</v>
      </c>
    </row>
    <row r="72" spans="1:16">
      <c r="A72" s="1">
        <v>81</v>
      </c>
      <c r="B72" s="2">
        <v>42</v>
      </c>
      <c r="C72" s="3">
        <v>58</v>
      </c>
      <c r="D72" s="3" t="s">
        <v>10</v>
      </c>
      <c r="E72" s="3" t="s">
        <v>37</v>
      </c>
      <c r="F72" s="3" t="s">
        <v>12</v>
      </c>
      <c r="G72" s="3" t="s">
        <v>39</v>
      </c>
      <c r="H72" s="4">
        <v>102</v>
      </c>
      <c r="I72" t="str">
        <f t="shared" si="1"/>
        <v>low</v>
      </c>
      <c r="K72" t="s">
        <v>43</v>
      </c>
    </row>
    <row r="73" spans="1:16" ht="13">
      <c r="A73" s="1">
        <v>102</v>
      </c>
      <c r="B73" s="2">
        <v>43</v>
      </c>
      <c r="C73" s="3">
        <v>56</v>
      </c>
      <c r="D73" s="3" t="s">
        <v>10</v>
      </c>
      <c r="E73" s="3" t="s">
        <v>37</v>
      </c>
      <c r="F73" s="3" t="s">
        <v>12</v>
      </c>
      <c r="G73" s="3" t="s">
        <v>39</v>
      </c>
      <c r="H73" s="4">
        <v>94</v>
      </c>
      <c r="I73" t="str">
        <f t="shared" si="1"/>
        <v>high</v>
      </c>
      <c r="K73" s="11"/>
      <c r="L73" s="11" t="s">
        <v>41</v>
      </c>
      <c r="M73" s="11" t="s">
        <v>42</v>
      </c>
    </row>
    <row r="74" spans="1:16">
      <c r="A74" s="1">
        <v>110</v>
      </c>
      <c r="B74" s="2">
        <v>50</v>
      </c>
      <c r="C74" s="3">
        <v>82</v>
      </c>
      <c r="D74" s="3" t="s">
        <v>10</v>
      </c>
      <c r="E74" s="3" t="s">
        <v>37</v>
      </c>
      <c r="F74" s="3" t="s">
        <v>12</v>
      </c>
      <c r="G74" s="3" t="s">
        <v>39</v>
      </c>
      <c r="H74" s="4">
        <v>107</v>
      </c>
      <c r="I74" t="str">
        <f t="shared" si="1"/>
        <v>high</v>
      </c>
      <c r="K74" s="9" t="s">
        <v>17</v>
      </c>
      <c r="L74" s="9">
        <v>131.13043478260869</v>
      </c>
      <c r="M74" s="9">
        <v>86.048780487804876</v>
      </c>
    </row>
    <row r="75" spans="1:16">
      <c r="A75" s="1">
        <v>139</v>
      </c>
      <c r="B75" s="2">
        <v>46</v>
      </c>
      <c r="C75" s="3">
        <v>64</v>
      </c>
      <c r="D75" s="3" t="s">
        <v>10</v>
      </c>
      <c r="E75" s="3" t="s">
        <v>37</v>
      </c>
      <c r="F75" s="3" t="s">
        <v>12</v>
      </c>
      <c r="G75" s="3" t="s">
        <v>39</v>
      </c>
      <c r="H75" s="4">
        <v>71</v>
      </c>
      <c r="I75" t="str">
        <f t="shared" si="1"/>
        <v>high</v>
      </c>
      <c r="K75" s="9" t="s">
        <v>18</v>
      </c>
      <c r="L75" s="9">
        <v>370.90920716112561</v>
      </c>
      <c r="M75" s="9">
        <v>264.61487503763988</v>
      </c>
      <c r="O75" t="s">
        <v>19</v>
      </c>
      <c r="P75">
        <f>L74-M74</f>
        <v>45.081654294803812</v>
      </c>
    </row>
    <row r="76" spans="1:16">
      <c r="A76" s="1">
        <v>141</v>
      </c>
      <c r="B76" s="2">
        <v>42</v>
      </c>
      <c r="C76" s="3">
        <v>53</v>
      </c>
      <c r="D76" s="3" t="s">
        <v>10</v>
      </c>
      <c r="E76" s="3" t="s">
        <v>37</v>
      </c>
      <c r="F76" s="3" t="s">
        <v>12</v>
      </c>
      <c r="G76" s="3" t="s">
        <v>39</v>
      </c>
      <c r="H76" s="4">
        <v>74</v>
      </c>
      <c r="I76" t="str">
        <f t="shared" si="1"/>
        <v>low</v>
      </c>
      <c r="K76" s="9" t="s">
        <v>20</v>
      </c>
      <c r="L76" s="9">
        <v>69</v>
      </c>
      <c r="M76" s="9">
        <v>82</v>
      </c>
      <c r="O76" t="s">
        <v>21</v>
      </c>
      <c r="P76">
        <f>SQRT(L75/L76+M75/M76)</f>
        <v>2.9330029708728684</v>
      </c>
    </row>
    <row r="77" spans="1:16">
      <c r="A77" s="1">
        <v>40</v>
      </c>
      <c r="B77" s="2">
        <v>44</v>
      </c>
      <c r="C77" s="3">
        <v>55</v>
      </c>
      <c r="D77" s="3" t="s">
        <v>33</v>
      </c>
      <c r="E77" s="3" t="s">
        <v>37</v>
      </c>
      <c r="F77" s="3" t="s">
        <v>12</v>
      </c>
      <c r="G77" s="3" t="s">
        <v>39</v>
      </c>
      <c r="H77" s="4">
        <v>71</v>
      </c>
      <c r="I77" t="str">
        <f t="shared" si="1"/>
        <v>high</v>
      </c>
      <c r="K77" s="9" t="s">
        <v>22</v>
      </c>
      <c r="L77" s="9">
        <v>0</v>
      </c>
      <c r="M77" s="9"/>
      <c r="O77" t="s">
        <v>23</v>
      </c>
      <c r="P77">
        <v>2</v>
      </c>
    </row>
    <row r="78" spans="1:16">
      <c r="A78" s="1">
        <v>66</v>
      </c>
      <c r="B78" s="2">
        <v>42</v>
      </c>
      <c r="C78" s="3">
        <v>56</v>
      </c>
      <c r="D78" s="3" t="s">
        <v>33</v>
      </c>
      <c r="E78" s="3" t="s">
        <v>37</v>
      </c>
      <c r="F78" s="3" t="s">
        <v>12</v>
      </c>
      <c r="G78" s="3" t="s">
        <v>39</v>
      </c>
      <c r="H78" s="4">
        <v>92</v>
      </c>
      <c r="I78" t="str">
        <f t="shared" si="1"/>
        <v>low</v>
      </c>
      <c r="K78" s="9" t="s">
        <v>24</v>
      </c>
      <c r="L78" s="9">
        <v>134</v>
      </c>
      <c r="M78" s="9"/>
    </row>
    <row r="79" spans="1:16">
      <c r="A79" s="1">
        <v>113</v>
      </c>
      <c r="B79" s="2">
        <v>44</v>
      </c>
      <c r="C79" s="3">
        <v>43</v>
      </c>
      <c r="D79" s="3" t="s">
        <v>33</v>
      </c>
      <c r="E79" s="3" t="s">
        <v>37</v>
      </c>
      <c r="F79" s="3" t="s">
        <v>12</v>
      </c>
      <c r="G79" s="3" t="s">
        <v>39</v>
      </c>
      <c r="H79" s="4">
        <v>86</v>
      </c>
      <c r="I79" t="str">
        <f t="shared" si="1"/>
        <v>high</v>
      </c>
      <c r="K79" s="9" t="s">
        <v>25</v>
      </c>
      <c r="L79" s="9">
        <v>15.370476860235641</v>
      </c>
      <c r="M79" s="9"/>
      <c r="O79" t="s">
        <v>26</v>
      </c>
      <c r="P79">
        <f>P75-P77*P76</f>
        <v>39.215648353058072</v>
      </c>
    </row>
    <row r="80" spans="1:16">
      <c r="A80" s="1">
        <v>1</v>
      </c>
      <c r="B80" s="2">
        <v>43</v>
      </c>
      <c r="C80" s="3">
        <v>68</v>
      </c>
      <c r="D80" s="3" t="s">
        <v>10</v>
      </c>
      <c r="E80" s="3" t="s">
        <v>11</v>
      </c>
      <c r="F80" s="3" t="s">
        <v>44</v>
      </c>
      <c r="G80" s="3" t="s">
        <v>13</v>
      </c>
      <c r="H80" s="4">
        <v>140</v>
      </c>
      <c r="I80" t="str">
        <f t="shared" si="1"/>
        <v>high</v>
      </c>
      <c r="K80" s="9" t="s">
        <v>27</v>
      </c>
      <c r="L80" s="9">
        <v>1.1456315440930317E-31</v>
      </c>
      <c r="M80" s="9"/>
      <c r="O80" t="s">
        <v>28</v>
      </c>
      <c r="P80">
        <f>P75+P77*P76</f>
        <v>50.947660236549552</v>
      </c>
    </row>
    <row r="81" spans="1:16">
      <c r="A81" s="1">
        <v>7</v>
      </c>
      <c r="B81" s="2">
        <v>41</v>
      </c>
      <c r="C81" s="3">
        <v>31</v>
      </c>
      <c r="D81" s="3" t="s">
        <v>10</v>
      </c>
      <c r="E81" s="3" t="s">
        <v>11</v>
      </c>
      <c r="F81" s="3" t="s">
        <v>44</v>
      </c>
      <c r="G81" s="3" t="s">
        <v>13</v>
      </c>
      <c r="H81" s="4">
        <v>131</v>
      </c>
      <c r="I81" t="str">
        <f t="shared" si="1"/>
        <v>low</v>
      </c>
      <c r="K81" s="9" t="s">
        <v>29</v>
      </c>
      <c r="L81" s="9">
        <v>1.6563045419010245</v>
      </c>
      <c r="M81" s="9"/>
    </row>
    <row r="82" spans="1:16">
      <c r="A82" s="1">
        <v>10</v>
      </c>
      <c r="B82" s="2">
        <v>51</v>
      </c>
      <c r="C82" s="3">
        <v>86</v>
      </c>
      <c r="D82" s="3" t="s">
        <v>10</v>
      </c>
      <c r="E82" s="3" t="s">
        <v>11</v>
      </c>
      <c r="F82" s="3" t="s">
        <v>44</v>
      </c>
      <c r="G82" s="3" t="s">
        <v>13</v>
      </c>
      <c r="H82" s="4">
        <v>158</v>
      </c>
      <c r="I82" t="str">
        <f t="shared" si="1"/>
        <v>high</v>
      </c>
      <c r="K82" s="9" t="s">
        <v>30</v>
      </c>
      <c r="L82" s="9">
        <v>2.2912630881860634E-31</v>
      </c>
      <c r="M82" s="9"/>
    </row>
    <row r="83" spans="1:16" ht="13" thickBot="1">
      <c r="A83" s="1">
        <v>14</v>
      </c>
      <c r="B83" s="2">
        <v>46</v>
      </c>
      <c r="C83" s="3">
        <v>86</v>
      </c>
      <c r="D83" s="3" t="s">
        <v>10</v>
      </c>
      <c r="E83" s="3" t="s">
        <v>11</v>
      </c>
      <c r="F83" s="3" t="s">
        <v>44</v>
      </c>
      <c r="G83" s="3" t="s">
        <v>13</v>
      </c>
      <c r="H83" s="4">
        <v>130</v>
      </c>
      <c r="I83" t="str">
        <f t="shared" si="1"/>
        <v>high</v>
      </c>
      <c r="K83" s="10" t="s">
        <v>31</v>
      </c>
      <c r="L83" s="10">
        <v>1.9778257580871246</v>
      </c>
      <c r="M83" s="10"/>
    </row>
    <row r="84" spans="1:16">
      <c r="A84" s="1">
        <v>21</v>
      </c>
      <c r="B84" s="2">
        <v>42</v>
      </c>
      <c r="C84" s="3">
        <v>75</v>
      </c>
      <c r="D84" s="3" t="s">
        <v>10</v>
      </c>
      <c r="E84" s="3" t="s">
        <v>11</v>
      </c>
      <c r="F84" s="3" t="s">
        <v>44</v>
      </c>
      <c r="G84" s="3" t="s">
        <v>13</v>
      </c>
      <c r="H84" s="4">
        <v>119</v>
      </c>
      <c r="I84" t="str">
        <f t="shared" si="1"/>
        <v>low</v>
      </c>
    </row>
    <row r="85" spans="1:16">
      <c r="A85" s="1">
        <v>41</v>
      </c>
      <c r="B85" s="2">
        <v>33</v>
      </c>
      <c r="C85" s="3">
        <v>40</v>
      </c>
      <c r="D85" s="3" t="s">
        <v>10</v>
      </c>
      <c r="E85" s="3" t="s">
        <v>11</v>
      </c>
      <c r="F85" s="3" t="s">
        <v>44</v>
      </c>
      <c r="G85" s="3" t="s">
        <v>13</v>
      </c>
      <c r="H85" s="4">
        <v>108</v>
      </c>
      <c r="I85" t="str">
        <f t="shared" si="1"/>
        <v>low</v>
      </c>
      <c r="K85" t="s">
        <v>9</v>
      </c>
    </row>
    <row r="86" spans="1:16">
      <c r="A86" s="1">
        <v>47</v>
      </c>
      <c r="B86" s="2">
        <v>51</v>
      </c>
      <c r="C86" s="3">
        <v>86</v>
      </c>
      <c r="D86" s="3" t="s">
        <v>10</v>
      </c>
      <c r="E86" s="3" t="s">
        <v>11</v>
      </c>
      <c r="F86" s="3" t="s">
        <v>44</v>
      </c>
      <c r="G86" s="3" t="s">
        <v>13</v>
      </c>
      <c r="H86" s="4">
        <v>135</v>
      </c>
      <c r="I86" t="str">
        <f t="shared" si="1"/>
        <v>high</v>
      </c>
      <c r="K86" t="s">
        <v>45</v>
      </c>
    </row>
    <row r="87" spans="1:16" ht="13">
      <c r="A87" s="1">
        <v>82</v>
      </c>
      <c r="B87" s="2">
        <v>41</v>
      </c>
      <c r="C87" s="3">
        <v>86</v>
      </c>
      <c r="D87" s="3" t="s">
        <v>10</v>
      </c>
      <c r="E87" s="3" t="s">
        <v>11</v>
      </c>
      <c r="F87" s="3" t="s">
        <v>44</v>
      </c>
      <c r="G87" s="3" t="s">
        <v>13</v>
      </c>
      <c r="H87" s="4">
        <v>106</v>
      </c>
      <c r="I87" t="str">
        <f t="shared" si="1"/>
        <v>low</v>
      </c>
      <c r="K87" s="11"/>
      <c r="L87" s="11" t="s">
        <v>46</v>
      </c>
      <c r="M87" s="11" t="s">
        <v>47</v>
      </c>
    </row>
    <row r="88" spans="1:16">
      <c r="A88" s="1">
        <v>86</v>
      </c>
      <c r="B88" s="2">
        <v>44</v>
      </c>
      <c r="C88" s="3">
        <v>88</v>
      </c>
      <c r="D88" s="3" t="s">
        <v>10</v>
      </c>
      <c r="E88" s="3" t="s">
        <v>11</v>
      </c>
      <c r="F88" s="3" t="s">
        <v>44</v>
      </c>
      <c r="G88" s="3" t="s">
        <v>13</v>
      </c>
      <c r="H88" s="4">
        <v>146</v>
      </c>
      <c r="I88" t="str">
        <f t="shared" si="1"/>
        <v>high</v>
      </c>
      <c r="K88" s="9" t="s">
        <v>17</v>
      </c>
      <c r="L88" s="9">
        <v>64.666666666666671</v>
      </c>
      <c r="M88" s="9">
        <v>67.164383561643831</v>
      </c>
    </row>
    <row r="89" spans="1:16">
      <c r="A89" s="1">
        <v>118</v>
      </c>
      <c r="B89" s="2">
        <v>51</v>
      </c>
      <c r="C89" s="3">
        <v>82</v>
      </c>
      <c r="D89" s="3" t="s">
        <v>10</v>
      </c>
      <c r="E89" s="3" t="s">
        <v>11</v>
      </c>
      <c r="F89" s="3" t="s">
        <v>44</v>
      </c>
      <c r="G89" s="3" t="s">
        <v>13</v>
      </c>
      <c r="H89" s="4">
        <v>176</v>
      </c>
      <c r="I89" t="str">
        <f t="shared" si="1"/>
        <v>high</v>
      </c>
      <c r="K89" s="9" t="s">
        <v>18</v>
      </c>
      <c r="L89" s="9">
        <v>272.30303030303003</v>
      </c>
      <c r="M89" s="9">
        <v>272.80593607305974</v>
      </c>
      <c r="O89" t="s">
        <v>19</v>
      </c>
      <c r="P89">
        <f>L88-M88</f>
        <v>-2.4977168949771595</v>
      </c>
    </row>
    <row r="90" spans="1:16">
      <c r="A90" s="1">
        <v>68</v>
      </c>
      <c r="B90" s="2">
        <v>31</v>
      </c>
      <c r="C90" s="3">
        <v>53</v>
      </c>
      <c r="D90" s="3" t="s">
        <v>33</v>
      </c>
      <c r="E90" s="3" t="s">
        <v>11</v>
      </c>
      <c r="F90" s="3" t="s">
        <v>44</v>
      </c>
      <c r="G90" s="3" t="s">
        <v>13</v>
      </c>
      <c r="H90" s="4">
        <v>126</v>
      </c>
      <c r="I90" t="str">
        <f t="shared" si="1"/>
        <v>low</v>
      </c>
      <c r="K90" s="9" t="s">
        <v>20</v>
      </c>
      <c r="L90" s="9">
        <v>78</v>
      </c>
      <c r="M90" s="9">
        <v>73</v>
      </c>
      <c r="O90" t="s">
        <v>21</v>
      </c>
      <c r="P90">
        <f>SQRT(L89/L90+M89/M90)</f>
        <v>2.6885185713518256</v>
      </c>
    </row>
    <row r="91" spans="1:16">
      <c r="A91" s="1">
        <v>58</v>
      </c>
      <c r="B91" s="2">
        <v>34</v>
      </c>
      <c r="C91" s="3">
        <v>33</v>
      </c>
      <c r="D91" s="3" t="s">
        <v>10</v>
      </c>
      <c r="E91" s="3" t="s">
        <v>37</v>
      </c>
      <c r="F91" s="3" t="s">
        <v>44</v>
      </c>
      <c r="G91" s="3" t="s">
        <v>13</v>
      </c>
      <c r="H91" s="4">
        <v>107</v>
      </c>
      <c r="I91" t="str">
        <f t="shared" si="1"/>
        <v>low</v>
      </c>
      <c r="K91" s="9" t="s">
        <v>22</v>
      </c>
      <c r="L91" s="9">
        <v>0</v>
      </c>
      <c r="M91" s="9"/>
      <c r="O91" t="s">
        <v>23</v>
      </c>
      <c r="P91">
        <v>2</v>
      </c>
    </row>
    <row r="92" spans="1:16">
      <c r="A92" s="1">
        <v>71</v>
      </c>
      <c r="B92" s="2">
        <v>41</v>
      </c>
      <c r="C92" s="3">
        <v>63</v>
      </c>
      <c r="D92" s="3" t="s">
        <v>10</v>
      </c>
      <c r="E92" s="3" t="s">
        <v>37</v>
      </c>
      <c r="F92" s="3" t="s">
        <v>44</v>
      </c>
      <c r="G92" s="3" t="s">
        <v>13</v>
      </c>
      <c r="H92" s="4">
        <v>124</v>
      </c>
      <c r="I92" t="str">
        <f t="shared" si="1"/>
        <v>low</v>
      </c>
      <c r="K92" s="9" t="s">
        <v>24</v>
      </c>
      <c r="L92" s="9">
        <v>148</v>
      </c>
      <c r="M92" s="9"/>
    </row>
    <row r="93" spans="1:16">
      <c r="A93" s="1">
        <v>85</v>
      </c>
      <c r="B93" s="2">
        <v>42</v>
      </c>
      <c r="C93" s="3">
        <v>85</v>
      </c>
      <c r="D93" s="3" t="s">
        <v>10</v>
      </c>
      <c r="E93" s="3" t="s">
        <v>37</v>
      </c>
      <c r="F93" s="3" t="s">
        <v>44</v>
      </c>
      <c r="G93" s="3" t="s">
        <v>13</v>
      </c>
      <c r="H93" s="4">
        <v>115</v>
      </c>
      <c r="I93" t="str">
        <f t="shared" si="1"/>
        <v>low</v>
      </c>
      <c r="K93" s="9" t="s">
        <v>25</v>
      </c>
      <c r="L93" s="9">
        <v>-0.92903092490868378</v>
      </c>
      <c r="M93" s="9"/>
      <c r="O93" t="s">
        <v>26</v>
      </c>
      <c r="P93">
        <f>P89-P91*P90</f>
        <v>-7.8747540376808107</v>
      </c>
    </row>
    <row r="94" spans="1:16">
      <c r="A94" s="1">
        <v>148</v>
      </c>
      <c r="B94" s="2">
        <v>42</v>
      </c>
      <c r="C94" s="3">
        <v>86</v>
      </c>
      <c r="D94" s="3" t="s">
        <v>10</v>
      </c>
      <c r="E94" s="3" t="s">
        <v>37</v>
      </c>
      <c r="F94" s="3" t="s">
        <v>44</v>
      </c>
      <c r="G94" s="3" t="s">
        <v>13</v>
      </c>
      <c r="H94" s="4">
        <v>130</v>
      </c>
      <c r="I94" t="str">
        <f t="shared" si="1"/>
        <v>low</v>
      </c>
      <c r="K94" s="9" t="s">
        <v>27</v>
      </c>
      <c r="L94" s="9">
        <v>0.17719290562377643</v>
      </c>
      <c r="M94" s="9"/>
      <c r="O94" t="s">
        <v>28</v>
      </c>
      <c r="P94">
        <f>P89+P91*P90</f>
        <v>2.8793202477264916</v>
      </c>
    </row>
    <row r="95" spans="1:16">
      <c r="A95" s="1">
        <v>16</v>
      </c>
      <c r="B95" s="2">
        <v>42</v>
      </c>
      <c r="C95" s="3">
        <v>62</v>
      </c>
      <c r="D95" s="3" t="s">
        <v>33</v>
      </c>
      <c r="E95" s="3" t="s">
        <v>37</v>
      </c>
      <c r="F95" s="3" t="s">
        <v>44</v>
      </c>
      <c r="G95" s="3" t="s">
        <v>13</v>
      </c>
      <c r="H95" s="4">
        <v>125</v>
      </c>
      <c r="I95" t="str">
        <f t="shared" si="1"/>
        <v>low</v>
      </c>
      <c r="K95" s="9" t="s">
        <v>29</v>
      </c>
      <c r="L95" s="9">
        <v>1.655214506178732</v>
      </c>
      <c r="M95" s="9"/>
    </row>
    <row r="96" spans="1:16">
      <c r="A96" s="1">
        <v>23</v>
      </c>
      <c r="B96" s="2">
        <v>30</v>
      </c>
      <c r="C96" s="3">
        <v>35</v>
      </c>
      <c r="D96" s="3" t="s">
        <v>33</v>
      </c>
      <c r="E96" s="3" t="s">
        <v>37</v>
      </c>
      <c r="F96" s="3" t="s">
        <v>44</v>
      </c>
      <c r="G96" s="3" t="s">
        <v>13</v>
      </c>
      <c r="H96" s="4">
        <v>91</v>
      </c>
      <c r="I96" t="str">
        <f t="shared" si="1"/>
        <v>low</v>
      </c>
      <c r="K96" s="9" t="s">
        <v>30</v>
      </c>
      <c r="L96" s="9">
        <v>0.35438581124755286</v>
      </c>
      <c r="M96" s="9"/>
    </row>
    <row r="97" spans="1:16" ht="13" thickBot="1">
      <c r="A97" s="1">
        <v>27</v>
      </c>
      <c r="B97" s="2">
        <v>30</v>
      </c>
      <c r="C97" s="3">
        <v>41</v>
      </c>
      <c r="D97" s="3" t="s">
        <v>33</v>
      </c>
      <c r="E97" s="3" t="s">
        <v>37</v>
      </c>
      <c r="F97" s="3" t="s">
        <v>44</v>
      </c>
      <c r="G97" s="3" t="s">
        <v>13</v>
      </c>
      <c r="H97" s="4">
        <v>113</v>
      </c>
      <c r="I97" t="str">
        <f t="shared" si="1"/>
        <v>low</v>
      </c>
      <c r="K97" s="10" t="s">
        <v>31</v>
      </c>
      <c r="L97" s="10">
        <v>1.9761224936137434</v>
      </c>
      <c r="M97" s="10"/>
    </row>
    <row r="98" spans="1:16">
      <c r="A98" s="1">
        <v>46</v>
      </c>
      <c r="B98" s="2">
        <v>35</v>
      </c>
      <c r="C98" s="3">
        <v>29</v>
      </c>
      <c r="D98" s="3" t="s">
        <v>33</v>
      </c>
      <c r="E98" s="3" t="s">
        <v>37</v>
      </c>
      <c r="F98" s="3" t="s">
        <v>44</v>
      </c>
      <c r="G98" s="3" t="s">
        <v>13</v>
      </c>
      <c r="H98" s="4">
        <v>113</v>
      </c>
      <c r="I98" t="str">
        <f t="shared" si="1"/>
        <v>low</v>
      </c>
    </row>
    <row r="99" spans="1:16">
      <c r="A99" s="1">
        <v>15</v>
      </c>
      <c r="B99" s="2">
        <v>43</v>
      </c>
      <c r="C99" s="3">
        <v>57</v>
      </c>
      <c r="D99" s="3" t="s">
        <v>10</v>
      </c>
      <c r="E99" s="3" t="s">
        <v>11</v>
      </c>
      <c r="F99" s="3" t="s">
        <v>44</v>
      </c>
      <c r="G99" s="3" t="s">
        <v>39</v>
      </c>
      <c r="H99" s="4">
        <v>79</v>
      </c>
      <c r="I99" t="str">
        <f t="shared" si="1"/>
        <v>high</v>
      </c>
      <c r="K99" t="s">
        <v>9</v>
      </c>
    </row>
    <row r="100" spans="1:16">
      <c r="A100" s="1">
        <v>22</v>
      </c>
      <c r="B100" s="2">
        <v>50</v>
      </c>
      <c r="C100" s="3">
        <v>83</v>
      </c>
      <c r="D100" s="3" t="s">
        <v>10</v>
      </c>
      <c r="E100" s="3" t="s">
        <v>11</v>
      </c>
      <c r="F100" s="3" t="s">
        <v>44</v>
      </c>
      <c r="G100" s="3" t="s">
        <v>39</v>
      </c>
      <c r="H100" s="4">
        <v>94</v>
      </c>
      <c r="I100" t="str">
        <f t="shared" si="1"/>
        <v>high</v>
      </c>
      <c r="K100" t="s">
        <v>48</v>
      </c>
    </row>
    <row r="101" spans="1:16" ht="13">
      <c r="A101" s="1">
        <v>34</v>
      </c>
      <c r="B101" s="2">
        <v>48</v>
      </c>
      <c r="C101" s="3">
        <v>85</v>
      </c>
      <c r="D101" s="3" t="s">
        <v>10</v>
      </c>
      <c r="E101" s="3" t="s">
        <v>11</v>
      </c>
      <c r="F101" s="3" t="s">
        <v>44</v>
      </c>
      <c r="G101" s="3" t="s">
        <v>39</v>
      </c>
      <c r="H101" s="4">
        <v>81</v>
      </c>
      <c r="I101" t="str">
        <f t="shared" si="1"/>
        <v>high</v>
      </c>
      <c r="K101" s="11"/>
      <c r="L101" s="11" t="s">
        <v>46</v>
      </c>
      <c r="M101" s="11" t="s">
        <v>47</v>
      </c>
    </row>
    <row r="102" spans="1:16">
      <c r="A102" s="1">
        <v>35</v>
      </c>
      <c r="B102" s="2">
        <v>40</v>
      </c>
      <c r="C102" s="3">
        <v>62</v>
      </c>
      <c r="D102" s="3" t="s">
        <v>10</v>
      </c>
      <c r="E102" s="3" t="s">
        <v>11</v>
      </c>
      <c r="F102" s="3" t="s">
        <v>44</v>
      </c>
      <c r="G102" s="3" t="s">
        <v>39</v>
      </c>
      <c r="H102" s="4">
        <v>59</v>
      </c>
      <c r="I102" t="str">
        <f t="shared" si="1"/>
        <v>low</v>
      </c>
      <c r="K102" s="9" t="s">
        <v>17</v>
      </c>
      <c r="L102" s="9">
        <v>118.57692307692308</v>
      </c>
      <c r="M102" s="9">
        <v>93.904109589041099</v>
      </c>
    </row>
    <row r="103" spans="1:16">
      <c r="A103" s="1">
        <v>38</v>
      </c>
      <c r="B103" s="2">
        <v>42</v>
      </c>
      <c r="C103" s="3">
        <v>59</v>
      </c>
      <c r="D103" s="3" t="s">
        <v>10</v>
      </c>
      <c r="E103" s="3" t="s">
        <v>11</v>
      </c>
      <c r="F103" s="3" t="s">
        <v>44</v>
      </c>
      <c r="G103" s="3" t="s">
        <v>39</v>
      </c>
      <c r="H103" s="4">
        <v>98</v>
      </c>
      <c r="I103" t="str">
        <f t="shared" si="1"/>
        <v>low</v>
      </c>
      <c r="K103" s="9" t="s">
        <v>18</v>
      </c>
      <c r="L103" s="9">
        <v>674.24725274725324</v>
      </c>
      <c r="M103" s="9">
        <v>665.78234398782342</v>
      </c>
      <c r="O103" t="s">
        <v>19</v>
      </c>
      <c r="P103">
        <f>L102-M102</f>
        <v>24.672813487881982</v>
      </c>
    </row>
    <row r="104" spans="1:16">
      <c r="A104" s="1">
        <v>67</v>
      </c>
      <c r="B104" s="2">
        <v>52</v>
      </c>
      <c r="C104" s="3">
        <v>83</v>
      </c>
      <c r="D104" s="3" t="s">
        <v>10</v>
      </c>
      <c r="E104" s="3" t="s">
        <v>11</v>
      </c>
      <c r="F104" s="3" t="s">
        <v>44</v>
      </c>
      <c r="G104" s="3" t="s">
        <v>39</v>
      </c>
      <c r="H104" s="4">
        <v>102</v>
      </c>
      <c r="I104" t="str">
        <f t="shared" si="1"/>
        <v>high</v>
      </c>
      <c r="K104" s="9" t="s">
        <v>20</v>
      </c>
      <c r="L104" s="9">
        <v>78</v>
      </c>
      <c r="M104" s="9">
        <v>73</v>
      </c>
      <c r="O104" t="s">
        <v>21</v>
      </c>
      <c r="P104">
        <f>SQRT(L103/L104+M103/M104)</f>
        <v>4.2147955620725766</v>
      </c>
    </row>
    <row r="105" spans="1:16">
      <c r="A105" s="1">
        <v>93</v>
      </c>
      <c r="B105" s="2">
        <v>41</v>
      </c>
      <c r="C105" s="3">
        <v>63</v>
      </c>
      <c r="D105" s="3" t="s">
        <v>10</v>
      </c>
      <c r="E105" s="3" t="s">
        <v>11</v>
      </c>
      <c r="F105" s="3" t="s">
        <v>44</v>
      </c>
      <c r="G105" s="3" t="s">
        <v>39</v>
      </c>
      <c r="H105" s="4">
        <v>101</v>
      </c>
      <c r="I105" t="str">
        <f t="shared" si="1"/>
        <v>low</v>
      </c>
      <c r="K105" s="9" t="s">
        <v>22</v>
      </c>
      <c r="L105" s="9">
        <v>0</v>
      </c>
      <c r="M105" s="9"/>
      <c r="O105" t="s">
        <v>23</v>
      </c>
      <c r="P105">
        <v>2</v>
      </c>
    </row>
    <row r="106" spans="1:16">
      <c r="A106" s="1">
        <v>100</v>
      </c>
      <c r="B106" s="2">
        <v>50</v>
      </c>
      <c r="C106" s="3">
        <v>84</v>
      </c>
      <c r="D106" s="3" t="s">
        <v>10</v>
      </c>
      <c r="E106" s="3" t="s">
        <v>11</v>
      </c>
      <c r="F106" s="3" t="s">
        <v>44</v>
      </c>
      <c r="G106" s="3" t="s">
        <v>39</v>
      </c>
      <c r="H106" s="4">
        <v>80</v>
      </c>
      <c r="I106" t="str">
        <f t="shared" si="1"/>
        <v>high</v>
      </c>
      <c r="K106" s="9" t="s">
        <v>24</v>
      </c>
      <c r="L106" s="9">
        <v>148</v>
      </c>
      <c r="M106" s="9"/>
    </row>
    <row r="107" spans="1:16">
      <c r="A107" s="1">
        <v>116</v>
      </c>
      <c r="B107" s="2">
        <v>50</v>
      </c>
      <c r="C107" s="3">
        <v>84</v>
      </c>
      <c r="D107" s="3" t="s">
        <v>10</v>
      </c>
      <c r="E107" s="3" t="s">
        <v>11</v>
      </c>
      <c r="F107" s="3" t="s">
        <v>44</v>
      </c>
      <c r="G107" s="3" t="s">
        <v>39</v>
      </c>
      <c r="H107" s="4">
        <v>117</v>
      </c>
      <c r="I107" t="str">
        <f t="shared" si="1"/>
        <v>high</v>
      </c>
      <c r="K107" s="9" t="s">
        <v>25</v>
      </c>
      <c r="L107" s="9">
        <v>5.8538577078100111</v>
      </c>
      <c r="M107" s="9"/>
      <c r="O107" t="s">
        <v>26</v>
      </c>
      <c r="P107">
        <f>P103-P105*P104</f>
        <v>16.243222363736827</v>
      </c>
    </row>
    <row r="108" spans="1:16">
      <c r="A108" s="1">
        <v>133</v>
      </c>
      <c r="B108" s="2">
        <v>45</v>
      </c>
      <c r="C108" s="3">
        <v>83</v>
      </c>
      <c r="D108" s="3" t="s">
        <v>10</v>
      </c>
      <c r="E108" s="3" t="s">
        <v>11</v>
      </c>
      <c r="F108" s="3" t="s">
        <v>44</v>
      </c>
      <c r="G108" s="3" t="s">
        <v>39</v>
      </c>
      <c r="H108" s="4">
        <v>66</v>
      </c>
      <c r="I108" t="str">
        <f t="shared" si="1"/>
        <v>high</v>
      </c>
      <c r="K108" s="9" t="s">
        <v>27</v>
      </c>
      <c r="L108" s="9">
        <v>1.489682426816754E-8</v>
      </c>
      <c r="M108" s="9"/>
      <c r="O108" t="s">
        <v>28</v>
      </c>
      <c r="P108">
        <f>P103+P105*P104</f>
        <v>33.102404612027136</v>
      </c>
    </row>
    <row r="109" spans="1:16">
      <c r="A109" s="1">
        <v>134</v>
      </c>
      <c r="B109" s="2">
        <v>39</v>
      </c>
      <c r="C109" s="3">
        <v>71</v>
      </c>
      <c r="D109" s="3" t="s">
        <v>10</v>
      </c>
      <c r="E109" s="3" t="s">
        <v>11</v>
      </c>
      <c r="F109" s="3" t="s">
        <v>44</v>
      </c>
      <c r="G109" s="3" t="s">
        <v>39</v>
      </c>
      <c r="H109" s="4">
        <v>90</v>
      </c>
      <c r="I109" t="str">
        <f t="shared" si="1"/>
        <v>low</v>
      </c>
      <c r="K109" s="9" t="s">
        <v>29</v>
      </c>
      <c r="L109" s="9">
        <v>1.655214506178732</v>
      </c>
      <c r="M109" s="9"/>
    </row>
    <row r="110" spans="1:16">
      <c r="A110" s="1">
        <v>137</v>
      </c>
      <c r="B110" s="2">
        <v>39</v>
      </c>
      <c r="C110" s="3">
        <v>60</v>
      </c>
      <c r="D110" s="3" t="s">
        <v>10</v>
      </c>
      <c r="E110" s="3" t="s">
        <v>11</v>
      </c>
      <c r="F110" s="3" t="s">
        <v>44</v>
      </c>
      <c r="G110" s="3" t="s">
        <v>39</v>
      </c>
      <c r="H110" s="4">
        <v>79</v>
      </c>
      <c r="I110" t="str">
        <f t="shared" si="1"/>
        <v>low</v>
      </c>
      <c r="K110" s="9" t="s">
        <v>30</v>
      </c>
      <c r="L110" s="9">
        <v>2.979364853633508E-8</v>
      </c>
      <c r="M110" s="9"/>
    </row>
    <row r="111" spans="1:16" ht="13" thickBot="1">
      <c r="A111" s="1">
        <v>9</v>
      </c>
      <c r="B111" s="2">
        <v>36</v>
      </c>
      <c r="C111" s="3">
        <v>59</v>
      </c>
      <c r="D111" s="3" t="s">
        <v>33</v>
      </c>
      <c r="E111" s="3" t="s">
        <v>11</v>
      </c>
      <c r="F111" s="3" t="s">
        <v>44</v>
      </c>
      <c r="G111" s="3" t="s">
        <v>39</v>
      </c>
      <c r="H111" s="4">
        <v>77</v>
      </c>
      <c r="I111" t="str">
        <f t="shared" si="1"/>
        <v>low</v>
      </c>
      <c r="K111" s="10" t="s">
        <v>31</v>
      </c>
      <c r="L111" s="10">
        <v>1.9761224936137434</v>
      </c>
      <c r="M111" s="10"/>
    </row>
    <row r="112" spans="1:16">
      <c r="A112" s="1">
        <v>70</v>
      </c>
      <c r="B112" s="2">
        <v>37</v>
      </c>
      <c r="C112" s="3">
        <v>66</v>
      </c>
      <c r="D112" s="3" t="s">
        <v>33</v>
      </c>
      <c r="E112" s="3" t="s">
        <v>11</v>
      </c>
      <c r="F112" s="3" t="s">
        <v>44</v>
      </c>
      <c r="G112" s="3" t="s">
        <v>39</v>
      </c>
      <c r="H112" s="4">
        <v>51</v>
      </c>
      <c r="I112" t="str">
        <f t="shared" si="1"/>
        <v>low</v>
      </c>
    </row>
    <row r="113" spans="1:18">
      <c r="A113" s="1">
        <v>73</v>
      </c>
      <c r="B113" s="2">
        <v>35</v>
      </c>
      <c r="C113" s="3">
        <v>46</v>
      </c>
      <c r="D113" s="3" t="s">
        <v>33</v>
      </c>
      <c r="E113" s="3" t="s">
        <v>11</v>
      </c>
      <c r="F113" s="3" t="s">
        <v>44</v>
      </c>
      <c r="G113" s="3" t="s">
        <v>39</v>
      </c>
      <c r="H113" s="4">
        <v>81</v>
      </c>
      <c r="I113" t="str">
        <f t="shared" si="1"/>
        <v>low</v>
      </c>
      <c r="K113" t="s">
        <v>49</v>
      </c>
      <c r="L113" s="12">
        <f>MEDIAN(B2:B152)</f>
        <v>42</v>
      </c>
    </row>
    <row r="114" spans="1:18">
      <c r="A114" s="1">
        <v>87</v>
      </c>
      <c r="B114" s="2">
        <v>45</v>
      </c>
      <c r="C114" s="3">
        <v>64</v>
      </c>
      <c r="D114" s="3" t="s">
        <v>33</v>
      </c>
      <c r="E114" s="3" t="s">
        <v>11</v>
      </c>
      <c r="F114" s="3" t="s">
        <v>44</v>
      </c>
      <c r="G114" s="3" t="s">
        <v>39</v>
      </c>
      <c r="H114" s="4">
        <v>84</v>
      </c>
      <c r="I114" t="str">
        <f t="shared" si="1"/>
        <v>high</v>
      </c>
    </row>
    <row r="115" spans="1:18">
      <c r="A115" s="1">
        <v>98</v>
      </c>
      <c r="B115" s="2">
        <v>32</v>
      </c>
      <c r="C115" s="3">
        <v>69</v>
      </c>
      <c r="D115" s="3" t="s">
        <v>33</v>
      </c>
      <c r="E115" s="3" t="s">
        <v>11</v>
      </c>
      <c r="F115" s="3" t="s">
        <v>44</v>
      </c>
      <c r="G115" s="3" t="s">
        <v>39</v>
      </c>
      <c r="H115" s="4">
        <v>69</v>
      </c>
      <c r="I115" t="str">
        <f t="shared" si="1"/>
        <v>low</v>
      </c>
      <c r="K115" s="14" t="s">
        <v>50</v>
      </c>
      <c r="L115" s="14" t="s">
        <v>3</v>
      </c>
    </row>
    <row r="116" spans="1:18">
      <c r="A116" s="1">
        <v>6</v>
      </c>
      <c r="B116" s="2">
        <v>53</v>
      </c>
      <c r="C116" s="3">
        <v>86</v>
      </c>
      <c r="D116" s="3" t="s">
        <v>10</v>
      </c>
      <c r="E116" s="3" t="s">
        <v>37</v>
      </c>
      <c r="F116" s="3" t="s">
        <v>44</v>
      </c>
      <c r="G116" s="3" t="s">
        <v>39</v>
      </c>
      <c r="H116" s="4">
        <v>74</v>
      </c>
      <c r="I116" t="str">
        <f t="shared" si="1"/>
        <v>high</v>
      </c>
      <c r="K116" s="14" t="s">
        <v>8</v>
      </c>
      <c r="L116" t="s">
        <v>33</v>
      </c>
      <c r="M116" t="s">
        <v>10</v>
      </c>
      <c r="N116" t="s">
        <v>51</v>
      </c>
    </row>
    <row r="117" spans="1:18">
      <c r="A117" s="1">
        <v>19</v>
      </c>
      <c r="B117" s="2">
        <v>41</v>
      </c>
      <c r="C117" s="3">
        <v>52</v>
      </c>
      <c r="D117" s="3" t="s">
        <v>10</v>
      </c>
      <c r="E117" s="3" t="s">
        <v>37</v>
      </c>
      <c r="F117" s="3" t="s">
        <v>44</v>
      </c>
      <c r="G117" s="3" t="s">
        <v>39</v>
      </c>
      <c r="H117" s="4">
        <v>60</v>
      </c>
      <c r="I117" t="str">
        <f t="shared" si="1"/>
        <v>low</v>
      </c>
      <c r="K117" s="15" t="s">
        <v>52</v>
      </c>
      <c r="L117" s="13">
        <v>7</v>
      </c>
      <c r="M117" s="13">
        <v>65</v>
      </c>
      <c r="N117" s="13">
        <v>72</v>
      </c>
    </row>
    <row r="118" spans="1:18">
      <c r="A118" s="1">
        <v>25</v>
      </c>
      <c r="B118" s="2">
        <v>42</v>
      </c>
      <c r="C118" s="3">
        <v>67</v>
      </c>
      <c r="D118" s="3" t="s">
        <v>10</v>
      </c>
      <c r="E118" s="3" t="s">
        <v>37</v>
      </c>
      <c r="F118" s="3" t="s">
        <v>44</v>
      </c>
      <c r="G118" s="3" t="s">
        <v>39</v>
      </c>
      <c r="H118" s="4">
        <v>91</v>
      </c>
      <c r="I118" t="str">
        <f t="shared" si="1"/>
        <v>low</v>
      </c>
      <c r="K118" s="15" t="s">
        <v>53</v>
      </c>
      <c r="L118" s="13">
        <v>39</v>
      </c>
      <c r="M118" s="13">
        <v>40</v>
      </c>
      <c r="N118" s="13">
        <v>79</v>
      </c>
    </row>
    <row r="119" spans="1:18">
      <c r="A119" s="1">
        <v>28</v>
      </c>
      <c r="B119" s="2">
        <v>36</v>
      </c>
      <c r="C119" s="3">
        <v>69</v>
      </c>
      <c r="D119" s="3" t="s">
        <v>10</v>
      </c>
      <c r="E119" s="3" t="s">
        <v>37</v>
      </c>
      <c r="F119" s="3" t="s">
        <v>44</v>
      </c>
      <c r="G119" s="3" t="s">
        <v>39</v>
      </c>
      <c r="H119" s="4">
        <v>91</v>
      </c>
      <c r="I119" t="str">
        <f t="shared" si="1"/>
        <v>low</v>
      </c>
      <c r="K119" s="15" t="s">
        <v>51</v>
      </c>
      <c r="L119" s="13">
        <v>46</v>
      </c>
      <c r="M119" s="13">
        <v>105</v>
      </c>
      <c r="N119" s="13">
        <v>151</v>
      </c>
    </row>
    <row r="120" spans="1:18">
      <c r="A120" s="1">
        <v>29</v>
      </c>
      <c r="B120" s="2">
        <v>38</v>
      </c>
      <c r="C120" s="3">
        <v>67</v>
      </c>
      <c r="D120" s="3" t="s">
        <v>10</v>
      </c>
      <c r="E120" s="3" t="s">
        <v>37</v>
      </c>
      <c r="F120" s="3" t="s">
        <v>44</v>
      </c>
      <c r="G120" s="3" t="s">
        <v>39</v>
      </c>
      <c r="H120" s="4">
        <v>74</v>
      </c>
      <c r="I120" t="str">
        <f t="shared" si="1"/>
        <v>low</v>
      </c>
      <c r="K120" s="15" t="s">
        <v>52</v>
      </c>
    </row>
    <row r="121" spans="1:18">
      <c r="A121" s="1">
        <v>32</v>
      </c>
      <c r="B121" s="2">
        <v>42</v>
      </c>
      <c r="C121" s="3">
        <v>53</v>
      </c>
      <c r="D121" s="3" t="s">
        <v>10</v>
      </c>
      <c r="E121" s="3" t="s">
        <v>37</v>
      </c>
      <c r="F121" s="3" t="s">
        <v>44</v>
      </c>
      <c r="G121" s="3" t="s">
        <v>39</v>
      </c>
      <c r="H121" s="4">
        <v>84</v>
      </c>
      <c r="I121" t="str">
        <f t="shared" si="1"/>
        <v>low</v>
      </c>
      <c r="K121" s="15" t="s">
        <v>54</v>
      </c>
      <c r="L121" s="16">
        <f>GETPIVOTDATA("Experienced",$K$115,"Experienced","no","catch_BIN","high")/GETPIVOTDATA("Experienced",$K$115,"Experienced","no")</f>
        <v>0.15217391304347827</v>
      </c>
      <c r="M121" t="s">
        <v>55</v>
      </c>
      <c r="N121" s="16">
        <f>GETPIVOTDATA("Experienced",$K$115,"Experienced","yes","catch_BIN","high")/GETPIVOTDATA("Experienced",$K$115,"Experienced","yes")</f>
        <v>0.61904761904761907</v>
      </c>
      <c r="Q121" s="19"/>
      <c r="R121" s="18"/>
    </row>
    <row r="122" spans="1:18" ht="13" thickBot="1">
      <c r="A122" s="1">
        <v>43</v>
      </c>
      <c r="B122" s="2">
        <v>43</v>
      </c>
      <c r="C122" s="3">
        <v>74</v>
      </c>
      <c r="D122" s="3" t="s">
        <v>10</v>
      </c>
      <c r="E122" s="3" t="s">
        <v>37</v>
      </c>
      <c r="F122" s="3" t="s">
        <v>44</v>
      </c>
      <c r="G122" s="3" t="s">
        <v>39</v>
      </c>
      <c r="H122" s="4">
        <v>69</v>
      </c>
      <c r="I122" t="str">
        <f t="shared" si="1"/>
        <v>high</v>
      </c>
      <c r="K122" t="s">
        <v>56</v>
      </c>
      <c r="L122" s="17">
        <f>GETPIVOTDATA("Experienced",$K$115,"Experienced","no")</f>
        <v>46</v>
      </c>
      <c r="M122" t="s">
        <v>57</v>
      </c>
      <c r="N122" s="17">
        <f>GETPIVOTDATA("Experienced",$K$115,"Experienced","yes")</f>
        <v>105</v>
      </c>
      <c r="Q122" s="19"/>
      <c r="R122" s="18"/>
    </row>
    <row r="123" spans="1:18">
      <c r="A123" s="1">
        <v>55</v>
      </c>
      <c r="B123" s="2">
        <v>47</v>
      </c>
      <c r="C123" s="3">
        <v>70</v>
      </c>
      <c r="D123" s="3" t="s">
        <v>10</v>
      </c>
      <c r="E123" s="3" t="s">
        <v>37</v>
      </c>
      <c r="F123" s="3" t="s">
        <v>44</v>
      </c>
      <c r="G123" s="3" t="s">
        <v>39</v>
      </c>
      <c r="H123" s="4">
        <v>75</v>
      </c>
      <c r="I123" t="str">
        <f t="shared" si="1"/>
        <v>high</v>
      </c>
      <c r="Q123" s="19"/>
      <c r="R123" s="18"/>
    </row>
    <row r="124" spans="1:18" ht="13">
      <c r="A124" s="1">
        <v>57</v>
      </c>
      <c r="B124" s="2">
        <v>43</v>
      </c>
      <c r="C124" s="3">
        <v>65</v>
      </c>
      <c r="D124" s="3" t="s">
        <v>10</v>
      </c>
      <c r="E124" s="3" t="s">
        <v>37</v>
      </c>
      <c r="F124" s="3" t="s">
        <v>44</v>
      </c>
      <c r="G124" s="3" t="s">
        <v>39</v>
      </c>
      <c r="H124" s="4">
        <v>79</v>
      </c>
      <c r="I124" t="str">
        <f t="shared" si="1"/>
        <v>high</v>
      </c>
      <c r="K124" s="27" t="s">
        <v>58</v>
      </c>
      <c r="Q124" s="19"/>
      <c r="R124" s="18"/>
    </row>
    <row r="125" spans="1:18">
      <c r="A125" s="1">
        <v>63</v>
      </c>
      <c r="B125" s="2">
        <v>47</v>
      </c>
      <c r="C125" s="3">
        <v>85</v>
      </c>
      <c r="D125" s="3" t="s">
        <v>10</v>
      </c>
      <c r="E125" s="3" t="s">
        <v>37</v>
      </c>
      <c r="F125" s="3" t="s">
        <v>44</v>
      </c>
      <c r="G125" s="3" t="s">
        <v>39</v>
      </c>
      <c r="H125" s="4">
        <v>86</v>
      </c>
      <c r="I125" t="str">
        <f t="shared" si="1"/>
        <v>high</v>
      </c>
      <c r="K125" t="s">
        <v>59</v>
      </c>
      <c r="L125" s="16">
        <f>L121</f>
        <v>0.15217391304347827</v>
      </c>
      <c r="M125" s="25" t="s">
        <v>60</v>
      </c>
      <c r="Q125" s="22"/>
      <c r="R125" s="18"/>
    </row>
    <row r="126" spans="1:18">
      <c r="A126" s="1">
        <v>69</v>
      </c>
      <c r="B126" s="2">
        <v>41</v>
      </c>
      <c r="C126" s="3">
        <v>50</v>
      </c>
      <c r="D126" s="3" t="s">
        <v>10</v>
      </c>
      <c r="E126" s="3" t="s">
        <v>37</v>
      </c>
      <c r="F126" s="3" t="s">
        <v>44</v>
      </c>
      <c r="G126" s="3" t="s">
        <v>39</v>
      </c>
      <c r="H126" s="4">
        <v>73</v>
      </c>
      <c r="I126" t="str">
        <f t="shared" si="1"/>
        <v>low</v>
      </c>
      <c r="K126" t="s">
        <v>61</v>
      </c>
      <c r="L126" s="24">
        <f>L122</f>
        <v>46</v>
      </c>
      <c r="M126" s="25" t="s">
        <v>62</v>
      </c>
      <c r="Q126" s="22"/>
      <c r="R126" s="18"/>
    </row>
    <row r="127" spans="1:18" ht="13" thickBot="1">
      <c r="A127" s="1">
        <v>79</v>
      </c>
      <c r="B127" s="2">
        <v>42</v>
      </c>
      <c r="C127" s="3">
        <v>84</v>
      </c>
      <c r="D127" s="3" t="s">
        <v>10</v>
      </c>
      <c r="E127" s="3" t="s">
        <v>37</v>
      </c>
      <c r="F127" s="3" t="s">
        <v>44</v>
      </c>
      <c r="G127" s="3" t="s">
        <v>39</v>
      </c>
      <c r="H127" s="4">
        <v>97</v>
      </c>
      <c r="I127" t="str">
        <f t="shared" si="1"/>
        <v>low</v>
      </c>
      <c r="K127" t="s">
        <v>63</v>
      </c>
      <c r="L127" s="17">
        <f>SQRT(L125*(1-L125)/L126)</f>
        <v>5.2959585336062626E-2</v>
      </c>
      <c r="M127" s="25" t="s">
        <v>64</v>
      </c>
    </row>
    <row r="128" spans="1:18">
      <c r="A128" s="1">
        <v>80</v>
      </c>
      <c r="B128" s="2">
        <v>41</v>
      </c>
      <c r="C128" s="3">
        <v>57</v>
      </c>
      <c r="D128" s="3" t="s">
        <v>10</v>
      </c>
      <c r="E128" s="3" t="s">
        <v>37</v>
      </c>
      <c r="F128" s="3" t="s">
        <v>44</v>
      </c>
      <c r="G128" s="3" t="s">
        <v>39</v>
      </c>
      <c r="H128" s="4">
        <v>65</v>
      </c>
      <c r="I128" t="str">
        <f t="shared" si="1"/>
        <v>low</v>
      </c>
      <c r="K128" t="s">
        <v>23</v>
      </c>
      <c r="L128" s="19">
        <v>2</v>
      </c>
      <c r="M128" s="26" t="s">
        <v>65</v>
      </c>
      <c r="N128" s="19"/>
      <c r="Q128" s="23"/>
      <c r="R128" s="18"/>
    </row>
    <row r="129" spans="1:18">
      <c r="A129" s="1">
        <v>88</v>
      </c>
      <c r="B129" s="2">
        <v>45</v>
      </c>
      <c r="C129" s="3">
        <v>65</v>
      </c>
      <c r="D129" s="3" t="s">
        <v>10</v>
      </c>
      <c r="E129" s="3" t="s">
        <v>37</v>
      </c>
      <c r="F129" s="3" t="s">
        <v>44</v>
      </c>
      <c r="G129" s="3" t="s">
        <v>39</v>
      </c>
      <c r="H129" s="4">
        <v>87</v>
      </c>
      <c r="I129" t="str">
        <f t="shared" si="1"/>
        <v>high</v>
      </c>
      <c r="L129" s="19"/>
      <c r="M129" s="19"/>
      <c r="N129" s="19"/>
      <c r="Q129" s="22"/>
      <c r="R129" s="18"/>
    </row>
    <row r="130" spans="1:18">
      <c r="A130" s="1">
        <v>89</v>
      </c>
      <c r="B130" s="2">
        <v>43</v>
      </c>
      <c r="C130" s="3">
        <v>64</v>
      </c>
      <c r="D130" s="3" t="s">
        <v>10</v>
      </c>
      <c r="E130" s="3" t="s">
        <v>37</v>
      </c>
      <c r="F130" s="3" t="s">
        <v>44</v>
      </c>
      <c r="G130" s="3" t="s">
        <v>39</v>
      </c>
      <c r="H130" s="4">
        <v>84</v>
      </c>
      <c r="I130" t="str">
        <f t="shared" si="1"/>
        <v>high</v>
      </c>
      <c r="K130" t="s">
        <v>66</v>
      </c>
      <c r="L130" s="20">
        <f>L125-L128*L127</f>
        <v>4.6254742371353019E-2</v>
      </c>
      <c r="M130" s="18" t="s">
        <v>67</v>
      </c>
      <c r="Q130" s="19"/>
      <c r="R130" s="18"/>
    </row>
    <row r="131" spans="1:18" ht="13" thickBot="1">
      <c r="A131" s="1">
        <v>99</v>
      </c>
      <c r="B131" s="2">
        <v>50</v>
      </c>
      <c r="C131" s="3">
        <v>87</v>
      </c>
      <c r="D131" s="3" t="s">
        <v>10</v>
      </c>
      <c r="E131" s="3" t="s">
        <v>37</v>
      </c>
      <c r="F131" s="3" t="s">
        <v>44</v>
      </c>
      <c r="G131" s="3" t="s">
        <v>39</v>
      </c>
      <c r="H131" s="4">
        <v>104</v>
      </c>
      <c r="I131" t="str">
        <f t="shared" ref="I131:I152" si="2">IF(B131&gt;$L$113, "high", "low")</f>
        <v>high</v>
      </c>
      <c r="K131" t="s">
        <v>68</v>
      </c>
      <c r="L131" s="21">
        <f>L125+L128*L127</f>
        <v>0.25809308371560352</v>
      </c>
      <c r="M131" s="18" t="s">
        <v>69</v>
      </c>
      <c r="Q131" s="19"/>
      <c r="R131" s="18"/>
    </row>
    <row r="132" spans="1:18">
      <c r="A132" s="1">
        <v>101</v>
      </c>
      <c r="B132" s="2">
        <v>42</v>
      </c>
      <c r="C132" s="3">
        <v>69</v>
      </c>
      <c r="D132" s="3" t="s">
        <v>10</v>
      </c>
      <c r="E132" s="3" t="s">
        <v>37</v>
      </c>
      <c r="F132" s="3" t="s">
        <v>44</v>
      </c>
      <c r="G132" s="3" t="s">
        <v>39</v>
      </c>
      <c r="H132" s="4">
        <v>74</v>
      </c>
      <c r="I132" t="str">
        <f t="shared" si="2"/>
        <v>low</v>
      </c>
      <c r="Q132" s="19"/>
      <c r="R132" s="18"/>
    </row>
    <row r="133" spans="1:18" ht="13">
      <c r="A133" s="1">
        <v>106</v>
      </c>
      <c r="B133" s="2">
        <v>54</v>
      </c>
      <c r="C133" s="3">
        <v>88</v>
      </c>
      <c r="D133" s="3" t="s">
        <v>10</v>
      </c>
      <c r="E133" s="3" t="s">
        <v>37</v>
      </c>
      <c r="F133" s="3" t="s">
        <v>44</v>
      </c>
      <c r="G133" s="3" t="s">
        <v>39</v>
      </c>
      <c r="H133" s="4">
        <v>100</v>
      </c>
      <c r="I133" t="str">
        <f t="shared" si="2"/>
        <v>high</v>
      </c>
      <c r="K133" s="27" t="s">
        <v>70</v>
      </c>
      <c r="Q133" s="19"/>
      <c r="R133" s="18"/>
    </row>
    <row r="134" spans="1:18">
      <c r="A134" s="1">
        <v>123</v>
      </c>
      <c r="B134" s="2">
        <v>48</v>
      </c>
      <c r="C134" s="3">
        <v>89</v>
      </c>
      <c r="D134" s="3" t="s">
        <v>10</v>
      </c>
      <c r="E134" s="3" t="s">
        <v>37</v>
      </c>
      <c r="F134" s="3" t="s">
        <v>44</v>
      </c>
      <c r="G134" s="3" t="s">
        <v>39</v>
      </c>
      <c r="H134" s="4">
        <v>100</v>
      </c>
      <c r="I134" t="str">
        <f t="shared" si="2"/>
        <v>high</v>
      </c>
      <c r="K134" t="s">
        <v>59</v>
      </c>
      <c r="L134" s="16">
        <f>N121</f>
        <v>0.61904761904761907</v>
      </c>
      <c r="M134" s="25" t="s">
        <v>60</v>
      </c>
    </row>
    <row r="135" spans="1:18">
      <c r="A135" s="1">
        <v>127</v>
      </c>
      <c r="B135" s="2">
        <v>49</v>
      </c>
      <c r="C135" s="3">
        <v>85</v>
      </c>
      <c r="D135" s="3" t="s">
        <v>10</v>
      </c>
      <c r="E135" s="3" t="s">
        <v>37</v>
      </c>
      <c r="F135" s="3" t="s">
        <v>44</v>
      </c>
      <c r="G135" s="3" t="s">
        <v>39</v>
      </c>
      <c r="H135" s="4">
        <v>76</v>
      </c>
      <c r="I135" t="str">
        <f t="shared" si="2"/>
        <v>high</v>
      </c>
      <c r="K135" t="s">
        <v>61</v>
      </c>
      <c r="L135" s="24">
        <f>N122</f>
        <v>105</v>
      </c>
      <c r="M135" s="25" t="s">
        <v>62</v>
      </c>
    </row>
    <row r="136" spans="1:18" ht="13" thickBot="1">
      <c r="A136" s="1">
        <v>128</v>
      </c>
      <c r="B136" s="2">
        <v>43</v>
      </c>
      <c r="C136" s="3">
        <v>59</v>
      </c>
      <c r="D136" s="3" t="s">
        <v>10</v>
      </c>
      <c r="E136" s="3" t="s">
        <v>37</v>
      </c>
      <c r="F136" s="3" t="s">
        <v>44</v>
      </c>
      <c r="G136" s="3" t="s">
        <v>39</v>
      </c>
      <c r="H136" s="4">
        <v>76</v>
      </c>
      <c r="I136" t="str">
        <f t="shared" si="2"/>
        <v>high</v>
      </c>
      <c r="K136" t="s">
        <v>63</v>
      </c>
      <c r="L136" s="17">
        <f>SQRT(L134*(1-L134)/L135)</f>
        <v>4.7391747764582791E-2</v>
      </c>
      <c r="M136" s="25" t="s">
        <v>64</v>
      </c>
    </row>
    <row r="137" spans="1:18">
      <c r="A137" s="1">
        <v>130</v>
      </c>
      <c r="B137" s="2">
        <v>47</v>
      </c>
      <c r="C137" s="3">
        <v>87</v>
      </c>
      <c r="D137" s="3" t="s">
        <v>10</v>
      </c>
      <c r="E137" s="3" t="s">
        <v>37</v>
      </c>
      <c r="F137" s="3" t="s">
        <v>44</v>
      </c>
      <c r="G137" s="3" t="s">
        <v>39</v>
      </c>
      <c r="H137" s="4">
        <v>99</v>
      </c>
      <c r="I137" t="str">
        <f t="shared" si="2"/>
        <v>high</v>
      </c>
      <c r="K137" t="s">
        <v>23</v>
      </c>
      <c r="L137" s="19">
        <v>2</v>
      </c>
      <c r="M137" s="26" t="s">
        <v>65</v>
      </c>
    </row>
    <row r="138" spans="1:18">
      <c r="A138" s="1">
        <v>138</v>
      </c>
      <c r="B138" s="2">
        <v>47</v>
      </c>
      <c r="C138" s="3">
        <v>86</v>
      </c>
      <c r="D138" s="3" t="s">
        <v>10</v>
      </c>
      <c r="E138" s="3" t="s">
        <v>37</v>
      </c>
      <c r="F138" s="3" t="s">
        <v>44</v>
      </c>
      <c r="G138" s="3" t="s">
        <v>39</v>
      </c>
      <c r="H138" s="4">
        <v>90</v>
      </c>
      <c r="I138" t="str">
        <f t="shared" si="2"/>
        <v>high</v>
      </c>
      <c r="L138" s="19"/>
      <c r="M138" s="19"/>
    </row>
    <row r="139" spans="1:18">
      <c r="A139" s="1">
        <v>143</v>
      </c>
      <c r="B139" s="2">
        <v>43</v>
      </c>
      <c r="C139" s="3">
        <v>63</v>
      </c>
      <c r="D139" s="3" t="s">
        <v>10</v>
      </c>
      <c r="E139" s="3" t="s">
        <v>37</v>
      </c>
      <c r="F139" s="3" t="s">
        <v>44</v>
      </c>
      <c r="G139" s="3" t="s">
        <v>39</v>
      </c>
      <c r="H139" s="4">
        <v>84</v>
      </c>
      <c r="I139" t="str">
        <f t="shared" si="2"/>
        <v>high</v>
      </c>
      <c r="K139" t="s">
        <v>66</v>
      </c>
      <c r="L139" s="20">
        <f>L134-L137*L136</f>
        <v>0.52426412351845353</v>
      </c>
      <c r="M139" s="18" t="s">
        <v>67</v>
      </c>
    </row>
    <row r="140" spans="1:18" ht="13" thickBot="1">
      <c r="A140" s="1">
        <v>146</v>
      </c>
      <c r="B140" s="2">
        <v>51</v>
      </c>
      <c r="C140" s="3">
        <v>87</v>
      </c>
      <c r="D140" s="3" t="s">
        <v>10</v>
      </c>
      <c r="E140" s="3" t="s">
        <v>37</v>
      </c>
      <c r="F140" s="3" t="s">
        <v>44</v>
      </c>
      <c r="G140" s="3" t="s">
        <v>39</v>
      </c>
      <c r="H140" s="4">
        <v>144</v>
      </c>
      <c r="I140" t="str">
        <f t="shared" si="2"/>
        <v>high</v>
      </c>
      <c r="K140" t="s">
        <v>68</v>
      </c>
      <c r="L140" s="21">
        <f>L134+L137*L136</f>
        <v>0.71383111457678461</v>
      </c>
      <c r="M140" s="18" t="s">
        <v>69</v>
      </c>
    </row>
    <row r="141" spans="1:18">
      <c r="A141" s="1">
        <v>149</v>
      </c>
      <c r="B141" s="2">
        <v>50</v>
      </c>
      <c r="C141" s="3">
        <v>89</v>
      </c>
      <c r="D141" s="3" t="s">
        <v>10</v>
      </c>
      <c r="E141" s="3" t="s">
        <v>37</v>
      </c>
      <c r="F141" s="3" t="s">
        <v>44</v>
      </c>
      <c r="G141" s="3" t="s">
        <v>39</v>
      </c>
      <c r="H141" s="4">
        <v>102</v>
      </c>
      <c r="I141" t="str">
        <f t="shared" si="2"/>
        <v>high</v>
      </c>
    </row>
    <row r="142" spans="1:18">
      <c r="A142" s="1">
        <v>151</v>
      </c>
      <c r="B142" s="2">
        <v>40</v>
      </c>
      <c r="C142" s="3">
        <v>69</v>
      </c>
      <c r="D142" s="3" t="s">
        <v>10</v>
      </c>
      <c r="E142" s="3" t="s">
        <v>37</v>
      </c>
      <c r="F142" s="3" t="s">
        <v>44</v>
      </c>
      <c r="G142" s="3" t="s">
        <v>39</v>
      </c>
      <c r="H142" s="4">
        <v>73</v>
      </c>
      <c r="I142" t="str">
        <f t="shared" si="2"/>
        <v>low</v>
      </c>
    </row>
    <row r="143" spans="1:18">
      <c r="A143" s="1">
        <v>3</v>
      </c>
      <c r="B143" s="2">
        <v>41</v>
      </c>
      <c r="C143" s="3">
        <v>62</v>
      </c>
      <c r="D143" s="3" t="s">
        <v>33</v>
      </c>
      <c r="E143" s="3" t="s">
        <v>37</v>
      </c>
      <c r="F143" s="3" t="s">
        <v>44</v>
      </c>
      <c r="G143" s="3" t="s">
        <v>39</v>
      </c>
      <c r="H143" s="4">
        <v>91</v>
      </c>
      <c r="I143" t="str">
        <f t="shared" si="2"/>
        <v>low</v>
      </c>
    </row>
    <row r="144" spans="1:18">
      <c r="A144" s="1">
        <v>12</v>
      </c>
      <c r="B144" s="2">
        <v>42</v>
      </c>
      <c r="C144" s="3">
        <v>40</v>
      </c>
      <c r="D144" s="3" t="s">
        <v>33</v>
      </c>
      <c r="E144" s="3" t="s">
        <v>37</v>
      </c>
      <c r="F144" s="3" t="s">
        <v>44</v>
      </c>
      <c r="G144" s="3" t="s">
        <v>39</v>
      </c>
      <c r="H144" s="4">
        <v>52</v>
      </c>
      <c r="I144" t="str">
        <f t="shared" si="2"/>
        <v>low</v>
      </c>
    </row>
    <row r="145" spans="1:9">
      <c r="A145" s="1">
        <v>13</v>
      </c>
      <c r="B145" s="2">
        <v>39</v>
      </c>
      <c r="C145" s="3">
        <v>44</v>
      </c>
      <c r="D145" s="3" t="s">
        <v>33</v>
      </c>
      <c r="E145" s="3" t="s">
        <v>37</v>
      </c>
      <c r="F145" s="3" t="s">
        <v>44</v>
      </c>
      <c r="G145" s="3" t="s">
        <v>39</v>
      </c>
      <c r="H145" s="4">
        <v>66</v>
      </c>
      <c r="I145" t="str">
        <f t="shared" si="2"/>
        <v>low</v>
      </c>
    </row>
    <row r="146" spans="1:9">
      <c r="A146" s="1">
        <v>74</v>
      </c>
      <c r="B146" s="2">
        <v>40</v>
      </c>
      <c r="C146" s="3">
        <v>64</v>
      </c>
      <c r="D146" s="3" t="s">
        <v>33</v>
      </c>
      <c r="E146" s="3" t="s">
        <v>37</v>
      </c>
      <c r="F146" s="3" t="s">
        <v>44</v>
      </c>
      <c r="G146" s="3" t="s">
        <v>39</v>
      </c>
      <c r="H146" s="4">
        <v>79</v>
      </c>
      <c r="I146" t="str">
        <f t="shared" si="2"/>
        <v>low</v>
      </c>
    </row>
    <row r="147" spans="1:9">
      <c r="A147" s="1">
        <v>95</v>
      </c>
      <c r="B147" s="2">
        <v>43</v>
      </c>
      <c r="C147" s="3">
        <v>55</v>
      </c>
      <c r="D147" s="3" t="s">
        <v>33</v>
      </c>
      <c r="E147" s="3" t="s">
        <v>37</v>
      </c>
      <c r="F147" s="3" t="s">
        <v>44</v>
      </c>
      <c r="G147" s="3" t="s">
        <v>39</v>
      </c>
      <c r="H147" s="4">
        <v>88</v>
      </c>
      <c r="I147" t="str">
        <f t="shared" si="2"/>
        <v>high</v>
      </c>
    </row>
    <row r="148" spans="1:9">
      <c r="A148" s="1">
        <v>96</v>
      </c>
      <c r="B148" s="2">
        <v>40</v>
      </c>
      <c r="C148" s="3">
        <v>62</v>
      </c>
      <c r="D148" s="3" t="s">
        <v>33</v>
      </c>
      <c r="E148" s="3" t="s">
        <v>37</v>
      </c>
      <c r="F148" s="3" t="s">
        <v>44</v>
      </c>
      <c r="G148" s="3" t="s">
        <v>39</v>
      </c>
      <c r="H148" s="4">
        <v>60</v>
      </c>
      <c r="I148" t="str">
        <f t="shared" si="2"/>
        <v>low</v>
      </c>
    </row>
    <row r="149" spans="1:9">
      <c r="A149" s="1">
        <v>108</v>
      </c>
      <c r="B149" s="2">
        <v>42</v>
      </c>
      <c r="C149" s="3">
        <v>65</v>
      </c>
      <c r="D149" s="3" t="s">
        <v>33</v>
      </c>
      <c r="E149" s="3" t="s">
        <v>37</v>
      </c>
      <c r="F149" s="3" t="s">
        <v>44</v>
      </c>
      <c r="G149" s="3" t="s">
        <v>39</v>
      </c>
      <c r="H149" s="4">
        <v>88</v>
      </c>
      <c r="I149" t="str">
        <f t="shared" si="2"/>
        <v>low</v>
      </c>
    </row>
    <row r="150" spans="1:9">
      <c r="A150" s="1">
        <v>122</v>
      </c>
      <c r="B150" s="2">
        <v>42</v>
      </c>
      <c r="C150" s="3">
        <v>63</v>
      </c>
      <c r="D150" s="3" t="s">
        <v>33</v>
      </c>
      <c r="E150" s="3" t="s">
        <v>37</v>
      </c>
      <c r="F150" s="3" t="s">
        <v>44</v>
      </c>
      <c r="G150" s="3" t="s">
        <v>39</v>
      </c>
      <c r="H150" s="4">
        <v>84</v>
      </c>
      <c r="I150" t="str">
        <f t="shared" si="2"/>
        <v>low</v>
      </c>
    </row>
    <row r="151" spans="1:9">
      <c r="A151" s="1">
        <v>125</v>
      </c>
      <c r="B151" s="2">
        <v>44</v>
      </c>
      <c r="C151" s="3">
        <v>48</v>
      </c>
      <c r="D151" s="3" t="s">
        <v>33</v>
      </c>
      <c r="E151" s="3" t="s">
        <v>37</v>
      </c>
      <c r="F151" s="3" t="s">
        <v>44</v>
      </c>
      <c r="G151" s="3" t="s">
        <v>39</v>
      </c>
      <c r="H151" s="4">
        <v>79</v>
      </c>
      <c r="I151" t="str">
        <f t="shared" si="2"/>
        <v>high</v>
      </c>
    </row>
    <row r="152" spans="1:9">
      <c r="A152" s="1">
        <v>147</v>
      </c>
      <c r="B152" s="2">
        <v>34</v>
      </c>
      <c r="C152" s="3">
        <v>41</v>
      </c>
      <c r="D152" s="3" t="s">
        <v>33</v>
      </c>
      <c r="E152" s="3" t="s">
        <v>37</v>
      </c>
      <c r="F152" s="3" t="s">
        <v>44</v>
      </c>
      <c r="G152" s="3" t="s">
        <v>39</v>
      </c>
      <c r="H152" s="4">
        <v>56</v>
      </c>
      <c r="I152" t="str">
        <f t="shared" si="2"/>
        <v>low</v>
      </c>
    </row>
    <row r="154" spans="1:9">
      <c r="H154" s="3"/>
    </row>
  </sheetData>
  <phoneticPr fontId="1" type="noConversion"/>
  <printOptions gridLines="1" gridLinesSet="0"/>
  <pageMargins left="0.75" right="0.75" top="1" bottom="1" header="0.5" footer="0.5"/>
  <pageSetup paperSize="10" orientation="landscape" horizontalDpi="4294967292" verticalDpi="4294967292" r:id="rId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6"/>
  <sheetViews>
    <sheetView topLeftCell="F73" workbookViewId="0">
      <selection activeCell="K82" sqref="K82"/>
    </sheetView>
  </sheetViews>
  <sheetFormatPr defaultRowHeight="12.5"/>
  <cols>
    <col min="12" max="12" width="29.81640625" customWidth="1"/>
    <col min="13" max="13" width="31.7265625" customWidth="1"/>
    <col min="15" max="15" width="20.1796875" customWidth="1"/>
  </cols>
  <sheetData>
    <row r="1" spans="1:1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K1" t="s">
        <v>9</v>
      </c>
    </row>
    <row r="2" spans="1:16" ht="13" thickBot="1">
      <c r="A2" s="1">
        <v>4</v>
      </c>
      <c r="B2" s="2">
        <v>50</v>
      </c>
      <c r="C2" s="3">
        <v>86</v>
      </c>
      <c r="D2" s="3" t="s">
        <v>10</v>
      </c>
      <c r="E2" s="3" t="s">
        <v>37</v>
      </c>
      <c r="F2" s="3" t="s">
        <v>12</v>
      </c>
      <c r="G2" s="3" t="s">
        <v>13</v>
      </c>
      <c r="H2" s="4">
        <v>157</v>
      </c>
      <c r="K2" t="s">
        <v>71</v>
      </c>
    </row>
    <row r="3" spans="1:16" ht="13">
      <c r="A3" s="1">
        <v>50</v>
      </c>
      <c r="B3" s="2">
        <v>36</v>
      </c>
      <c r="C3" s="3">
        <v>41</v>
      </c>
      <c r="D3" s="3" t="s">
        <v>10</v>
      </c>
      <c r="E3" s="3" t="s">
        <v>37</v>
      </c>
      <c r="F3" s="3" t="s">
        <v>12</v>
      </c>
      <c r="G3" s="3" t="s">
        <v>13</v>
      </c>
      <c r="H3" s="4">
        <v>116</v>
      </c>
      <c r="K3" s="11"/>
      <c r="L3" s="11" t="s">
        <v>72</v>
      </c>
      <c r="M3" s="11" t="s">
        <v>73</v>
      </c>
    </row>
    <row r="4" spans="1:16">
      <c r="A4" s="1">
        <v>51</v>
      </c>
      <c r="B4" s="2">
        <v>52</v>
      </c>
      <c r="C4" s="3">
        <v>84</v>
      </c>
      <c r="D4" s="3" t="s">
        <v>10</v>
      </c>
      <c r="E4" s="3" t="s">
        <v>37</v>
      </c>
      <c r="F4" s="3" t="s">
        <v>12</v>
      </c>
      <c r="G4" s="3" t="s">
        <v>13</v>
      </c>
      <c r="H4" s="4">
        <v>147</v>
      </c>
      <c r="K4" s="9" t="s">
        <v>17</v>
      </c>
      <c r="L4" s="9">
        <v>69.303571428571431</v>
      </c>
      <c r="M4" s="9">
        <v>72.265306122448976</v>
      </c>
    </row>
    <row r="5" spans="1:16">
      <c r="A5" s="1">
        <v>83</v>
      </c>
      <c r="B5" s="2">
        <v>35</v>
      </c>
      <c r="C5" s="3">
        <v>36</v>
      </c>
      <c r="D5" s="3" t="s">
        <v>10</v>
      </c>
      <c r="E5" s="3" t="s">
        <v>37</v>
      </c>
      <c r="F5" s="3" t="s">
        <v>12</v>
      </c>
      <c r="G5" s="3" t="s">
        <v>13</v>
      </c>
      <c r="H5" s="4">
        <v>129</v>
      </c>
      <c r="K5" s="9" t="s">
        <v>18</v>
      </c>
      <c r="L5" s="9">
        <v>228.10616883116839</v>
      </c>
      <c r="M5" s="9">
        <v>251.44897959183677</v>
      </c>
      <c r="O5" t="s">
        <v>19</v>
      </c>
      <c r="P5">
        <f>L4-M4</f>
        <v>-2.9617346938775455</v>
      </c>
    </row>
    <row r="6" spans="1:16">
      <c r="A6" s="1">
        <v>97</v>
      </c>
      <c r="B6" s="2">
        <v>42</v>
      </c>
      <c r="C6" s="3">
        <v>85</v>
      </c>
      <c r="D6" s="3" t="s">
        <v>10</v>
      </c>
      <c r="E6" s="3" t="s">
        <v>37</v>
      </c>
      <c r="F6" s="3" t="s">
        <v>12</v>
      </c>
      <c r="G6" s="3" t="s">
        <v>13</v>
      </c>
      <c r="H6" s="4">
        <v>153</v>
      </c>
      <c r="K6" s="9" t="s">
        <v>20</v>
      </c>
      <c r="L6" s="9">
        <v>56</v>
      </c>
      <c r="M6" s="9">
        <v>49</v>
      </c>
      <c r="O6" t="s">
        <v>21</v>
      </c>
      <c r="P6">
        <f>SQRT(L5/L6+M5/M6)</f>
        <v>3.0339637888113553</v>
      </c>
    </row>
    <row r="7" spans="1:16">
      <c r="A7" s="1">
        <v>104</v>
      </c>
      <c r="B7" s="2">
        <v>45</v>
      </c>
      <c r="C7" s="3">
        <v>60</v>
      </c>
      <c r="D7" s="3" t="s">
        <v>10</v>
      </c>
      <c r="E7" s="3" t="s">
        <v>37</v>
      </c>
      <c r="F7" s="3" t="s">
        <v>12</v>
      </c>
      <c r="G7" s="3" t="s">
        <v>13</v>
      </c>
      <c r="H7" s="4">
        <v>159</v>
      </c>
      <c r="K7" s="9" t="s">
        <v>22</v>
      </c>
      <c r="L7" s="9">
        <v>0</v>
      </c>
      <c r="M7" s="9"/>
      <c r="O7" t="s">
        <v>23</v>
      </c>
      <c r="P7">
        <v>2</v>
      </c>
    </row>
    <row r="8" spans="1:16">
      <c r="A8" s="1">
        <v>105</v>
      </c>
      <c r="B8" s="2">
        <v>52</v>
      </c>
      <c r="C8" s="3">
        <v>88</v>
      </c>
      <c r="D8" s="3" t="s">
        <v>10</v>
      </c>
      <c r="E8" s="3" t="s">
        <v>37</v>
      </c>
      <c r="F8" s="3" t="s">
        <v>12</v>
      </c>
      <c r="G8" s="3" t="s">
        <v>13</v>
      </c>
      <c r="H8" s="4">
        <v>146</v>
      </c>
      <c r="K8" s="9" t="s">
        <v>24</v>
      </c>
      <c r="L8" s="9">
        <v>100</v>
      </c>
      <c r="M8" s="9"/>
    </row>
    <row r="9" spans="1:16">
      <c r="A9" s="1">
        <v>111</v>
      </c>
      <c r="B9" s="2">
        <v>43</v>
      </c>
      <c r="C9" s="3">
        <v>59</v>
      </c>
      <c r="D9" s="3" t="s">
        <v>10</v>
      </c>
      <c r="E9" s="3" t="s">
        <v>37</v>
      </c>
      <c r="F9" s="3" t="s">
        <v>12</v>
      </c>
      <c r="G9" s="3" t="s">
        <v>13</v>
      </c>
      <c r="H9" s="4">
        <v>154</v>
      </c>
      <c r="K9" s="9" t="s">
        <v>25</v>
      </c>
      <c r="L9" s="9">
        <v>-0.97619315853400224</v>
      </c>
      <c r="M9" s="9"/>
      <c r="O9" t="s">
        <v>26</v>
      </c>
      <c r="P9">
        <f>P5-P7*P6</f>
        <v>-9.029662271500257</v>
      </c>
    </row>
    <row r="10" spans="1:16">
      <c r="A10" s="1">
        <v>126</v>
      </c>
      <c r="B10" s="2">
        <v>44</v>
      </c>
      <c r="C10" s="3">
        <v>59</v>
      </c>
      <c r="D10" s="3" t="s">
        <v>10</v>
      </c>
      <c r="E10" s="3" t="s">
        <v>37</v>
      </c>
      <c r="F10" s="3" t="s">
        <v>12</v>
      </c>
      <c r="G10" s="3" t="s">
        <v>13</v>
      </c>
      <c r="H10" s="4">
        <v>131</v>
      </c>
      <c r="K10" s="9" t="s">
        <v>27</v>
      </c>
      <c r="L10" s="9">
        <v>0.16566218660282922</v>
      </c>
      <c r="M10" s="9"/>
      <c r="O10" t="s">
        <v>28</v>
      </c>
      <c r="P10">
        <f>P5+P7*P6</f>
        <v>3.1061928837451651</v>
      </c>
    </row>
    <row r="11" spans="1:16">
      <c r="A11" s="1">
        <v>131</v>
      </c>
      <c r="B11" s="2">
        <v>49</v>
      </c>
      <c r="C11" s="3">
        <v>59</v>
      </c>
      <c r="D11" s="3" t="s">
        <v>10</v>
      </c>
      <c r="E11" s="3" t="s">
        <v>37</v>
      </c>
      <c r="F11" s="3" t="s">
        <v>12</v>
      </c>
      <c r="G11" s="3" t="s">
        <v>13</v>
      </c>
      <c r="H11" s="4">
        <v>148</v>
      </c>
      <c r="K11" s="9" t="s">
        <v>29</v>
      </c>
      <c r="L11" s="9">
        <v>1.6602343260853425</v>
      </c>
      <c r="M11" s="9"/>
    </row>
    <row r="12" spans="1:16">
      <c r="A12" s="1">
        <v>140</v>
      </c>
      <c r="B12" s="2">
        <v>50</v>
      </c>
      <c r="C12" s="3">
        <v>58</v>
      </c>
      <c r="D12" s="3" t="s">
        <v>10</v>
      </c>
      <c r="E12" s="3" t="s">
        <v>37</v>
      </c>
      <c r="F12" s="3" t="s">
        <v>12</v>
      </c>
      <c r="G12" s="3" t="s">
        <v>13</v>
      </c>
      <c r="H12" s="4">
        <v>155</v>
      </c>
      <c r="K12" s="9" t="s">
        <v>30</v>
      </c>
      <c r="L12" s="9">
        <v>0.33132437320565844</v>
      </c>
      <c r="M12" s="9"/>
    </row>
    <row r="13" spans="1:16" ht="13" thickBot="1">
      <c r="A13" s="1">
        <v>17</v>
      </c>
      <c r="B13" s="2">
        <v>41</v>
      </c>
      <c r="C13" s="3">
        <v>84</v>
      </c>
      <c r="D13" s="3" t="s">
        <v>10</v>
      </c>
      <c r="E13" s="3" t="s">
        <v>11</v>
      </c>
      <c r="F13" s="3" t="s">
        <v>12</v>
      </c>
      <c r="G13" s="3" t="s">
        <v>13</v>
      </c>
      <c r="H13" s="4">
        <v>135</v>
      </c>
      <c r="K13" s="10" t="s">
        <v>31</v>
      </c>
      <c r="L13" s="10">
        <v>1.9839715185235556</v>
      </c>
      <c r="M13" s="10"/>
    </row>
    <row r="14" spans="1:16">
      <c r="A14" s="1">
        <v>18</v>
      </c>
      <c r="B14" s="2">
        <v>43</v>
      </c>
      <c r="C14" s="3">
        <v>54</v>
      </c>
      <c r="D14" s="3" t="s">
        <v>10</v>
      </c>
      <c r="E14" s="3" t="s">
        <v>11</v>
      </c>
      <c r="F14" s="3" t="s">
        <v>12</v>
      </c>
      <c r="G14" s="3" t="s">
        <v>13</v>
      </c>
      <c r="H14" s="4">
        <v>131</v>
      </c>
    </row>
    <row r="15" spans="1:16">
      <c r="A15" s="1">
        <v>31</v>
      </c>
      <c r="B15" s="2">
        <v>39</v>
      </c>
      <c r="C15" s="3">
        <v>82</v>
      </c>
      <c r="D15" s="3" t="s">
        <v>10</v>
      </c>
      <c r="E15" s="3" t="s">
        <v>11</v>
      </c>
      <c r="F15" s="3" t="s">
        <v>12</v>
      </c>
      <c r="G15" s="3" t="s">
        <v>13</v>
      </c>
      <c r="H15" s="4">
        <v>136</v>
      </c>
      <c r="K15" t="s">
        <v>9</v>
      </c>
    </row>
    <row r="16" spans="1:16" ht="13" thickBot="1">
      <c r="A16" s="1">
        <v>53</v>
      </c>
      <c r="B16" s="2">
        <v>42</v>
      </c>
      <c r="C16" s="3">
        <v>62</v>
      </c>
      <c r="D16" s="3" t="s">
        <v>10</v>
      </c>
      <c r="E16" s="3" t="s">
        <v>11</v>
      </c>
      <c r="F16" s="3" t="s">
        <v>12</v>
      </c>
      <c r="G16" s="3" t="s">
        <v>13</v>
      </c>
      <c r="H16" s="4">
        <v>133</v>
      </c>
      <c r="K16" t="s">
        <v>74</v>
      </c>
    </row>
    <row r="17" spans="1:16" ht="13">
      <c r="A17" s="1">
        <v>59</v>
      </c>
      <c r="B17" s="2">
        <v>43</v>
      </c>
      <c r="C17" s="3">
        <v>41</v>
      </c>
      <c r="D17" s="3" t="s">
        <v>10</v>
      </c>
      <c r="E17" s="3" t="s">
        <v>11</v>
      </c>
      <c r="F17" s="3" t="s">
        <v>12</v>
      </c>
      <c r="G17" s="3" t="s">
        <v>13</v>
      </c>
      <c r="H17" s="4">
        <v>161</v>
      </c>
      <c r="K17" s="11"/>
      <c r="L17" s="11" t="s">
        <v>72</v>
      </c>
      <c r="M17" s="11" t="s">
        <v>73</v>
      </c>
    </row>
    <row r="18" spans="1:16">
      <c r="A18" s="1">
        <v>90</v>
      </c>
      <c r="B18" s="2">
        <v>44</v>
      </c>
      <c r="C18" s="3">
        <v>55</v>
      </c>
      <c r="D18" s="3" t="s">
        <v>10</v>
      </c>
      <c r="E18" s="3" t="s">
        <v>11</v>
      </c>
      <c r="F18" s="3" t="s">
        <v>12</v>
      </c>
      <c r="G18" s="3" t="s">
        <v>13</v>
      </c>
      <c r="H18" s="4">
        <v>117</v>
      </c>
      <c r="K18" s="9" t="s">
        <v>17</v>
      </c>
      <c r="L18" s="9">
        <v>101.35714285714286</v>
      </c>
      <c r="M18" s="9">
        <v>116.91836734693878</v>
      </c>
    </row>
    <row r="19" spans="1:16">
      <c r="A19" s="1">
        <v>94</v>
      </c>
      <c r="B19" s="2">
        <v>41</v>
      </c>
      <c r="C19" s="3">
        <v>46</v>
      </c>
      <c r="D19" s="3" t="s">
        <v>10</v>
      </c>
      <c r="E19" s="3" t="s">
        <v>11</v>
      </c>
      <c r="F19" s="3" t="s">
        <v>12</v>
      </c>
      <c r="G19" s="3" t="s">
        <v>13</v>
      </c>
      <c r="H19" s="4">
        <v>139</v>
      </c>
      <c r="K19" s="9" t="s">
        <v>18</v>
      </c>
      <c r="L19" s="9">
        <v>780.63376623376655</v>
      </c>
      <c r="M19" s="9">
        <v>820.9931972789127</v>
      </c>
      <c r="O19" t="s">
        <v>19</v>
      </c>
      <c r="P19">
        <f>L18-M18</f>
        <v>-15.561224489795919</v>
      </c>
    </row>
    <row r="20" spans="1:16">
      <c r="A20" s="1">
        <v>103</v>
      </c>
      <c r="B20" s="2">
        <v>42</v>
      </c>
      <c r="C20" s="3">
        <v>85</v>
      </c>
      <c r="D20" s="3" t="s">
        <v>10</v>
      </c>
      <c r="E20" s="3" t="s">
        <v>11</v>
      </c>
      <c r="F20" s="3" t="s">
        <v>12</v>
      </c>
      <c r="G20" s="3" t="s">
        <v>13</v>
      </c>
      <c r="H20" s="4">
        <v>139</v>
      </c>
      <c r="K20" s="9" t="s">
        <v>20</v>
      </c>
      <c r="L20" s="9">
        <v>56</v>
      </c>
      <c r="M20" s="9">
        <v>49</v>
      </c>
      <c r="O20" t="s">
        <v>21</v>
      </c>
      <c r="P20">
        <f>SQRT(L19/L20+M19/M20)</f>
        <v>5.5402934843309124</v>
      </c>
    </row>
    <row r="21" spans="1:16">
      <c r="A21" s="1">
        <v>107</v>
      </c>
      <c r="B21" s="2">
        <v>47</v>
      </c>
      <c r="C21" s="3">
        <v>90</v>
      </c>
      <c r="D21" s="3" t="s">
        <v>10</v>
      </c>
      <c r="E21" s="3" t="s">
        <v>11</v>
      </c>
      <c r="F21" s="3" t="s">
        <v>12</v>
      </c>
      <c r="G21" s="3" t="s">
        <v>13</v>
      </c>
      <c r="H21" s="4">
        <v>164</v>
      </c>
      <c r="K21" s="9" t="s">
        <v>22</v>
      </c>
      <c r="L21" s="9">
        <v>0</v>
      </c>
      <c r="M21" s="9"/>
      <c r="O21" t="s">
        <v>23</v>
      </c>
      <c r="P21">
        <v>2</v>
      </c>
    </row>
    <row r="22" spans="1:16">
      <c r="A22" s="1">
        <v>109</v>
      </c>
      <c r="B22" s="2">
        <v>40</v>
      </c>
      <c r="C22" s="3">
        <v>53</v>
      </c>
      <c r="D22" s="3" t="s">
        <v>10</v>
      </c>
      <c r="E22" s="3" t="s">
        <v>11</v>
      </c>
      <c r="F22" s="3" t="s">
        <v>12</v>
      </c>
      <c r="G22" s="3" t="s">
        <v>13</v>
      </c>
      <c r="H22" s="4">
        <v>136</v>
      </c>
      <c r="K22" s="9" t="s">
        <v>24</v>
      </c>
      <c r="L22" s="9">
        <v>100</v>
      </c>
      <c r="M22" s="9"/>
    </row>
    <row r="23" spans="1:16">
      <c r="A23" s="1">
        <v>114</v>
      </c>
      <c r="B23" s="2">
        <v>52</v>
      </c>
      <c r="C23" s="3">
        <v>86</v>
      </c>
      <c r="D23" s="3" t="s">
        <v>10</v>
      </c>
      <c r="E23" s="3" t="s">
        <v>11</v>
      </c>
      <c r="F23" s="3" t="s">
        <v>12</v>
      </c>
      <c r="G23" s="3" t="s">
        <v>13</v>
      </c>
      <c r="H23" s="4">
        <v>167</v>
      </c>
      <c r="K23" s="9" t="s">
        <v>25</v>
      </c>
      <c r="L23" s="9">
        <v>-2.8087364927158203</v>
      </c>
      <c r="M23" s="9"/>
      <c r="O23" t="s">
        <v>26</v>
      </c>
      <c r="P23">
        <f>P19-P21*P20</f>
        <v>-26.641811458457745</v>
      </c>
    </row>
    <row r="24" spans="1:16">
      <c r="A24" s="1">
        <v>115</v>
      </c>
      <c r="B24" s="2">
        <v>41</v>
      </c>
      <c r="C24" s="3">
        <v>58</v>
      </c>
      <c r="D24" s="3" t="s">
        <v>10</v>
      </c>
      <c r="E24" s="3" t="s">
        <v>11</v>
      </c>
      <c r="F24" s="3" t="s">
        <v>12</v>
      </c>
      <c r="G24" s="3" t="s">
        <v>13</v>
      </c>
      <c r="H24" s="4">
        <v>120</v>
      </c>
      <c r="K24" s="9" t="s">
        <v>27</v>
      </c>
      <c r="L24" s="9">
        <v>2.9911218911289751E-3</v>
      </c>
      <c r="M24" s="9"/>
      <c r="O24" t="s">
        <v>28</v>
      </c>
      <c r="P24">
        <f>P19+P21*P20</f>
        <v>-4.4806375211340939</v>
      </c>
    </row>
    <row r="25" spans="1:16">
      <c r="A25" s="1">
        <v>121</v>
      </c>
      <c r="B25" s="2">
        <v>49</v>
      </c>
      <c r="C25" s="3">
        <v>87</v>
      </c>
      <c r="D25" s="3" t="s">
        <v>10</v>
      </c>
      <c r="E25" s="3" t="s">
        <v>11</v>
      </c>
      <c r="F25" s="3" t="s">
        <v>12</v>
      </c>
      <c r="G25" s="3" t="s">
        <v>13</v>
      </c>
      <c r="H25" s="4">
        <v>156</v>
      </c>
      <c r="K25" s="9" t="s">
        <v>29</v>
      </c>
      <c r="L25" s="9">
        <v>1.6602343260853425</v>
      </c>
      <c r="M25" s="9"/>
    </row>
    <row r="26" spans="1:16">
      <c r="A26" s="1">
        <v>124</v>
      </c>
      <c r="B26" s="2">
        <v>50</v>
      </c>
      <c r="C26" s="3">
        <v>87</v>
      </c>
      <c r="D26" s="3" t="s">
        <v>10</v>
      </c>
      <c r="E26" s="3" t="s">
        <v>11</v>
      </c>
      <c r="F26" s="3" t="s">
        <v>12</v>
      </c>
      <c r="G26" s="3" t="s">
        <v>13</v>
      </c>
      <c r="H26" s="4">
        <v>128</v>
      </c>
      <c r="K26" s="9" t="s">
        <v>30</v>
      </c>
      <c r="L26" s="9">
        <v>5.9822437822579502E-3</v>
      </c>
      <c r="M26" s="9"/>
    </row>
    <row r="27" spans="1:16" ht="13" thickBot="1">
      <c r="A27" s="1">
        <v>135</v>
      </c>
      <c r="B27" s="2">
        <v>54</v>
      </c>
      <c r="C27" s="3">
        <v>88</v>
      </c>
      <c r="D27" s="3" t="s">
        <v>10</v>
      </c>
      <c r="E27" s="3" t="s">
        <v>11</v>
      </c>
      <c r="F27" s="3" t="s">
        <v>12</v>
      </c>
      <c r="G27" s="3" t="s">
        <v>13</v>
      </c>
      <c r="H27" s="4">
        <v>144</v>
      </c>
      <c r="K27" s="10" t="s">
        <v>31</v>
      </c>
      <c r="L27" s="10">
        <v>1.9839715185235556</v>
      </c>
      <c r="M27" s="10"/>
    </row>
    <row r="28" spans="1:16">
      <c r="A28" s="1">
        <v>145</v>
      </c>
      <c r="B28" s="2">
        <v>44</v>
      </c>
      <c r="C28" s="3">
        <v>63</v>
      </c>
      <c r="D28" s="3" t="s">
        <v>10</v>
      </c>
      <c r="E28" s="3" t="s">
        <v>11</v>
      </c>
      <c r="F28" s="3" t="s">
        <v>12</v>
      </c>
      <c r="G28" s="3" t="s">
        <v>13</v>
      </c>
      <c r="H28" s="4">
        <v>130</v>
      </c>
    </row>
    <row r="29" spans="1:16">
      <c r="A29" s="1">
        <v>150</v>
      </c>
      <c r="B29" s="2">
        <v>43</v>
      </c>
      <c r="C29" s="3">
        <v>56</v>
      </c>
      <c r="D29" s="3" t="s">
        <v>10</v>
      </c>
      <c r="E29" s="3" t="s">
        <v>11</v>
      </c>
      <c r="F29" s="3" t="s">
        <v>12</v>
      </c>
      <c r="G29" s="3" t="s">
        <v>13</v>
      </c>
      <c r="H29" s="4">
        <v>147</v>
      </c>
      <c r="K29" t="s">
        <v>9</v>
      </c>
    </row>
    <row r="30" spans="1:16" ht="13" thickBot="1">
      <c r="A30" s="1">
        <v>24</v>
      </c>
      <c r="B30" s="2">
        <v>52</v>
      </c>
      <c r="C30" s="3">
        <v>90</v>
      </c>
      <c r="D30" s="3" t="s">
        <v>10</v>
      </c>
      <c r="E30" s="3" t="s">
        <v>37</v>
      </c>
      <c r="F30" s="3" t="s">
        <v>12</v>
      </c>
      <c r="G30" s="3" t="s">
        <v>39</v>
      </c>
      <c r="H30" s="4">
        <v>87</v>
      </c>
      <c r="K30" t="s">
        <v>75</v>
      </c>
    </row>
    <row r="31" spans="1:16" ht="13">
      <c r="A31" s="1">
        <v>36</v>
      </c>
      <c r="B31" s="2">
        <v>42</v>
      </c>
      <c r="C31" s="3">
        <v>85</v>
      </c>
      <c r="D31" s="3" t="s">
        <v>10</v>
      </c>
      <c r="E31" s="3" t="s">
        <v>37</v>
      </c>
      <c r="F31" s="3" t="s">
        <v>12</v>
      </c>
      <c r="G31" s="3" t="s">
        <v>39</v>
      </c>
      <c r="H31" s="4">
        <v>85</v>
      </c>
      <c r="K31" s="11"/>
      <c r="L31" s="11" t="s">
        <v>41</v>
      </c>
      <c r="M31" s="11" t="s">
        <v>76</v>
      </c>
    </row>
    <row r="32" spans="1:16">
      <c r="A32" s="1">
        <v>37</v>
      </c>
      <c r="B32" s="2">
        <v>41</v>
      </c>
      <c r="C32" s="3">
        <v>49</v>
      </c>
      <c r="D32" s="3" t="s">
        <v>10</v>
      </c>
      <c r="E32" s="3" t="s">
        <v>37</v>
      </c>
      <c r="F32" s="3" t="s">
        <v>12</v>
      </c>
      <c r="G32" s="3" t="s">
        <v>39</v>
      </c>
      <c r="H32" s="4">
        <v>88</v>
      </c>
      <c r="K32" s="9" t="s">
        <v>17</v>
      </c>
      <c r="L32" s="9">
        <v>68.738095238095241</v>
      </c>
      <c r="M32" s="9">
        <v>71.984126984126988</v>
      </c>
    </row>
    <row r="33" spans="1:16">
      <c r="A33" s="1">
        <v>42</v>
      </c>
      <c r="B33" s="2">
        <v>44</v>
      </c>
      <c r="C33" s="3">
        <v>65</v>
      </c>
      <c r="D33" s="3" t="s">
        <v>10</v>
      </c>
      <c r="E33" s="3" t="s">
        <v>37</v>
      </c>
      <c r="F33" s="3" t="s">
        <v>12</v>
      </c>
      <c r="G33" s="3" t="s">
        <v>39</v>
      </c>
      <c r="H33" s="4">
        <v>102</v>
      </c>
      <c r="K33" s="9" t="s">
        <v>18</v>
      </c>
      <c r="L33" s="9">
        <v>344.92973286875741</v>
      </c>
      <c r="M33" s="9">
        <v>168.33845366103455</v>
      </c>
      <c r="O33" t="s">
        <v>19</v>
      </c>
      <c r="P33">
        <f>L32-M32</f>
        <v>-3.2460317460317469</v>
      </c>
    </row>
    <row r="34" spans="1:16">
      <c r="A34" s="1">
        <v>44</v>
      </c>
      <c r="B34" s="2">
        <v>41</v>
      </c>
      <c r="C34" s="3">
        <v>63</v>
      </c>
      <c r="D34" s="3" t="s">
        <v>10</v>
      </c>
      <c r="E34" s="3" t="s">
        <v>37</v>
      </c>
      <c r="F34" s="3" t="s">
        <v>12</v>
      </c>
      <c r="G34" s="3" t="s">
        <v>39</v>
      </c>
      <c r="H34" s="4">
        <v>78</v>
      </c>
      <c r="K34" s="9" t="s">
        <v>20</v>
      </c>
      <c r="L34" s="9">
        <v>42</v>
      </c>
      <c r="M34" s="9">
        <v>63</v>
      </c>
      <c r="O34" t="s">
        <v>21</v>
      </c>
      <c r="P34">
        <f>SQRT(L33/L34+M33/M34)</f>
        <v>3.2991895420469426</v>
      </c>
    </row>
    <row r="35" spans="1:16">
      <c r="A35" s="1">
        <v>49</v>
      </c>
      <c r="B35" s="2">
        <v>45</v>
      </c>
      <c r="C35" s="3">
        <v>60</v>
      </c>
      <c r="D35" s="3" t="s">
        <v>10</v>
      </c>
      <c r="E35" s="3" t="s">
        <v>37</v>
      </c>
      <c r="F35" s="3" t="s">
        <v>12</v>
      </c>
      <c r="G35" s="3" t="s">
        <v>39</v>
      </c>
      <c r="H35" s="4">
        <v>103</v>
      </c>
      <c r="K35" s="9" t="s">
        <v>22</v>
      </c>
      <c r="L35" s="9">
        <v>0</v>
      </c>
      <c r="M35" s="9"/>
      <c r="O35" t="s">
        <v>23</v>
      </c>
      <c r="P35">
        <v>2</v>
      </c>
    </row>
    <row r="36" spans="1:16">
      <c r="A36" s="1">
        <v>52</v>
      </c>
      <c r="B36" s="2">
        <v>48</v>
      </c>
      <c r="C36" s="3">
        <v>87</v>
      </c>
      <c r="D36" s="3" t="s">
        <v>10</v>
      </c>
      <c r="E36" s="3" t="s">
        <v>37</v>
      </c>
      <c r="F36" s="3" t="s">
        <v>12</v>
      </c>
      <c r="G36" s="3" t="s">
        <v>39</v>
      </c>
      <c r="H36" s="4">
        <v>129</v>
      </c>
      <c r="K36" s="9" t="s">
        <v>24</v>
      </c>
      <c r="L36" s="9">
        <v>67</v>
      </c>
      <c r="M36" s="9"/>
    </row>
    <row r="37" spans="1:16">
      <c r="A37" s="1">
        <v>76</v>
      </c>
      <c r="B37" s="2">
        <v>45</v>
      </c>
      <c r="C37" s="3">
        <v>59</v>
      </c>
      <c r="D37" s="3" t="s">
        <v>10</v>
      </c>
      <c r="E37" s="3" t="s">
        <v>37</v>
      </c>
      <c r="F37" s="3" t="s">
        <v>12</v>
      </c>
      <c r="G37" s="3" t="s">
        <v>39</v>
      </c>
      <c r="H37" s="4">
        <v>102</v>
      </c>
      <c r="K37" s="9" t="s">
        <v>25</v>
      </c>
      <c r="L37" s="9">
        <v>-0.98388761987217788</v>
      </c>
      <c r="M37" s="9"/>
      <c r="O37" t="s">
        <v>26</v>
      </c>
      <c r="P37">
        <f>P33-P35*P34</f>
        <v>-9.8444108301256321</v>
      </c>
    </row>
    <row r="38" spans="1:16">
      <c r="A38" s="1">
        <v>77</v>
      </c>
      <c r="B38" s="2">
        <v>44</v>
      </c>
      <c r="C38" s="3">
        <v>62</v>
      </c>
      <c r="D38" s="3" t="s">
        <v>10</v>
      </c>
      <c r="E38" s="3" t="s">
        <v>37</v>
      </c>
      <c r="F38" s="3" t="s">
        <v>12</v>
      </c>
      <c r="G38" s="3" t="s">
        <v>39</v>
      </c>
      <c r="H38" s="4">
        <v>72</v>
      </c>
      <c r="K38" s="9" t="s">
        <v>27</v>
      </c>
      <c r="L38" s="9">
        <v>0.16435524000104468</v>
      </c>
      <c r="M38" s="9"/>
      <c r="O38" t="s">
        <v>28</v>
      </c>
      <c r="P38">
        <f>P33+P35*P34</f>
        <v>3.3523473380621382</v>
      </c>
    </row>
    <row r="39" spans="1:16">
      <c r="A39" s="1">
        <v>81</v>
      </c>
      <c r="B39" s="2">
        <v>42</v>
      </c>
      <c r="C39" s="3">
        <v>58</v>
      </c>
      <c r="D39" s="3" t="s">
        <v>10</v>
      </c>
      <c r="E39" s="3" t="s">
        <v>37</v>
      </c>
      <c r="F39" s="3" t="s">
        <v>12</v>
      </c>
      <c r="G39" s="3" t="s">
        <v>39</v>
      </c>
      <c r="H39" s="4">
        <v>102</v>
      </c>
      <c r="K39" s="9" t="s">
        <v>29</v>
      </c>
      <c r="L39" s="9">
        <v>1.6679161141074239</v>
      </c>
      <c r="M39" s="9"/>
    </row>
    <row r="40" spans="1:16">
      <c r="A40" s="1">
        <v>102</v>
      </c>
      <c r="B40" s="2">
        <v>43</v>
      </c>
      <c r="C40" s="3">
        <v>56</v>
      </c>
      <c r="D40" s="3" t="s">
        <v>10</v>
      </c>
      <c r="E40" s="3" t="s">
        <v>37</v>
      </c>
      <c r="F40" s="3" t="s">
        <v>12</v>
      </c>
      <c r="G40" s="3" t="s">
        <v>39</v>
      </c>
      <c r="H40" s="4">
        <v>94</v>
      </c>
      <c r="K40" s="9" t="s">
        <v>30</v>
      </c>
      <c r="L40" s="9">
        <v>0.32871048000208936</v>
      </c>
      <c r="M40" s="9"/>
    </row>
    <row r="41" spans="1:16" ht="13" thickBot="1">
      <c r="A41" s="1">
        <v>110</v>
      </c>
      <c r="B41" s="2">
        <v>50</v>
      </c>
      <c r="C41" s="3">
        <v>82</v>
      </c>
      <c r="D41" s="3" t="s">
        <v>10</v>
      </c>
      <c r="E41" s="3" t="s">
        <v>37</v>
      </c>
      <c r="F41" s="3" t="s">
        <v>12</v>
      </c>
      <c r="G41" s="3" t="s">
        <v>39</v>
      </c>
      <c r="H41" s="4">
        <v>107</v>
      </c>
      <c r="K41" s="10" t="s">
        <v>31</v>
      </c>
      <c r="L41" s="10">
        <v>1.9960083540252964</v>
      </c>
      <c r="M41" s="10"/>
    </row>
    <row r="42" spans="1:16">
      <c r="A42" s="1">
        <v>139</v>
      </c>
      <c r="B42" s="2">
        <v>46</v>
      </c>
      <c r="C42" s="3">
        <v>64</v>
      </c>
      <c r="D42" s="3" t="s">
        <v>10</v>
      </c>
      <c r="E42" s="3" t="s">
        <v>37</v>
      </c>
      <c r="F42" s="3" t="s">
        <v>12</v>
      </c>
      <c r="G42" s="3" t="s">
        <v>39</v>
      </c>
      <c r="H42" s="4">
        <v>71</v>
      </c>
    </row>
    <row r="43" spans="1:16">
      <c r="A43" s="1">
        <v>141</v>
      </c>
      <c r="B43" s="2">
        <v>42</v>
      </c>
      <c r="C43" s="3">
        <v>53</v>
      </c>
      <c r="D43" s="3" t="s">
        <v>10</v>
      </c>
      <c r="E43" s="3" t="s">
        <v>37</v>
      </c>
      <c r="F43" s="3" t="s">
        <v>12</v>
      </c>
      <c r="G43" s="3" t="s">
        <v>39</v>
      </c>
      <c r="H43" s="4">
        <v>74</v>
      </c>
      <c r="K43" t="s">
        <v>9</v>
      </c>
    </row>
    <row r="44" spans="1:16" ht="13" thickBot="1">
      <c r="A44" s="1">
        <v>2</v>
      </c>
      <c r="B44" s="2">
        <v>43</v>
      </c>
      <c r="C44" s="3">
        <v>84</v>
      </c>
      <c r="D44" s="3" t="s">
        <v>10</v>
      </c>
      <c r="E44" s="3" t="s">
        <v>11</v>
      </c>
      <c r="F44" s="3" t="s">
        <v>12</v>
      </c>
      <c r="G44" s="3" t="s">
        <v>39</v>
      </c>
      <c r="H44" s="4">
        <v>82</v>
      </c>
      <c r="K44" t="s">
        <v>77</v>
      </c>
    </row>
    <row r="45" spans="1:16" ht="13">
      <c r="A45" s="1">
        <v>20</v>
      </c>
      <c r="B45" s="2">
        <v>54</v>
      </c>
      <c r="C45" s="3">
        <v>86</v>
      </c>
      <c r="D45" s="3" t="s">
        <v>10</v>
      </c>
      <c r="E45" s="3" t="s">
        <v>11</v>
      </c>
      <c r="F45" s="3" t="s">
        <v>12</v>
      </c>
      <c r="G45" s="3" t="s">
        <v>39</v>
      </c>
      <c r="H45" s="4">
        <v>102</v>
      </c>
      <c r="K45" s="11"/>
      <c r="L45" s="11" t="s">
        <v>41</v>
      </c>
      <c r="M45" s="11" t="s">
        <v>76</v>
      </c>
    </row>
    <row r="46" spans="1:16">
      <c r="A46" s="1">
        <v>48</v>
      </c>
      <c r="B46" s="2">
        <v>50</v>
      </c>
      <c r="C46" s="3">
        <v>87</v>
      </c>
      <c r="D46" s="3" t="s">
        <v>10</v>
      </c>
      <c r="E46" s="3" t="s">
        <v>11</v>
      </c>
      <c r="F46" s="3" t="s">
        <v>12</v>
      </c>
      <c r="G46" s="3" t="s">
        <v>39</v>
      </c>
      <c r="H46" s="4">
        <v>94</v>
      </c>
      <c r="K46" s="9" t="s">
        <v>17</v>
      </c>
      <c r="L46" s="9">
        <v>138.16666666666666</v>
      </c>
      <c r="M46" s="9">
        <v>88.920634920634924</v>
      </c>
    </row>
    <row r="47" spans="1:16">
      <c r="A47" s="1">
        <v>54</v>
      </c>
      <c r="B47" s="2">
        <v>43</v>
      </c>
      <c r="C47" s="3">
        <v>82</v>
      </c>
      <c r="D47" s="3" t="s">
        <v>10</v>
      </c>
      <c r="E47" s="3" t="s">
        <v>11</v>
      </c>
      <c r="F47" s="3" t="s">
        <v>12</v>
      </c>
      <c r="G47" s="3" t="s">
        <v>39</v>
      </c>
      <c r="H47" s="4">
        <v>86</v>
      </c>
      <c r="K47" s="9" t="s">
        <v>18</v>
      </c>
      <c r="L47" s="9">
        <v>292.87398373983837</v>
      </c>
      <c r="M47" s="9">
        <v>250.78392217101927</v>
      </c>
      <c r="O47" t="s">
        <v>19</v>
      </c>
      <c r="P47">
        <f>L46-M46</f>
        <v>49.246031746031733</v>
      </c>
    </row>
    <row r="48" spans="1:16">
      <c r="A48" s="1">
        <v>61</v>
      </c>
      <c r="B48" s="2">
        <v>35</v>
      </c>
      <c r="C48" s="3">
        <v>57</v>
      </c>
      <c r="D48" s="3" t="s">
        <v>10</v>
      </c>
      <c r="E48" s="3" t="s">
        <v>11</v>
      </c>
      <c r="F48" s="3" t="s">
        <v>12</v>
      </c>
      <c r="G48" s="3" t="s">
        <v>39</v>
      </c>
      <c r="H48" s="4">
        <v>76</v>
      </c>
      <c r="K48" s="9" t="s">
        <v>20</v>
      </c>
      <c r="L48" s="9">
        <v>42</v>
      </c>
      <c r="M48" s="9">
        <v>63</v>
      </c>
      <c r="O48" t="s">
        <v>21</v>
      </c>
      <c r="P48">
        <f>SQRT(L47/L48+M47/M48)</f>
        <v>3.3096657333273911</v>
      </c>
    </row>
    <row r="49" spans="1:16">
      <c r="A49" s="1">
        <v>64</v>
      </c>
      <c r="B49" s="2">
        <v>50</v>
      </c>
      <c r="C49" s="3">
        <v>83</v>
      </c>
      <c r="D49" s="3" t="s">
        <v>10</v>
      </c>
      <c r="E49" s="3" t="s">
        <v>11</v>
      </c>
      <c r="F49" s="3" t="s">
        <v>12</v>
      </c>
      <c r="G49" s="3" t="s">
        <v>39</v>
      </c>
      <c r="H49" s="4">
        <v>105</v>
      </c>
      <c r="K49" s="9" t="s">
        <v>22</v>
      </c>
      <c r="L49" s="9">
        <v>0</v>
      </c>
      <c r="M49" s="9"/>
      <c r="O49" t="s">
        <v>23</v>
      </c>
      <c r="P49">
        <v>2</v>
      </c>
    </row>
    <row r="50" spans="1:16">
      <c r="A50" s="1">
        <v>112</v>
      </c>
      <c r="B50" s="2">
        <v>53</v>
      </c>
      <c r="C50" s="3">
        <v>83</v>
      </c>
      <c r="D50" s="3" t="s">
        <v>10</v>
      </c>
      <c r="E50" s="3" t="s">
        <v>11</v>
      </c>
      <c r="F50" s="3" t="s">
        <v>12</v>
      </c>
      <c r="G50" s="3" t="s">
        <v>39</v>
      </c>
      <c r="H50" s="4">
        <v>103</v>
      </c>
      <c r="K50" s="9" t="s">
        <v>24</v>
      </c>
      <c r="L50" s="9">
        <v>83</v>
      </c>
      <c r="M50" s="9"/>
    </row>
    <row r="51" spans="1:16">
      <c r="A51" s="1">
        <v>117</v>
      </c>
      <c r="B51" s="2">
        <v>50</v>
      </c>
      <c r="C51" s="3">
        <v>86</v>
      </c>
      <c r="D51" s="3" t="s">
        <v>10</v>
      </c>
      <c r="E51" s="3" t="s">
        <v>11</v>
      </c>
      <c r="F51" s="3" t="s">
        <v>12</v>
      </c>
      <c r="G51" s="3" t="s">
        <v>39</v>
      </c>
      <c r="H51" s="4">
        <v>108</v>
      </c>
      <c r="K51" s="9" t="s">
        <v>25</v>
      </c>
      <c r="L51" s="9">
        <v>14.879457840753592</v>
      </c>
      <c r="M51" s="9"/>
      <c r="O51" t="s">
        <v>26</v>
      </c>
      <c r="P51">
        <f>P47-P49*P48</f>
        <v>42.626700279376948</v>
      </c>
    </row>
    <row r="52" spans="1:16">
      <c r="A52" s="1">
        <v>132</v>
      </c>
      <c r="B52" s="2">
        <v>45</v>
      </c>
      <c r="C52" s="3">
        <v>58</v>
      </c>
      <c r="D52" s="3" t="s">
        <v>10</v>
      </c>
      <c r="E52" s="3" t="s">
        <v>11</v>
      </c>
      <c r="F52" s="3" t="s">
        <v>12</v>
      </c>
      <c r="G52" s="3" t="s">
        <v>39</v>
      </c>
      <c r="H52" s="4">
        <v>98</v>
      </c>
      <c r="K52" s="9" t="s">
        <v>27</v>
      </c>
      <c r="L52" s="9">
        <v>1.9328236206033928E-25</v>
      </c>
      <c r="M52" s="9"/>
      <c r="O52" t="s">
        <v>28</v>
      </c>
      <c r="P52">
        <f>P47+P49*P48</f>
        <v>55.865363212686518</v>
      </c>
    </row>
    <row r="53" spans="1:16">
      <c r="A53" s="1">
        <v>144</v>
      </c>
      <c r="B53" s="2">
        <v>42</v>
      </c>
      <c r="C53" s="3">
        <v>56</v>
      </c>
      <c r="D53" s="3" t="s">
        <v>10</v>
      </c>
      <c r="E53" s="3" t="s">
        <v>11</v>
      </c>
      <c r="F53" s="3" t="s">
        <v>12</v>
      </c>
      <c r="G53" s="3" t="s">
        <v>39</v>
      </c>
      <c r="H53" s="4">
        <v>97</v>
      </c>
      <c r="K53" s="9" t="s">
        <v>29</v>
      </c>
      <c r="L53" s="9">
        <v>1.6634201749188866</v>
      </c>
      <c r="M53" s="9"/>
    </row>
    <row r="54" spans="1:16">
      <c r="A54" s="1">
        <v>58</v>
      </c>
      <c r="B54" s="2">
        <v>34</v>
      </c>
      <c r="C54" s="3">
        <v>33</v>
      </c>
      <c r="D54" s="3" t="s">
        <v>10</v>
      </c>
      <c r="E54" s="3" t="s">
        <v>37</v>
      </c>
      <c r="F54" s="3" t="s">
        <v>44</v>
      </c>
      <c r="G54" s="3" t="s">
        <v>13</v>
      </c>
      <c r="H54" s="4">
        <v>107</v>
      </c>
      <c r="K54" s="9" t="s">
        <v>30</v>
      </c>
      <c r="L54" s="9">
        <v>3.8656472412067856E-25</v>
      </c>
      <c r="M54" s="9"/>
    </row>
    <row r="55" spans="1:16" ht="13" thickBot="1">
      <c r="A55" s="1">
        <v>71</v>
      </c>
      <c r="B55" s="2">
        <v>41</v>
      </c>
      <c r="C55" s="3">
        <v>63</v>
      </c>
      <c r="D55" s="3" t="s">
        <v>10</v>
      </c>
      <c r="E55" s="3" t="s">
        <v>37</v>
      </c>
      <c r="F55" s="3" t="s">
        <v>44</v>
      </c>
      <c r="G55" s="3" t="s">
        <v>13</v>
      </c>
      <c r="H55" s="4">
        <v>124</v>
      </c>
      <c r="K55" s="10" t="s">
        <v>31</v>
      </c>
      <c r="L55" s="10">
        <v>1.9889597801751635</v>
      </c>
      <c r="M55" s="10"/>
    </row>
    <row r="56" spans="1:16">
      <c r="A56" s="1">
        <v>85</v>
      </c>
      <c r="B56" s="2">
        <v>42</v>
      </c>
      <c r="C56" s="3">
        <v>85</v>
      </c>
      <c r="D56" s="3" t="s">
        <v>10</v>
      </c>
      <c r="E56" s="3" t="s">
        <v>37</v>
      </c>
      <c r="F56" s="3" t="s">
        <v>44</v>
      </c>
      <c r="G56" s="3" t="s">
        <v>13</v>
      </c>
      <c r="H56" s="4">
        <v>115</v>
      </c>
    </row>
    <row r="57" spans="1:16">
      <c r="A57" s="1">
        <v>148</v>
      </c>
      <c r="B57" s="2">
        <v>42</v>
      </c>
      <c r="C57" s="3">
        <v>86</v>
      </c>
      <c r="D57" s="3" t="s">
        <v>10</v>
      </c>
      <c r="E57" s="3" t="s">
        <v>37</v>
      </c>
      <c r="F57" s="3" t="s">
        <v>44</v>
      </c>
      <c r="G57" s="3" t="s">
        <v>13</v>
      </c>
      <c r="H57" s="4">
        <v>130</v>
      </c>
      <c r="K57" t="s">
        <v>9</v>
      </c>
    </row>
    <row r="58" spans="1:16" ht="13" thickBot="1">
      <c r="A58" s="1">
        <v>1</v>
      </c>
      <c r="B58" s="2">
        <v>43</v>
      </c>
      <c r="C58" s="3">
        <v>68</v>
      </c>
      <c r="D58" s="3" t="s">
        <v>10</v>
      </c>
      <c r="E58" s="3" t="s">
        <v>11</v>
      </c>
      <c r="F58" s="3" t="s">
        <v>44</v>
      </c>
      <c r="G58" s="3" t="s">
        <v>13</v>
      </c>
      <c r="H58" s="4">
        <v>140</v>
      </c>
      <c r="K58" t="s">
        <v>78</v>
      </c>
    </row>
    <row r="59" spans="1:16" ht="13">
      <c r="A59" s="1">
        <v>7</v>
      </c>
      <c r="B59" s="2">
        <v>41</v>
      </c>
      <c r="C59" s="3">
        <v>31</v>
      </c>
      <c r="D59" s="3" t="s">
        <v>10</v>
      </c>
      <c r="E59" s="3" t="s">
        <v>11</v>
      </c>
      <c r="F59" s="3" t="s">
        <v>44</v>
      </c>
      <c r="G59" s="3" t="s">
        <v>13</v>
      </c>
      <c r="H59" s="4">
        <v>131</v>
      </c>
      <c r="K59" s="11"/>
      <c r="L59" s="11" t="s">
        <v>79</v>
      </c>
      <c r="M59" s="11" t="s">
        <v>80</v>
      </c>
    </row>
    <row r="60" spans="1:16">
      <c r="A60" s="1">
        <v>10</v>
      </c>
      <c r="B60" s="2">
        <v>51</v>
      </c>
      <c r="C60" s="3">
        <v>86</v>
      </c>
      <c r="D60" s="3" t="s">
        <v>10</v>
      </c>
      <c r="E60" s="3" t="s">
        <v>11</v>
      </c>
      <c r="F60" s="3" t="s">
        <v>44</v>
      </c>
      <c r="G60" s="3" t="s">
        <v>13</v>
      </c>
      <c r="H60" s="4">
        <v>158</v>
      </c>
      <c r="K60" s="9" t="s">
        <v>17</v>
      </c>
      <c r="L60" s="9">
        <v>68.980769230769226</v>
      </c>
      <c r="M60" s="9">
        <v>72.35849056603773</v>
      </c>
    </row>
    <row r="61" spans="1:16">
      <c r="A61" s="1">
        <v>14</v>
      </c>
      <c r="B61" s="2">
        <v>46</v>
      </c>
      <c r="C61" s="3">
        <v>86</v>
      </c>
      <c r="D61" s="3" t="s">
        <v>10</v>
      </c>
      <c r="E61" s="3" t="s">
        <v>11</v>
      </c>
      <c r="F61" s="3" t="s">
        <v>44</v>
      </c>
      <c r="G61" s="3" t="s">
        <v>13</v>
      </c>
      <c r="H61" s="4">
        <v>130</v>
      </c>
      <c r="K61" s="9" t="s">
        <v>18</v>
      </c>
      <c r="L61" s="9">
        <v>251.47021116138785</v>
      </c>
      <c r="M61" s="9">
        <v>225.38824383164041</v>
      </c>
      <c r="O61" t="s">
        <v>19</v>
      </c>
      <c r="P61">
        <f>L60-M60</f>
        <v>-3.3777213352685038</v>
      </c>
    </row>
    <row r="62" spans="1:16">
      <c r="A62" s="1">
        <v>21</v>
      </c>
      <c r="B62" s="2">
        <v>42</v>
      </c>
      <c r="C62" s="3">
        <v>75</v>
      </c>
      <c r="D62" s="3" t="s">
        <v>10</v>
      </c>
      <c r="E62" s="3" t="s">
        <v>11</v>
      </c>
      <c r="F62" s="3" t="s">
        <v>44</v>
      </c>
      <c r="G62" s="3" t="s">
        <v>13</v>
      </c>
      <c r="H62" s="4">
        <v>119</v>
      </c>
      <c r="K62" s="9" t="s">
        <v>20</v>
      </c>
      <c r="L62" s="9">
        <v>52</v>
      </c>
      <c r="M62" s="9">
        <v>53</v>
      </c>
      <c r="O62" t="s">
        <v>21</v>
      </c>
      <c r="P62">
        <f>SQRT(L61/L62+M61/M62)</f>
        <v>3.01472618548341</v>
      </c>
    </row>
    <row r="63" spans="1:16">
      <c r="A63" s="1">
        <v>41</v>
      </c>
      <c r="B63" s="2">
        <v>33</v>
      </c>
      <c r="C63" s="3">
        <v>40</v>
      </c>
      <c r="D63" s="3" t="s">
        <v>10</v>
      </c>
      <c r="E63" s="3" t="s">
        <v>11</v>
      </c>
      <c r="F63" s="3" t="s">
        <v>44</v>
      </c>
      <c r="G63" s="3" t="s">
        <v>13</v>
      </c>
      <c r="H63" s="4">
        <v>108</v>
      </c>
      <c r="K63" s="9" t="s">
        <v>22</v>
      </c>
      <c r="L63" s="9">
        <v>0</v>
      </c>
      <c r="M63" s="9"/>
      <c r="O63" t="s">
        <v>23</v>
      </c>
      <c r="P63">
        <v>2</v>
      </c>
    </row>
    <row r="64" spans="1:16">
      <c r="A64" s="1">
        <v>47</v>
      </c>
      <c r="B64" s="2">
        <v>51</v>
      </c>
      <c r="C64" s="3">
        <v>86</v>
      </c>
      <c r="D64" s="3" t="s">
        <v>10</v>
      </c>
      <c r="E64" s="3" t="s">
        <v>11</v>
      </c>
      <c r="F64" s="3" t="s">
        <v>44</v>
      </c>
      <c r="G64" s="3" t="s">
        <v>13</v>
      </c>
      <c r="H64" s="4">
        <v>135</v>
      </c>
      <c r="K64" s="9" t="s">
        <v>24</v>
      </c>
      <c r="L64" s="9">
        <v>102</v>
      </c>
      <c r="M64" s="9"/>
    </row>
    <row r="65" spans="1:16">
      <c r="A65" s="1">
        <v>82</v>
      </c>
      <c r="B65" s="2">
        <v>41</v>
      </c>
      <c r="C65" s="3">
        <v>86</v>
      </c>
      <c r="D65" s="3" t="s">
        <v>10</v>
      </c>
      <c r="E65" s="3" t="s">
        <v>11</v>
      </c>
      <c r="F65" s="3" t="s">
        <v>44</v>
      </c>
      <c r="G65" s="3" t="s">
        <v>13</v>
      </c>
      <c r="H65" s="4">
        <v>106</v>
      </c>
      <c r="K65" s="9" t="s">
        <v>25</v>
      </c>
      <c r="L65" s="9">
        <v>-1.120407336338868</v>
      </c>
      <c r="M65" s="9"/>
      <c r="O65" t="s">
        <v>26</v>
      </c>
      <c r="P65">
        <f>P61-P63*P62</f>
        <v>-9.4071737062353229</v>
      </c>
    </row>
    <row r="66" spans="1:16">
      <c r="A66" s="1">
        <v>86</v>
      </c>
      <c r="B66" s="2">
        <v>44</v>
      </c>
      <c r="C66" s="3">
        <v>88</v>
      </c>
      <c r="D66" s="3" t="s">
        <v>10</v>
      </c>
      <c r="E66" s="3" t="s">
        <v>11</v>
      </c>
      <c r="F66" s="3" t="s">
        <v>44</v>
      </c>
      <c r="G66" s="3" t="s">
        <v>13</v>
      </c>
      <c r="H66" s="4">
        <v>146</v>
      </c>
      <c r="K66" s="9" t="s">
        <v>27</v>
      </c>
      <c r="L66" s="9">
        <v>0.13258567327444398</v>
      </c>
      <c r="M66" s="9"/>
      <c r="O66" t="s">
        <v>28</v>
      </c>
      <c r="P66">
        <f>P61+P63*P62</f>
        <v>2.6517310356983161</v>
      </c>
    </row>
    <row r="67" spans="1:16">
      <c r="A67" s="1">
        <v>118</v>
      </c>
      <c r="B67" s="2">
        <v>51</v>
      </c>
      <c r="C67" s="3">
        <v>82</v>
      </c>
      <c r="D67" s="3" t="s">
        <v>10</v>
      </c>
      <c r="E67" s="3" t="s">
        <v>11</v>
      </c>
      <c r="F67" s="3" t="s">
        <v>44</v>
      </c>
      <c r="G67" s="3" t="s">
        <v>13</v>
      </c>
      <c r="H67" s="4">
        <v>176</v>
      </c>
      <c r="K67" s="9" t="s">
        <v>29</v>
      </c>
      <c r="L67" s="9">
        <v>1.6599299759703381</v>
      </c>
      <c r="M67" s="9"/>
    </row>
    <row r="68" spans="1:16">
      <c r="A68" s="1">
        <v>6</v>
      </c>
      <c r="B68" s="2">
        <v>53</v>
      </c>
      <c r="C68" s="3">
        <v>86</v>
      </c>
      <c r="D68" s="3" t="s">
        <v>10</v>
      </c>
      <c r="E68" s="3" t="s">
        <v>37</v>
      </c>
      <c r="F68" s="3" t="s">
        <v>44</v>
      </c>
      <c r="G68" s="3" t="s">
        <v>39</v>
      </c>
      <c r="H68" s="4">
        <v>74</v>
      </c>
      <c r="K68" s="9" t="s">
        <v>30</v>
      </c>
      <c r="L68" s="9">
        <v>0.26517134654888797</v>
      </c>
      <c r="M68" s="9"/>
    </row>
    <row r="69" spans="1:16" ht="13" thickBot="1">
      <c r="A69" s="1">
        <v>19</v>
      </c>
      <c r="B69" s="2">
        <v>41</v>
      </c>
      <c r="C69" s="3">
        <v>52</v>
      </c>
      <c r="D69" s="3" t="s">
        <v>10</v>
      </c>
      <c r="E69" s="3" t="s">
        <v>37</v>
      </c>
      <c r="F69" s="3" t="s">
        <v>44</v>
      </c>
      <c r="G69" s="3" t="s">
        <v>39</v>
      </c>
      <c r="H69" s="4">
        <v>60</v>
      </c>
      <c r="K69" s="10" t="s">
        <v>31</v>
      </c>
      <c r="L69" s="10">
        <v>1.9834952585628811</v>
      </c>
      <c r="M69" s="10"/>
    </row>
    <row r="70" spans="1:16">
      <c r="A70" s="1">
        <v>25</v>
      </c>
      <c r="B70" s="2">
        <v>42</v>
      </c>
      <c r="C70" s="3">
        <v>67</v>
      </c>
      <c r="D70" s="3" t="s">
        <v>10</v>
      </c>
      <c r="E70" s="3" t="s">
        <v>37</v>
      </c>
      <c r="F70" s="3" t="s">
        <v>44</v>
      </c>
      <c r="G70" s="3" t="s">
        <v>39</v>
      </c>
      <c r="H70" s="4">
        <v>91</v>
      </c>
    </row>
    <row r="71" spans="1:16">
      <c r="A71" s="1">
        <v>28</v>
      </c>
      <c r="B71" s="2">
        <v>36</v>
      </c>
      <c r="C71" s="3">
        <v>69</v>
      </c>
      <c r="D71" s="3" t="s">
        <v>10</v>
      </c>
      <c r="E71" s="3" t="s">
        <v>37</v>
      </c>
      <c r="F71" s="3" t="s">
        <v>44</v>
      </c>
      <c r="G71" s="3" t="s">
        <v>39</v>
      </c>
      <c r="H71" s="4">
        <v>91</v>
      </c>
      <c r="K71" t="s">
        <v>9</v>
      </c>
    </row>
    <row r="72" spans="1:16" ht="13" thickBot="1">
      <c r="A72" s="1">
        <v>29</v>
      </c>
      <c r="B72" s="2">
        <v>38</v>
      </c>
      <c r="C72" s="3">
        <v>67</v>
      </c>
      <c r="D72" s="3" t="s">
        <v>10</v>
      </c>
      <c r="E72" s="3" t="s">
        <v>37</v>
      </c>
      <c r="F72" s="3" t="s">
        <v>44</v>
      </c>
      <c r="G72" s="3" t="s">
        <v>39</v>
      </c>
      <c r="H72" s="4">
        <v>74</v>
      </c>
      <c r="K72" t="s">
        <v>81</v>
      </c>
    </row>
    <row r="73" spans="1:16" ht="13">
      <c r="A73" s="1">
        <v>32</v>
      </c>
      <c r="B73" s="2">
        <v>42</v>
      </c>
      <c r="C73" s="3">
        <v>53</v>
      </c>
      <c r="D73" s="3" t="s">
        <v>10</v>
      </c>
      <c r="E73" s="3" t="s">
        <v>37</v>
      </c>
      <c r="F73" s="3" t="s">
        <v>44</v>
      </c>
      <c r="G73" s="3" t="s">
        <v>39</v>
      </c>
      <c r="H73" s="4">
        <v>84</v>
      </c>
      <c r="K73" s="11"/>
      <c r="L73" s="11" t="s">
        <v>79</v>
      </c>
      <c r="M73" s="11" t="s">
        <v>80</v>
      </c>
    </row>
    <row r="74" spans="1:16">
      <c r="A74" s="1">
        <v>43</v>
      </c>
      <c r="B74" s="2">
        <v>43</v>
      </c>
      <c r="C74" s="3">
        <v>74</v>
      </c>
      <c r="D74" s="3" t="s">
        <v>10</v>
      </c>
      <c r="E74" s="3" t="s">
        <v>37</v>
      </c>
      <c r="F74" s="3" t="s">
        <v>44</v>
      </c>
      <c r="G74" s="3" t="s">
        <v>39</v>
      </c>
      <c r="H74" s="4">
        <v>69</v>
      </c>
      <c r="K74" s="9" t="s">
        <v>17</v>
      </c>
      <c r="L74" s="9">
        <v>119.67307692307692</v>
      </c>
      <c r="M74" s="9">
        <v>97.773584905660371</v>
      </c>
    </row>
    <row r="75" spans="1:16">
      <c r="A75" s="1">
        <v>55</v>
      </c>
      <c r="B75" s="2">
        <v>47</v>
      </c>
      <c r="C75" s="3">
        <v>70</v>
      </c>
      <c r="D75" s="3" t="s">
        <v>10</v>
      </c>
      <c r="E75" s="3" t="s">
        <v>37</v>
      </c>
      <c r="F75" s="3" t="s">
        <v>44</v>
      </c>
      <c r="G75" s="3" t="s">
        <v>39</v>
      </c>
      <c r="H75" s="4">
        <v>75</v>
      </c>
      <c r="K75" s="9" t="s">
        <v>18</v>
      </c>
      <c r="L75" s="9">
        <v>792.69494720965201</v>
      </c>
      <c r="M75" s="9">
        <v>685.6785195936144</v>
      </c>
      <c r="O75" t="s">
        <v>19</v>
      </c>
      <c r="P75">
        <f>L74-M74</f>
        <v>21.899492017416549</v>
      </c>
    </row>
    <row r="76" spans="1:16">
      <c r="A76" s="1">
        <v>57</v>
      </c>
      <c r="B76" s="2">
        <v>43</v>
      </c>
      <c r="C76" s="3">
        <v>65</v>
      </c>
      <c r="D76" s="3" t="s">
        <v>10</v>
      </c>
      <c r="E76" s="3" t="s">
        <v>37</v>
      </c>
      <c r="F76" s="3" t="s">
        <v>44</v>
      </c>
      <c r="G76" s="3" t="s">
        <v>39</v>
      </c>
      <c r="H76" s="4">
        <v>79</v>
      </c>
      <c r="K76" s="9" t="s">
        <v>20</v>
      </c>
      <c r="L76" s="9">
        <v>52</v>
      </c>
      <c r="M76" s="9">
        <v>53</v>
      </c>
      <c r="O76" t="s">
        <v>21</v>
      </c>
      <c r="P76">
        <f>SQRT(L75/L76+M75/M76)</f>
        <v>5.3086216816190337</v>
      </c>
    </row>
    <row r="77" spans="1:16">
      <c r="A77" s="1">
        <v>63</v>
      </c>
      <c r="B77" s="2">
        <v>47</v>
      </c>
      <c r="C77" s="3">
        <v>85</v>
      </c>
      <c r="D77" s="3" t="s">
        <v>10</v>
      </c>
      <c r="E77" s="3" t="s">
        <v>37</v>
      </c>
      <c r="F77" s="3" t="s">
        <v>44</v>
      </c>
      <c r="G77" s="3" t="s">
        <v>39</v>
      </c>
      <c r="H77" s="4">
        <v>86</v>
      </c>
      <c r="K77" s="9" t="s">
        <v>22</v>
      </c>
      <c r="L77" s="9">
        <v>0</v>
      </c>
      <c r="M77" s="9"/>
      <c r="O77" t="s">
        <v>23</v>
      </c>
      <c r="P77">
        <v>2</v>
      </c>
    </row>
    <row r="78" spans="1:16">
      <c r="A78" s="1">
        <v>69</v>
      </c>
      <c r="B78" s="2">
        <v>41</v>
      </c>
      <c r="C78" s="3">
        <v>50</v>
      </c>
      <c r="D78" s="3" t="s">
        <v>10</v>
      </c>
      <c r="E78" s="3" t="s">
        <v>37</v>
      </c>
      <c r="F78" s="3" t="s">
        <v>44</v>
      </c>
      <c r="G78" s="3" t="s">
        <v>39</v>
      </c>
      <c r="H78" s="4">
        <v>73</v>
      </c>
      <c r="K78" s="9" t="s">
        <v>24</v>
      </c>
      <c r="L78" s="9">
        <v>102</v>
      </c>
      <c r="M78" s="9"/>
    </row>
    <row r="79" spans="1:16">
      <c r="A79" s="1">
        <v>79</v>
      </c>
      <c r="B79" s="2">
        <v>42</v>
      </c>
      <c r="C79" s="3">
        <v>84</v>
      </c>
      <c r="D79" s="3" t="s">
        <v>10</v>
      </c>
      <c r="E79" s="3" t="s">
        <v>37</v>
      </c>
      <c r="F79" s="3" t="s">
        <v>44</v>
      </c>
      <c r="G79" s="3" t="s">
        <v>39</v>
      </c>
      <c r="H79" s="4">
        <v>97</v>
      </c>
      <c r="K79" s="9" t="s">
        <v>25</v>
      </c>
      <c r="L79" s="9">
        <v>4.1252689173995911</v>
      </c>
      <c r="M79" s="9"/>
      <c r="O79" t="s">
        <v>26</v>
      </c>
      <c r="P79">
        <f>P75-P77*P76</f>
        <v>11.282248654178481</v>
      </c>
    </row>
    <row r="80" spans="1:16">
      <c r="A80" s="1">
        <v>80</v>
      </c>
      <c r="B80" s="2">
        <v>41</v>
      </c>
      <c r="C80" s="3">
        <v>57</v>
      </c>
      <c r="D80" s="3" t="s">
        <v>10</v>
      </c>
      <c r="E80" s="3" t="s">
        <v>37</v>
      </c>
      <c r="F80" s="3" t="s">
        <v>44</v>
      </c>
      <c r="G80" s="3" t="s">
        <v>39</v>
      </c>
      <c r="H80" s="4">
        <v>65</v>
      </c>
      <c r="K80" s="9" t="s">
        <v>27</v>
      </c>
      <c r="L80" s="9">
        <v>3.7851368945634176E-5</v>
      </c>
      <c r="M80" s="9"/>
      <c r="O80" t="s">
        <v>28</v>
      </c>
      <c r="P80">
        <f>P75+P77*P76</f>
        <v>32.516735380654616</v>
      </c>
    </row>
    <row r="81" spans="1:13">
      <c r="A81" s="1">
        <v>88</v>
      </c>
      <c r="B81" s="2">
        <v>45</v>
      </c>
      <c r="C81" s="3">
        <v>65</v>
      </c>
      <c r="D81" s="3" t="s">
        <v>10</v>
      </c>
      <c r="E81" s="3" t="s">
        <v>37</v>
      </c>
      <c r="F81" s="3" t="s">
        <v>44</v>
      </c>
      <c r="G81" s="3" t="s">
        <v>39</v>
      </c>
      <c r="H81" s="4">
        <v>87</v>
      </c>
      <c r="K81" s="9" t="s">
        <v>29</v>
      </c>
      <c r="L81" s="9">
        <v>1.6599299759703381</v>
      </c>
      <c r="M81" s="9"/>
    </row>
    <row r="82" spans="1:13">
      <c r="A82" s="1">
        <v>89</v>
      </c>
      <c r="B82" s="2">
        <v>43</v>
      </c>
      <c r="C82" s="3">
        <v>64</v>
      </c>
      <c r="D82" s="3" t="s">
        <v>10</v>
      </c>
      <c r="E82" s="3" t="s">
        <v>37</v>
      </c>
      <c r="F82" s="3" t="s">
        <v>44</v>
      </c>
      <c r="G82" s="3" t="s">
        <v>39</v>
      </c>
      <c r="H82" s="4">
        <v>84</v>
      </c>
      <c r="K82" s="9" t="s">
        <v>30</v>
      </c>
      <c r="L82" s="9">
        <v>7.5702737891268353E-5</v>
      </c>
      <c r="M82" s="9"/>
    </row>
    <row r="83" spans="1:13" ht="13" thickBot="1">
      <c r="A83" s="1">
        <v>99</v>
      </c>
      <c r="B83" s="2">
        <v>50</v>
      </c>
      <c r="C83" s="3">
        <v>87</v>
      </c>
      <c r="D83" s="3" t="s">
        <v>10</v>
      </c>
      <c r="E83" s="3" t="s">
        <v>37</v>
      </c>
      <c r="F83" s="3" t="s">
        <v>44</v>
      </c>
      <c r="G83" s="3" t="s">
        <v>39</v>
      </c>
      <c r="H83" s="4">
        <v>104</v>
      </c>
      <c r="K83" s="10" t="s">
        <v>31</v>
      </c>
      <c r="L83" s="10">
        <v>1.9834952585628811</v>
      </c>
      <c r="M83" s="10"/>
    </row>
    <row r="84" spans="1:13">
      <c r="A84" s="1">
        <v>101</v>
      </c>
      <c r="B84" s="2">
        <v>42</v>
      </c>
      <c r="C84" s="3">
        <v>69</v>
      </c>
      <c r="D84" s="3" t="s">
        <v>10</v>
      </c>
      <c r="E84" s="3" t="s">
        <v>37</v>
      </c>
      <c r="F84" s="3" t="s">
        <v>44</v>
      </c>
      <c r="G84" s="3" t="s">
        <v>39</v>
      </c>
      <c r="H84" s="4">
        <v>74</v>
      </c>
    </row>
    <row r="85" spans="1:13">
      <c r="A85" s="1">
        <v>106</v>
      </c>
      <c r="B85" s="2">
        <v>54</v>
      </c>
      <c r="C85" s="3">
        <v>88</v>
      </c>
      <c r="D85" s="3" t="s">
        <v>10</v>
      </c>
      <c r="E85" s="3" t="s">
        <v>37</v>
      </c>
      <c r="F85" s="3" t="s">
        <v>44</v>
      </c>
      <c r="G85" s="3" t="s">
        <v>39</v>
      </c>
      <c r="H85" s="4">
        <v>100</v>
      </c>
    </row>
    <row r="86" spans="1:13">
      <c r="A86" s="1">
        <v>123</v>
      </c>
      <c r="B86" s="2">
        <v>48</v>
      </c>
      <c r="C86" s="3">
        <v>89</v>
      </c>
      <c r="D86" s="3" t="s">
        <v>10</v>
      </c>
      <c r="E86" s="3" t="s">
        <v>37</v>
      </c>
      <c r="F86" s="3" t="s">
        <v>44</v>
      </c>
      <c r="G86" s="3" t="s">
        <v>39</v>
      </c>
      <c r="H86" s="4">
        <v>100</v>
      </c>
    </row>
    <row r="87" spans="1:13">
      <c r="A87" s="1">
        <v>127</v>
      </c>
      <c r="B87" s="2">
        <v>49</v>
      </c>
      <c r="C87" s="3">
        <v>85</v>
      </c>
      <c r="D87" s="3" t="s">
        <v>10</v>
      </c>
      <c r="E87" s="3" t="s">
        <v>37</v>
      </c>
      <c r="F87" s="3" t="s">
        <v>44</v>
      </c>
      <c r="G87" s="3" t="s">
        <v>39</v>
      </c>
      <c r="H87" s="4">
        <v>76</v>
      </c>
    </row>
    <row r="88" spans="1:13">
      <c r="A88" s="1">
        <v>128</v>
      </c>
      <c r="B88" s="2">
        <v>43</v>
      </c>
      <c r="C88" s="3">
        <v>59</v>
      </c>
      <c r="D88" s="3" t="s">
        <v>10</v>
      </c>
      <c r="E88" s="3" t="s">
        <v>37</v>
      </c>
      <c r="F88" s="3" t="s">
        <v>44</v>
      </c>
      <c r="G88" s="3" t="s">
        <v>39</v>
      </c>
      <c r="H88" s="4">
        <v>76</v>
      </c>
    </row>
    <row r="89" spans="1:13">
      <c r="A89" s="1">
        <v>130</v>
      </c>
      <c r="B89" s="2">
        <v>47</v>
      </c>
      <c r="C89" s="3">
        <v>87</v>
      </c>
      <c r="D89" s="3" t="s">
        <v>10</v>
      </c>
      <c r="E89" s="3" t="s">
        <v>37</v>
      </c>
      <c r="F89" s="3" t="s">
        <v>44</v>
      </c>
      <c r="G89" s="3" t="s">
        <v>39</v>
      </c>
      <c r="H89" s="4">
        <v>99</v>
      </c>
    </row>
    <row r="90" spans="1:13">
      <c r="A90" s="1">
        <v>138</v>
      </c>
      <c r="B90" s="2">
        <v>47</v>
      </c>
      <c r="C90" s="3">
        <v>86</v>
      </c>
      <c r="D90" s="3" t="s">
        <v>10</v>
      </c>
      <c r="E90" s="3" t="s">
        <v>37</v>
      </c>
      <c r="F90" s="3" t="s">
        <v>44</v>
      </c>
      <c r="G90" s="3" t="s">
        <v>39</v>
      </c>
      <c r="H90" s="4">
        <v>90</v>
      </c>
    </row>
    <row r="91" spans="1:13">
      <c r="A91" s="1">
        <v>143</v>
      </c>
      <c r="B91" s="2">
        <v>43</v>
      </c>
      <c r="C91" s="3">
        <v>63</v>
      </c>
      <c r="D91" s="3" t="s">
        <v>10</v>
      </c>
      <c r="E91" s="3" t="s">
        <v>37</v>
      </c>
      <c r="F91" s="3" t="s">
        <v>44</v>
      </c>
      <c r="G91" s="3" t="s">
        <v>39</v>
      </c>
      <c r="H91" s="4">
        <v>84</v>
      </c>
    </row>
    <row r="92" spans="1:13">
      <c r="A92" s="1">
        <v>146</v>
      </c>
      <c r="B92" s="2">
        <v>51</v>
      </c>
      <c r="C92" s="3">
        <v>87</v>
      </c>
      <c r="D92" s="3" t="s">
        <v>10</v>
      </c>
      <c r="E92" s="3" t="s">
        <v>37</v>
      </c>
      <c r="F92" s="3" t="s">
        <v>44</v>
      </c>
      <c r="G92" s="3" t="s">
        <v>39</v>
      </c>
      <c r="H92" s="4">
        <v>144</v>
      </c>
    </row>
    <row r="93" spans="1:13">
      <c r="A93" s="1">
        <v>149</v>
      </c>
      <c r="B93" s="2">
        <v>50</v>
      </c>
      <c r="C93" s="3">
        <v>89</v>
      </c>
      <c r="D93" s="3" t="s">
        <v>10</v>
      </c>
      <c r="E93" s="3" t="s">
        <v>37</v>
      </c>
      <c r="F93" s="3" t="s">
        <v>44</v>
      </c>
      <c r="G93" s="3" t="s">
        <v>39</v>
      </c>
      <c r="H93" s="4">
        <v>102</v>
      </c>
    </row>
    <row r="94" spans="1:13">
      <c r="A94" s="1">
        <v>151</v>
      </c>
      <c r="B94" s="2">
        <v>40</v>
      </c>
      <c r="C94" s="3">
        <v>69</v>
      </c>
      <c r="D94" s="3" t="s">
        <v>10</v>
      </c>
      <c r="E94" s="3" t="s">
        <v>37</v>
      </c>
      <c r="F94" s="3" t="s">
        <v>44</v>
      </c>
      <c r="G94" s="3" t="s">
        <v>39</v>
      </c>
      <c r="H94" s="4">
        <v>73</v>
      </c>
    </row>
    <row r="95" spans="1:13">
      <c r="A95" s="1">
        <v>15</v>
      </c>
      <c r="B95" s="2">
        <v>43</v>
      </c>
      <c r="C95" s="3">
        <v>57</v>
      </c>
      <c r="D95" s="3" t="s">
        <v>10</v>
      </c>
      <c r="E95" s="3" t="s">
        <v>11</v>
      </c>
      <c r="F95" s="3" t="s">
        <v>44</v>
      </c>
      <c r="G95" s="3" t="s">
        <v>39</v>
      </c>
      <c r="H95" s="4">
        <v>79</v>
      </c>
    </row>
    <row r="96" spans="1:13">
      <c r="A96" s="1">
        <v>22</v>
      </c>
      <c r="B96" s="2">
        <v>50</v>
      </c>
      <c r="C96" s="3">
        <v>83</v>
      </c>
      <c r="D96" s="3" t="s">
        <v>10</v>
      </c>
      <c r="E96" s="3" t="s">
        <v>11</v>
      </c>
      <c r="F96" s="3" t="s">
        <v>44</v>
      </c>
      <c r="G96" s="3" t="s">
        <v>39</v>
      </c>
      <c r="H96" s="4">
        <v>94</v>
      </c>
    </row>
    <row r="97" spans="1:8">
      <c r="A97" s="1">
        <v>34</v>
      </c>
      <c r="B97" s="2">
        <v>48</v>
      </c>
      <c r="C97" s="3">
        <v>85</v>
      </c>
      <c r="D97" s="3" t="s">
        <v>10</v>
      </c>
      <c r="E97" s="3" t="s">
        <v>11</v>
      </c>
      <c r="F97" s="3" t="s">
        <v>44</v>
      </c>
      <c r="G97" s="3" t="s">
        <v>39</v>
      </c>
      <c r="H97" s="4">
        <v>81</v>
      </c>
    </row>
    <row r="98" spans="1:8">
      <c r="A98" s="1">
        <v>35</v>
      </c>
      <c r="B98" s="2">
        <v>40</v>
      </c>
      <c r="C98" s="3">
        <v>62</v>
      </c>
      <c r="D98" s="3" t="s">
        <v>10</v>
      </c>
      <c r="E98" s="3" t="s">
        <v>11</v>
      </c>
      <c r="F98" s="3" t="s">
        <v>44</v>
      </c>
      <c r="G98" s="3" t="s">
        <v>39</v>
      </c>
      <c r="H98" s="4">
        <v>59</v>
      </c>
    </row>
    <row r="99" spans="1:8">
      <c r="A99" s="1">
        <v>38</v>
      </c>
      <c r="B99" s="2">
        <v>42</v>
      </c>
      <c r="C99" s="3">
        <v>59</v>
      </c>
      <c r="D99" s="3" t="s">
        <v>10</v>
      </c>
      <c r="E99" s="3" t="s">
        <v>11</v>
      </c>
      <c r="F99" s="3" t="s">
        <v>44</v>
      </c>
      <c r="G99" s="3" t="s">
        <v>39</v>
      </c>
      <c r="H99" s="4">
        <v>98</v>
      </c>
    </row>
    <row r="100" spans="1:8">
      <c r="A100" s="1">
        <v>67</v>
      </c>
      <c r="B100" s="2">
        <v>52</v>
      </c>
      <c r="C100" s="3">
        <v>83</v>
      </c>
      <c r="D100" s="3" t="s">
        <v>10</v>
      </c>
      <c r="E100" s="3" t="s">
        <v>11</v>
      </c>
      <c r="F100" s="3" t="s">
        <v>44</v>
      </c>
      <c r="G100" s="3" t="s">
        <v>39</v>
      </c>
      <c r="H100" s="4">
        <v>102</v>
      </c>
    </row>
    <row r="101" spans="1:8">
      <c r="A101" s="1">
        <v>93</v>
      </c>
      <c r="B101" s="2">
        <v>41</v>
      </c>
      <c r="C101" s="3">
        <v>63</v>
      </c>
      <c r="D101" s="3" t="s">
        <v>10</v>
      </c>
      <c r="E101" s="3" t="s">
        <v>11</v>
      </c>
      <c r="F101" s="3" t="s">
        <v>44</v>
      </c>
      <c r="G101" s="3" t="s">
        <v>39</v>
      </c>
      <c r="H101" s="4">
        <v>101</v>
      </c>
    </row>
    <row r="102" spans="1:8">
      <c r="A102" s="1">
        <v>100</v>
      </c>
      <c r="B102" s="2">
        <v>50</v>
      </c>
      <c r="C102" s="3">
        <v>84</v>
      </c>
      <c r="D102" s="3" t="s">
        <v>10</v>
      </c>
      <c r="E102" s="3" t="s">
        <v>11</v>
      </c>
      <c r="F102" s="3" t="s">
        <v>44</v>
      </c>
      <c r="G102" s="3" t="s">
        <v>39</v>
      </c>
      <c r="H102" s="4">
        <v>80</v>
      </c>
    </row>
    <row r="103" spans="1:8">
      <c r="A103" s="1">
        <v>116</v>
      </c>
      <c r="B103" s="2">
        <v>50</v>
      </c>
      <c r="C103" s="3">
        <v>84</v>
      </c>
      <c r="D103" s="3" t="s">
        <v>10</v>
      </c>
      <c r="E103" s="3" t="s">
        <v>11</v>
      </c>
      <c r="F103" s="3" t="s">
        <v>44</v>
      </c>
      <c r="G103" s="3" t="s">
        <v>39</v>
      </c>
      <c r="H103" s="4">
        <v>117</v>
      </c>
    </row>
    <row r="104" spans="1:8">
      <c r="A104" s="1">
        <v>133</v>
      </c>
      <c r="B104" s="2">
        <v>45</v>
      </c>
      <c r="C104" s="3">
        <v>83</v>
      </c>
      <c r="D104" s="3" t="s">
        <v>10</v>
      </c>
      <c r="E104" s="3" t="s">
        <v>11</v>
      </c>
      <c r="F104" s="3" t="s">
        <v>44</v>
      </c>
      <c r="G104" s="3" t="s">
        <v>39</v>
      </c>
      <c r="H104" s="4">
        <v>66</v>
      </c>
    </row>
    <row r="105" spans="1:8">
      <c r="A105" s="1">
        <v>134</v>
      </c>
      <c r="B105" s="2">
        <v>39</v>
      </c>
      <c r="C105" s="3">
        <v>71</v>
      </c>
      <c r="D105" s="3" t="s">
        <v>10</v>
      </c>
      <c r="E105" s="3" t="s">
        <v>11</v>
      </c>
      <c r="F105" s="3" t="s">
        <v>44</v>
      </c>
      <c r="G105" s="3" t="s">
        <v>39</v>
      </c>
      <c r="H105" s="4">
        <v>90</v>
      </c>
    </row>
    <row r="106" spans="1:8">
      <c r="A106" s="1">
        <v>137</v>
      </c>
      <c r="B106" s="2">
        <v>39</v>
      </c>
      <c r="C106" s="3">
        <v>60</v>
      </c>
      <c r="D106" s="3" t="s">
        <v>10</v>
      </c>
      <c r="E106" s="3" t="s">
        <v>11</v>
      </c>
      <c r="F106" s="3" t="s">
        <v>44</v>
      </c>
      <c r="G106" s="3" t="s">
        <v>39</v>
      </c>
      <c r="H106" s="4">
        <v>79</v>
      </c>
    </row>
  </sheetData>
  <autoFilter ref="A1:H106" xr:uid="{00000000-0009-0000-0000-000001000000}">
    <sortState ref="A2:H106">
      <sortCondition descending="1" ref="F1:F106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4"/>
  <sheetViews>
    <sheetView topLeftCell="G49" workbookViewId="0">
      <selection activeCell="P76" sqref="P76"/>
    </sheetView>
  </sheetViews>
  <sheetFormatPr defaultRowHeight="12.5"/>
  <cols>
    <col min="11" max="11" width="18.1796875" customWidth="1"/>
    <col min="12" max="12" width="29" customWidth="1"/>
    <col min="13" max="13" width="33.453125" customWidth="1"/>
    <col min="15" max="15" width="21.81640625" customWidth="1"/>
  </cols>
  <sheetData>
    <row r="1" spans="1:1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16">
      <c r="A2" s="1">
        <v>5</v>
      </c>
      <c r="B2" s="2">
        <v>35</v>
      </c>
      <c r="C2" s="3">
        <v>85</v>
      </c>
      <c r="D2" s="3" t="s">
        <v>33</v>
      </c>
      <c r="E2" s="3" t="s">
        <v>37</v>
      </c>
      <c r="F2" s="3" t="s">
        <v>12</v>
      </c>
      <c r="G2" s="3" t="s">
        <v>13</v>
      </c>
      <c r="H2" s="4">
        <v>136</v>
      </c>
      <c r="K2" t="s">
        <v>9</v>
      </c>
    </row>
    <row r="3" spans="1:16" ht="13" thickBot="1">
      <c r="A3" s="1">
        <v>8</v>
      </c>
      <c r="B3" s="2">
        <v>30</v>
      </c>
      <c r="C3" s="3">
        <v>84</v>
      </c>
      <c r="D3" s="3" t="s">
        <v>33</v>
      </c>
      <c r="E3" s="3" t="s">
        <v>37</v>
      </c>
      <c r="F3" s="3" t="s">
        <v>12</v>
      </c>
      <c r="G3" s="3" t="s">
        <v>13</v>
      </c>
      <c r="H3" s="4">
        <v>116</v>
      </c>
      <c r="K3" t="s">
        <v>82</v>
      </c>
    </row>
    <row r="4" spans="1:16" ht="13">
      <c r="A4" s="1">
        <v>11</v>
      </c>
      <c r="B4" s="2">
        <v>39</v>
      </c>
      <c r="C4" s="3">
        <v>66</v>
      </c>
      <c r="D4" s="3" t="s">
        <v>33</v>
      </c>
      <c r="E4" s="3" t="s">
        <v>37</v>
      </c>
      <c r="F4" s="3" t="s">
        <v>12</v>
      </c>
      <c r="G4" s="3" t="s">
        <v>13</v>
      </c>
      <c r="H4" s="4">
        <v>119</v>
      </c>
      <c r="K4" s="11"/>
      <c r="L4" s="11" t="s">
        <v>72</v>
      </c>
      <c r="M4" s="11" t="s">
        <v>73</v>
      </c>
    </row>
    <row r="5" spans="1:16">
      <c r="A5" s="1">
        <v>30</v>
      </c>
      <c r="B5" s="2">
        <v>31</v>
      </c>
      <c r="C5" s="3">
        <v>47</v>
      </c>
      <c r="D5" s="3" t="s">
        <v>33</v>
      </c>
      <c r="E5" s="3" t="s">
        <v>37</v>
      </c>
      <c r="F5" s="3" t="s">
        <v>12</v>
      </c>
      <c r="G5" s="3" t="s">
        <v>13</v>
      </c>
      <c r="H5" s="4">
        <v>100</v>
      </c>
      <c r="K5" s="9" t="s">
        <v>17</v>
      </c>
      <c r="L5" s="9">
        <v>53.64</v>
      </c>
      <c r="M5" s="9">
        <v>56.38095238095238</v>
      </c>
    </row>
    <row r="6" spans="1:16">
      <c r="A6" s="1">
        <v>33</v>
      </c>
      <c r="B6" s="2">
        <v>33</v>
      </c>
      <c r="C6" s="3">
        <v>40</v>
      </c>
      <c r="D6" s="3" t="s">
        <v>33</v>
      </c>
      <c r="E6" s="3" t="s">
        <v>37</v>
      </c>
      <c r="F6" s="3" t="s">
        <v>12</v>
      </c>
      <c r="G6" s="3" t="s">
        <v>13</v>
      </c>
      <c r="H6" s="4">
        <v>121</v>
      </c>
      <c r="K6" s="9" t="s">
        <v>18</v>
      </c>
      <c r="L6" s="9">
        <v>200.73999999999978</v>
      </c>
      <c r="M6" s="9">
        <v>155.84761904761908</v>
      </c>
      <c r="O6" t="s">
        <v>19</v>
      </c>
      <c r="P6">
        <f>L5-M5</f>
        <v>-2.740952380952379</v>
      </c>
    </row>
    <row r="7" spans="1:16">
      <c r="A7" s="1">
        <v>56</v>
      </c>
      <c r="B7" s="2">
        <v>34</v>
      </c>
      <c r="C7" s="3">
        <v>64</v>
      </c>
      <c r="D7" s="3" t="s">
        <v>33</v>
      </c>
      <c r="E7" s="3" t="s">
        <v>37</v>
      </c>
      <c r="F7" s="3" t="s">
        <v>12</v>
      </c>
      <c r="G7" s="3" t="s">
        <v>13</v>
      </c>
      <c r="H7" s="4">
        <v>141</v>
      </c>
      <c r="K7" s="9" t="s">
        <v>20</v>
      </c>
      <c r="L7" s="9">
        <v>25</v>
      </c>
      <c r="M7" s="9">
        <v>21</v>
      </c>
      <c r="O7" t="s">
        <v>21</v>
      </c>
      <c r="P7">
        <f>SQRT(L6/L7+M6/M7)</f>
        <v>3.9307652171992871</v>
      </c>
    </row>
    <row r="8" spans="1:16">
      <c r="A8" s="1">
        <v>91</v>
      </c>
      <c r="B8" s="2">
        <v>36</v>
      </c>
      <c r="C8" s="3">
        <v>41</v>
      </c>
      <c r="D8" s="3" t="s">
        <v>33</v>
      </c>
      <c r="E8" s="3" t="s">
        <v>37</v>
      </c>
      <c r="F8" s="3" t="s">
        <v>12</v>
      </c>
      <c r="G8" s="3" t="s">
        <v>13</v>
      </c>
      <c r="H8" s="4">
        <v>107</v>
      </c>
      <c r="K8" s="9" t="s">
        <v>22</v>
      </c>
      <c r="L8" s="9">
        <v>0</v>
      </c>
      <c r="M8" s="9"/>
      <c r="O8" t="s">
        <v>23</v>
      </c>
      <c r="P8">
        <v>2</v>
      </c>
    </row>
    <row r="9" spans="1:16">
      <c r="A9" s="1">
        <v>136</v>
      </c>
      <c r="B9" s="2">
        <v>33</v>
      </c>
      <c r="C9" s="3">
        <v>49</v>
      </c>
      <c r="D9" s="3" t="s">
        <v>33</v>
      </c>
      <c r="E9" s="3" t="s">
        <v>37</v>
      </c>
      <c r="F9" s="3" t="s">
        <v>12</v>
      </c>
      <c r="G9" s="3" t="s">
        <v>13</v>
      </c>
      <c r="H9" s="4">
        <v>120</v>
      </c>
      <c r="K9" s="9" t="s">
        <v>24</v>
      </c>
      <c r="L9" s="9">
        <v>44</v>
      </c>
      <c r="M9" s="9"/>
    </row>
    <row r="10" spans="1:16">
      <c r="A10" s="1">
        <v>26</v>
      </c>
      <c r="B10" s="2">
        <v>37</v>
      </c>
      <c r="C10" s="3">
        <v>32</v>
      </c>
      <c r="D10" s="3" t="s">
        <v>33</v>
      </c>
      <c r="E10" s="3" t="s">
        <v>11</v>
      </c>
      <c r="F10" s="3" t="s">
        <v>12</v>
      </c>
      <c r="G10" s="3" t="s">
        <v>13</v>
      </c>
      <c r="H10" s="4">
        <v>83</v>
      </c>
      <c r="K10" s="9" t="s">
        <v>25</v>
      </c>
      <c r="L10" s="9">
        <v>-0.69730757994885728</v>
      </c>
      <c r="M10" s="9"/>
      <c r="O10" t="s">
        <v>26</v>
      </c>
      <c r="P10">
        <f>P6-P8*P7</f>
        <v>-10.602482815350953</v>
      </c>
    </row>
    <row r="11" spans="1:16">
      <c r="A11" s="1">
        <v>45</v>
      </c>
      <c r="B11" s="2">
        <v>43</v>
      </c>
      <c r="C11" s="3">
        <v>54</v>
      </c>
      <c r="D11" s="3" t="s">
        <v>33</v>
      </c>
      <c r="E11" s="3" t="s">
        <v>11</v>
      </c>
      <c r="F11" s="3" t="s">
        <v>12</v>
      </c>
      <c r="G11" s="3" t="s">
        <v>13</v>
      </c>
      <c r="H11" s="4">
        <v>140</v>
      </c>
      <c r="K11" s="9" t="s">
        <v>27</v>
      </c>
      <c r="L11" s="9">
        <v>0.24463930707335052</v>
      </c>
      <c r="M11" s="9"/>
      <c r="O11" t="s">
        <v>28</v>
      </c>
      <c r="P11">
        <f>P6+P8*P7</f>
        <v>5.1205780534461951</v>
      </c>
    </row>
    <row r="12" spans="1:16">
      <c r="A12" s="1">
        <v>60</v>
      </c>
      <c r="B12" s="2">
        <v>41</v>
      </c>
      <c r="C12" s="3">
        <v>64</v>
      </c>
      <c r="D12" s="3" t="s">
        <v>33</v>
      </c>
      <c r="E12" s="3" t="s">
        <v>11</v>
      </c>
      <c r="F12" s="3" t="s">
        <v>12</v>
      </c>
      <c r="G12" s="3" t="s">
        <v>13</v>
      </c>
      <c r="H12" s="4">
        <v>147</v>
      </c>
      <c r="K12" s="9" t="s">
        <v>29</v>
      </c>
      <c r="L12" s="9">
        <v>1.680229976572116</v>
      </c>
      <c r="M12" s="9"/>
    </row>
    <row r="13" spans="1:16">
      <c r="A13" s="1">
        <v>62</v>
      </c>
      <c r="B13" s="2">
        <v>36</v>
      </c>
      <c r="C13" s="3">
        <v>38</v>
      </c>
      <c r="D13" s="3" t="s">
        <v>33</v>
      </c>
      <c r="E13" s="3" t="s">
        <v>11</v>
      </c>
      <c r="F13" s="3" t="s">
        <v>12</v>
      </c>
      <c r="G13" s="3" t="s">
        <v>13</v>
      </c>
      <c r="H13" s="4">
        <v>107</v>
      </c>
      <c r="K13" s="9" t="s">
        <v>30</v>
      </c>
      <c r="L13" s="9">
        <v>0.48927861414670104</v>
      </c>
      <c r="M13" s="9"/>
    </row>
    <row r="14" spans="1:16" ht="13" thickBot="1">
      <c r="A14" s="1">
        <v>65</v>
      </c>
      <c r="B14" s="2">
        <v>36</v>
      </c>
      <c r="C14" s="3">
        <v>66</v>
      </c>
      <c r="D14" s="3" t="s">
        <v>33</v>
      </c>
      <c r="E14" s="3" t="s">
        <v>11</v>
      </c>
      <c r="F14" s="3" t="s">
        <v>12</v>
      </c>
      <c r="G14" s="3" t="s">
        <v>13</v>
      </c>
      <c r="H14" s="4">
        <v>113</v>
      </c>
      <c r="K14" s="10" t="s">
        <v>31</v>
      </c>
      <c r="L14" s="10">
        <v>2.0153675744437649</v>
      </c>
      <c r="M14" s="10"/>
    </row>
    <row r="15" spans="1:16">
      <c r="A15" s="1">
        <v>72</v>
      </c>
      <c r="B15" s="2">
        <v>33</v>
      </c>
      <c r="C15" s="3">
        <v>44</v>
      </c>
      <c r="D15" s="3" t="s">
        <v>33</v>
      </c>
      <c r="E15" s="3" t="s">
        <v>11</v>
      </c>
      <c r="F15" s="3" t="s">
        <v>12</v>
      </c>
      <c r="G15" s="3" t="s">
        <v>13</v>
      </c>
      <c r="H15" s="4">
        <v>110</v>
      </c>
    </row>
    <row r="16" spans="1:16">
      <c r="A16" s="1">
        <v>75</v>
      </c>
      <c r="B16" s="2">
        <v>34</v>
      </c>
      <c r="C16" s="3">
        <v>52</v>
      </c>
      <c r="D16" s="3" t="s">
        <v>33</v>
      </c>
      <c r="E16" s="3" t="s">
        <v>11</v>
      </c>
      <c r="F16" s="3" t="s">
        <v>12</v>
      </c>
      <c r="G16" s="3" t="s">
        <v>13</v>
      </c>
      <c r="H16" s="4">
        <v>110</v>
      </c>
      <c r="K16" t="s">
        <v>9</v>
      </c>
    </row>
    <row r="17" spans="1:16" ht="13" thickBot="1">
      <c r="A17" s="1">
        <v>78</v>
      </c>
      <c r="B17" s="2">
        <v>36</v>
      </c>
      <c r="C17" s="3">
        <v>38</v>
      </c>
      <c r="D17" s="3" t="s">
        <v>33</v>
      </c>
      <c r="E17" s="3" t="s">
        <v>11</v>
      </c>
      <c r="F17" s="3" t="s">
        <v>12</v>
      </c>
      <c r="G17" s="3" t="s">
        <v>13</v>
      </c>
      <c r="H17" s="4">
        <v>130</v>
      </c>
      <c r="K17" t="s">
        <v>83</v>
      </c>
    </row>
    <row r="18" spans="1:16" ht="13">
      <c r="A18" s="1">
        <v>84</v>
      </c>
      <c r="B18" s="2">
        <v>35</v>
      </c>
      <c r="C18" s="3">
        <v>66</v>
      </c>
      <c r="D18" s="3" t="s">
        <v>33</v>
      </c>
      <c r="E18" s="3" t="s">
        <v>11</v>
      </c>
      <c r="F18" s="3" t="s">
        <v>12</v>
      </c>
      <c r="G18" s="3" t="s">
        <v>13</v>
      </c>
      <c r="H18" s="4">
        <v>124</v>
      </c>
      <c r="K18" s="11"/>
      <c r="L18" s="11" t="s">
        <v>72</v>
      </c>
      <c r="M18" s="11" t="s">
        <v>73</v>
      </c>
    </row>
    <row r="19" spans="1:16">
      <c r="A19" s="1">
        <v>92</v>
      </c>
      <c r="B19" s="2">
        <v>31</v>
      </c>
      <c r="C19" s="3">
        <v>59</v>
      </c>
      <c r="D19" s="3" t="s">
        <v>33</v>
      </c>
      <c r="E19" s="3" t="s">
        <v>11</v>
      </c>
      <c r="F19" s="3" t="s">
        <v>12</v>
      </c>
      <c r="G19" s="3" t="s">
        <v>13</v>
      </c>
      <c r="H19" s="4">
        <v>112</v>
      </c>
      <c r="K19" s="9" t="s">
        <v>17</v>
      </c>
      <c r="L19" s="9">
        <v>95.76</v>
      </c>
      <c r="M19" s="9">
        <v>109.76190476190476</v>
      </c>
    </row>
    <row r="20" spans="1:16">
      <c r="A20" s="1">
        <v>119</v>
      </c>
      <c r="B20" s="2">
        <v>36</v>
      </c>
      <c r="C20" s="3">
        <v>61</v>
      </c>
      <c r="D20" s="3" t="s">
        <v>33</v>
      </c>
      <c r="E20" s="3" t="s">
        <v>11</v>
      </c>
      <c r="F20" s="3" t="s">
        <v>12</v>
      </c>
      <c r="G20" s="3" t="s">
        <v>13</v>
      </c>
      <c r="H20" s="4">
        <v>148</v>
      </c>
      <c r="K20" s="9" t="s">
        <v>18</v>
      </c>
      <c r="L20" s="9">
        <v>611.7733333333332</v>
      </c>
      <c r="M20" s="9">
        <v>793.99047619047633</v>
      </c>
      <c r="O20" t="s">
        <v>19</v>
      </c>
      <c r="P20">
        <f>L19-M19</f>
        <v>-14.001904761904754</v>
      </c>
    </row>
    <row r="21" spans="1:16">
      <c r="A21" s="1">
        <v>120</v>
      </c>
      <c r="B21" s="2">
        <v>34</v>
      </c>
      <c r="C21" s="3">
        <v>53</v>
      </c>
      <c r="D21" s="3" t="s">
        <v>33</v>
      </c>
      <c r="E21" s="3" t="s">
        <v>11</v>
      </c>
      <c r="F21" s="3" t="s">
        <v>12</v>
      </c>
      <c r="G21" s="3" t="s">
        <v>13</v>
      </c>
      <c r="H21" s="4">
        <v>102</v>
      </c>
      <c r="K21" s="9" t="s">
        <v>20</v>
      </c>
      <c r="L21" s="9">
        <v>25</v>
      </c>
      <c r="M21" s="9">
        <v>21</v>
      </c>
      <c r="O21" t="s">
        <v>21</v>
      </c>
      <c r="P21">
        <f>SQRT(L20/L21+M20/M21)</f>
        <v>7.8917680926467879</v>
      </c>
    </row>
    <row r="22" spans="1:16">
      <c r="A22" s="1">
        <v>129</v>
      </c>
      <c r="B22" s="2">
        <v>34</v>
      </c>
      <c r="C22" s="3">
        <v>87</v>
      </c>
      <c r="D22" s="3" t="s">
        <v>33</v>
      </c>
      <c r="E22" s="3" t="s">
        <v>11</v>
      </c>
      <c r="F22" s="3" t="s">
        <v>12</v>
      </c>
      <c r="G22" s="3" t="s">
        <v>13</v>
      </c>
      <c r="H22" s="4">
        <v>153</v>
      </c>
      <c r="K22" s="9" t="s">
        <v>22</v>
      </c>
      <c r="L22" s="9">
        <v>0</v>
      </c>
      <c r="M22" s="9"/>
      <c r="O22" t="s">
        <v>23</v>
      </c>
      <c r="P22">
        <v>2</v>
      </c>
    </row>
    <row r="23" spans="1:16">
      <c r="A23" s="1">
        <v>142</v>
      </c>
      <c r="B23" s="2">
        <v>37</v>
      </c>
      <c r="C23" s="3">
        <v>54</v>
      </c>
      <c r="D23" s="3" t="s">
        <v>33</v>
      </c>
      <c r="E23" s="3" t="s">
        <v>11</v>
      </c>
      <c r="F23" s="3" t="s">
        <v>12</v>
      </c>
      <c r="G23" s="3" t="s">
        <v>13</v>
      </c>
      <c r="H23" s="4">
        <v>138</v>
      </c>
      <c r="K23" s="9" t="s">
        <v>24</v>
      </c>
      <c r="L23" s="9">
        <v>40</v>
      </c>
      <c r="M23" s="9"/>
    </row>
    <row r="24" spans="1:16">
      <c r="A24" s="1">
        <v>40</v>
      </c>
      <c r="B24" s="2">
        <v>44</v>
      </c>
      <c r="C24" s="3">
        <v>55</v>
      </c>
      <c r="D24" s="3" t="s">
        <v>33</v>
      </c>
      <c r="E24" s="3" t="s">
        <v>37</v>
      </c>
      <c r="F24" s="3" t="s">
        <v>12</v>
      </c>
      <c r="G24" s="3" t="s">
        <v>39</v>
      </c>
      <c r="H24" s="4">
        <v>71</v>
      </c>
      <c r="K24" s="9" t="s">
        <v>25</v>
      </c>
      <c r="L24" s="9">
        <v>-1.7742417918933946</v>
      </c>
      <c r="M24" s="9"/>
      <c r="O24" t="s">
        <v>26</v>
      </c>
      <c r="P24">
        <f>P20-P22*P21</f>
        <v>-29.785440947198332</v>
      </c>
    </row>
    <row r="25" spans="1:16">
      <c r="A25" s="1">
        <v>66</v>
      </c>
      <c r="B25" s="2">
        <v>42</v>
      </c>
      <c r="C25" s="3">
        <v>56</v>
      </c>
      <c r="D25" s="3" t="s">
        <v>33</v>
      </c>
      <c r="E25" s="3" t="s">
        <v>37</v>
      </c>
      <c r="F25" s="3" t="s">
        <v>12</v>
      </c>
      <c r="G25" s="3" t="s">
        <v>39</v>
      </c>
      <c r="H25" s="4">
        <v>92</v>
      </c>
      <c r="K25" s="9" t="s">
        <v>27</v>
      </c>
      <c r="L25" s="9">
        <v>4.1817606753392515E-2</v>
      </c>
      <c r="M25" s="9"/>
      <c r="O25" t="s">
        <v>28</v>
      </c>
      <c r="P25">
        <f>P20+P22*P21</f>
        <v>1.7816314233888217</v>
      </c>
    </row>
    <row r="26" spans="1:16">
      <c r="A26" s="1">
        <v>113</v>
      </c>
      <c r="B26" s="2">
        <v>44</v>
      </c>
      <c r="C26" s="3">
        <v>43</v>
      </c>
      <c r="D26" s="3" t="s">
        <v>33</v>
      </c>
      <c r="E26" s="3" t="s">
        <v>37</v>
      </c>
      <c r="F26" s="3" t="s">
        <v>12</v>
      </c>
      <c r="G26" s="3" t="s">
        <v>39</v>
      </c>
      <c r="H26" s="4">
        <v>86</v>
      </c>
      <c r="K26" s="9" t="s">
        <v>29</v>
      </c>
      <c r="L26" s="9">
        <v>1.6838510133356521</v>
      </c>
      <c r="M26" s="9"/>
    </row>
    <row r="27" spans="1:16">
      <c r="A27" s="1">
        <v>39</v>
      </c>
      <c r="B27" s="2">
        <v>44</v>
      </c>
      <c r="C27" s="3">
        <v>59</v>
      </c>
      <c r="D27" s="3" t="s">
        <v>33</v>
      </c>
      <c r="E27" s="3" t="s">
        <v>11</v>
      </c>
      <c r="F27" s="3" t="s">
        <v>12</v>
      </c>
      <c r="G27" s="3" t="s">
        <v>39</v>
      </c>
      <c r="H27" s="4">
        <v>100</v>
      </c>
      <c r="K27" s="9" t="s">
        <v>30</v>
      </c>
      <c r="L27" s="9">
        <v>8.3635213506785031E-2</v>
      </c>
      <c r="M27" s="9"/>
    </row>
    <row r="28" spans="1:16" ht="13" thickBot="1">
      <c r="A28" s="1">
        <v>16</v>
      </c>
      <c r="B28" s="2">
        <v>42</v>
      </c>
      <c r="C28" s="3">
        <v>62</v>
      </c>
      <c r="D28" s="3" t="s">
        <v>33</v>
      </c>
      <c r="E28" s="3" t="s">
        <v>37</v>
      </c>
      <c r="F28" s="3" t="s">
        <v>44</v>
      </c>
      <c r="G28" s="3" t="s">
        <v>13</v>
      </c>
      <c r="H28" s="4">
        <v>125</v>
      </c>
      <c r="K28" s="10" t="s">
        <v>31</v>
      </c>
      <c r="L28" s="10">
        <v>2.0210753903062737</v>
      </c>
      <c r="M28" s="10"/>
    </row>
    <row r="29" spans="1:16">
      <c r="A29" s="1">
        <v>23</v>
      </c>
      <c r="B29" s="2">
        <v>30</v>
      </c>
      <c r="C29" s="3">
        <v>35</v>
      </c>
      <c r="D29" s="3" t="s">
        <v>33</v>
      </c>
      <c r="E29" s="3" t="s">
        <v>37</v>
      </c>
      <c r="F29" s="3" t="s">
        <v>44</v>
      </c>
      <c r="G29" s="3" t="s">
        <v>13</v>
      </c>
      <c r="H29" s="4">
        <v>91</v>
      </c>
    </row>
    <row r="30" spans="1:16">
      <c r="A30" s="1">
        <v>27</v>
      </c>
      <c r="B30" s="2">
        <v>30</v>
      </c>
      <c r="C30" s="3">
        <v>41</v>
      </c>
      <c r="D30" s="3" t="s">
        <v>33</v>
      </c>
      <c r="E30" s="3" t="s">
        <v>37</v>
      </c>
      <c r="F30" s="3" t="s">
        <v>44</v>
      </c>
      <c r="G30" s="3" t="s">
        <v>13</v>
      </c>
      <c r="H30" s="4">
        <v>113</v>
      </c>
      <c r="K30" t="s">
        <v>9</v>
      </c>
    </row>
    <row r="31" spans="1:16" ht="13" thickBot="1">
      <c r="A31" s="1">
        <v>46</v>
      </c>
      <c r="B31" s="2">
        <v>35</v>
      </c>
      <c r="C31" s="3">
        <v>29</v>
      </c>
      <c r="D31" s="3" t="s">
        <v>33</v>
      </c>
      <c r="E31" s="3" t="s">
        <v>37</v>
      </c>
      <c r="F31" s="3" t="s">
        <v>44</v>
      </c>
      <c r="G31" s="3" t="s">
        <v>13</v>
      </c>
      <c r="H31" s="4">
        <v>113</v>
      </c>
      <c r="K31" t="s">
        <v>84</v>
      </c>
    </row>
    <row r="32" spans="1:16" ht="13">
      <c r="A32" s="1">
        <v>68</v>
      </c>
      <c r="B32" s="2">
        <v>31</v>
      </c>
      <c r="C32" s="3">
        <v>53</v>
      </c>
      <c r="D32" s="3" t="s">
        <v>33</v>
      </c>
      <c r="E32" s="3" t="s">
        <v>11</v>
      </c>
      <c r="F32" s="3" t="s">
        <v>44</v>
      </c>
      <c r="G32" s="3" t="s">
        <v>13</v>
      </c>
      <c r="H32" s="4">
        <v>126</v>
      </c>
      <c r="K32" s="11"/>
      <c r="L32" s="11" t="s">
        <v>41</v>
      </c>
      <c r="M32" s="11" t="s">
        <v>76</v>
      </c>
    </row>
    <row r="33" spans="1:16">
      <c r="A33" s="1">
        <v>3</v>
      </c>
      <c r="B33" s="2">
        <v>41</v>
      </c>
      <c r="C33" s="3">
        <v>62</v>
      </c>
      <c r="D33" s="3" t="s">
        <v>33</v>
      </c>
      <c r="E33" s="3" t="s">
        <v>37</v>
      </c>
      <c r="F33" s="3" t="s">
        <v>44</v>
      </c>
      <c r="G33" s="3" t="s">
        <v>39</v>
      </c>
      <c r="H33" s="4">
        <v>91</v>
      </c>
      <c r="K33" s="9" t="s">
        <v>17</v>
      </c>
      <c r="L33" s="9">
        <v>54.222222222222221</v>
      </c>
      <c r="M33" s="9">
        <v>55.842105263157897</v>
      </c>
    </row>
    <row r="34" spans="1:16">
      <c r="A34" s="1">
        <v>12</v>
      </c>
      <c r="B34" s="2">
        <v>42</v>
      </c>
      <c r="C34" s="3">
        <v>40</v>
      </c>
      <c r="D34" s="3" t="s">
        <v>33</v>
      </c>
      <c r="E34" s="3" t="s">
        <v>37</v>
      </c>
      <c r="F34" s="3" t="s">
        <v>44</v>
      </c>
      <c r="G34" s="3" t="s">
        <v>39</v>
      </c>
      <c r="H34" s="4">
        <v>52</v>
      </c>
      <c r="K34" s="9" t="s">
        <v>18</v>
      </c>
      <c r="L34" s="9">
        <v>246.7179487179489</v>
      </c>
      <c r="M34" s="9">
        <v>87.584795321637401</v>
      </c>
      <c r="O34" t="s">
        <v>19</v>
      </c>
      <c r="P34">
        <f>L33-M33</f>
        <v>-1.6198830409356759</v>
      </c>
    </row>
    <row r="35" spans="1:16">
      <c r="A35" s="1">
        <v>13</v>
      </c>
      <c r="B35" s="2">
        <v>39</v>
      </c>
      <c r="C35" s="3">
        <v>44</v>
      </c>
      <c r="D35" s="3" t="s">
        <v>33</v>
      </c>
      <c r="E35" s="3" t="s">
        <v>37</v>
      </c>
      <c r="F35" s="3" t="s">
        <v>44</v>
      </c>
      <c r="G35" s="3" t="s">
        <v>39</v>
      </c>
      <c r="H35" s="4">
        <v>66</v>
      </c>
      <c r="K35" s="9" t="s">
        <v>20</v>
      </c>
      <c r="L35" s="9">
        <v>27</v>
      </c>
      <c r="M35" s="9">
        <v>19</v>
      </c>
      <c r="O35" t="s">
        <v>21</v>
      </c>
      <c r="P35">
        <f>SQRT(L34/L35+M34/M35)</f>
        <v>3.707752401917952</v>
      </c>
    </row>
    <row r="36" spans="1:16">
      <c r="A36" s="1">
        <v>74</v>
      </c>
      <c r="B36" s="2">
        <v>40</v>
      </c>
      <c r="C36" s="3">
        <v>64</v>
      </c>
      <c r="D36" s="3" t="s">
        <v>33</v>
      </c>
      <c r="E36" s="3" t="s">
        <v>37</v>
      </c>
      <c r="F36" s="3" t="s">
        <v>44</v>
      </c>
      <c r="G36" s="3" t="s">
        <v>39</v>
      </c>
      <c r="H36" s="4">
        <v>79</v>
      </c>
      <c r="K36" s="9" t="s">
        <v>22</v>
      </c>
      <c r="L36" s="9">
        <v>0</v>
      </c>
      <c r="M36" s="9"/>
      <c r="O36" t="s">
        <v>23</v>
      </c>
      <c r="P36">
        <v>2</v>
      </c>
    </row>
    <row r="37" spans="1:16">
      <c r="A37" s="1">
        <v>95</v>
      </c>
      <c r="B37" s="2">
        <v>43</v>
      </c>
      <c r="C37" s="3">
        <v>55</v>
      </c>
      <c r="D37" s="3" t="s">
        <v>33</v>
      </c>
      <c r="E37" s="3" t="s">
        <v>37</v>
      </c>
      <c r="F37" s="3" t="s">
        <v>44</v>
      </c>
      <c r="G37" s="3" t="s">
        <v>39</v>
      </c>
      <c r="H37" s="4">
        <v>88</v>
      </c>
      <c r="K37" s="9" t="s">
        <v>24</v>
      </c>
      <c r="L37" s="9">
        <v>43</v>
      </c>
      <c r="M37" s="9"/>
    </row>
    <row r="38" spans="1:16">
      <c r="A38" s="1">
        <v>96</v>
      </c>
      <c r="B38" s="2">
        <v>40</v>
      </c>
      <c r="C38" s="3">
        <v>62</v>
      </c>
      <c r="D38" s="3" t="s">
        <v>33</v>
      </c>
      <c r="E38" s="3" t="s">
        <v>37</v>
      </c>
      <c r="F38" s="3" t="s">
        <v>44</v>
      </c>
      <c r="G38" s="3" t="s">
        <v>39</v>
      </c>
      <c r="H38" s="4">
        <v>60</v>
      </c>
      <c r="K38" s="9" t="s">
        <v>25</v>
      </c>
      <c r="L38" s="9">
        <v>-0.43689083448445487</v>
      </c>
      <c r="M38" s="9"/>
      <c r="O38" t="s">
        <v>26</v>
      </c>
      <c r="P38">
        <f>P34-P36*P35</f>
        <v>-9.0353878447715807</v>
      </c>
    </row>
    <row r="39" spans="1:16">
      <c r="A39" s="1">
        <v>108</v>
      </c>
      <c r="B39" s="2">
        <v>42</v>
      </c>
      <c r="C39" s="3">
        <v>65</v>
      </c>
      <c r="D39" s="3" t="s">
        <v>33</v>
      </c>
      <c r="E39" s="3" t="s">
        <v>37</v>
      </c>
      <c r="F39" s="3" t="s">
        <v>44</v>
      </c>
      <c r="G39" s="3" t="s">
        <v>39</v>
      </c>
      <c r="H39" s="4">
        <v>88</v>
      </c>
      <c r="K39" s="9" t="s">
        <v>27</v>
      </c>
      <c r="L39" s="9">
        <v>0.33218835649173861</v>
      </c>
      <c r="M39" s="9"/>
      <c r="O39" t="s">
        <v>28</v>
      </c>
      <c r="P39">
        <f>P34+P36*P35</f>
        <v>5.795621762900228</v>
      </c>
    </row>
    <row r="40" spans="1:16">
      <c r="A40" s="1">
        <v>122</v>
      </c>
      <c r="B40" s="2">
        <v>42</v>
      </c>
      <c r="C40" s="3">
        <v>63</v>
      </c>
      <c r="D40" s="3" t="s">
        <v>33</v>
      </c>
      <c r="E40" s="3" t="s">
        <v>37</v>
      </c>
      <c r="F40" s="3" t="s">
        <v>44</v>
      </c>
      <c r="G40" s="3" t="s">
        <v>39</v>
      </c>
      <c r="H40" s="4">
        <v>84</v>
      </c>
      <c r="K40" s="9" t="s">
        <v>29</v>
      </c>
      <c r="L40" s="9">
        <v>1.6810707032025196</v>
      </c>
      <c r="M40" s="9"/>
    </row>
    <row r="41" spans="1:16">
      <c r="A41" s="1">
        <v>125</v>
      </c>
      <c r="B41" s="2">
        <v>44</v>
      </c>
      <c r="C41" s="3">
        <v>48</v>
      </c>
      <c r="D41" s="3" t="s">
        <v>33</v>
      </c>
      <c r="E41" s="3" t="s">
        <v>37</v>
      </c>
      <c r="F41" s="3" t="s">
        <v>44</v>
      </c>
      <c r="G41" s="3" t="s">
        <v>39</v>
      </c>
      <c r="H41" s="4">
        <v>79</v>
      </c>
      <c r="K41" s="9" t="s">
        <v>30</v>
      </c>
      <c r="L41" s="9">
        <v>0.66437671298347722</v>
      </c>
      <c r="M41" s="9"/>
    </row>
    <row r="42" spans="1:16" ht="13" thickBot="1">
      <c r="A42" s="1">
        <v>147</v>
      </c>
      <c r="B42" s="2">
        <v>34</v>
      </c>
      <c r="C42" s="3">
        <v>41</v>
      </c>
      <c r="D42" s="3" t="s">
        <v>33</v>
      </c>
      <c r="E42" s="3" t="s">
        <v>37</v>
      </c>
      <c r="F42" s="3" t="s">
        <v>44</v>
      </c>
      <c r="G42" s="3" t="s">
        <v>39</v>
      </c>
      <c r="H42" s="4">
        <v>56</v>
      </c>
      <c r="K42" s="10" t="s">
        <v>31</v>
      </c>
      <c r="L42" s="10">
        <v>2.0166921992278248</v>
      </c>
      <c r="M42" s="10"/>
    </row>
    <row r="43" spans="1:16">
      <c r="A43" s="1">
        <v>9</v>
      </c>
      <c r="B43" s="2">
        <v>36</v>
      </c>
      <c r="C43" s="3">
        <v>59</v>
      </c>
      <c r="D43" s="3" t="s">
        <v>33</v>
      </c>
      <c r="E43" s="3" t="s">
        <v>11</v>
      </c>
      <c r="F43" s="3" t="s">
        <v>44</v>
      </c>
      <c r="G43" s="3" t="s">
        <v>39</v>
      </c>
      <c r="H43" s="4">
        <v>77</v>
      </c>
    </row>
    <row r="44" spans="1:16">
      <c r="A44" s="1">
        <v>70</v>
      </c>
      <c r="B44" s="2">
        <v>37</v>
      </c>
      <c r="C44" s="3">
        <v>66</v>
      </c>
      <c r="D44" s="3" t="s">
        <v>33</v>
      </c>
      <c r="E44" s="3" t="s">
        <v>11</v>
      </c>
      <c r="F44" s="3" t="s">
        <v>44</v>
      </c>
      <c r="G44" s="3" t="s">
        <v>39</v>
      </c>
      <c r="H44" s="4">
        <v>51</v>
      </c>
      <c r="K44" t="s">
        <v>9</v>
      </c>
    </row>
    <row r="45" spans="1:16" ht="13" thickBot="1">
      <c r="A45" s="1">
        <v>73</v>
      </c>
      <c r="B45" s="2">
        <v>35</v>
      </c>
      <c r="C45" s="3">
        <v>46</v>
      </c>
      <c r="D45" s="3" t="s">
        <v>33</v>
      </c>
      <c r="E45" s="3" t="s">
        <v>11</v>
      </c>
      <c r="F45" s="3" t="s">
        <v>44</v>
      </c>
      <c r="G45" s="3" t="s">
        <v>39</v>
      </c>
      <c r="H45" s="4">
        <v>81</v>
      </c>
      <c r="K45" t="s">
        <v>85</v>
      </c>
    </row>
    <row r="46" spans="1:16" ht="13">
      <c r="A46" s="1">
        <v>87</v>
      </c>
      <c r="B46" s="2">
        <v>45</v>
      </c>
      <c r="C46" s="3">
        <v>64</v>
      </c>
      <c r="D46" s="3" t="s">
        <v>33</v>
      </c>
      <c r="E46" s="3" t="s">
        <v>11</v>
      </c>
      <c r="F46" s="3" t="s">
        <v>44</v>
      </c>
      <c r="G46" s="3" t="s">
        <v>39</v>
      </c>
      <c r="H46" s="4">
        <v>84</v>
      </c>
      <c r="K46" s="11"/>
      <c r="L46" s="11" t="s">
        <v>41</v>
      </c>
      <c r="M46" s="11" t="s">
        <v>76</v>
      </c>
    </row>
    <row r="47" spans="1:16">
      <c r="A47" s="1">
        <v>98</v>
      </c>
      <c r="B47" s="2">
        <v>32</v>
      </c>
      <c r="C47" s="3">
        <v>69</v>
      </c>
      <c r="D47" s="3" t="s">
        <v>33</v>
      </c>
      <c r="E47" s="3" t="s">
        <v>11</v>
      </c>
      <c r="F47" s="3" t="s">
        <v>44</v>
      </c>
      <c r="G47" s="3" t="s">
        <v>39</v>
      </c>
      <c r="H47" s="4">
        <v>69</v>
      </c>
      <c r="K47" s="9" t="s">
        <v>17</v>
      </c>
      <c r="L47" s="9">
        <v>120.18518518518519</v>
      </c>
      <c r="M47" s="9">
        <v>76.526315789473685</v>
      </c>
    </row>
    <row r="48" spans="1:16">
      <c r="K48" s="9" t="s">
        <v>18</v>
      </c>
      <c r="L48" s="9">
        <v>303.84900284900391</v>
      </c>
      <c r="M48" s="9">
        <v>202.37426900584816</v>
      </c>
      <c r="O48" t="s">
        <v>19</v>
      </c>
      <c r="P48">
        <f>L47-M47</f>
        <v>43.658869395711505</v>
      </c>
    </row>
    <row r="49" spans="11:16">
      <c r="K49" s="9" t="s">
        <v>20</v>
      </c>
      <c r="L49" s="9">
        <v>27</v>
      </c>
      <c r="M49" s="9">
        <v>19</v>
      </c>
      <c r="O49" t="s">
        <v>21</v>
      </c>
      <c r="P49">
        <f>SQRT(L48/L49+M48/M49)</f>
        <v>4.680271796411251</v>
      </c>
    </row>
    <row r="50" spans="11:16">
      <c r="K50" s="9" t="s">
        <v>22</v>
      </c>
      <c r="L50" s="9">
        <v>0</v>
      </c>
      <c r="M50" s="9"/>
      <c r="O50" t="s">
        <v>23</v>
      </c>
      <c r="P50">
        <v>2</v>
      </c>
    </row>
    <row r="51" spans="11:16">
      <c r="K51" s="9" t="s">
        <v>24</v>
      </c>
      <c r="L51" s="9">
        <v>43</v>
      </c>
      <c r="M51" s="9"/>
    </row>
    <row r="52" spans="11:16">
      <c r="K52" s="9" t="s">
        <v>25</v>
      </c>
      <c r="L52" s="9">
        <v>9.3282764965035465</v>
      </c>
      <c r="M52" s="9"/>
      <c r="O52" t="s">
        <v>26</v>
      </c>
      <c r="P52">
        <f>P48-P50*P49</f>
        <v>34.298325802889003</v>
      </c>
    </row>
    <row r="53" spans="11:16">
      <c r="K53" s="9" t="s">
        <v>27</v>
      </c>
      <c r="L53" s="9">
        <v>3.4102481868482476E-12</v>
      </c>
      <c r="M53" s="9"/>
      <c r="O53" t="s">
        <v>28</v>
      </c>
      <c r="P53">
        <f>P48+P50*P49</f>
        <v>53.019412988534008</v>
      </c>
    </row>
    <row r="54" spans="11:16">
      <c r="K54" s="9" t="s">
        <v>29</v>
      </c>
      <c r="L54" s="9">
        <v>1.6810707032025196</v>
      </c>
      <c r="M54" s="9"/>
    </row>
    <row r="55" spans="11:16">
      <c r="K55" s="9" t="s">
        <v>30</v>
      </c>
      <c r="L55" s="9">
        <v>6.8204963736964952E-12</v>
      </c>
      <c r="M55" s="9"/>
    </row>
    <row r="56" spans="11:16" ht="13" thickBot="1">
      <c r="K56" s="10" t="s">
        <v>31</v>
      </c>
      <c r="L56" s="10">
        <v>2.0166921992278248</v>
      </c>
      <c r="M56" s="10"/>
    </row>
    <row r="58" spans="11:16">
      <c r="K58" t="s">
        <v>9</v>
      </c>
    </row>
    <row r="59" spans="11:16" ht="13" thickBot="1">
      <c r="K59" t="s">
        <v>86</v>
      </c>
    </row>
    <row r="60" spans="11:16" ht="13">
      <c r="K60" s="11"/>
      <c r="L60" s="11" t="s">
        <v>79</v>
      </c>
      <c r="M60" s="11" t="s">
        <v>80</v>
      </c>
    </row>
    <row r="61" spans="11:16">
      <c r="K61" s="9" t="s">
        <v>17</v>
      </c>
      <c r="L61" s="9">
        <v>56.03846153846154</v>
      </c>
      <c r="M61" s="9">
        <v>53.4</v>
      </c>
    </row>
    <row r="62" spans="11:16">
      <c r="K62" s="9" t="s">
        <v>18</v>
      </c>
      <c r="L62" s="9">
        <v>209.55846153846127</v>
      </c>
      <c r="M62" s="9">
        <v>142.25263157894753</v>
      </c>
      <c r="O62" t="s">
        <v>19</v>
      </c>
      <c r="P62">
        <f>L61-M61</f>
        <v>2.6384615384615415</v>
      </c>
    </row>
    <row r="63" spans="11:16">
      <c r="K63" s="9" t="s">
        <v>20</v>
      </c>
      <c r="L63" s="9">
        <v>26</v>
      </c>
      <c r="M63" s="9">
        <v>20</v>
      </c>
      <c r="O63" t="s">
        <v>21</v>
      </c>
      <c r="P63">
        <f>SQRT(L62/L63+M62/M63)</f>
        <v>3.8951986351596672</v>
      </c>
    </row>
    <row r="64" spans="11:16">
      <c r="K64" s="9" t="s">
        <v>22</v>
      </c>
      <c r="L64" s="9">
        <v>0</v>
      </c>
      <c r="M64" s="9"/>
      <c r="O64" t="s">
        <v>23</v>
      </c>
      <c r="P64">
        <v>2</v>
      </c>
    </row>
    <row r="65" spans="11:16">
      <c r="K65" s="9" t="s">
        <v>24</v>
      </c>
      <c r="L65" s="9">
        <v>44</v>
      </c>
      <c r="M65" s="9"/>
    </row>
    <row r="66" spans="11:16">
      <c r="K66" s="9" t="s">
        <v>25</v>
      </c>
      <c r="L66" s="9">
        <v>0.67736251359448041</v>
      </c>
      <c r="M66" s="9"/>
      <c r="O66" t="s">
        <v>26</v>
      </c>
      <c r="P66">
        <f>P62-P64*P63</f>
        <v>-5.151935731857793</v>
      </c>
    </row>
    <row r="67" spans="11:16">
      <c r="K67" s="9" t="s">
        <v>27</v>
      </c>
      <c r="L67" s="9">
        <v>0.25086109949537794</v>
      </c>
      <c r="M67" s="9"/>
      <c r="O67" t="s">
        <v>28</v>
      </c>
      <c r="P67">
        <f>P62+P64*P63</f>
        <v>10.428858808780877</v>
      </c>
    </row>
    <row r="68" spans="11:16">
      <c r="K68" s="9" t="s">
        <v>29</v>
      </c>
      <c r="L68" s="9">
        <v>1.680229976572116</v>
      </c>
      <c r="M68" s="9"/>
    </row>
    <row r="69" spans="11:16">
      <c r="K69" s="9" t="s">
        <v>30</v>
      </c>
      <c r="L69" s="9">
        <v>0.50172219899075587</v>
      </c>
      <c r="M69" s="9"/>
    </row>
    <row r="70" spans="11:16" ht="13" thickBot="1">
      <c r="K70" s="10" t="s">
        <v>31</v>
      </c>
      <c r="L70" s="10">
        <v>2.0153675744437649</v>
      </c>
      <c r="M70" s="10"/>
    </row>
    <row r="72" spans="11:16">
      <c r="K72" t="s">
        <v>9</v>
      </c>
    </row>
    <row r="73" spans="11:16" ht="13" thickBot="1">
      <c r="K73" t="s">
        <v>87</v>
      </c>
    </row>
    <row r="74" spans="11:16" ht="13">
      <c r="K74" s="11"/>
      <c r="L74" s="11" t="s">
        <v>79</v>
      </c>
      <c r="M74" s="11" t="s">
        <v>80</v>
      </c>
    </row>
    <row r="75" spans="11:16">
      <c r="K75" s="9" t="s">
        <v>17</v>
      </c>
      <c r="L75" s="9">
        <v>116.38461538461539</v>
      </c>
      <c r="M75" s="9">
        <v>83.65</v>
      </c>
    </row>
    <row r="76" spans="11:16">
      <c r="K76" s="9" t="s">
        <v>18</v>
      </c>
      <c r="L76" s="9">
        <v>452.0861538461549</v>
      </c>
      <c r="M76" s="9">
        <v>493.92368421052572</v>
      </c>
      <c r="O76" t="s">
        <v>19</v>
      </c>
      <c r="P76">
        <f>L75-M75</f>
        <v>32.734615384615381</v>
      </c>
    </row>
    <row r="77" spans="11:16">
      <c r="K77" s="9" t="s">
        <v>20</v>
      </c>
      <c r="L77" s="9">
        <v>26</v>
      </c>
      <c r="M77" s="9">
        <v>20</v>
      </c>
      <c r="O77" t="s">
        <v>21</v>
      </c>
      <c r="P77">
        <f>SQRT(L76/L77+M76/M77)</f>
        <v>6.4872269271707435</v>
      </c>
    </row>
    <row r="78" spans="11:16">
      <c r="K78" s="9" t="s">
        <v>22</v>
      </c>
      <c r="L78" s="9">
        <v>0</v>
      </c>
      <c r="M78" s="9"/>
      <c r="O78" t="s">
        <v>23</v>
      </c>
      <c r="P78">
        <v>2</v>
      </c>
    </row>
    <row r="79" spans="11:16">
      <c r="K79" s="9" t="s">
        <v>24</v>
      </c>
      <c r="L79" s="9">
        <v>40</v>
      </c>
      <c r="M79" s="9"/>
    </row>
    <row r="80" spans="11:16">
      <c r="K80" s="9" t="s">
        <v>25</v>
      </c>
      <c r="L80" s="9">
        <v>5.0460105299402311</v>
      </c>
      <c r="M80" s="9"/>
      <c r="O80" t="s">
        <v>26</v>
      </c>
      <c r="P80">
        <f>P76-P78*P77</f>
        <v>19.760161530273894</v>
      </c>
    </row>
    <row r="81" spans="11:16">
      <c r="K81" s="9" t="s">
        <v>27</v>
      </c>
      <c r="L81" s="9">
        <v>5.1120377855122293E-6</v>
      </c>
      <c r="M81" s="9"/>
      <c r="O81" t="s">
        <v>28</v>
      </c>
      <c r="P81">
        <f>P76+P78*P77</f>
        <v>45.709069238956872</v>
      </c>
    </row>
    <row r="82" spans="11:16">
      <c r="K82" s="9" t="s">
        <v>29</v>
      </c>
      <c r="L82" s="9">
        <v>1.6838510133356521</v>
      </c>
      <c r="M82" s="9"/>
    </row>
    <row r="83" spans="11:16">
      <c r="K83" s="9" t="s">
        <v>30</v>
      </c>
      <c r="L83" s="9">
        <v>1.0224075571024459E-5</v>
      </c>
      <c r="M83" s="9"/>
    </row>
    <row r="84" spans="11:16" ht="13" thickBot="1">
      <c r="K84" s="10" t="s">
        <v>31</v>
      </c>
      <c r="L84" s="10">
        <v>2.0210753903062737</v>
      </c>
      <c r="M84" s="10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topLeftCell="A7" workbookViewId="0"/>
  </sheetViews>
  <sheetFormatPr defaultRowHeight="12.5"/>
  <cols>
    <col min="1" max="1" width="16.1796875" customWidth="1"/>
    <col min="2" max="2" width="18.26953125" bestFit="1" customWidth="1"/>
    <col min="3" max="3" width="7.26953125" customWidth="1"/>
    <col min="4" max="4" width="17.7265625" bestFit="1" customWidth="1"/>
    <col min="5" max="5" width="9.453125" customWidth="1"/>
    <col min="6" max="6" width="16.1796875" customWidth="1"/>
    <col min="7" max="7" width="15" customWidth="1"/>
    <col min="8" max="8" width="14.7265625" bestFit="1" customWidth="1"/>
    <col min="9" max="9" width="13" bestFit="1" customWidth="1"/>
    <col min="11" max="11" width="16.1796875" bestFit="1" customWidth="1"/>
    <col min="12" max="12" width="15" bestFit="1" customWidth="1"/>
    <col min="13" max="13" width="14.7265625" bestFit="1" customWidth="1"/>
    <col min="14" max="14" width="13" bestFit="1" customWidth="1"/>
  </cols>
  <sheetData>
    <row r="1" spans="1:19">
      <c r="A1" s="14" t="s">
        <v>88</v>
      </c>
      <c r="B1" s="14" t="s">
        <v>4</v>
      </c>
    </row>
    <row r="2" spans="1:19">
      <c r="A2" s="14" t="s">
        <v>3</v>
      </c>
      <c r="B2" t="s">
        <v>37</v>
      </c>
      <c r="C2" t="s">
        <v>11</v>
      </c>
      <c r="D2" t="s">
        <v>51</v>
      </c>
    </row>
    <row r="3" spans="1:19">
      <c r="A3" s="15" t="s">
        <v>33</v>
      </c>
      <c r="B3" s="13">
        <v>25</v>
      </c>
      <c r="C3" s="13">
        <v>21</v>
      </c>
      <c r="D3" s="13">
        <v>46</v>
      </c>
    </row>
    <row r="4" spans="1:19">
      <c r="A4" s="15" t="s">
        <v>10</v>
      </c>
      <c r="B4" s="13">
        <v>56</v>
      </c>
      <c r="C4" s="13">
        <v>49</v>
      </c>
      <c r="D4" s="13">
        <v>105</v>
      </c>
    </row>
    <row r="5" spans="1:19">
      <c r="A5" s="15" t="s">
        <v>51</v>
      </c>
      <c r="B5" s="13">
        <v>81</v>
      </c>
      <c r="C5" s="13">
        <v>70</v>
      </c>
      <c r="D5" s="13">
        <v>151</v>
      </c>
    </row>
    <row r="9" spans="1:19">
      <c r="A9" t="s">
        <v>88</v>
      </c>
      <c r="B9" t="s">
        <v>4</v>
      </c>
    </row>
    <row r="10" spans="1:19">
      <c r="A10" t="s">
        <v>3</v>
      </c>
      <c r="B10" t="s">
        <v>37</v>
      </c>
      <c r="C10" t="s">
        <v>11</v>
      </c>
      <c r="D10" t="s">
        <v>51</v>
      </c>
    </row>
    <row r="11" spans="1:19">
      <c r="A11" s="15" t="s">
        <v>33</v>
      </c>
      <c r="B11" s="13">
        <f>B3</f>
        <v>25</v>
      </c>
      <c r="C11" s="13">
        <f>C3</f>
        <v>21</v>
      </c>
      <c r="D11" s="13">
        <f>SUM(B11:C11)</f>
        <v>46</v>
      </c>
      <c r="F11" s="15"/>
      <c r="G11" s="13"/>
      <c r="H11" s="13"/>
      <c r="I11" s="13"/>
      <c r="K11" s="15"/>
      <c r="L11" s="13"/>
      <c r="M11" s="13"/>
      <c r="N11" s="13"/>
      <c r="P11" s="15"/>
      <c r="Q11" s="13"/>
      <c r="R11" s="13"/>
      <c r="S11" s="13"/>
    </row>
    <row r="12" spans="1:19">
      <c r="A12" s="15" t="s">
        <v>10</v>
      </c>
      <c r="B12" s="13">
        <f>B4</f>
        <v>56</v>
      </c>
      <c r="C12" s="13">
        <f>C4</f>
        <v>49</v>
      </c>
      <c r="D12" s="13">
        <f>SUM(B12:C12)</f>
        <v>105</v>
      </c>
      <c r="F12" s="15"/>
      <c r="G12" s="13"/>
      <c r="H12" s="13"/>
      <c r="I12" s="13"/>
      <c r="K12" s="15"/>
      <c r="L12" s="13"/>
      <c r="M12" s="13"/>
      <c r="N12" s="13"/>
      <c r="P12" s="15"/>
      <c r="Q12" s="13"/>
      <c r="R12" s="13"/>
      <c r="S12" s="13"/>
    </row>
    <row r="13" spans="1:19">
      <c r="A13" s="15" t="s">
        <v>51</v>
      </c>
      <c r="B13" s="13">
        <f>SUM(B11:B12)</f>
        <v>81</v>
      </c>
      <c r="C13" s="13">
        <f t="shared" ref="C13:D13" si="0">SUM(C11:C12)</f>
        <v>70</v>
      </c>
      <c r="D13" s="13">
        <f t="shared" si="0"/>
        <v>151</v>
      </c>
      <c r="F13" s="15"/>
      <c r="G13" s="13"/>
      <c r="H13" s="13"/>
      <c r="I13" s="13"/>
      <c r="K13" s="15"/>
      <c r="L13" s="13"/>
      <c r="M13" s="13"/>
      <c r="N13" s="13"/>
      <c r="P13" s="15"/>
      <c r="Q13" s="13"/>
      <c r="R13" s="13"/>
      <c r="S13" s="13"/>
    </row>
    <row r="15" spans="1:19">
      <c r="A15" t="s">
        <v>88</v>
      </c>
      <c r="B15" t="s">
        <v>4</v>
      </c>
    </row>
    <row r="16" spans="1:19">
      <c r="A16" t="s">
        <v>3</v>
      </c>
      <c r="B16" t="s">
        <v>37</v>
      </c>
      <c r="C16" t="s">
        <v>11</v>
      </c>
      <c r="D16" t="s">
        <v>51</v>
      </c>
    </row>
    <row r="17" spans="1:19">
      <c r="A17" s="15" t="s">
        <v>33</v>
      </c>
      <c r="B17" s="28">
        <f>D11*B13/D13</f>
        <v>24.67549668874172</v>
      </c>
      <c r="C17" s="28">
        <f>D11*C13/D13</f>
        <v>21.32450331125828</v>
      </c>
      <c r="D17" s="13">
        <f>SUM(B17:C17)</f>
        <v>46</v>
      </c>
      <c r="F17" s="15"/>
      <c r="G17" s="28"/>
      <c r="H17" s="28"/>
      <c r="I17" s="13"/>
      <c r="K17" s="15"/>
      <c r="L17" s="28"/>
      <c r="M17" s="28"/>
      <c r="N17" s="13"/>
      <c r="P17" s="15"/>
      <c r="Q17" s="28"/>
      <c r="R17" s="28"/>
      <c r="S17" s="13"/>
    </row>
    <row r="18" spans="1:19">
      <c r="A18" s="15" t="s">
        <v>10</v>
      </c>
      <c r="B18" s="28">
        <f>B13*D12/D13</f>
        <v>56.324503311258276</v>
      </c>
      <c r="C18" s="28">
        <f>C13*D12/D13</f>
        <v>48.675496688741724</v>
      </c>
      <c r="D18" s="13">
        <f>SUM(B18:C18)</f>
        <v>105</v>
      </c>
      <c r="F18" s="15"/>
      <c r="G18" s="28"/>
      <c r="H18" s="28"/>
      <c r="I18" s="13"/>
      <c r="K18" s="15"/>
      <c r="L18" s="28"/>
      <c r="M18" s="28"/>
      <c r="N18" s="13"/>
      <c r="P18" s="15"/>
      <c r="Q18" s="28"/>
      <c r="R18" s="28"/>
      <c r="S18" s="13"/>
    </row>
    <row r="19" spans="1:19">
      <c r="A19" s="15" t="s">
        <v>51</v>
      </c>
      <c r="B19" s="13">
        <f>SUM(B17:B18)</f>
        <v>81</v>
      </c>
      <c r="C19" s="13">
        <f t="shared" ref="C19" si="1">SUM(C17:C18)</f>
        <v>70</v>
      </c>
      <c r="D19" s="13">
        <f t="shared" ref="D19" si="2">SUM(D17:D18)</f>
        <v>151</v>
      </c>
      <c r="F19" s="15"/>
      <c r="G19" s="13"/>
      <c r="H19" s="13"/>
      <c r="I19" s="13"/>
      <c r="K19" s="15"/>
      <c r="L19" s="13"/>
      <c r="M19" s="13"/>
      <c r="N19" s="13"/>
      <c r="P19" s="15"/>
      <c r="Q19" s="13"/>
      <c r="R19" s="13"/>
      <c r="S19" s="13"/>
    </row>
    <row r="22" spans="1:19">
      <c r="A22" t="s">
        <v>88</v>
      </c>
      <c r="B22" t="s">
        <v>4</v>
      </c>
    </row>
    <row r="23" spans="1:19">
      <c r="A23" t="s">
        <v>3</v>
      </c>
      <c r="B23" t="s">
        <v>37</v>
      </c>
      <c r="C23" t="s">
        <v>11</v>
      </c>
    </row>
    <row r="24" spans="1:19">
      <c r="A24" s="15" t="s">
        <v>33</v>
      </c>
      <c r="B24" s="32">
        <f>(B11-B17)^2/B17</f>
        <v>4.2674885270144311E-3</v>
      </c>
      <c r="C24" s="32">
        <f>(C11-C17)^2/C17</f>
        <v>4.938093866973841E-3</v>
      </c>
      <c r="D24" s="13"/>
      <c r="F24" s="15"/>
      <c r="G24" s="32"/>
      <c r="H24" s="32"/>
      <c r="I24" s="13"/>
      <c r="K24" s="15"/>
      <c r="L24" s="32"/>
      <c r="M24" s="32"/>
      <c r="N24" s="13"/>
      <c r="P24" s="15"/>
      <c r="Q24" s="32"/>
      <c r="R24" s="32"/>
      <c r="S24" s="13"/>
    </row>
    <row r="25" spans="1:19">
      <c r="A25" s="15" t="s">
        <v>10</v>
      </c>
      <c r="B25" s="32">
        <f>(B12-B18)^2/B18</f>
        <v>1.8695664023110432E-3</v>
      </c>
      <c r="C25" s="32">
        <f>(C12-C18)^2/C18</f>
        <v>2.1633554083884928E-3</v>
      </c>
      <c r="D25" s="13"/>
      <c r="F25" s="15"/>
      <c r="G25" s="32"/>
      <c r="H25" s="32"/>
      <c r="I25" s="13"/>
      <c r="K25" s="15"/>
      <c r="L25" s="32"/>
      <c r="M25" s="32"/>
      <c r="N25" s="13"/>
      <c r="P25" s="15"/>
      <c r="Q25" s="32"/>
      <c r="R25" s="32"/>
      <c r="S25" s="13"/>
    </row>
    <row r="26" spans="1:19">
      <c r="A26" s="15"/>
      <c r="B26" s="13"/>
      <c r="C26" s="13"/>
      <c r="D26" s="31">
        <f>SUM(B24:C25)</f>
        <v>1.323850420468781E-2</v>
      </c>
      <c r="E26" t="s">
        <v>89</v>
      </c>
      <c r="F26" s="15"/>
      <c r="G26" s="13"/>
      <c r="H26" s="13"/>
      <c r="I26" s="31"/>
      <c r="K26" s="15"/>
      <c r="L26" s="13"/>
      <c r="M26" s="13"/>
      <c r="N26" s="31"/>
      <c r="P26" s="15"/>
      <c r="Q26" s="13"/>
      <c r="R26" s="13"/>
      <c r="S26" s="31"/>
    </row>
    <row r="27" spans="1:19">
      <c r="D27">
        <v>1</v>
      </c>
      <c r="E27" t="s">
        <v>24</v>
      </c>
    </row>
    <row r="29" spans="1:19">
      <c r="D29" s="30">
        <f>CHIDIST(D26,D27)</f>
        <v>0.90839859588802563</v>
      </c>
      <c r="E29" t="s">
        <v>90</v>
      </c>
      <c r="I29" s="30"/>
      <c r="N29" s="30"/>
      <c r="S29" s="30"/>
    </row>
    <row r="30" spans="1:19">
      <c r="D30" s="30">
        <f>1 - _xlfn.CHISQ.DIST(D26,D27,1)</f>
        <v>0.90839859588802563</v>
      </c>
      <c r="I30" s="30"/>
      <c r="N30" s="30"/>
      <c r="S30" s="30"/>
    </row>
    <row r="32" spans="1:19">
      <c r="A32" t="s">
        <v>91</v>
      </c>
      <c r="F32" t="s">
        <v>91</v>
      </c>
    </row>
    <row r="36" spans="1:2">
      <c r="A36" t="s">
        <v>92</v>
      </c>
      <c r="B36">
        <f>B13/D13</f>
        <v>0.53642384105960261</v>
      </c>
    </row>
    <row r="37" spans="1:2">
      <c r="A37" t="s">
        <v>93</v>
      </c>
      <c r="B37">
        <f>D11/D13</f>
        <v>0.30463576158940397</v>
      </c>
    </row>
    <row r="38" spans="1:2">
      <c r="A38" t="s">
        <v>94</v>
      </c>
      <c r="B38">
        <f>B36*B37</f>
        <v>0.16341388535590542</v>
      </c>
    </row>
    <row r="39" spans="1:2">
      <c r="A39" t="s">
        <v>95</v>
      </c>
      <c r="B39" s="28">
        <f>B38*D13</f>
        <v>24.67549668874172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topLeftCell="A10" workbookViewId="0">
      <selection activeCell="F14" sqref="F14"/>
    </sheetView>
  </sheetViews>
  <sheetFormatPr defaultRowHeight="12.5"/>
  <cols>
    <col min="1" max="1" width="16.1796875" bestFit="1" customWidth="1"/>
    <col min="2" max="2" width="21.7265625" customWidth="1"/>
    <col min="3" max="3" width="9.54296875" customWidth="1"/>
    <col min="4" max="4" width="13" bestFit="1" customWidth="1"/>
    <col min="6" max="6" width="57.81640625" customWidth="1"/>
  </cols>
  <sheetData>
    <row r="1" spans="1:7">
      <c r="A1" s="14" t="s">
        <v>88</v>
      </c>
      <c r="B1" s="14" t="s">
        <v>96</v>
      </c>
    </row>
    <row r="2" spans="1:7">
      <c r="A2" s="14" t="s">
        <v>3</v>
      </c>
      <c r="B2" t="s">
        <v>44</v>
      </c>
      <c r="C2" t="s">
        <v>12</v>
      </c>
      <c r="D2" t="s">
        <v>51</v>
      </c>
    </row>
    <row r="3" spans="1:7">
      <c r="A3" s="15" t="s">
        <v>33</v>
      </c>
      <c r="B3" s="13">
        <v>20</v>
      </c>
      <c r="C3" s="13">
        <v>26</v>
      </c>
      <c r="D3" s="13">
        <v>46</v>
      </c>
    </row>
    <row r="4" spans="1:7">
      <c r="A4" s="15" t="s">
        <v>10</v>
      </c>
      <c r="B4" s="13">
        <v>53</v>
      </c>
      <c r="C4" s="13">
        <v>52</v>
      </c>
      <c r="D4" s="13">
        <v>105</v>
      </c>
    </row>
    <row r="5" spans="1:7">
      <c r="A5" s="15" t="s">
        <v>51</v>
      </c>
      <c r="B5" s="13">
        <v>73</v>
      </c>
      <c r="C5" s="13">
        <v>78</v>
      </c>
      <c r="D5" s="13">
        <v>151</v>
      </c>
    </row>
    <row r="9" spans="1:7">
      <c r="A9" t="s">
        <v>88</v>
      </c>
      <c r="B9" t="s">
        <v>96</v>
      </c>
    </row>
    <row r="10" spans="1:7">
      <c r="A10" t="s">
        <v>3</v>
      </c>
      <c r="B10" t="s">
        <v>44</v>
      </c>
      <c r="C10" t="s">
        <v>12</v>
      </c>
      <c r="D10" t="s">
        <v>51</v>
      </c>
    </row>
    <row r="11" spans="1:7">
      <c r="A11" t="s">
        <v>33</v>
      </c>
      <c r="B11">
        <v>20</v>
      </c>
      <c r="C11">
        <v>26</v>
      </c>
      <c r="D11">
        <v>46</v>
      </c>
      <c r="F11" t="s">
        <v>97</v>
      </c>
      <c r="G11">
        <f>B13/D13</f>
        <v>0.48344370860927155</v>
      </c>
    </row>
    <row r="12" spans="1:7">
      <c r="A12" t="s">
        <v>10</v>
      </c>
      <c r="B12">
        <v>53</v>
      </c>
      <c r="C12">
        <v>52</v>
      </c>
      <c r="D12">
        <v>105</v>
      </c>
      <c r="F12" t="s">
        <v>93</v>
      </c>
      <c r="G12">
        <f>D11/D13</f>
        <v>0.30463576158940397</v>
      </c>
    </row>
    <row r="13" spans="1:7">
      <c r="A13" t="s">
        <v>51</v>
      </c>
      <c r="B13">
        <v>73</v>
      </c>
      <c r="C13">
        <v>78</v>
      </c>
      <c r="D13">
        <v>151</v>
      </c>
      <c r="F13" t="s">
        <v>98</v>
      </c>
      <c r="G13">
        <f>G11*G12</f>
        <v>0.14727424235779132</v>
      </c>
    </row>
    <row r="14" spans="1:7">
      <c r="F14" t="s">
        <v>95</v>
      </c>
      <c r="G14" s="28">
        <f>G13*D13</f>
        <v>22.23841059602649</v>
      </c>
    </row>
    <row r="15" spans="1:7">
      <c r="A15" t="s">
        <v>88</v>
      </c>
      <c r="B15" t="s">
        <v>96</v>
      </c>
    </row>
    <row r="16" spans="1:7">
      <c r="A16" t="s">
        <v>3</v>
      </c>
      <c r="B16" t="s">
        <v>44</v>
      </c>
      <c r="C16" t="s">
        <v>12</v>
      </c>
      <c r="D16" t="s">
        <v>51</v>
      </c>
    </row>
    <row r="17" spans="1:5">
      <c r="A17" t="s">
        <v>33</v>
      </c>
      <c r="B17" s="28">
        <f>D11*B13/D13</f>
        <v>22.23841059602649</v>
      </c>
      <c r="C17" s="28">
        <f>D11*C13/D13</f>
        <v>23.76158940397351</v>
      </c>
      <c r="D17" s="13">
        <f>SUM(B17:C17)</f>
        <v>46</v>
      </c>
    </row>
    <row r="18" spans="1:5">
      <c r="A18" t="s">
        <v>10</v>
      </c>
      <c r="B18" s="28">
        <f>B13*D12/D13</f>
        <v>50.76158940397351</v>
      </c>
      <c r="C18" s="28">
        <f>C13*D12/D13</f>
        <v>54.23841059602649</v>
      </c>
      <c r="D18" s="13">
        <f>SUM(B18:C18)</f>
        <v>105</v>
      </c>
    </row>
    <row r="19" spans="1:5">
      <c r="A19" t="s">
        <v>51</v>
      </c>
      <c r="B19" s="13">
        <f>SUM(B17:B18)</f>
        <v>73</v>
      </c>
      <c r="C19" s="13">
        <f t="shared" ref="C19:D19" si="0">SUM(C17:C18)</f>
        <v>78</v>
      </c>
      <c r="D19" s="13">
        <f t="shared" si="0"/>
        <v>151</v>
      </c>
    </row>
    <row r="22" spans="1:5">
      <c r="A22" t="s">
        <v>88</v>
      </c>
      <c r="B22" t="s">
        <v>99</v>
      </c>
    </row>
    <row r="23" spans="1:5">
      <c r="A23" t="s">
        <v>3</v>
      </c>
      <c r="B23" t="s">
        <v>44</v>
      </c>
      <c r="C23" t="s">
        <v>12</v>
      </c>
    </row>
    <row r="24" spans="1:5">
      <c r="A24" s="15" t="s">
        <v>33</v>
      </c>
      <c r="B24" s="28">
        <f>(B11-B17)^2/B17</f>
        <v>0.22530755850415538</v>
      </c>
      <c r="C24" s="28">
        <f>(C11-C17)^2/C17</f>
        <v>0.21086476629235057</v>
      </c>
      <c r="D24" s="13"/>
    </row>
    <row r="25" spans="1:5">
      <c r="A25" s="15" t="s">
        <v>10</v>
      </c>
      <c r="B25" s="28">
        <f>(B12-B18)^2/B18</f>
        <v>9.8706168487534746E-2</v>
      </c>
      <c r="C25" s="28">
        <f>(C12-C18)^2/C18</f>
        <v>9.237884999474405E-2</v>
      </c>
      <c r="D25" s="13"/>
    </row>
    <row r="26" spans="1:5">
      <c r="A26" s="15"/>
      <c r="B26" s="13"/>
      <c r="C26" s="13"/>
      <c r="D26" s="28">
        <f>SUM(B24:C25)</f>
        <v>0.62725734327878468</v>
      </c>
      <c r="E26" t="s">
        <v>89</v>
      </c>
    </row>
    <row r="27" spans="1:5">
      <c r="D27">
        <v>1</v>
      </c>
      <c r="E27" t="s">
        <v>24</v>
      </c>
    </row>
    <row r="29" spans="1:5">
      <c r="D29" s="29">
        <f>CHIDIST(D26,D27)</f>
        <v>0.42836312664152387</v>
      </c>
      <c r="E29" t="s">
        <v>90</v>
      </c>
    </row>
    <row r="30" spans="1:5">
      <c r="D30" s="29">
        <f>1 - _xlfn.CHISQ.DIST(D26,D27,1)</f>
        <v>0.42836312664152387</v>
      </c>
    </row>
    <row r="32" spans="1:5">
      <c r="A32" t="s">
        <v>100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topLeftCell="A10" workbookViewId="0">
      <selection activeCell="E26" sqref="E26"/>
    </sheetView>
  </sheetViews>
  <sheetFormatPr defaultRowHeight="12.5"/>
  <cols>
    <col min="1" max="1" width="16.1796875" customWidth="1"/>
    <col min="2" max="2" width="22.7265625" customWidth="1"/>
    <col min="3" max="3" width="14.7265625" customWidth="1"/>
    <col min="4" max="4" width="13" bestFit="1" customWidth="1"/>
    <col min="6" max="6" width="52.1796875" customWidth="1"/>
  </cols>
  <sheetData>
    <row r="1" spans="1:7">
      <c r="A1" s="14" t="s">
        <v>88</v>
      </c>
      <c r="B1" s="14" t="s">
        <v>101</v>
      </c>
    </row>
    <row r="2" spans="1:7">
      <c r="A2" s="14" t="s">
        <v>3</v>
      </c>
      <c r="B2" t="s">
        <v>13</v>
      </c>
      <c r="C2" t="s">
        <v>39</v>
      </c>
      <c r="D2" t="s">
        <v>51</v>
      </c>
    </row>
    <row r="3" spans="1:7">
      <c r="A3" s="15" t="s">
        <v>33</v>
      </c>
      <c r="B3" s="13">
        <v>27</v>
      </c>
      <c r="C3" s="13">
        <v>19</v>
      </c>
      <c r="D3" s="13">
        <v>46</v>
      </c>
    </row>
    <row r="4" spans="1:7">
      <c r="A4" s="15" t="s">
        <v>10</v>
      </c>
      <c r="B4" s="13">
        <v>42</v>
      </c>
      <c r="C4" s="13">
        <v>63</v>
      </c>
      <c r="D4" s="13">
        <v>105</v>
      </c>
    </row>
    <row r="5" spans="1:7">
      <c r="A5" s="15" t="s">
        <v>51</v>
      </c>
      <c r="B5" s="13">
        <v>69</v>
      </c>
      <c r="C5" s="13">
        <v>82</v>
      </c>
      <c r="D5" s="13">
        <v>151</v>
      </c>
    </row>
    <row r="9" spans="1:7">
      <c r="A9" t="s">
        <v>88</v>
      </c>
      <c r="B9" t="s">
        <v>101</v>
      </c>
    </row>
    <row r="10" spans="1:7">
      <c r="A10" t="s">
        <v>3</v>
      </c>
      <c r="B10" t="s">
        <v>13</v>
      </c>
      <c r="C10" t="s">
        <v>39</v>
      </c>
      <c r="D10" t="s">
        <v>51</v>
      </c>
    </row>
    <row r="11" spans="1:7">
      <c r="A11" t="s">
        <v>33</v>
      </c>
      <c r="B11">
        <v>27</v>
      </c>
      <c r="C11">
        <v>19</v>
      </c>
      <c r="D11">
        <v>46</v>
      </c>
      <c r="F11" t="s">
        <v>102</v>
      </c>
      <c r="G11">
        <f>B13/D13</f>
        <v>0.45695364238410596</v>
      </c>
    </row>
    <row r="12" spans="1:7">
      <c r="A12" t="s">
        <v>10</v>
      </c>
      <c r="B12">
        <v>42</v>
      </c>
      <c r="C12">
        <v>63</v>
      </c>
      <c r="D12">
        <v>105</v>
      </c>
      <c r="F12" t="s">
        <v>93</v>
      </c>
      <c r="G12">
        <f>D11/D13</f>
        <v>0.30463576158940397</v>
      </c>
    </row>
    <row r="13" spans="1:7">
      <c r="A13" t="s">
        <v>51</v>
      </c>
      <c r="B13">
        <v>69</v>
      </c>
      <c r="C13">
        <v>82</v>
      </c>
      <c r="D13">
        <v>151</v>
      </c>
      <c r="F13" t="s">
        <v>103</v>
      </c>
      <c r="G13">
        <f>G11*G12</f>
        <v>0.13920442085873427</v>
      </c>
    </row>
    <row r="14" spans="1:7">
      <c r="F14" t="s">
        <v>95</v>
      </c>
      <c r="G14" s="28">
        <f>G13*D13</f>
        <v>21.019867549668874</v>
      </c>
    </row>
    <row r="15" spans="1:7">
      <c r="A15" t="s">
        <v>88</v>
      </c>
      <c r="B15" t="s">
        <v>101</v>
      </c>
    </row>
    <row r="16" spans="1:7">
      <c r="A16" t="s">
        <v>3</v>
      </c>
      <c r="B16" t="s">
        <v>13</v>
      </c>
      <c r="C16" t="s">
        <v>39</v>
      </c>
      <c r="D16" t="s">
        <v>51</v>
      </c>
    </row>
    <row r="17" spans="1:5">
      <c r="A17" s="15" t="s">
        <v>33</v>
      </c>
      <c r="B17" s="28">
        <f>D11*B13/D13</f>
        <v>21.019867549668874</v>
      </c>
      <c r="C17" s="28">
        <f>D11*C13/D13</f>
        <v>24.980132450331126</v>
      </c>
      <c r="D17" s="13">
        <f>SUM(B17:C17)</f>
        <v>46</v>
      </c>
    </row>
    <row r="18" spans="1:5">
      <c r="A18" s="15" t="s">
        <v>10</v>
      </c>
      <c r="B18" s="28">
        <f>B13*D12/D13</f>
        <v>47.980132450331126</v>
      </c>
      <c r="C18" s="28">
        <f>C13*D12/D13</f>
        <v>57.019867549668874</v>
      </c>
      <c r="D18" s="13">
        <f>SUM(B18:C18)</f>
        <v>105</v>
      </c>
    </row>
    <row r="19" spans="1:5">
      <c r="A19" s="15" t="s">
        <v>51</v>
      </c>
      <c r="B19" s="13">
        <f>SUM(B17:B18)</f>
        <v>69</v>
      </c>
      <c r="C19" s="13">
        <f t="shared" ref="C19:D19" si="0">SUM(C17:C18)</f>
        <v>82</v>
      </c>
      <c r="D19" s="13">
        <f t="shared" si="0"/>
        <v>151</v>
      </c>
    </row>
    <row r="22" spans="1:5">
      <c r="A22" t="s">
        <v>88</v>
      </c>
      <c r="B22" t="s">
        <v>101</v>
      </c>
    </row>
    <row r="23" spans="1:5">
      <c r="A23" t="s">
        <v>3</v>
      </c>
      <c r="B23" t="s">
        <v>13</v>
      </c>
      <c r="C23" t="s">
        <v>39</v>
      </c>
    </row>
    <row r="24" spans="1:5">
      <c r="A24" s="15" t="s">
        <v>33</v>
      </c>
      <c r="B24" s="28">
        <f>(B11-B17)^2/B17</f>
        <v>1.7013420298201032</v>
      </c>
      <c r="C24" s="28">
        <f>(C11-C17)^2/C17</f>
        <v>1.4316170738730136</v>
      </c>
      <c r="D24" s="13"/>
    </row>
    <row r="25" spans="1:5">
      <c r="A25" s="15" t="s">
        <v>10</v>
      </c>
      <c r="B25" s="28">
        <f>(B12-B18)^2/B18</f>
        <v>0.7453498416354738</v>
      </c>
      <c r="C25" s="28">
        <f>(C12-C18)^2/C18</f>
        <v>0.62718462283960597</v>
      </c>
      <c r="D25" s="13"/>
    </row>
    <row r="26" spans="1:5">
      <c r="A26" s="15"/>
      <c r="B26" s="13"/>
      <c r="C26" s="13"/>
      <c r="D26" s="28">
        <f>SUM(B24:C25)</f>
        <v>4.5054935681681965</v>
      </c>
      <c r="E26" t="s">
        <v>112</v>
      </c>
    </row>
    <row r="27" spans="1:5">
      <c r="D27">
        <v>1</v>
      </c>
      <c r="E27" t="s">
        <v>24</v>
      </c>
    </row>
    <row r="29" spans="1:5">
      <c r="D29" s="29">
        <f>CHIDIST(D26,D27)</f>
        <v>3.3786144149934146E-2</v>
      </c>
      <c r="E29" t="s">
        <v>90</v>
      </c>
    </row>
    <row r="30" spans="1:5">
      <c r="D30" s="29">
        <f>1 - _xlfn.CHISQ.DIST(D26,D27,1)</f>
        <v>3.3786144149934194E-2</v>
      </c>
    </row>
    <row r="32" spans="1:5">
      <c r="A32" t="s">
        <v>104</v>
      </c>
    </row>
    <row r="33" spans="1:1">
      <c r="A33" t="s">
        <v>105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topLeftCell="A7" workbookViewId="0"/>
  </sheetViews>
  <sheetFormatPr defaultRowHeight="12.5"/>
  <cols>
    <col min="1" max="1" width="16.1796875" bestFit="1" customWidth="1"/>
    <col min="2" max="2" width="21.7265625" bestFit="1" customWidth="1"/>
    <col min="3" max="3" width="14.7265625" bestFit="1" customWidth="1"/>
    <col min="4" max="4" width="13" bestFit="1" customWidth="1"/>
    <col min="6" max="6" width="43" customWidth="1"/>
  </cols>
  <sheetData>
    <row r="1" spans="1:7">
      <c r="A1" s="14" t="s">
        <v>88</v>
      </c>
      <c r="B1" s="14" t="s">
        <v>101</v>
      </c>
    </row>
    <row r="2" spans="1:7">
      <c r="A2" s="14" t="s">
        <v>4</v>
      </c>
      <c r="B2" t="s">
        <v>13</v>
      </c>
      <c r="C2" t="s">
        <v>39</v>
      </c>
      <c r="D2" t="s">
        <v>51</v>
      </c>
    </row>
    <row r="3" spans="1:7">
      <c r="A3" s="15" t="s">
        <v>37</v>
      </c>
      <c r="B3" s="13">
        <v>27</v>
      </c>
      <c r="C3" s="13">
        <v>54</v>
      </c>
      <c r="D3" s="13">
        <v>81</v>
      </c>
    </row>
    <row r="4" spans="1:7">
      <c r="A4" s="15" t="s">
        <v>11</v>
      </c>
      <c r="B4" s="13">
        <v>42</v>
      </c>
      <c r="C4" s="13">
        <v>28</v>
      </c>
      <c r="D4" s="13">
        <v>70</v>
      </c>
    </row>
    <row r="5" spans="1:7">
      <c r="A5" s="15" t="s">
        <v>51</v>
      </c>
      <c r="B5" s="13">
        <v>69</v>
      </c>
      <c r="C5" s="13">
        <v>82</v>
      </c>
      <c r="D5" s="13">
        <v>151</v>
      </c>
    </row>
    <row r="9" spans="1:7">
      <c r="A9" t="s">
        <v>88</v>
      </c>
      <c r="B9" t="s">
        <v>101</v>
      </c>
    </row>
    <row r="10" spans="1:7">
      <c r="A10" t="s">
        <v>4</v>
      </c>
      <c r="B10" t="s">
        <v>13</v>
      </c>
      <c r="C10" t="s">
        <v>39</v>
      </c>
      <c r="D10" t="s">
        <v>51</v>
      </c>
    </row>
    <row r="11" spans="1:7">
      <c r="A11" t="s">
        <v>37</v>
      </c>
      <c r="B11">
        <v>27</v>
      </c>
      <c r="C11">
        <v>54</v>
      </c>
      <c r="D11">
        <v>81</v>
      </c>
      <c r="F11" t="s">
        <v>102</v>
      </c>
      <c r="G11">
        <f>B13/D13</f>
        <v>0.45695364238410596</v>
      </c>
    </row>
    <row r="12" spans="1:7">
      <c r="A12" t="s">
        <v>11</v>
      </c>
      <c r="B12">
        <v>42</v>
      </c>
      <c r="C12">
        <v>28</v>
      </c>
      <c r="D12">
        <v>70</v>
      </c>
      <c r="F12" t="s">
        <v>92</v>
      </c>
      <c r="G12">
        <f>D11/D13</f>
        <v>0.53642384105960261</v>
      </c>
    </row>
    <row r="13" spans="1:7">
      <c r="A13" t="s">
        <v>51</v>
      </c>
      <c r="B13">
        <v>69</v>
      </c>
      <c r="C13">
        <v>82</v>
      </c>
      <c r="D13">
        <v>151</v>
      </c>
      <c r="F13" t="s">
        <v>106</v>
      </c>
      <c r="G13">
        <f>G11*G12</f>
        <v>0.24512082803385815</v>
      </c>
    </row>
    <row r="14" spans="1:7">
      <c r="F14" t="s">
        <v>95</v>
      </c>
      <c r="G14" s="28">
        <f>G13*D13</f>
        <v>37.013245033112582</v>
      </c>
    </row>
    <row r="15" spans="1:7">
      <c r="A15" t="s">
        <v>88</v>
      </c>
      <c r="B15" t="s">
        <v>101</v>
      </c>
    </row>
    <row r="16" spans="1:7">
      <c r="A16" t="s">
        <v>4</v>
      </c>
      <c r="B16" t="s">
        <v>13</v>
      </c>
      <c r="C16" t="s">
        <v>39</v>
      </c>
      <c r="D16" t="s">
        <v>51</v>
      </c>
    </row>
    <row r="17" spans="1:5">
      <c r="A17" t="s">
        <v>37</v>
      </c>
      <c r="B17" s="28">
        <f>D11*B13/D13</f>
        <v>37.013245033112582</v>
      </c>
      <c r="C17" s="28">
        <f>D11*C13/D13</f>
        <v>43.986754966887418</v>
      </c>
      <c r="D17" s="13">
        <f>SUM(B17:C17)</f>
        <v>81</v>
      </c>
    </row>
    <row r="18" spans="1:5">
      <c r="A18" t="s">
        <v>11</v>
      </c>
      <c r="B18" s="28">
        <f>B13*D12/D13</f>
        <v>31.986754966887418</v>
      </c>
      <c r="C18" s="28">
        <f>C13*D12/D13</f>
        <v>38.013245033112582</v>
      </c>
      <c r="D18" s="13">
        <f>SUM(B18:C18)</f>
        <v>70</v>
      </c>
    </row>
    <row r="19" spans="1:5">
      <c r="A19" t="s">
        <v>51</v>
      </c>
      <c r="B19" s="13">
        <f>SUM(B17:B18)</f>
        <v>69</v>
      </c>
      <c r="C19" s="13">
        <f t="shared" ref="C19:D19" si="0">SUM(C17:C18)</f>
        <v>82</v>
      </c>
      <c r="D19" s="13">
        <f t="shared" si="0"/>
        <v>151</v>
      </c>
    </row>
    <row r="22" spans="1:5">
      <c r="A22" t="s">
        <v>88</v>
      </c>
      <c r="B22" t="s">
        <v>101</v>
      </c>
    </row>
    <row r="23" spans="1:5">
      <c r="A23" t="s">
        <v>4</v>
      </c>
      <c r="B23" t="s">
        <v>13</v>
      </c>
      <c r="C23" t="s">
        <v>39</v>
      </c>
    </row>
    <row r="24" spans="1:5">
      <c r="A24" t="s">
        <v>37</v>
      </c>
      <c r="B24" s="28">
        <f>(B11-B17)^2/B17</f>
        <v>2.7088972070256259</v>
      </c>
      <c r="C24" s="28">
        <f>(C11-C17)^2/C17</f>
        <v>2.2794378937166853</v>
      </c>
      <c r="D24" s="13"/>
    </row>
    <row r="25" spans="1:5">
      <c r="A25" t="s">
        <v>11</v>
      </c>
      <c r="B25" s="28">
        <f>(B12-B18)^2/B18</f>
        <v>3.1345810538439385</v>
      </c>
      <c r="C25" s="28">
        <f>(C12-C18)^2/C18</f>
        <v>2.6376352770150215</v>
      </c>
      <c r="D25" s="13"/>
    </row>
    <row r="26" spans="1:5">
      <c r="A26" t="s">
        <v>51</v>
      </c>
      <c r="B26" s="13"/>
      <c r="C26" s="13"/>
      <c r="D26" s="28">
        <f>SUM(B24:C25)</f>
        <v>10.760551431601272</v>
      </c>
      <c r="E26" t="s">
        <v>89</v>
      </c>
    </row>
    <row r="27" spans="1:5">
      <c r="D27">
        <v>1</v>
      </c>
      <c r="E27" t="s">
        <v>24</v>
      </c>
    </row>
    <row r="29" spans="1:5">
      <c r="D29" s="29">
        <f>CHIDIST(D26,D27)</f>
        <v>1.0368648544558123E-3</v>
      </c>
      <c r="E29" t="s">
        <v>90</v>
      </c>
    </row>
    <row r="30" spans="1:5">
      <c r="D30" s="29">
        <f>1 - _xlfn.CHISQ.DIST(D26,D27,1)</f>
        <v>1.0368648544558656E-3</v>
      </c>
    </row>
    <row r="32" spans="1:5">
      <c r="A32" t="s">
        <v>104</v>
      </c>
    </row>
    <row r="33" spans="1:1">
      <c r="A33" t="s">
        <v>107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topLeftCell="A13" workbookViewId="0">
      <selection activeCell="F13" sqref="F13"/>
    </sheetView>
  </sheetViews>
  <sheetFormatPr defaultRowHeight="12.5"/>
  <cols>
    <col min="1" max="1" width="15" bestFit="1" customWidth="1"/>
    <col min="2" max="2" width="21.7265625" bestFit="1" customWidth="1"/>
    <col min="3" max="3" width="9.54296875" bestFit="1" customWidth="1"/>
    <col min="4" max="4" width="13" bestFit="1" customWidth="1"/>
    <col min="6" max="6" width="49.54296875" customWidth="1"/>
  </cols>
  <sheetData>
    <row r="1" spans="1:7">
      <c r="A1" s="14" t="s">
        <v>88</v>
      </c>
      <c r="B1" s="14" t="s">
        <v>96</v>
      </c>
    </row>
    <row r="2" spans="1:7">
      <c r="A2" s="14" t="s">
        <v>4</v>
      </c>
      <c r="B2" t="s">
        <v>44</v>
      </c>
      <c r="C2" t="s">
        <v>12</v>
      </c>
      <c r="D2" t="s">
        <v>51</v>
      </c>
    </row>
    <row r="3" spans="1:7">
      <c r="A3" s="15" t="s">
        <v>37</v>
      </c>
      <c r="B3" s="13">
        <v>45</v>
      </c>
      <c r="C3" s="13">
        <v>36</v>
      </c>
      <c r="D3" s="13">
        <v>81</v>
      </c>
    </row>
    <row r="4" spans="1:7">
      <c r="A4" s="15" t="s">
        <v>11</v>
      </c>
      <c r="B4" s="13">
        <v>28</v>
      </c>
      <c r="C4" s="13">
        <v>42</v>
      </c>
      <c r="D4" s="13">
        <v>70</v>
      </c>
    </row>
    <row r="5" spans="1:7">
      <c r="A5" s="15" t="s">
        <v>51</v>
      </c>
      <c r="B5" s="13">
        <v>73</v>
      </c>
      <c r="C5" s="13">
        <v>78</v>
      </c>
      <c r="D5" s="13">
        <v>151</v>
      </c>
    </row>
    <row r="9" spans="1:7">
      <c r="A9" t="s">
        <v>88</v>
      </c>
      <c r="B9" t="s">
        <v>96</v>
      </c>
    </row>
    <row r="10" spans="1:7">
      <c r="A10" t="s">
        <v>4</v>
      </c>
      <c r="B10" t="s">
        <v>44</v>
      </c>
      <c r="C10" t="s">
        <v>12</v>
      </c>
      <c r="D10" t="s">
        <v>51</v>
      </c>
    </row>
    <row r="11" spans="1:7">
      <c r="A11" t="s">
        <v>37</v>
      </c>
      <c r="B11">
        <v>45</v>
      </c>
      <c r="C11">
        <v>36</v>
      </c>
      <c r="D11">
        <v>81</v>
      </c>
      <c r="F11" t="s">
        <v>97</v>
      </c>
      <c r="G11">
        <f>B13/D13</f>
        <v>0.48344370860927155</v>
      </c>
    </row>
    <row r="12" spans="1:7">
      <c r="A12" t="s">
        <v>11</v>
      </c>
      <c r="B12">
        <v>28</v>
      </c>
      <c r="C12">
        <v>42</v>
      </c>
      <c r="D12">
        <v>70</v>
      </c>
      <c r="F12" t="s">
        <v>92</v>
      </c>
      <c r="G12">
        <f>D11/D13</f>
        <v>0.53642384105960261</v>
      </c>
    </row>
    <row r="13" spans="1:7">
      <c r="A13" t="s">
        <v>51</v>
      </c>
      <c r="B13">
        <v>73</v>
      </c>
      <c r="C13">
        <v>78</v>
      </c>
      <c r="D13">
        <v>151</v>
      </c>
      <c r="F13" t="s">
        <v>108</v>
      </c>
      <c r="G13">
        <f>G11*G12</f>
        <v>0.2593307311082847</v>
      </c>
    </row>
    <row r="14" spans="1:7">
      <c r="F14" t="s">
        <v>95</v>
      </c>
      <c r="G14" s="28">
        <f>G13*D13</f>
        <v>39.158940397350989</v>
      </c>
    </row>
    <row r="15" spans="1:7">
      <c r="A15" t="s">
        <v>88</v>
      </c>
      <c r="B15" t="s">
        <v>96</v>
      </c>
    </row>
    <row r="16" spans="1:7">
      <c r="A16" t="s">
        <v>4</v>
      </c>
      <c r="B16" t="s">
        <v>44</v>
      </c>
      <c r="C16" t="s">
        <v>12</v>
      </c>
      <c r="D16" t="s">
        <v>51</v>
      </c>
    </row>
    <row r="17" spans="1:5">
      <c r="A17" t="s">
        <v>37</v>
      </c>
      <c r="B17" s="28">
        <f>D11*B13/D13</f>
        <v>39.158940397350996</v>
      </c>
      <c r="C17" s="28">
        <f>D11*C13/D13</f>
        <v>41.841059602649004</v>
      </c>
      <c r="D17" s="13">
        <f>SUM(B17:C17)</f>
        <v>81</v>
      </c>
    </row>
    <row r="18" spans="1:5">
      <c r="A18" t="s">
        <v>11</v>
      </c>
      <c r="B18" s="28">
        <f>B13*D12/D13</f>
        <v>33.841059602649004</v>
      </c>
      <c r="C18" s="28">
        <f>C13*D12/D13</f>
        <v>36.158940397350996</v>
      </c>
      <c r="D18" s="13">
        <f>SUM(B18:C18)</f>
        <v>70</v>
      </c>
    </row>
    <row r="19" spans="1:5">
      <c r="A19" t="s">
        <v>51</v>
      </c>
      <c r="B19" s="13">
        <f>SUM(B17:B18)</f>
        <v>73</v>
      </c>
      <c r="C19" s="13">
        <f t="shared" ref="C19:D19" si="0">SUM(C17:C18)</f>
        <v>78</v>
      </c>
      <c r="D19" s="13">
        <f t="shared" si="0"/>
        <v>151</v>
      </c>
    </row>
    <row r="22" spans="1:5">
      <c r="A22" t="s">
        <v>88</v>
      </c>
      <c r="B22" t="s">
        <v>96</v>
      </c>
    </row>
    <row r="23" spans="1:5">
      <c r="A23" t="s">
        <v>4</v>
      </c>
      <c r="B23" t="s">
        <v>44</v>
      </c>
      <c r="C23" t="s">
        <v>12</v>
      </c>
    </row>
    <row r="24" spans="1:5">
      <c r="A24" t="s">
        <v>37</v>
      </c>
      <c r="B24" s="28">
        <f>(B11-B17)^2/B17</f>
        <v>0.87126916447428016</v>
      </c>
      <c r="C24" s="28">
        <f>(C11-C17)^2/C17</f>
        <v>0.81541857700798026</v>
      </c>
      <c r="D24" s="13"/>
    </row>
    <row r="25" spans="1:5">
      <c r="A25" t="s">
        <v>11</v>
      </c>
      <c r="B25" s="28">
        <f>(B12-B18)^2/B18</f>
        <v>1.0081828903202386</v>
      </c>
      <c r="C25" s="28">
        <f>(C12-C18)^2/C18</f>
        <v>0.94355578196637702</v>
      </c>
      <c r="D25" s="13"/>
    </row>
    <row r="26" spans="1:5">
      <c r="A26" t="s">
        <v>51</v>
      </c>
      <c r="B26" s="13"/>
      <c r="C26" s="13"/>
      <c r="D26" s="28">
        <f>SUM(B24:C25)</f>
        <v>3.638426413768876</v>
      </c>
      <c r="E26" t="s">
        <v>89</v>
      </c>
    </row>
    <row r="27" spans="1:5">
      <c r="D27">
        <v>1</v>
      </c>
      <c r="E27" t="s">
        <v>24</v>
      </c>
    </row>
    <row r="29" spans="1:5">
      <c r="D29" s="29">
        <f>CHIDIST(D26,D27)</f>
        <v>5.6460274121418449E-2</v>
      </c>
      <c r="E29" t="s">
        <v>90</v>
      </c>
    </row>
    <row r="30" spans="1:5">
      <c r="D30" s="29">
        <f>1 - _xlfn.CHISQ.DIST(D26,D27,1)</f>
        <v>5.6460274121418408E-2</v>
      </c>
    </row>
    <row r="32" spans="1:5">
      <c r="A32" t="s">
        <v>100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10" workbookViewId="0">
      <selection activeCell="D30" sqref="D30"/>
    </sheetView>
  </sheetViews>
  <sheetFormatPr defaultRowHeight="12.5"/>
  <cols>
    <col min="1" max="1" width="23.1796875" customWidth="1"/>
    <col min="2" max="2" width="22.26953125" customWidth="1"/>
    <col min="3" max="3" width="14.7265625" bestFit="1" customWidth="1"/>
    <col min="4" max="4" width="13" bestFit="1" customWidth="1"/>
    <col min="6" max="6" width="56.7265625" customWidth="1"/>
  </cols>
  <sheetData>
    <row r="1" spans="1:7">
      <c r="A1" s="14" t="s">
        <v>88</v>
      </c>
      <c r="B1" s="14" t="s">
        <v>101</v>
      </c>
    </row>
    <row r="2" spans="1:7">
      <c r="A2" s="14" t="s">
        <v>96</v>
      </c>
      <c r="B2" t="s">
        <v>13</v>
      </c>
      <c r="C2" t="s">
        <v>39</v>
      </c>
      <c r="D2" t="s">
        <v>51</v>
      </c>
    </row>
    <row r="3" spans="1:7">
      <c r="A3" s="15" t="s">
        <v>44</v>
      </c>
      <c r="B3" s="13">
        <v>19</v>
      </c>
      <c r="C3" s="13">
        <v>54</v>
      </c>
      <c r="D3" s="13">
        <v>73</v>
      </c>
    </row>
    <row r="4" spans="1:7">
      <c r="A4" s="15" t="s">
        <v>12</v>
      </c>
      <c r="B4" s="13">
        <v>50</v>
      </c>
      <c r="C4" s="13">
        <v>28</v>
      </c>
      <c r="D4" s="13">
        <v>78</v>
      </c>
    </row>
    <row r="5" spans="1:7">
      <c r="A5" s="15" t="s">
        <v>51</v>
      </c>
      <c r="B5" s="13">
        <v>69</v>
      </c>
      <c r="C5" s="13">
        <v>82</v>
      </c>
      <c r="D5" s="13">
        <v>151</v>
      </c>
    </row>
    <row r="9" spans="1:7">
      <c r="A9" t="s">
        <v>88</v>
      </c>
      <c r="B9" t="s">
        <v>101</v>
      </c>
    </row>
    <row r="10" spans="1:7">
      <c r="A10" t="s">
        <v>96</v>
      </c>
      <c r="B10" t="s">
        <v>13</v>
      </c>
      <c r="C10" t="s">
        <v>39</v>
      </c>
      <c r="D10" t="s">
        <v>51</v>
      </c>
    </row>
    <row r="11" spans="1:7">
      <c r="A11" t="s">
        <v>44</v>
      </c>
      <c r="B11">
        <v>19</v>
      </c>
      <c r="C11">
        <v>54</v>
      </c>
      <c r="D11">
        <v>73</v>
      </c>
      <c r="F11" t="s">
        <v>109</v>
      </c>
      <c r="G11">
        <f>B13/D13</f>
        <v>0.45695364238410596</v>
      </c>
    </row>
    <row r="12" spans="1:7">
      <c r="A12" t="s">
        <v>12</v>
      </c>
      <c r="B12">
        <v>50</v>
      </c>
      <c r="C12">
        <v>28</v>
      </c>
      <c r="D12">
        <v>78</v>
      </c>
      <c r="F12" t="s">
        <v>97</v>
      </c>
      <c r="G12">
        <f>D11/D13</f>
        <v>0.48344370860927155</v>
      </c>
    </row>
    <row r="13" spans="1:7">
      <c r="A13" t="s">
        <v>51</v>
      </c>
      <c r="B13">
        <v>69</v>
      </c>
      <c r="C13">
        <v>82</v>
      </c>
      <c r="D13">
        <v>151</v>
      </c>
      <c r="F13" t="s">
        <v>110</v>
      </c>
      <c r="G13">
        <f>G11*G12</f>
        <v>0.220911363536687</v>
      </c>
    </row>
    <row r="14" spans="1:7">
      <c r="F14" t="s">
        <v>95</v>
      </c>
      <c r="G14" s="28">
        <f>G13*D13</f>
        <v>33.357615894039739</v>
      </c>
    </row>
    <row r="15" spans="1:7">
      <c r="A15" t="s">
        <v>88</v>
      </c>
      <c r="B15" t="s">
        <v>101</v>
      </c>
    </row>
    <row r="16" spans="1:7">
      <c r="A16" t="s">
        <v>96</v>
      </c>
      <c r="B16" t="s">
        <v>13</v>
      </c>
      <c r="C16" t="s">
        <v>39</v>
      </c>
      <c r="D16" t="s">
        <v>51</v>
      </c>
    </row>
    <row r="17" spans="1:5">
      <c r="A17" t="s">
        <v>44</v>
      </c>
      <c r="B17" s="30">
        <f>D11*B13/D13</f>
        <v>33.357615894039732</v>
      </c>
      <c r="C17" s="30">
        <f>D11*C13/D13</f>
        <v>39.642384105960268</v>
      </c>
      <c r="D17" s="13">
        <f>SUM(B17:C17)</f>
        <v>73</v>
      </c>
    </row>
    <row r="18" spans="1:5">
      <c r="A18" t="s">
        <v>12</v>
      </c>
      <c r="B18" s="30">
        <f>B13*D12/D13</f>
        <v>35.642384105960268</v>
      </c>
      <c r="C18" s="30">
        <f>C13*D12/D13</f>
        <v>42.357615894039732</v>
      </c>
      <c r="D18" s="13">
        <f>SUM(B18:C18)</f>
        <v>78</v>
      </c>
    </row>
    <row r="19" spans="1:5">
      <c r="A19" t="s">
        <v>51</v>
      </c>
      <c r="B19" s="13">
        <f>SUM(B17:B18)</f>
        <v>69</v>
      </c>
      <c r="C19" s="13">
        <f t="shared" ref="C19:D19" si="0">SUM(C17:C18)</f>
        <v>82</v>
      </c>
      <c r="D19" s="13">
        <f t="shared" si="0"/>
        <v>151</v>
      </c>
    </row>
    <row r="22" spans="1:5">
      <c r="A22" t="s">
        <v>88</v>
      </c>
      <c r="B22" t="s">
        <v>101</v>
      </c>
    </row>
    <row r="23" spans="1:5">
      <c r="A23" t="s">
        <v>96</v>
      </c>
      <c r="B23" t="s">
        <v>13</v>
      </c>
      <c r="C23" t="s">
        <v>39</v>
      </c>
    </row>
    <row r="24" spans="1:5">
      <c r="A24" t="s">
        <v>44</v>
      </c>
      <c r="B24" s="30">
        <f>(B11-B17)^2/B17</f>
        <v>6.179732233130462</v>
      </c>
      <c r="C24" s="30">
        <f>(C11-C17)^2/C17</f>
        <v>5.2000185864146564</v>
      </c>
      <c r="D24" s="13"/>
    </row>
    <row r="25" spans="1:5">
      <c r="A25" t="s">
        <v>12</v>
      </c>
      <c r="B25" s="30">
        <f>(B12-B18)^2/B18</f>
        <v>5.7835955515195341</v>
      </c>
      <c r="C25" s="30">
        <f>(C12-C18)^2/C18</f>
        <v>4.8666840616444862</v>
      </c>
      <c r="D25" s="13"/>
    </row>
    <row r="26" spans="1:5">
      <c r="B26" s="13"/>
      <c r="C26" s="13"/>
      <c r="D26" s="28">
        <f>SUM(B24:C25)</f>
        <v>22.03003043270914</v>
      </c>
      <c r="E26" t="s">
        <v>89</v>
      </c>
    </row>
    <row r="27" spans="1:5">
      <c r="D27">
        <v>1</v>
      </c>
      <c r="E27" t="s">
        <v>24</v>
      </c>
    </row>
    <row r="29" spans="1:5">
      <c r="D29" s="29">
        <f>CHIDIST(D26,D27)</f>
        <v>2.6841777210094364E-6</v>
      </c>
      <c r="E29" t="s">
        <v>90</v>
      </c>
    </row>
    <row r="30" spans="1:5">
      <c r="D30" s="29">
        <f>1 - _xlfn.CHISQ.DIST(D26,D27,1)</f>
        <v>2.6841777209796192E-6</v>
      </c>
    </row>
    <row r="32" spans="1:5">
      <c r="A32" t="s">
        <v>104</v>
      </c>
    </row>
    <row r="33" spans="1:1">
      <c r="A33" t="s">
        <v>111</v>
      </c>
    </row>
  </sheetData>
  <phoneticPr fontId="7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1CF4A71C16748B83D41DB76A75FBF" ma:contentTypeVersion="8" ma:contentTypeDescription="Create a new document." ma:contentTypeScope="" ma:versionID="06a148c43c93718d32c8aca701489fed">
  <xsd:schema xmlns:xsd="http://www.w3.org/2001/XMLSchema" xmlns:xs="http://www.w3.org/2001/XMLSchema" xmlns:p="http://schemas.microsoft.com/office/2006/metadata/properties" xmlns:ns3="fdae6429-e864-4472-a071-4d3ab63aad23" targetNamespace="http://schemas.microsoft.com/office/2006/metadata/properties" ma:root="true" ma:fieldsID="a089eb5428031ea163d1eed8f02f63ac" ns3:_="">
    <xsd:import namespace="fdae6429-e864-4472-a071-4d3ab63aad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e6429-e864-4472-a071-4d3ab63aa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26C912-FEBD-442C-88F0-0F80D2113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ae6429-e864-4472-a071-4d3ab63aad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1515DA-9910-4D8C-8057-53643E1F6DA1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fdae6429-e864-4472-a071-4d3ab63aad2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06C1222-BB4D-4F31-AD97-EC19EED421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fishing (A1)</vt:lpstr>
      <vt:lpstr>fishing (A2) experienced skippe</vt:lpstr>
      <vt:lpstr>fishing (A2) in-exp skipper</vt:lpstr>
      <vt:lpstr>fishing (A5) exp vs age</vt:lpstr>
      <vt:lpstr>fishing (A5) exp vs GE</vt:lpstr>
      <vt:lpstr>fishing (A5) exp vs search</vt:lpstr>
      <vt:lpstr>fishing (A5) age vs search</vt:lpstr>
      <vt:lpstr>fishing (A5) Age vs GE</vt:lpstr>
      <vt:lpstr>fishing (A5) GE vs search</vt:lpstr>
      <vt:lpstr>Age_of_boat</vt:lpstr>
      <vt:lpstr>Boat</vt:lpstr>
      <vt:lpstr>Catch</vt:lpstr>
      <vt:lpstr>data</vt:lpstr>
      <vt:lpstr>Equipment</vt:lpstr>
      <vt:lpstr>Experienced</vt:lpstr>
      <vt:lpstr>Search</vt:lpstr>
      <vt:lpstr>Time</vt:lpstr>
      <vt:lpstr>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Holland</dc:creator>
  <cp:keywords/>
  <dc:description/>
  <cp:lastModifiedBy>Chiu Fan Hui</cp:lastModifiedBy>
  <cp:revision/>
  <dcterms:created xsi:type="dcterms:W3CDTF">2010-07-06T04:32:28Z</dcterms:created>
  <dcterms:modified xsi:type="dcterms:W3CDTF">2019-10-06T09:05:19Z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0x010100C151CF4A71C16748B83D41DB76A75FBF</vt:lpwstr>
  </property>
</Properties>
</file>