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\OneDrive\Documentos\FUC3M\TRANSMISIÖN 2018\Hojas de cálculo\"/>
    </mc:Choice>
  </mc:AlternateContent>
  <xr:revisionPtr revIDLastSave="0" documentId="13_ncr:1_{C1F7B942-160B-4E2C-A775-7659743DCE3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Grupo final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65" i="1" l="1"/>
  <c r="B64" i="1"/>
  <c r="B83" i="1" s="1"/>
  <c r="D44" i="1"/>
  <c r="B68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C22" i="1" s="1"/>
  <c r="D22" i="1" s="1"/>
  <c r="E22" i="1" s="1"/>
  <c r="B21" i="1"/>
  <c r="B20" i="1"/>
  <c r="B19" i="1"/>
  <c r="B18" i="1"/>
  <c r="B17" i="1"/>
  <c r="B16" i="1"/>
  <c r="B15" i="1"/>
  <c r="B14" i="1"/>
  <c r="B13" i="1"/>
  <c r="B12" i="1"/>
  <c r="B11" i="1"/>
  <c r="B10" i="1"/>
  <c r="C10" i="1" s="1"/>
  <c r="D10" i="1" s="1"/>
  <c r="E10" i="1" s="1"/>
  <c r="B9" i="1"/>
  <c r="B8" i="1"/>
  <c r="B7" i="1"/>
  <c r="B6" i="1"/>
  <c r="C6" i="1" s="1"/>
  <c r="D6" i="1" s="1"/>
  <c r="E6" i="1" s="1"/>
  <c r="B5" i="1"/>
  <c r="C5" i="1" s="1"/>
  <c r="D5" i="1" s="1"/>
  <c r="E5" i="1" s="1"/>
  <c r="C7" i="1"/>
  <c r="D7" i="1" s="1"/>
  <c r="E7" i="1" s="1"/>
  <c r="C11" i="1"/>
  <c r="D11" i="1" s="1"/>
  <c r="E11" i="1" s="1"/>
  <c r="B4" i="1"/>
  <c r="C4" i="1" s="1"/>
  <c r="D4" i="1" s="1"/>
  <c r="E4" i="1" s="1"/>
  <c r="C36" i="1"/>
  <c r="C13" i="1" l="1"/>
  <c r="D13" i="1" s="1"/>
  <c r="E13" i="1" s="1"/>
  <c r="C9" i="1"/>
  <c r="D9" i="1" s="1"/>
  <c r="E9" i="1" s="1"/>
  <c r="C12" i="1"/>
  <c r="D12" i="1" s="1"/>
  <c r="E12" i="1" s="1"/>
  <c r="C8" i="1"/>
  <c r="D8" i="1" s="1"/>
  <c r="E8" i="1" s="1"/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B72" i="1" l="1"/>
  <c r="B76" i="1"/>
  <c r="B80" i="1"/>
  <c r="B69" i="1"/>
  <c r="B73" i="1"/>
  <c r="B77" i="1"/>
  <c r="B81" i="1"/>
  <c r="B70" i="1"/>
  <c r="B74" i="1"/>
  <c r="B78" i="1"/>
  <c r="B82" i="1"/>
  <c r="B71" i="1"/>
  <c r="B75" i="1"/>
  <c r="B79" i="1"/>
  <c r="B118" i="1"/>
  <c r="B117" i="1"/>
  <c r="B116" i="1"/>
  <c r="B115" i="1"/>
  <c r="D45" i="1" l="1"/>
  <c r="D47" i="1"/>
  <c r="D46" i="1" l="1"/>
  <c r="B127" i="1" s="1"/>
  <c r="B131" i="1"/>
  <c r="C60" i="1"/>
  <c r="C59" i="1"/>
  <c r="B129" i="1" l="1"/>
  <c r="B136" i="1"/>
  <c r="B106" i="1" s="1"/>
  <c r="B134" i="1"/>
  <c r="B101" i="1" s="1"/>
  <c r="B137" i="1"/>
  <c r="B108" i="1" s="1"/>
  <c r="B138" i="1"/>
  <c r="B109" i="1" s="1"/>
  <c r="B140" i="1"/>
  <c r="B114" i="1" s="1"/>
  <c r="B133" i="1"/>
  <c r="B100" i="1" s="1"/>
  <c r="B139" i="1"/>
  <c r="B111" i="1" s="1"/>
  <c r="B88" i="1"/>
  <c r="B87" i="1"/>
  <c r="B130" i="1"/>
  <c r="B93" i="1" s="1"/>
  <c r="B128" i="1"/>
  <c r="B89" i="1" s="1"/>
  <c r="B132" i="1"/>
  <c r="B97" i="1" s="1"/>
  <c r="B135" i="1"/>
  <c r="B104" i="1" s="1"/>
  <c r="B96" i="1"/>
  <c r="B95" i="1"/>
  <c r="B92" i="1"/>
  <c r="B91" i="1"/>
  <c r="B113" i="1"/>
  <c r="B60" i="1"/>
  <c r="D60" i="1" s="1"/>
  <c r="E60" i="1" s="1"/>
  <c r="B59" i="1"/>
  <c r="D59" i="1" s="1"/>
  <c r="E59" i="1" s="1"/>
  <c r="C58" i="1"/>
  <c r="B58" i="1"/>
  <c r="C57" i="1"/>
  <c r="B57" i="1"/>
  <c r="C56" i="1"/>
  <c r="B56" i="1"/>
  <c r="C55" i="1"/>
  <c r="B55" i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D36" i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14" i="1"/>
  <c r="B105" i="1" l="1"/>
  <c r="B99" i="1"/>
  <c r="B102" i="1"/>
  <c r="B112" i="1"/>
  <c r="J22" i="1"/>
  <c r="AB22" i="1" s="1"/>
  <c r="P22" i="1"/>
  <c r="V22" i="1" s="1"/>
  <c r="Q22" i="1"/>
  <c r="W22" i="1" s="1"/>
  <c r="K22" i="1"/>
  <c r="AC22" i="1" s="1"/>
  <c r="Q6" i="1"/>
  <c r="W6" i="1" s="1"/>
  <c r="Q10" i="1"/>
  <c r="W10" i="1" s="1"/>
  <c r="Q9" i="1"/>
  <c r="W9" i="1" s="1"/>
  <c r="Q7" i="1"/>
  <c r="W7" i="1" s="1"/>
  <c r="Q11" i="1"/>
  <c r="W11" i="1" s="1"/>
  <c r="Q5" i="1"/>
  <c r="W5" i="1" s="1"/>
  <c r="Q4" i="1"/>
  <c r="W4" i="1" s="1"/>
  <c r="Q8" i="1"/>
  <c r="W8" i="1" s="1"/>
  <c r="Q12" i="1"/>
  <c r="W12" i="1" s="1"/>
  <c r="Q13" i="1"/>
  <c r="W13" i="1" s="1"/>
  <c r="P4" i="1"/>
  <c r="V4" i="1" s="1"/>
  <c r="P8" i="1"/>
  <c r="V8" i="1" s="1"/>
  <c r="P12" i="1"/>
  <c r="V12" i="1" s="1"/>
  <c r="P5" i="1"/>
  <c r="V5" i="1" s="1"/>
  <c r="P9" i="1"/>
  <c r="V9" i="1" s="1"/>
  <c r="P13" i="1"/>
  <c r="V13" i="1" s="1"/>
  <c r="P7" i="1"/>
  <c r="V7" i="1" s="1"/>
  <c r="P6" i="1"/>
  <c r="V6" i="1" s="1"/>
  <c r="P10" i="1"/>
  <c r="V10" i="1" s="1"/>
  <c r="P11" i="1"/>
  <c r="V11" i="1" s="1"/>
  <c r="B98" i="1"/>
  <c r="B110" i="1"/>
  <c r="B107" i="1"/>
  <c r="J9" i="1"/>
  <c r="AB9" i="1" s="1"/>
  <c r="J7" i="1"/>
  <c r="AB7" i="1" s="1"/>
  <c r="J5" i="1"/>
  <c r="AB5" i="1" s="1"/>
  <c r="J11" i="1"/>
  <c r="AB11" i="1" s="1"/>
  <c r="J13" i="1"/>
  <c r="AB13" i="1" s="1"/>
  <c r="J6" i="1"/>
  <c r="AB6" i="1" s="1"/>
  <c r="J12" i="1"/>
  <c r="AB12" i="1" s="1"/>
  <c r="J8" i="1"/>
  <c r="AB8" i="1" s="1"/>
  <c r="J10" i="1"/>
  <c r="AB10" i="1" s="1"/>
  <c r="J4" i="1"/>
  <c r="AB4" i="1" s="1"/>
  <c r="K12" i="1"/>
  <c r="AC12" i="1" s="1"/>
  <c r="K9" i="1"/>
  <c r="AC9" i="1" s="1"/>
  <c r="K10" i="1"/>
  <c r="AC10" i="1" s="1"/>
  <c r="K11" i="1"/>
  <c r="AC11" i="1" s="1"/>
  <c r="K5" i="1"/>
  <c r="AC5" i="1" s="1"/>
  <c r="K6" i="1"/>
  <c r="AC6" i="1" s="1"/>
  <c r="K7" i="1"/>
  <c r="AC7" i="1" s="1"/>
  <c r="K13" i="1"/>
  <c r="AC13" i="1" s="1"/>
  <c r="K4" i="1"/>
  <c r="AC4" i="1" s="1"/>
  <c r="K8" i="1"/>
  <c r="AC8" i="1" s="1"/>
  <c r="B103" i="1"/>
  <c r="B90" i="1"/>
  <c r="B94" i="1"/>
  <c r="D55" i="1"/>
  <c r="E55" i="1" s="1"/>
  <c r="L22" i="1" s="1"/>
  <c r="R22" i="1" s="1"/>
  <c r="D57" i="1"/>
  <c r="E57" i="1" s="1"/>
  <c r="N22" i="1" s="1"/>
  <c r="T22" i="1" s="1"/>
  <c r="D56" i="1"/>
  <c r="E56" i="1" s="1"/>
  <c r="M22" i="1" s="1"/>
  <c r="S22" i="1" s="1"/>
  <c r="D58" i="1"/>
  <c r="E58" i="1" s="1"/>
  <c r="O22" i="1" s="1"/>
  <c r="U22" i="1" s="1"/>
  <c r="D14" i="1"/>
  <c r="E14" i="1" s="1"/>
  <c r="P16" i="1"/>
  <c r="V16" i="1" s="1"/>
  <c r="P19" i="1"/>
  <c r="V19" i="1" s="1"/>
  <c r="P23" i="1"/>
  <c r="V23" i="1" s="1"/>
  <c r="P27" i="1"/>
  <c r="V27" i="1" s="1"/>
  <c r="P31" i="1"/>
  <c r="V31" i="1" s="1"/>
  <c r="P35" i="1"/>
  <c r="V35" i="1" s="1"/>
  <c r="P39" i="1"/>
  <c r="V39" i="1" s="1"/>
  <c r="J17" i="1"/>
  <c r="AB17" i="1" s="1"/>
  <c r="J25" i="1"/>
  <c r="AB25" i="1" s="1"/>
  <c r="J29" i="1"/>
  <c r="AB29" i="1" s="1"/>
  <c r="J33" i="1"/>
  <c r="AB33" i="1" s="1"/>
  <c r="J37" i="1"/>
  <c r="AB37" i="1" s="1"/>
  <c r="J41" i="1"/>
  <c r="AB41" i="1" s="1"/>
  <c r="P20" i="1"/>
  <c r="V20" i="1" s="1"/>
  <c r="P24" i="1"/>
  <c r="V24" i="1" s="1"/>
  <c r="P28" i="1"/>
  <c r="V28" i="1" s="1"/>
  <c r="P32" i="1"/>
  <c r="V32" i="1" s="1"/>
  <c r="P36" i="1"/>
  <c r="V36" i="1" s="1"/>
  <c r="P40" i="1"/>
  <c r="V40" i="1" s="1"/>
  <c r="P14" i="1"/>
  <c r="V14" i="1" s="1"/>
  <c r="J15" i="1"/>
  <c r="AB15" i="1" s="1"/>
  <c r="J18" i="1"/>
  <c r="AB18" i="1" s="1"/>
  <c r="J21" i="1"/>
  <c r="AB21" i="1" s="1"/>
  <c r="J26" i="1"/>
  <c r="AB26" i="1" s="1"/>
  <c r="J30" i="1"/>
  <c r="AB30" i="1" s="1"/>
  <c r="J34" i="1"/>
  <c r="AB34" i="1" s="1"/>
  <c r="J38" i="1"/>
  <c r="AB38" i="1" s="1"/>
  <c r="J42" i="1"/>
  <c r="AB42" i="1" s="1"/>
  <c r="P17" i="1"/>
  <c r="V17" i="1" s="1"/>
  <c r="P25" i="1"/>
  <c r="V25" i="1" s="1"/>
  <c r="P29" i="1"/>
  <c r="V29" i="1" s="1"/>
  <c r="P33" i="1"/>
  <c r="V33" i="1" s="1"/>
  <c r="P37" i="1"/>
  <c r="V37" i="1" s="1"/>
  <c r="P41" i="1"/>
  <c r="V41" i="1" s="1"/>
  <c r="J16" i="1"/>
  <c r="AB16" i="1" s="1"/>
  <c r="J19" i="1"/>
  <c r="AB19" i="1" s="1"/>
  <c r="J23" i="1"/>
  <c r="AB23" i="1" s="1"/>
  <c r="J27" i="1"/>
  <c r="AB27" i="1" s="1"/>
  <c r="J31" i="1"/>
  <c r="AB31" i="1" s="1"/>
  <c r="J35" i="1"/>
  <c r="AB35" i="1" s="1"/>
  <c r="J39" i="1"/>
  <c r="AB39" i="1" s="1"/>
  <c r="P15" i="1"/>
  <c r="V15" i="1" s="1"/>
  <c r="P18" i="1"/>
  <c r="V18" i="1" s="1"/>
  <c r="P21" i="1"/>
  <c r="V21" i="1" s="1"/>
  <c r="P26" i="1"/>
  <c r="V26" i="1" s="1"/>
  <c r="P30" i="1"/>
  <c r="V30" i="1" s="1"/>
  <c r="P34" i="1"/>
  <c r="V34" i="1" s="1"/>
  <c r="P38" i="1"/>
  <c r="V38" i="1" s="1"/>
  <c r="P42" i="1"/>
  <c r="V42" i="1" s="1"/>
  <c r="J20" i="1"/>
  <c r="AB20" i="1" s="1"/>
  <c r="J24" i="1"/>
  <c r="AB24" i="1" s="1"/>
  <c r="J28" i="1"/>
  <c r="AB28" i="1" s="1"/>
  <c r="J32" i="1"/>
  <c r="AB32" i="1" s="1"/>
  <c r="J36" i="1"/>
  <c r="AB36" i="1" s="1"/>
  <c r="J40" i="1"/>
  <c r="AB40" i="1" s="1"/>
  <c r="J14" i="1"/>
  <c r="AB14" i="1" s="1"/>
  <c r="Q15" i="1"/>
  <c r="W15" i="1" s="1"/>
  <c r="Q18" i="1"/>
  <c r="W18" i="1" s="1"/>
  <c r="Q21" i="1"/>
  <c r="W21" i="1" s="1"/>
  <c r="Q26" i="1"/>
  <c r="W26" i="1" s="1"/>
  <c r="Q30" i="1"/>
  <c r="W30" i="1" s="1"/>
  <c r="Q34" i="1"/>
  <c r="W34" i="1" s="1"/>
  <c r="Q38" i="1"/>
  <c r="W38" i="1" s="1"/>
  <c r="Q42" i="1"/>
  <c r="W42" i="1" s="1"/>
  <c r="K20" i="1"/>
  <c r="AC20" i="1" s="1"/>
  <c r="K24" i="1"/>
  <c r="AC24" i="1" s="1"/>
  <c r="K28" i="1"/>
  <c r="AC28" i="1" s="1"/>
  <c r="K32" i="1"/>
  <c r="AC32" i="1" s="1"/>
  <c r="K36" i="1"/>
  <c r="AC36" i="1" s="1"/>
  <c r="K40" i="1"/>
  <c r="AC40" i="1" s="1"/>
  <c r="K14" i="1"/>
  <c r="AC14" i="1" s="1"/>
  <c r="Q16" i="1"/>
  <c r="W16" i="1" s="1"/>
  <c r="Q19" i="1"/>
  <c r="W19" i="1" s="1"/>
  <c r="Q23" i="1"/>
  <c r="W23" i="1" s="1"/>
  <c r="Q27" i="1"/>
  <c r="W27" i="1" s="1"/>
  <c r="Q31" i="1"/>
  <c r="W31" i="1" s="1"/>
  <c r="Q35" i="1"/>
  <c r="W35" i="1" s="1"/>
  <c r="Q39" i="1"/>
  <c r="W39" i="1" s="1"/>
  <c r="K17" i="1"/>
  <c r="AC17" i="1" s="1"/>
  <c r="K25" i="1"/>
  <c r="AC25" i="1" s="1"/>
  <c r="K29" i="1"/>
  <c r="AC29" i="1" s="1"/>
  <c r="K33" i="1"/>
  <c r="AC33" i="1" s="1"/>
  <c r="K37" i="1"/>
  <c r="AC37" i="1" s="1"/>
  <c r="K41" i="1"/>
  <c r="AC41" i="1" s="1"/>
  <c r="Q20" i="1"/>
  <c r="W20" i="1" s="1"/>
  <c r="Q24" i="1"/>
  <c r="W24" i="1" s="1"/>
  <c r="Q28" i="1"/>
  <c r="W28" i="1" s="1"/>
  <c r="Q32" i="1"/>
  <c r="W32" i="1" s="1"/>
  <c r="Q36" i="1"/>
  <c r="W36" i="1" s="1"/>
  <c r="Q40" i="1"/>
  <c r="W40" i="1" s="1"/>
  <c r="Q14" i="1"/>
  <c r="W14" i="1" s="1"/>
  <c r="K15" i="1"/>
  <c r="AC15" i="1" s="1"/>
  <c r="K18" i="1"/>
  <c r="AC18" i="1" s="1"/>
  <c r="K21" i="1"/>
  <c r="AC21" i="1" s="1"/>
  <c r="K26" i="1"/>
  <c r="AC26" i="1" s="1"/>
  <c r="K30" i="1"/>
  <c r="AC30" i="1" s="1"/>
  <c r="K34" i="1"/>
  <c r="AC34" i="1" s="1"/>
  <c r="K38" i="1"/>
  <c r="AC38" i="1" s="1"/>
  <c r="K42" i="1"/>
  <c r="AC42" i="1" s="1"/>
  <c r="Q17" i="1"/>
  <c r="W17" i="1" s="1"/>
  <c r="Q25" i="1"/>
  <c r="W25" i="1" s="1"/>
  <c r="Q29" i="1"/>
  <c r="W29" i="1" s="1"/>
  <c r="Q33" i="1"/>
  <c r="W33" i="1" s="1"/>
  <c r="Q37" i="1"/>
  <c r="W37" i="1" s="1"/>
  <c r="Q41" i="1"/>
  <c r="W41" i="1" s="1"/>
  <c r="K16" i="1"/>
  <c r="AC16" i="1" s="1"/>
  <c r="K19" i="1"/>
  <c r="AC19" i="1" s="1"/>
  <c r="K23" i="1"/>
  <c r="AC23" i="1" s="1"/>
  <c r="K27" i="1"/>
  <c r="AC27" i="1" s="1"/>
  <c r="K31" i="1"/>
  <c r="AC31" i="1" s="1"/>
  <c r="K35" i="1"/>
  <c r="AC35" i="1" s="1"/>
  <c r="K39" i="1"/>
  <c r="AC39" i="1" s="1"/>
  <c r="I27" i="1" l="1"/>
  <c r="AA27" i="1" s="1"/>
  <c r="O15" i="1"/>
  <c r="U15" i="1" s="1"/>
  <c r="O27" i="1"/>
  <c r="U27" i="1" s="1"/>
  <c r="I26" i="1"/>
  <c r="AA26" i="1" s="1"/>
  <c r="I40" i="1"/>
  <c r="AA40" i="1" s="1"/>
  <c r="O14" i="1"/>
  <c r="U14" i="1" s="1"/>
  <c r="I24" i="1"/>
  <c r="AA24" i="1" s="1"/>
  <c r="O33" i="1"/>
  <c r="U33" i="1" s="1"/>
  <c r="I37" i="1"/>
  <c r="AA37" i="1" s="1"/>
  <c r="O30" i="1"/>
  <c r="U30" i="1" s="1"/>
  <c r="O17" i="1"/>
  <c r="U17" i="1" s="1"/>
  <c r="O20" i="1"/>
  <c r="U20" i="1" s="1"/>
  <c r="O36" i="1"/>
  <c r="U36" i="1" s="1"/>
  <c r="I22" i="1"/>
  <c r="AA22" i="1" s="1"/>
  <c r="O6" i="1"/>
  <c r="U6" i="1" s="1"/>
  <c r="O10" i="1"/>
  <c r="U10" i="1" s="1"/>
  <c r="O9" i="1"/>
  <c r="U9" i="1" s="1"/>
  <c r="O7" i="1"/>
  <c r="U7" i="1" s="1"/>
  <c r="O11" i="1"/>
  <c r="U11" i="1" s="1"/>
  <c r="O5" i="1"/>
  <c r="U5" i="1" s="1"/>
  <c r="O4" i="1"/>
  <c r="U4" i="1" s="1"/>
  <c r="O8" i="1"/>
  <c r="U8" i="1" s="1"/>
  <c r="O12" i="1"/>
  <c r="U12" i="1" s="1"/>
  <c r="O13" i="1"/>
  <c r="U13" i="1" s="1"/>
  <c r="H22" i="1"/>
  <c r="Z22" i="1" s="1"/>
  <c r="N4" i="1"/>
  <c r="T4" i="1" s="1"/>
  <c r="N8" i="1"/>
  <c r="T8" i="1" s="1"/>
  <c r="N12" i="1"/>
  <c r="T12" i="1" s="1"/>
  <c r="N5" i="1"/>
  <c r="T5" i="1" s="1"/>
  <c r="N9" i="1"/>
  <c r="T9" i="1" s="1"/>
  <c r="N13" i="1"/>
  <c r="T13" i="1" s="1"/>
  <c r="N7" i="1"/>
  <c r="T7" i="1" s="1"/>
  <c r="N6" i="1"/>
  <c r="T6" i="1" s="1"/>
  <c r="N10" i="1"/>
  <c r="T10" i="1" s="1"/>
  <c r="N11" i="1"/>
  <c r="T11" i="1" s="1"/>
  <c r="L4" i="1"/>
  <c r="R4" i="1" s="1"/>
  <c r="L8" i="1"/>
  <c r="R8" i="1" s="1"/>
  <c r="L12" i="1"/>
  <c r="R12" i="1" s="1"/>
  <c r="L11" i="1"/>
  <c r="R11" i="1" s="1"/>
  <c r="L5" i="1"/>
  <c r="R5" i="1" s="1"/>
  <c r="L9" i="1"/>
  <c r="R9" i="1" s="1"/>
  <c r="L13" i="1"/>
  <c r="R13" i="1" s="1"/>
  <c r="L6" i="1"/>
  <c r="R6" i="1" s="1"/>
  <c r="L10" i="1"/>
  <c r="R10" i="1" s="1"/>
  <c r="L7" i="1"/>
  <c r="R7" i="1" s="1"/>
  <c r="H20" i="1"/>
  <c r="Z20" i="1" s="1"/>
  <c r="L36" i="1"/>
  <c r="R36" i="1" s="1"/>
  <c r="G22" i="1"/>
  <c r="Y22" i="1" s="1"/>
  <c r="M6" i="1"/>
  <c r="S6" i="1" s="1"/>
  <c r="M10" i="1"/>
  <c r="S10" i="1" s="1"/>
  <c r="M5" i="1"/>
  <c r="S5" i="1" s="1"/>
  <c r="M7" i="1"/>
  <c r="S7" i="1" s="1"/>
  <c r="M11" i="1"/>
  <c r="S11" i="1" s="1"/>
  <c r="M13" i="1"/>
  <c r="S13" i="1" s="1"/>
  <c r="M4" i="1"/>
  <c r="S4" i="1" s="1"/>
  <c r="M8" i="1"/>
  <c r="S8" i="1" s="1"/>
  <c r="M12" i="1"/>
  <c r="S12" i="1" s="1"/>
  <c r="M9" i="1"/>
  <c r="S9" i="1" s="1"/>
  <c r="L17" i="1"/>
  <c r="R17" i="1" s="1"/>
  <c r="F22" i="1"/>
  <c r="X22" i="1" s="1"/>
  <c r="N26" i="1"/>
  <c r="T26" i="1" s="1"/>
  <c r="H34" i="1"/>
  <c r="Z34" i="1" s="1"/>
  <c r="F36" i="1"/>
  <c r="X36" i="1" s="1"/>
  <c r="L26" i="1"/>
  <c r="R26" i="1" s="1"/>
  <c r="F20" i="1"/>
  <c r="X20" i="1" s="1"/>
  <c r="L42" i="1"/>
  <c r="R42" i="1" s="1"/>
  <c r="F30" i="1"/>
  <c r="X30" i="1" s="1"/>
  <c r="L16" i="1"/>
  <c r="R16" i="1" s="1"/>
  <c r="F9" i="1"/>
  <c r="X9" i="1" s="1"/>
  <c r="F13" i="1"/>
  <c r="X13" i="1" s="1"/>
  <c r="F5" i="1"/>
  <c r="X5" i="1" s="1"/>
  <c r="F10" i="1"/>
  <c r="X10" i="1" s="1"/>
  <c r="F12" i="1"/>
  <c r="X12" i="1" s="1"/>
  <c r="F6" i="1"/>
  <c r="X6" i="1" s="1"/>
  <c r="F11" i="1"/>
  <c r="X11" i="1" s="1"/>
  <c r="F7" i="1"/>
  <c r="X7" i="1" s="1"/>
  <c r="F4" i="1"/>
  <c r="X4" i="1" s="1"/>
  <c r="F8" i="1"/>
  <c r="X8" i="1" s="1"/>
  <c r="F33" i="1"/>
  <c r="X33" i="1" s="1"/>
  <c r="L20" i="1"/>
  <c r="R20" i="1" s="1"/>
  <c r="O24" i="1"/>
  <c r="U24" i="1" s="1"/>
  <c r="I5" i="1"/>
  <c r="AA5" i="1" s="1"/>
  <c r="I10" i="1"/>
  <c r="AA10" i="1" s="1"/>
  <c r="I11" i="1"/>
  <c r="AA11" i="1" s="1"/>
  <c r="I12" i="1"/>
  <c r="AA12" i="1" s="1"/>
  <c r="I9" i="1"/>
  <c r="AA9" i="1" s="1"/>
  <c r="I6" i="1"/>
  <c r="AA6" i="1" s="1"/>
  <c r="I4" i="1"/>
  <c r="AA4" i="1" s="1"/>
  <c r="I13" i="1"/>
  <c r="AA13" i="1" s="1"/>
  <c r="I7" i="1"/>
  <c r="AA7" i="1" s="1"/>
  <c r="I8" i="1"/>
  <c r="AA8" i="1" s="1"/>
  <c r="F35" i="1"/>
  <c r="X35" i="1" s="1"/>
  <c r="F15" i="1"/>
  <c r="X15" i="1" s="1"/>
  <c r="F17" i="1"/>
  <c r="X17" i="1" s="1"/>
  <c r="F19" i="1"/>
  <c r="X19" i="1" s="1"/>
  <c r="L33" i="1"/>
  <c r="R33" i="1" s="1"/>
  <c r="M18" i="1"/>
  <c r="S18" i="1" s="1"/>
  <c r="G7" i="1"/>
  <c r="Y7" i="1" s="1"/>
  <c r="G12" i="1"/>
  <c r="Y12" i="1" s="1"/>
  <c r="G10" i="1"/>
  <c r="Y10" i="1" s="1"/>
  <c r="G5" i="1"/>
  <c r="Y5" i="1" s="1"/>
  <c r="G11" i="1"/>
  <c r="Y11" i="1" s="1"/>
  <c r="G6" i="1"/>
  <c r="Y6" i="1" s="1"/>
  <c r="G4" i="1"/>
  <c r="Y4" i="1" s="1"/>
  <c r="G8" i="1"/>
  <c r="Y8" i="1" s="1"/>
  <c r="G9" i="1"/>
  <c r="Y9" i="1" s="1"/>
  <c r="G13" i="1"/>
  <c r="Y13" i="1" s="1"/>
  <c r="L27" i="1"/>
  <c r="R27" i="1" s="1"/>
  <c r="H9" i="1"/>
  <c r="Z9" i="1" s="1"/>
  <c r="H13" i="1"/>
  <c r="Z13" i="1" s="1"/>
  <c r="H12" i="1"/>
  <c r="Z12" i="1" s="1"/>
  <c r="H5" i="1"/>
  <c r="Z5" i="1" s="1"/>
  <c r="H10" i="1"/>
  <c r="Z10" i="1" s="1"/>
  <c r="H8" i="1"/>
  <c r="Z8" i="1" s="1"/>
  <c r="H7" i="1"/>
  <c r="Z7" i="1" s="1"/>
  <c r="H11" i="1"/>
  <c r="Z11" i="1" s="1"/>
  <c r="H4" i="1"/>
  <c r="Z4" i="1" s="1"/>
  <c r="H6" i="1"/>
  <c r="Z6" i="1" s="1"/>
  <c r="F29" i="1"/>
  <c r="X29" i="1" s="1"/>
  <c r="F32" i="1"/>
  <c r="X32" i="1" s="1"/>
  <c r="F31" i="1"/>
  <c r="X31" i="1" s="1"/>
  <c r="F16" i="1"/>
  <c r="X16" i="1" s="1"/>
  <c r="F42" i="1"/>
  <c r="X42" i="1" s="1"/>
  <c r="F26" i="1"/>
  <c r="X26" i="1" s="1"/>
  <c r="L38" i="1"/>
  <c r="R38" i="1" s="1"/>
  <c r="L21" i="1"/>
  <c r="R21" i="1" s="1"/>
  <c r="L29" i="1"/>
  <c r="R29" i="1" s="1"/>
  <c r="L32" i="1"/>
  <c r="R32" i="1" s="1"/>
  <c r="L39" i="1"/>
  <c r="R39" i="1" s="1"/>
  <c r="L23" i="1"/>
  <c r="R23" i="1" s="1"/>
  <c r="F41" i="1"/>
  <c r="X41" i="1" s="1"/>
  <c r="F25" i="1"/>
  <c r="X25" i="1" s="1"/>
  <c r="F28" i="1"/>
  <c r="X28" i="1" s="1"/>
  <c r="F27" i="1"/>
  <c r="X27" i="1" s="1"/>
  <c r="F38" i="1"/>
  <c r="X38" i="1" s="1"/>
  <c r="F21" i="1"/>
  <c r="X21" i="1" s="1"/>
  <c r="L34" i="1"/>
  <c r="R34" i="1" s="1"/>
  <c r="L18" i="1"/>
  <c r="R18" i="1" s="1"/>
  <c r="L41" i="1"/>
  <c r="R41" i="1" s="1"/>
  <c r="L25" i="1"/>
  <c r="R25" i="1" s="1"/>
  <c r="L28" i="1"/>
  <c r="R28" i="1" s="1"/>
  <c r="L35" i="1"/>
  <c r="R35" i="1" s="1"/>
  <c r="L19" i="1"/>
  <c r="R19" i="1" s="1"/>
  <c r="F37" i="1"/>
  <c r="X37" i="1" s="1"/>
  <c r="F40" i="1"/>
  <c r="X40" i="1" s="1"/>
  <c r="F24" i="1"/>
  <c r="X24" i="1" s="1"/>
  <c r="F39" i="1"/>
  <c r="X39" i="1" s="1"/>
  <c r="F23" i="1"/>
  <c r="X23" i="1" s="1"/>
  <c r="F34" i="1"/>
  <c r="X34" i="1" s="1"/>
  <c r="F18" i="1"/>
  <c r="X18" i="1" s="1"/>
  <c r="L30" i="1"/>
  <c r="R30" i="1" s="1"/>
  <c r="L15" i="1"/>
  <c r="R15" i="1" s="1"/>
  <c r="L37" i="1"/>
  <c r="R37" i="1" s="1"/>
  <c r="L40" i="1"/>
  <c r="R40" i="1" s="1"/>
  <c r="L24" i="1"/>
  <c r="R24" i="1" s="1"/>
  <c r="L31" i="1"/>
  <c r="R31" i="1" s="1"/>
  <c r="H41" i="1"/>
  <c r="Z41" i="1" s="1"/>
  <c r="H30" i="1"/>
  <c r="Z30" i="1" s="1"/>
  <c r="N31" i="1"/>
  <c r="T31" i="1" s="1"/>
  <c r="H14" i="1"/>
  <c r="Z14" i="1" s="1"/>
  <c r="N19" i="1"/>
  <c r="T19" i="1" s="1"/>
  <c r="H27" i="1"/>
  <c r="Z27" i="1" s="1"/>
  <c r="N33" i="1"/>
  <c r="T33" i="1" s="1"/>
  <c r="H23" i="1"/>
  <c r="Z23" i="1" s="1"/>
  <c r="N24" i="1"/>
  <c r="T24" i="1" s="1"/>
  <c r="N38" i="1"/>
  <c r="T38" i="1" s="1"/>
  <c r="G34" i="1"/>
  <c r="Y34" i="1" s="1"/>
  <c r="H29" i="1"/>
  <c r="Z29" i="1" s="1"/>
  <c r="H36" i="1"/>
  <c r="Z36" i="1" s="1"/>
  <c r="H18" i="1"/>
  <c r="Z18" i="1" s="1"/>
  <c r="N40" i="1"/>
  <c r="T40" i="1" s="1"/>
  <c r="N16" i="1"/>
  <c r="T16" i="1" s="1"/>
  <c r="N21" i="1"/>
  <c r="T21" i="1" s="1"/>
  <c r="N29" i="1"/>
  <c r="T29" i="1" s="1"/>
  <c r="H25" i="1"/>
  <c r="Z25" i="1" s="1"/>
  <c r="H32" i="1"/>
  <c r="Z32" i="1" s="1"/>
  <c r="H39" i="1"/>
  <c r="Z39" i="1" s="1"/>
  <c r="H15" i="1"/>
  <c r="Z15" i="1" s="1"/>
  <c r="N28" i="1"/>
  <c r="T28" i="1" s="1"/>
  <c r="N35" i="1"/>
  <c r="T35" i="1" s="1"/>
  <c r="N42" i="1"/>
  <c r="T42" i="1" s="1"/>
  <c r="N17" i="1"/>
  <c r="T17" i="1" s="1"/>
  <c r="G23" i="1"/>
  <c r="Y23" i="1" s="1"/>
  <c r="G41" i="1"/>
  <c r="Y41" i="1" s="1"/>
  <c r="M28" i="1"/>
  <c r="S28" i="1" s="1"/>
  <c r="M35" i="1"/>
  <c r="S35" i="1" s="1"/>
  <c r="M42" i="1"/>
  <c r="S42" i="1" s="1"/>
  <c r="G30" i="1"/>
  <c r="Y30" i="1" s="1"/>
  <c r="G19" i="1"/>
  <c r="Y19" i="1" s="1"/>
  <c r="M23" i="1"/>
  <c r="S23" i="1" s="1"/>
  <c r="M30" i="1"/>
  <c r="S30" i="1" s="1"/>
  <c r="H37" i="1"/>
  <c r="Z37" i="1" s="1"/>
  <c r="H28" i="1"/>
  <c r="Z28" i="1" s="1"/>
  <c r="H35" i="1"/>
  <c r="Z35" i="1" s="1"/>
  <c r="H19" i="1"/>
  <c r="Z19" i="1" s="1"/>
  <c r="H42" i="1"/>
  <c r="Z42" i="1" s="1"/>
  <c r="H26" i="1"/>
  <c r="Z26" i="1" s="1"/>
  <c r="G18" i="1"/>
  <c r="Y18" i="1" s="1"/>
  <c r="G25" i="1"/>
  <c r="Y25" i="1" s="1"/>
  <c r="G32" i="1"/>
  <c r="Y32" i="1" s="1"/>
  <c r="G39" i="1"/>
  <c r="Y39" i="1" s="1"/>
  <c r="N14" i="1"/>
  <c r="T14" i="1" s="1"/>
  <c r="N36" i="1"/>
  <c r="T36" i="1" s="1"/>
  <c r="N20" i="1"/>
  <c r="T20" i="1" s="1"/>
  <c r="N27" i="1"/>
  <c r="T27" i="1" s="1"/>
  <c r="N34" i="1"/>
  <c r="T34" i="1" s="1"/>
  <c r="N18" i="1"/>
  <c r="T18" i="1" s="1"/>
  <c r="N41" i="1"/>
  <c r="T41" i="1" s="1"/>
  <c r="N25" i="1"/>
  <c r="T25" i="1" s="1"/>
  <c r="M37" i="1"/>
  <c r="S37" i="1" s="1"/>
  <c r="M19" i="1"/>
  <c r="S19" i="1" s="1"/>
  <c r="M26" i="1"/>
  <c r="S26" i="1" s="1"/>
  <c r="G37" i="1"/>
  <c r="Y37" i="1" s="1"/>
  <c r="M41" i="1"/>
  <c r="S41" i="1" s="1"/>
  <c r="H33" i="1"/>
  <c r="Z33" i="1" s="1"/>
  <c r="H17" i="1"/>
  <c r="Z17" i="1" s="1"/>
  <c r="H40" i="1"/>
  <c r="Z40" i="1" s="1"/>
  <c r="H24" i="1"/>
  <c r="Z24" i="1" s="1"/>
  <c r="H31" i="1"/>
  <c r="Z31" i="1" s="1"/>
  <c r="H16" i="1"/>
  <c r="Z16" i="1" s="1"/>
  <c r="H38" i="1"/>
  <c r="Z38" i="1" s="1"/>
  <c r="H21" i="1"/>
  <c r="Z21" i="1" s="1"/>
  <c r="G15" i="1"/>
  <c r="Y15" i="1" s="1"/>
  <c r="G28" i="1"/>
  <c r="Y28" i="1" s="1"/>
  <c r="G35" i="1"/>
  <c r="Y35" i="1" s="1"/>
  <c r="N32" i="1"/>
  <c r="T32" i="1" s="1"/>
  <c r="N39" i="1"/>
  <c r="T39" i="1" s="1"/>
  <c r="N23" i="1"/>
  <c r="T23" i="1" s="1"/>
  <c r="N30" i="1"/>
  <c r="T30" i="1" s="1"/>
  <c r="N15" i="1"/>
  <c r="T15" i="1" s="1"/>
  <c r="N37" i="1"/>
  <c r="T37" i="1" s="1"/>
  <c r="M25" i="1"/>
  <c r="S25" i="1" s="1"/>
  <c r="M32" i="1"/>
  <c r="S32" i="1" s="1"/>
  <c r="M39" i="1"/>
  <c r="S39" i="1" s="1"/>
  <c r="M15" i="1"/>
  <c r="S15" i="1" s="1"/>
  <c r="G42" i="1"/>
  <c r="Y42" i="1" s="1"/>
  <c r="G26" i="1"/>
  <c r="Y26" i="1" s="1"/>
  <c r="G33" i="1"/>
  <c r="Y33" i="1" s="1"/>
  <c r="G17" i="1"/>
  <c r="Y17" i="1" s="1"/>
  <c r="G40" i="1"/>
  <c r="Y40" i="1" s="1"/>
  <c r="G24" i="1"/>
  <c r="Y24" i="1" s="1"/>
  <c r="G31" i="1"/>
  <c r="Y31" i="1" s="1"/>
  <c r="G16" i="1"/>
  <c r="Y16" i="1" s="1"/>
  <c r="M33" i="1"/>
  <c r="S33" i="1" s="1"/>
  <c r="M17" i="1"/>
  <c r="S17" i="1" s="1"/>
  <c r="M40" i="1"/>
  <c r="S40" i="1" s="1"/>
  <c r="M24" i="1"/>
  <c r="S24" i="1" s="1"/>
  <c r="M31" i="1"/>
  <c r="S31" i="1" s="1"/>
  <c r="M16" i="1"/>
  <c r="S16" i="1" s="1"/>
  <c r="M38" i="1"/>
  <c r="S38" i="1" s="1"/>
  <c r="M21" i="1"/>
  <c r="S21" i="1" s="1"/>
  <c r="G38" i="1"/>
  <c r="Y38" i="1" s="1"/>
  <c r="G21" i="1"/>
  <c r="Y21" i="1" s="1"/>
  <c r="G29" i="1"/>
  <c r="Y29" i="1" s="1"/>
  <c r="G14" i="1"/>
  <c r="Y14" i="1" s="1"/>
  <c r="G36" i="1"/>
  <c r="Y36" i="1" s="1"/>
  <c r="G20" i="1"/>
  <c r="Y20" i="1" s="1"/>
  <c r="G27" i="1"/>
  <c r="Y27" i="1" s="1"/>
  <c r="M29" i="1"/>
  <c r="S29" i="1" s="1"/>
  <c r="M14" i="1"/>
  <c r="S14" i="1" s="1"/>
  <c r="M36" i="1"/>
  <c r="S36" i="1" s="1"/>
  <c r="M20" i="1"/>
  <c r="S20" i="1" s="1"/>
  <c r="M27" i="1"/>
  <c r="S27" i="1" s="1"/>
  <c r="M34" i="1"/>
  <c r="S34" i="1" s="1"/>
  <c r="I42" i="1"/>
  <c r="AA42" i="1" s="1"/>
  <c r="I33" i="1"/>
  <c r="AA33" i="1" s="1"/>
  <c r="I17" i="1"/>
  <c r="AA17" i="1" s="1"/>
  <c r="O39" i="1"/>
  <c r="U39" i="1" s="1"/>
  <c r="O23" i="1"/>
  <c r="U23" i="1" s="1"/>
  <c r="I36" i="1"/>
  <c r="AA36" i="1" s="1"/>
  <c r="I20" i="1"/>
  <c r="AA20" i="1" s="1"/>
  <c r="O42" i="1"/>
  <c r="U42" i="1" s="1"/>
  <c r="O26" i="1"/>
  <c r="U26" i="1" s="1"/>
  <c r="I39" i="1"/>
  <c r="AA39" i="1" s="1"/>
  <c r="I23" i="1"/>
  <c r="AA23" i="1" s="1"/>
  <c r="O29" i="1"/>
  <c r="U29" i="1" s="1"/>
  <c r="I38" i="1"/>
  <c r="AA38" i="1" s="1"/>
  <c r="I21" i="1"/>
  <c r="AA21" i="1" s="1"/>
  <c r="O32" i="1"/>
  <c r="U32" i="1" s="1"/>
  <c r="I14" i="1"/>
  <c r="AA14" i="1" s="1"/>
  <c r="I29" i="1"/>
  <c r="AA29" i="1" s="1"/>
  <c r="O35" i="1"/>
  <c r="U35" i="1" s="1"/>
  <c r="O19" i="1"/>
  <c r="U19" i="1" s="1"/>
  <c r="I32" i="1"/>
  <c r="AA32" i="1" s="1"/>
  <c r="O38" i="1"/>
  <c r="U38" i="1" s="1"/>
  <c r="O21" i="1"/>
  <c r="U21" i="1" s="1"/>
  <c r="I35" i="1"/>
  <c r="AA35" i="1" s="1"/>
  <c r="I19" i="1"/>
  <c r="AA19" i="1" s="1"/>
  <c r="O41" i="1"/>
  <c r="U41" i="1" s="1"/>
  <c r="O25" i="1"/>
  <c r="U25" i="1" s="1"/>
  <c r="I34" i="1"/>
  <c r="AA34" i="1" s="1"/>
  <c r="I18" i="1"/>
  <c r="AA18" i="1" s="1"/>
  <c r="O28" i="1"/>
  <c r="U28" i="1" s="1"/>
  <c r="I41" i="1"/>
  <c r="AA41" i="1" s="1"/>
  <c r="I25" i="1"/>
  <c r="AA25" i="1" s="1"/>
  <c r="O31" i="1"/>
  <c r="U31" i="1" s="1"/>
  <c r="O16" i="1"/>
  <c r="U16" i="1" s="1"/>
  <c r="I28" i="1"/>
  <c r="AA28" i="1" s="1"/>
  <c r="O34" i="1"/>
  <c r="U34" i="1" s="1"/>
  <c r="O18" i="1"/>
  <c r="U18" i="1" s="1"/>
  <c r="I31" i="1"/>
  <c r="AA31" i="1" s="1"/>
  <c r="I16" i="1"/>
  <c r="AA16" i="1" s="1"/>
  <c r="O37" i="1"/>
  <c r="U37" i="1" s="1"/>
  <c r="I30" i="1"/>
  <c r="AA30" i="1" s="1"/>
  <c r="I15" i="1"/>
  <c r="AA15" i="1" s="1"/>
  <c r="O40" i="1"/>
  <c r="U40" i="1" s="1"/>
  <c r="L14" i="1"/>
  <c r="R14" i="1" s="1"/>
  <c r="F14" i="1"/>
  <c r="X14" i="1" s="1"/>
</calcChain>
</file>

<file path=xl/sharedStrings.xml><?xml version="1.0" encoding="utf-8"?>
<sst xmlns="http://schemas.openxmlformats.org/spreadsheetml/2006/main" count="72" uniqueCount="71">
  <si>
    <t>Velocidad motor (rpm)</t>
  </si>
  <si>
    <t>Potencia (W)</t>
  </si>
  <si>
    <t>Potencia (CV)</t>
  </si>
  <si>
    <t>Potencia (HP)</t>
  </si>
  <si>
    <t>Marcha</t>
  </si>
  <si>
    <t>Primaria</t>
  </si>
  <si>
    <t>Secundaria</t>
  </si>
  <si>
    <t>1ª</t>
  </si>
  <si>
    <t>2ª</t>
  </si>
  <si>
    <t>3ª</t>
  </si>
  <si>
    <t>4ª</t>
  </si>
  <si>
    <t>5ª</t>
  </si>
  <si>
    <t>6ª</t>
  </si>
  <si>
    <t>Final drive ratio</t>
  </si>
  <si>
    <t>Total sin contar grupo</t>
  </si>
  <si>
    <t>Total con grupo</t>
  </si>
  <si>
    <t>Par motor (Nm)</t>
  </si>
  <si>
    <t>Par (Nm) en 1</t>
  </si>
  <si>
    <t>Par (Nm) en 2</t>
  </si>
  <si>
    <t>Par (Nm) en 3</t>
  </si>
  <si>
    <t>Par (Nm) en 4</t>
  </si>
  <si>
    <t>Par (Nm) en 5</t>
  </si>
  <si>
    <t xml:space="preserve">Par (Nm) en 6 </t>
  </si>
  <si>
    <t>V (rpm) en 1</t>
  </si>
  <si>
    <t>V (rpm) en 2</t>
  </si>
  <si>
    <t>V (rpm) en 3</t>
  </si>
  <si>
    <t>V (rpm) en 4</t>
  </si>
  <si>
    <t>V (rpm) en 5</t>
  </si>
  <si>
    <t>V (rpm) en 6</t>
  </si>
  <si>
    <t>V (km/h) en 1</t>
  </si>
  <si>
    <t>V (km/h) en 2</t>
  </si>
  <si>
    <t>V (Km/h) en 3</t>
  </si>
  <si>
    <t>V (Km/h) en 4</t>
  </si>
  <si>
    <t>V (Km/h) en 5</t>
  </si>
  <si>
    <t>V (Km/h) en 6</t>
  </si>
  <si>
    <t>Batalla (mm)</t>
  </si>
  <si>
    <t>Vía delantera (mm)</t>
  </si>
  <si>
    <t>Vía trasera (mm)</t>
  </si>
  <si>
    <t>Masa del coche (kg)</t>
  </si>
  <si>
    <t>Reparto en el eje delantero (%)</t>
  </si>
  <si>
    <t>Reparto en el eje trasero  (%)</t>
  </si>
  <si>
    <t>Masa en el eje delantero estático (kg)</t>
  </si>
  <si>
    <t>Masa en el eje trasero estático (kg)</t>
  </si>
  <si>
    <t>l1 (mm)</t>
  </si>
  <si>
    <t>l2 (mm)</t>
  </si>
  <si>
    <t>Áltura del centro de gravedad (mm)</t>
  </si>
  <si>
    <t>Fuerza motriz (N) en 1</t>
  </si>
  <si>
    <t>Rendimiento de la transmisión</t>
  </si>
  <si>
    <t>Fuerza motriz (N) en 2</t>
  </si>
  <si>
    <t>Fuerza motriz (N) en 3</t>
  </si>
  <si>
    <t>Fuerza motriz (N) en 4</t>
  </si>
  <si>
    <t>Fuerza motriz (N) en 5</t>
  </si>
  <si>
    <t>Fuerza motriz (N) en 6</t>
  </si>
  <si>
    <t>Fuerza adherente longitudinal (N)</t>
  </si>
  <si>
    <t>Coeficiente longitudinal de adherencia</t>
  </si>
  <si>
    <t>fr</t>
  </si>
  <si>
    <t>Área de referencia (m2)</t>
  </si>
  <si>
    <t>CD</t>
  </si>
  <si>
    <t>Resistencia a la rodadura (N)</t>
  </si>
  <si>
    <t>Resistencia aerodinámica (N) a 90 km/h</t>
  </si>
  <si>
    <t>Velocidad (km/h)</t>
  </si>
  <si>
    <t>Resistencia (N)</t>
  </si>
  <si>
    <t>Cambio de marcha</t>
  </si>
  <si>
    <t>6 (Limitado por transmisión)</t>
  </si>
  <si>
    <t>Primera a Segunda</t>
  </si>
  <si>
    <t>Segunda a Tercera</t>
  </si>
  <si>
    <t>Tercera a Cuarta</t>
  </si>
  <si>
    <t>Cuarta a Quinta</t>
  </si>
  <si>
    <t>Quinta a Sexta</t>
  </si>
  <si>
    <t>Fuerza longitudinal eje (N)</t>
  </si>
  <si>
    <t>Radio bajo Carga  rueda motriz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</si>
</sst>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0" xfId="0" applyFont="1"/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26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16" fontId="4" fillId="0" borderId="26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3" borderId="34" xfId="0" applyFon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Curva a plena carga</a:t>
            </a:r>
          </a:p>
        </c:rich>
      </c:tx>
      <c:layout>
        <c:manualLayout>
          <c:xMode val="edge"/>
          <c:yMode val="edge"/>
          <c:x val="0.3333157199471598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859552929352879E-2"/>
          <c:y val="6.945979489011872E-2"/>
          <c:w val="0.74775521600465789"/>
          <c:h val="0.84404543475292593"/>
        </c:manualLayout>
      </c:layout>
      <c:scatterChart>
        <c:scatterStyle val="lineMarker"/>
        <c:varyColors val="0"/>
        <c:ser>
          <c:idx val="0"/>
          <c:order val="0"/>
          <c:tx>
            <c:v>Par motor</c:v>
          </c:tx>
          <c:marker>
            <c:symbol val="none"/>
          </c:marker>
          <c:xVal>
            <c:numRef>
              <c:f>'Grupo final'!$A$4:$A$42</c:f>
              <c:numCache>
                <c:formatCode>General</c:formatCode>
                <c:ptCount val="39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  <c:pt idx="11">
                  <c:v>6200</c:v>
                </c:pt>
                <c:pt idx="12">
                  <c:v>6400</c:v>
                </c:pt>
                <c:pt idx="13">
                  <c:v>6600</c:v>
                </c:pt>
                <c:pt idx="14">
                  <c:v>6800</c:v>
                </c:pt>
                <c:pt idx="15">
                  <c:v>7000</c:v>
                </c:pt>
                <c:pt idx="16">
                  <c:v>7200</c:v>
                </c:pt>
                <c:pt idx="17">
                  <c:v>7400</c:v>
                </c:pt>
                <c:pt idx="18">
                  <c:v>7600</c:v>
                </c:pt>
                <c:pt idx="19">
                  <c:v>7800</c:v>
                </c:pt>
                <c:pt idx="20">
                  <c:v>8000</c:v>
                </c:pt>
                <c:pt idx="21">
                  <c:v>8200</c:v>
                </c:pt>
                <c:pt idx="22">
                  <c:v>8400</c:v>
                </c:pt>
                <c:pt idx="23">
                  <c:v>8600</c:v>
                </c:pt>
                <c:pt idx="24">
                  <c:v>8800</c:v>
                </c:pt>
                <c:pt idx="25">
                  <c:v>9000</c:v>
                </c:pt>
                <c:pt idx="26">
                  <c:v>9200</c:v>
                </c:pt>
                <c:pt idx="27">
                  <c:v>9400</c:v>
                </c:pt>
                <c:pt idx="28">
                  <c:v>9600</c:v>
                </c:pt>
                <c:pt idx="29">
                  <c:v>9800</c:v>
                </c:pt>
                <c:pt idx="30">
                  <c:v>10000</c:v>
                </c:pt>
                <c:pt idx="31">
                  <c:v>10200</c:v>
                </c:pt>
                <c:pt idx="32">
                  <c:v>10400</c:v>
                </c:pt>
                <c:pt idx="33">
                  <c:v>10600</c:v>
                </c:pt>
                <c:pt idx="34">
                  <c:v>10800</c:v>
                </c:pt>
                <c:pt idx="35">
                  <c:v>11000</c:v>
                </c:pt>
                <c:pt idx="36">
                  <c:v>11200</c:v>
                </c:pt>
                <c:pt idx="37">
                  <c:v>11400</c:v>
                </c:pt>
                <c:pt idx="38">
                  <c:v>11600</c:v>
                </c:pt>
              </c:numCache>
            </c:numRef>
          </c:xVal>
          <c:yVal>
            <c:numRef>
              <c:f>'Grupo final'!$B$4:$B$42</c:f>
              <c:numCache>
                <c:formatCode>General</c:formatCode>
                <c:ptCount val="39"/>
                <c:pt idx="0">
                  <c:v>27.98</c:v>
                </c:pt>
                <c:pt idx="1">
                  <c:v>33.515000000000001</c:v>
                </c:pt>
                <c:pt idx="2">
                  <c:v>36.47</c:v>
                </c:pt>
                <c:pt idx="3">
                  <c:v>38.295000000000002</c:v>
                </c:pt>
                <c:pt idx="4">
                  <c:v>39.58</c:v>
                </c:pt>
                <c:pt idx="5">
                  <c:v>41.989999999999995</c:v>
                </c:pt>
                <c:pt idx="6">
                  <c:v>45.954999999999998</c:v>
                </c:pt>
                <c:pt idx="7">
                  <c:v>47.28</c:v>
                </c:pt>
                <c:pt idx="8">
                  <c:v>47.784999999999997</c:v>
                </c:pt>
                <c:pt idx="9">
                  <c:v>48.95</c:v>
                </c:pt>
                <c:pt idx="10">
                  <c:v>51</c:v>
                </c:pt>
                <c:pt idx="11">
                  <c:v>52.914999999999999</c:v>
                </c:pt>
                <c:pt idx="12">
                  <c:v>53.07</c:v>
                </c:pt>
                <c:pt idx="13">
                  <c:v>53.58</c:v>
                </c:pt>
                <c:pt idx="14">
                  <c:v>52.755000000000003</c:v>
                </c:pt>
                <c:pt idx="15">
                  <c:v>52.204999999999998</c:v>
                </c:pt>
                <c:pt idx="16">
                  <c:v>51.72</c:v>
                </c:pt>
                <c:pt idx="17">
                  <c:v>51.814999999999998</c:v>
                </c:pt>
                <c:pt idx="18">
                  <c:v>51</c:v>
                </c:pt>
                <c:pt idx="19">
                  <c:v>50.015000000000001</c:v>
                </c:pt>
                <c:pt idx="20">
                  <c:v>48.95</c:v>
                </c:pt>
                <c:pt idx="21">
                  <c:v>48.15</c:v>
                </c:pt>
                <c:pt idx="22">
                  <c:v>47.475000000000001</c:v>
                </c:pt>
                <c:pt idx="23">
                  <c:v>47.135000000000005</c:v>
                </c:pt>
                <c:pt idx="24">
                  <c:v>46.730000000000004</c:v>
                </c:pt>
                <c:pt idx="25">
                  <c:v>46.6</c:v>
                </c:pt>
                <c:pt idx="26">
                  <c:v>46.32</c:v>
                </c:pt>
                <c:pt idx="27">
                  <c:v>45.814999999999998</c:v>
                </c:pt>
                <c:pt idx="28">
                  <c:v>45.454999999999998</c:v>
                </c:pt>
                <c:pt idx="29">
                  <c:v>44.754999999999995</c:v>
                </c:pt>
                <c:pt idx="30">
                  <c:v>44.11</c:v>
                </c:pt>
                <c:pt idx="31">
                  <c:v>43.504999999999995</c:v>
                </c:pt>
                <c:pt idx="32">
                  <c:v>42.534999999999997</c:v>
                </c:pt>
                <c:pt idx="33">
                  <c:v>41.61</c:v>
                </c:pt>
                <c:pt idx="34">
                  <c:v>40.414999999999999</c:v>
                </c:pt>
                <c:pt idx="35">
                  <c:v>39.765000000000001</c:v>
                </c:pt>
                <c:pt idx="36">
                  <c:v>38.295000000000002</c:v>
                </c:pt>
                <c:pt idx="37">
                  <c:v>37.245000000000005</c:v>
                </c:pt>
                <c:pt idx="38">
                  <c:v>36.47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7AB-B434-107D0EC7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9136"/>
        <c:axId val="144221312"/>
      </c:scatterChart>
      <c:scatterChart>
        <c:scatterStyle val="lineMarker"/>
        <c:varyColors val="0"/>
        <c:ser>
          <c:idx val="1"/>
          <c:order val="1"/>
          <c:tx>
            <c:v>Potencia</c:v>
          </c:tx>
          <c:marker>
            <c:symbol val="none"/>
          </c:marker>
          <c:xVal>
            <c:numRef>
              <c:f>'Grupo final'!$A$4:$A$42</c:f>
              <c:numCache>
                <c:formatCode>General</c:formatCode>
                <c:ptCount val="39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  <c:pt idx="11">
                  <c:v>6200</c:v>
                </c:pt>
                <c:pt idx="12">
                  <c:v>6400</c:v>
                </c:pt>
                <c:pt idx="13">
                  <c:v>6600</c:v>
                </c:pt>
                <c:pt idx="14">
                  <c:v>6800</c:v>
                </c:pt>
                <c:pt idx="15">
                  <c:v>7000</c:v>
                </c:pt>
                <c:pt idx="16">
                  <c:v>7200</c:v>
                </c:pt>
                <c:pt idx="17">
                  <c:v>7400</c:v>
                </c:pt>
                <c:pt idx="18">
                  <c:v>7600</c:v>
                </c:pt>
                <c:pt idx="19">
                  <c:v>7800</c:v>
                </c:pt>
                <c:pt idx="20">
                  <c:v>8000</c:v>
                </c:pt>
                <c:pt idx="21">
                  <c:v>8200</c:v>
                </c:pt>
                <c:pt idx="22">
                  <c:v>8400</c:v>
                </c:pt>
                <c:pt idx="23">
                  <c:v>8600</c:v>
                </c:pt>
                <c:pt idx="24">
                  <c:v>8800</c:v>
                </c:pt>
                <c:pt idx="25">
                  <c:v>9000</c:v>
                </c:pt>
                <c:pt idx="26">
                  <c:v>9200</c:v>
                </c:pt>
                <c:pt idx="27">
                  <c:v>9400</c:v>
                </c:pt>
                <c:pt idx="28">
                  <c:v>9600</c:v>
                </c:pt>
                <c:pt idx="29">
                  <c:v>9800</c:v>
                </c:pt>
                <c:pt idx="30">
                  <c:v>10000</c:v>
                </c:pt>
                <c:pt idx="31">
                  <c:v>10200</c:v>
                </c:pt>
                <c:pt idx="32">
                  <c:v>10400</c:v>
                </c:pt>
                <c:pt idx="33">
                  <c:v>10600</c:v>
                </c:pt>
                <c:pt idx="34">
                  <c:v>10800</c:v>
                </c:pt>
                <c:pt idx="35">
                  <c:v>11000</c:v>
                </c:pt>
                <c:pt idx="36">
                  <c:v>11200</c:v>
                </c:pt>
                <c:pt idx="37">
                  <c:v>11400</c:v>
                </c:pt>
                <c:pt idx="38">
                  <c:v>11600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7AB-B434-107D0EC7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9504"/>
        <c:axId val="144223232"/>
      </c:scatterChart>
      <c:valAx>
        <c:axId val="144219136"/>
        <c:scaling>
          <c:orientation val="minMax"/>
          <c:max val="12000"/>
          <c:min val="30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Velocidad angular cigüeñal (rpm)</a:t>
                </a:r>
              </a:p>
            </c:rich>
          </c:tx>
          <c:layout>
            <c:manualLayout>
              <c:xMode val="edge"/>
              <c:yMode val="edge"/>
              <c:x val="0.79381039824219246"/>
              <c:y val="0.95286009730604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221312"/>
        <c:crosses val="autoZero"/>
        <c:crossBetween val="midCat"/>
        <c:majorUnit val="1000"/>
        <c:minorUnit val="400"/>
      </c:valAx>
      <c:valAx>
        <c:axId val="14422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Par motor (Nm)</a:t>
                </a:r>
              </a:p>
            </c:rich>
          </c:tx>
          <c:layout>
            <c:manualLayout>
              <c:xMode val="edge"/>
              <c:yMode val="edge"/>
              <c:x val="0"/>
              <c:y val="0.390854120412395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219136"/>
        <c:crosses val="autoZero"/>
        <c:crossBetween val="midCat"/>
      </c:valAx>
      <c:valAx>
        <c:axId val="144223232"/>
        <c:scaling>
          <c:orientation val="minMax"/>
          <c:max val="8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Potencia</a:t>
                </a:r>
                <a:r>
                  <a:rPr lang="en-GB" baseline="0"/>
                  <a:t> (CV)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83585639426537794"/>
              <c:y val="0.398301072446300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229504"/>
        <c:crosses val="max"/>
        <c:crossBetween val="midCat"/>
        <c:majorUnit val="5"/>
        <c:minorUnit val="2"/>
      </c:valAx>
      <c:valAx>
        <c:axId val="1442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2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01658549720826"/>
          <c:y val="0.62625426237908033"/>
          <c:w val="0.15602792455252773"/>
          <c:h val="0.109355806123624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8701715315888"/>
          <c:y val="4.4634711923145526E-2"/>
          <c:w val="0.48552789487172687"/>
          <c:h val="0.84207387975327819"/>
        </c:manualLayout>
      </c:layout>
      <c:scatterChart>
        <c:scatterStyle val="lineMarker"/>
        <c:varyColors val="0"/>
        <c:ser>
          <c:idx val="0"/>
          <c:order val="0"/>
          <c:tx>
            <c:v>Par en primera velocidad</c:v>
          </c:tx>
          <c:marker>
            <c:symbol val="none"/>
          </c:marker>
          <c:xVal>
            <c:numRef>
              <c:f>'Grupo final'!$R$4:$R$42</c:f>
              <c:numCache>
                <c:formatCode>General</c:formatCode>
                <c:ptCount val="39"/>
                <c:pt idx="0">
                  <c:v>15.704205977222951</c:v>
                </c:pt>
                <c:pt idx="1">
                  <c:v>16.4894162760841</c:v>
                </c:pt>
                <c:pt idx="2">
                  <c:v>17.274626574945245</c:v>
                </c:pt>
                <c:pt idx="3">
                  <c:v>18.059836873806393</c:v>
                </c:pt>
                <c:pt idx="4">
                  <c:v>18.845047172667542</c:v>
                </c:pt>
                <c:pt idx="5">
                  <c:v>19.630257471528687</c:v>
                </c:pt>
                <c:pt idx="6">
                  <c:v>20.415467770389832</c:v>
                </c:pt>
                <c:pt idx="7">
                  <c:v>21.200678069250984</c:v>
                </c:pt>
                <c:pt idx="8">
                  <c:v>21.985888368112128</c:v>
                </c:pt>
                <c:pt idx="9">
                  <c:v>22.771098666973277</c:v>
                </c:pt>
                <c:pt idx="10">
                  <c:v>23.556308965834425</c:v>
                </c:pt>
                <c:pt idx="11">
                  <c:v>24.341519264695577</c:v>
                </c:pt>
                <c:pt idx="12">
                  <c:v>25.126729563556719</c:v>
                </c:pt>
                <c:pt idx="13">
                  <c:v>25.911939862417864</c:v>
                </c:pt>
                <c:pt idx="14">
                  <c:v>26.697150161279012</c:v>
                </c:pt>
                <c:pt idx="15">
                  <c:v>27.482360460140161</c:v>
                </c:pt>
                <c:pt idx="16">
                  <c:v>28.267570759001309</c:v>
                </c:pt>
                <c:pt idx="17">
                  <c:v>29.052781057862457</c:v>
                </c:pt>
                <c:pt idx="18">
                  <c:v>29.837991356723609</c:v>
                </c:pt>
                <c:pt idx="19">
                  <c:v>30.623201655584754</c:v>
                </c:pt>
                <c:pt idx="20">
                  <c:v>31.408411954445903</c:v>
                </c:pt>
                <c:pt idx="21">
                  <c:v>32.193622253307048</c:v>
                </c:pt>
                <c:pt idx="22">
                  <c:v>32.9788325521682</c:v>
                </c:pt>
                <c:pt idx="23">
                  <c:v>33.764042851029345</c:v>
                </c:pt>
                <c:pt idx="24">
                  <c:v>34.54925314989049</c:v>
                </c:pt>
                <c:pt idx="25">
                  <c:v>35.334463448751642</c:v>
                </c:pt>
                <c:pt idx="26">
                  <c:v>36.119673747612786</c:v>
                </c:pt>
                <c:pt idx="27">
                  <c:v>36.904884046473938</c:v>
                </c:pt>
                <c:pt idx="28">
                  <c:v>37.690094345335083</c:v>
                </c:pt>
                <c:pt idx="29">
                  <c:v>38.475304644196221</c:v>
                </c:pt>
                <c:pt idx="30">
                  <c:v>39.260514943057373</c:v>
                </c:pt>
                <c:pt idx="31">
                  <c:v>40.045725241918525</c:v>
                </c:pt>
                <c:pt idx="32">
                  <c:v>40.830935540779663</c:v>
                </c:pt>
                <c:pt idx="33">
                  <c:v>41.616145839640822</c:v>
                </c:pt>
                <c:pt idx="34">
                  <c:v>42.401356138501967</c:v>
                </c:pt>
                <c:pt idx="35">
                  <c:v>43.186566437363112</c:v>
                </c:pt>
                <c:pt idx="36">
                  <c:v>43.971776736224257</c:v>
                </c:pt>
                <c:pt idx="37">
                  <c:v>44.756987035085402</c:v>
                </c:pt>
                <c:pt idx="38">
                  <c:v>45.542197333946554</c:v>
                </c:pt>
              </c:numCache>
            </c:numRef>
          </c:xVal>
          <c:yVal>
            <c:numRef>
              <c:f>'Grupo final'!$F$4:$F$42</c:f>
              <c:numCache>
                <c:formatCode>General</c:formatCode>
                <c:ptCount val="39"/>
                <c:pt idx="0">
                  <c:v>525.30801346801354</c:v>
                </c:pt>
                <c:pt idx="1">
                  <c:v>629.22437710437714</c:v>
                </c:pt>
                <c:pt idx="2">
                  <c:v>684.70276094276096</c:v>
                </c:pt>
                <c:pt idx="3">
                  <c:v>718.96606060606064</c:v>
                </c:pt>
                <c:pt idx="4">
                  <c:v>743.09117845117839</c:v>
                </c:pt>
                <c:pt idx="5">
                  <c:v>788.33750841750839</c:v>
                </c:pt>
                <c:pt idx="6">
                  <c:v>862.7780471380471</c:v>
                </c:pt>
                <c:pt idx="7">
                  <c:v>887.65414141414146</c:v>
                </c:pt>
                <c:pt idx="8">
                  <c:v>897.1352188552188</c:v>
                </c:pt>
                <c:pt idx="9">
                  <c:v>919.00740740740753</c:v>
                </c:pt>
                <c:pt idx="10">
                  <c:v>957.49494949494954</c:v>
                </c:pt>
                <c:pt idx="11">
                  <c:v>993.44794612794612</c:v>
                </c:pt>
                <c:pt idx="12">
                  <c:v>996.35797979797985</c:v>
                </c:pt>
                <c:pt idx="13">
                  <c:v>1005.9329292929293</c:v>
                </c:pt>
                <c:pt idx="14">
                  <c:v>990.44404040404049</c:v>
                </c:pt>
                <c:pt idx="15">
                  <c:v>980.11811447811453</c:v>
                </c:pt>
                <c:pt idx="16">
                  <c:v>971.01252525252528</c:v>
                </c:pt>
                <c:pt idx="17">
                  <c:v>972.79609427609432</c:v>
                </c:pt>
                <c:pt idx="18">
                  <c:v>957.49494949494954</c:v>
                </c:pt>
                <c:pt idx="19">
                  <c:v>939.00215488215497</c:v>
                </c:pt>
                <c:pt idx="20">
                  <c:v>919.00740740740753</c:v>
                </c:pt>
                <c:pt idx="21">
                  <c:v>903.9878787878788</c:v>
                </c:pt>
                <c:pt idx="22">
                  <c:v>891.31515151515157</c:v>
                </c:pt>
                <c:pt idx="23">
                  <c:v>884.931851851852</c:v>
                </c:pt>
                <c:pt idx="24">
                  <c:v>877.32821548821562</c:v>
                </c:pt>
                <c:pt idx="25">
                  <c:v>874.8875420875421</c:v>
                </c:pt>
                <c:pt idx="26">
                  <c:v>869.6307070707071</c:v>
                </c:pt>
                <c:pt idx="27">
                  <c:v>860.14962962962966</c:v>
                </c:pt>
                <c:pt idx="28">
                  <c:v>853.39084175084179</c:v>
                </c:pt>
                <c:pt idx="29">
                  <c:v>840.24875420875412</c:v>
                </c:pt>
                <c:pt idx="30">
                  <c:v>828.13925925925923</c:v>
                </c:pt>
                <c:pt idx="31">
                  <c:v>816.78074074074073</c:v>
                </c:pt>
                <c:pt idx="32">
                  <c:v>798.56956228956221</c:v>
                </c:pt>
                <c:pt idx="33">
                  <c:v>781.20323232323233</c:v>
                </c:pt>
                <c:pt idx="34">
                  <c:v>758.76781144781148</c:v>
                </c:pt>
                <c:pt idx="35">
                  <c:v>746.56444444444446</c:v>
                </c:pt>
                <c:pt idx="36">
                  <c:v>718.96606060606064</c:v>
                </c:pt>
                <c:pt idx="37">
                  <c:v>699.25292929292937</c:v>
                </c:pt>
                <c:pt idx="38">
                  <c:v>684.70276094276096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E-4347-99AD-8BA0C0AA62B6}"/>
            </c:ext>
          </c:extLst>
        </c:ser>
        <c:ser>
          <c:idx val="1"/>
          <c:order val="1"/>
          <c:tx>
            <c:v>Par en segunda velocidad</c:v>
          </c:tx>
          <c:marker>
            <c:symbol val="none"/>
          </c:marker>
          <c:xVal>
            <c:numRef>
              <c:f>'Grupo final'!$S$4:$S$43</c:f>
              <c:numCache>
                <c:formatCode>General</c:formatCode>
                <c:ptCount val="40"/>
                <c:pt idx="0">
                  <c:v>21.573454675781026</c:v>
                </c:pt>
                <c:pt idx="1">
                  <c:v>22.65212740957007</c:v>
                </c:pt>
                <c:pt idx="2">
                  <c:v>23.730800143359126</c:v>
                </c:pt>
                <c:pt idx="3">
                  <c:v>24.809472877148178</c:v>
                </c:pt>
                <c:pt idx="4">
                  <c:v>25.888145610937229</c:v>
                </c:pt>
                <c:pt idx="5">
                  <c:v>26.966818344726281</c:v>
                </c:pt>
                <c:pt idx="6">
                  <c:v>28.045491078515326</c:v>
                </c:pt>
                <c:pt idx="7">
                  <c:v>29.124163812304381</c:v>
                </c:pt>
                <c:pt idx="8">
                  <c:v>30.20283654609343</c:v>
                </c:pt>
                <c:pt idx="9">
                  <c:v>31.281509279882489</c:v>
                </c:pt>
                <c:pt idx="10">
                  <c:v>32.360182013671533</c:v>
                </c:pt>
                <c:pt idx="11">
                  <c:v>33.438854747460589</c:v>
                </c:pt>
                <c:pt idx="12">
                  <c:v>34.517527481249637</c:v>
                </c:pt>
                <c:pt idx="13">
                  <c:v>35.596200215038685</c:v>
                </c:pt>
                <c:pt idx="14">
                  <c:v>36.674872948827733</c:v>
                </c:pt>
                <c:pt idx="15">
                  <c:v>37.753545682616796</c:v>
                </c:pt>
                <c:pt idx="16">
                  <c:v>38.832218416405844</c:v>
                </c:pt>
                <c:pt idx="17">
                  <c:v>39.910891150194892</c:v>
                </c:pt>
                <c:pt idx="18">
                  <c:v>40.989563883983941</c:v>
                </c:pt>
                <c:pt idx="19">
                  <c:v>42.068236617773003</c:v>
                </c:pt>
                <c:pt idx="20">
                  <c:v>43.146909351562051</c:v>
                </c:pt>
                <c:pt idx="21">
                  <c:v>44.225582085351093</c:v>
                </c:pt>
                <c:pt idx="22">
                  <c:v>45.304254819140141</c:v>
                </c:pt>
                <c:pt idx="23">
                  <c:v>46.382927552929203</c:v>
                </c:pt>
                <c:pt idx="24">
                  <c:v>47.461600286718252</c:v>
                </c:pt>
                <c:pt idx="25">
                  <c:v>48.5402730205073</c:v>
                </c:pt>
                <c:pt idx="26">
                  <c:v>49.618945754296355</c:v>
                </c:pt>
                <c:pt idx="27">
                  <c:v>50.697618488085411</c:v>
                </c:pt>
                <c:pt idx="28">
                  <c:v>51.776291221874459</c:v>
                </c:pt>
                <c:pt idx="29">
                  <c:v>52.854963955663507</c:v>
                </c:pt>
                <c:pt idx="30">
                  <c:v>53.933636689452563</c:v>
                </c:pt>
                <c:pt idx="31">
                  <c:v>55.012309423241604</c:v>
                </c:pt>
                <c:pt idx="32">
                  <c:v>56.090982157030652</c:v>
                </c:pt>
                <c:pt idx="33">
                  <c:v>57.169654890819714</c:v>
                </c:pt>
                <c:pt idx="34">
                  <c:v>58.248327624608763</c:v>
                </c:pt>
                <c:pt idx="35">
                  <c:v>59.327000358397811</c:v>
                </c:pt>
                <c:pt idx="36">
                  <c:v>60.405673092186859</c:v>
                </c:pt>
                <c:pt idx="37">
                  <c:v>61.484345825975907</c:v>
                </c:pt>
                <c:pt idx="38">
                  <c:v>62.563018559764977</c:v>
                </c:pt>
              </c:numCache>
            </c:numRef>
          </c:xVal>
          <c:yVal>
            <c:numRef>
              <c:f>'Grupo final'!$G$4:$G$42</c:f>
              <c:numCache>
                <c:formatCode>General</c:formatCode>
                <c:ptCount val="39"/>
                <c:pt idx="0">
                  <c:v>382.39333333333332</c:v>
                </c:pt>
                <c:pt idx="1">
                  <c:v>458.0383333333333</c:v>
                </c:pt>
                <c:pt idx="2">
                  <c:v>498.42333333333329</c:v>
                </c:pt>
                <c:pt idx="3">
                  <c:v>523.36500000000001</c:v>
                </c:pt>
                <c:pt idx="4">
                  <c:v>540.92666666666662</c:v>
                </c:pt>
                <c:pt idx="5">
                  <c:v>573.86333333333323</c:v>
                </c:pt>
                <c:pt idx="6">
                  <c:v>628.05166666666662</c:v>
                </c:pt>
                <c:pt idx="7">
                  <c:v>646.16</c:v>
                </c:pt>
                <c:pt idx="8">
                  <c:v>653.06166666666661</c:v>
                </c:pt>
                <c:pt idx="9">
                  <c:v>668.98333333333335</c:v>
                </c:pt>
                <c:pt idx="10">
                  <c:v>697</c:v>
                </c:pt>
                <c:pt idx="11">
                  <c:v>723.17166666666662</c:v>
                </c:pt>
                <c:pt idx="12">
                  <c:v>725.29</c:v>
                </c:pt>
                <c:pt idx="13">
                  <c:v>732.26</c:v>
                </c:pt>
                <c:pt idx="14">
                  <c:v>720.98500000000001</c:v>
                </c:pt>
                <c:pt idx="15">
                  <c:v>713.46833333333325</c:v>
                </c:pt>
                <c:pt idx="16">
                  <c:v>706.83999999999992</c:v>
                </c:pt>
                <c:pt idx="17">
                  <c:v>708.13833333333332</c:v>
                </c:pt>
                <c:pt idx="18">
                  <c:v>697</c:v>
                </c:pt>
                <c:pt idx="19">
                  <c:v>683.5383333333333</c:v>
                </c:pt>
                <c:pt idx="20">
                  <c:v>668.98333333333335</c:v>
                </c:pt>
                <c:pt idx="21">
                  <c:v>658.05</c:v>
                </c:pt>
                <c:pt idx="22">
                  <c:v>648.82500000000005</c:v>
                </c:pt>
                <c:pt idx="23">
                  <c:v>644.1783333333334</c:v>
                </c:pt>
                <c:pt idx="24">
                  <c:v>638.64333333333332</c:v>
                </c:pt>
                <c:pt idx="25">
                  <c:v>636.86666666666667</c:v>
                </c:pt>
                <c:pt idx="26">
                  <c:v>633.04</c:v>
                </c:pt>
                <c:pt idx="27">
                  <c:v>626.13833333333332</c:v>
                </c:pt>
                <c:pt idx="28">
                  <c:v>621.21833333333325</c:v>
                </c:pt>
                <c:pt idx="29">
                  <c:v>611.65166666666653</c:v>
                </c:pt>
                <c:pt idx="30">
                  <c:v>602.83666666666659</c:v>
                </c:pt>
                <c:pt idx="31">
                  <c:v>594.56833333333327</c:v>
                </c:pt>
                <c:pt idx="32">
                  <c:v>581.31166666666661</c:v>
                </c:pt>
                <c:pt idx="33">
                  <c:v>568.66999999999996</c:v>
                </c:pt>
                <c:pt idx="34">
                  <c:v>552.33833333333325</c:v>
                </c:pt>
                <c:pt idx="35">
                  <c:v>543.45500000000004</c:v>
                </c:pt>
                <c:pt idx="36">
                  <c:v>523.36500000000001</c:v>
                </c:pt>
                <c:pt idx="37">
                  <c:v>509.01500000000004</c:v>
                </c:pt>
                <c:pt idx="38">
                  <c:v>498.42333333333329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E-4347-99AD-8BA0C0AA62B6}"/>
            </c:ext>
          </c:extLst>
        </c:ser>
        <c:ser>
          <c:idx val="2"/>
          <c:order val="2"/>
          <c:tx>
            <c:v>Par en tercera velocidad</c:v>
          </c:tx>
          <c:marker>
            <c:symbol val="none"/>
          </c:marker>
          <c:xVal>
            <c:numRef>
              <c:f>'Grupo final'!$T$4:$T$42</c:f>
              <c:numCache>
                <c:formatCode>General</c:formatCode>
                <c:ptCount val="39"/>
                <c:pt idx="0">
                  <c:v>27.014973377484718</c:v>
                </c:pt>
                <c:pt idx="1">
                  <c:v>28.365722046358957</c:v>
                </c:pt>
                <c:pt idx="2">
                  <c:v>29.716470715233196</c:v>
                </c:pt>
                <c:pt idx="3">
                  <c:v>31.067219384107428</c:v>
                </c:pt>
                <c:pt idx="4">
                  <c:v>32.417968052981664</c:v>
                </c:pt>
                <c:pt idx="5">
                  <c:v>33.768716721855903</c:v>
                </c:pt>
                <c:pt idx="6">
                  <c:v>35.119465390730134</c:v>
                </c:pt>
                <c:pt idx="7">
                  <c:v>36.470214059604373</c:v>
                </c:pt>
                <c:pt idx="8">
                  <c:v>37.820962728478612</c:v>
                </c:pt>
                <c:pt idx="9">
                  <c:v>39.171711397352844</c:v>
                </c:pt>
                <c:pt idx="10">
                  <c:v>40.522460066227076</c:v>
                </c:pt>
                <c:pt idx="11">
                  <c:v>41.873208735101315</c:v>
                </c:pt>
                <c:pt idx="12">
                  <c:v>43.223957403975554</c:v>
                </c:pt>
                <c:pt idx="13">
                  <c:v>44.574706072849793</c:v>
                </c:pt>
                <c:pt idx="14">
                  <c:v>45.925454741724032</c:v>
                </c:pt>
                <c:pt idx="15">
                  <c:v>47.276203410598264</c:v>
                </c:pt>
                <c:pt idx="16">
                  <c:v>48.626952079472503</c:v>
                </c:pt>
                <c:pt idx="17">
                  <c:v>49.977700748346727</c:v>
                </c:pt>
                <c:pt idx="18">
                  <c:v>51.328449417220973</c:v>
                </c:pt>
                <c:pt idx="19">
                  <c:v>52.679198086095205</c:v>
                </c:pt>
                <c:pt idx="20">
                  <c:v>54.029946754969437</c:v>
                </c:pt>
                <c:pt idx="21">
                  <c:v>55.380695423843683</c:v>
                </c:pt>
                <c:pt idx="22">
                  <c:v>56.731444092717915</c:v>
                </c:pt>
                <c:pt idx="23">
                  <c:v>58.082192761592147</c:v>
                </c:pt>
                <c:pt idx="24">
                  <c:v>59.432941430466393</c:v>
                </c:pt>
                <c:pt idx="25">
                  <c:v>60.783690099340625</c:v>
                </c:pt>
                <c:pt idx="26">
                  <c:v>62.134438768214856</c:v>
                </c:pt>
                <c:pt idx="27">
                  <c:v>63.485187437089088</c:v>
                </c:pt>
                <c:pt idx="28">
                  <c:v>64.835936105963327</c:v>
                </c:pt>
                <c:pt idx="29">
                  <c:v>66.186684774837559</c:v>
                </c:pt>
                <c:pt idx="30">
                  <c:v>67.537433443711805</c:v>
                </c:pt>
                <c:pt idx="31">
                  <c:v>68.888182112586037</c:v>
                </c:pt>
                <c:pt idx="32">
                  <c:v>70.238930781460269</c:v>
                </c:pt>
                <c:pt idx="33">
                  <c:v>71.589679450334515</c:v>
                </c:pt>
                <c:pt idx="34">
                  <c:v>72.940428119208747</c:v>
                </c:pt>
                <c:pt idx="35">
                  <c:v>74.291176788082979</c:v>
                </c:pt>
                <c:pt idx="36">
                  <c:v>75.641925456957225</c:v>
                </c:pt>
                <c:pt idx="37">
                  <c:v>76.992674125831428</c:v>
                </c:pt>
                <c:pt idx="38">
                  <c:v>78.343422794705688</c:v>
                </c:pt>
              </c:numCache>
            </c:numRef>
          </c:xVal>
          <c:yVal>
            <c:numRef>
              <c:f>'Grupo final'!$H$4:$H$42</c:f>
              <c:numCache>
                <c:formatCode>General</c:formatCode>
                <c:ptCount val="39"/>
                <c:pt idx="0">
                  <c:v>305.36936423054067</c:v>
                </c:pt>
                <c:pt idx="1">
                  <c:v>365.77749257278668</c:v>
                </c:pt>
                <c:pt idx="2">
                  <c:v>398.02790255496132</c:v>
                </c:pt>
                <c:pt idx="3">
                  <c:v>417.94566844919785</c:v>
                </c:pt>
                <c:pt idx="4">
                  <c:v>431.96995840760542</c:v>
                </c:pt>
                <c:pt idx="5">
                  <c:v>458.27232323232312</c:v>
                </c:pt>
                <c:pt idx="6">
                  <c:v>501.54571598336298</c:v>
                </c:pt>
                <c:pt idx="7">
                  <c:v>516.006559714795</c:v>
                </c:pt>
                <c:pt idx="8">
                  <c:v>521.51805109922748</c:v>
                </c:pt>
                <c:pt idx="9">
                  <c:v>534.23267973856207</c:v>
                </c:pt>
                <c:pt idx="10">
                  <c:v>556.60606060606051</c:v>
                </c:pt>
                <c:pt idx="11">
                  <c:v>577.50607248960182</c:v>
                </c:pt>
                <c:pt idx="12">
                  <c:v>579.19771836007124</c:v>
                </c:pt>
                <c:pt idx="13">
                  <c:v>584.76377896613178</c:v>
                </c:pt>
                <c:pt idx="14">
                  <c:v>575.75985739750445</c:v>
                </c:pt>
                <c:pt idx="15">
                  <c:v>569.75724301841944</c:v>
                </c:pt>
                <c:pt idx="16">
                  <c:v>564.46402852049903</c:v>
                </c:pt>
                <c:pt idx="17">
                  <c:v>565.50084373143193</c:v>
                </c:pt>
                <c:pt idx="18">
                  <c:v>556.60606060606051</c:v>
                </c:pt>
                <c:pt idx="19">
                  <c:v>545.85592394533569</c:v>
                </c:pt>
                <c:pt idx="20">
                  <c:v>534.23267973856207</c:v>
                </c:pt>
                <c:pt idx="21">
                  <c:v>525.50160427807475</c:v>
                </c:pt>
                <c:pt idx="22">
                  <c:v>518.13475935828876</c:v>
                </c:pt>
                <c:pt idx="23">
                  <c:v>514.42405228758173</c:v>
                </c:pt>
                <c:pt idx="24">
                  <c:v>510.00394533571006</c:v>
                </c:pt>
                <c:pt idx="25">
                  <c:v>508.58514557338083</c:v>
                </c:pt>
                <c:pt idx="26">
                  <c:v>505.52926916221031</c:v>
                </c:pt>
                <c:pt idx="27">
                  <c:v>500.01777777777772</c:v>
                </c:pt>
                <c:pt idx="28">
                  <c:v>496.08879382055846</c:v>
                </c:pt>
                <c:pt idx="29">
                  <c:v>488.44910279263212</c:v>
                </c:pt>
                <c:pt idx="30">
                  <c:v>481.40967320261433</c:v>
                </c:pt>
                <c:pt idx="31">
                  <c:v>474.80679738562083</c:v>
                </c:pt>
                <c:pt idx="32">
                  <c:v>464.22036838978005</c:v>
                </c:pt>
                <c:pt idx="33">
                  <c:v>454.12506238859174</c:v>
                </c:pt>
                <c:pt idx="34">
                  <c:v>441.08301841948895</c:v>
                </c:pt>
                <c:pt idx="35">
                  <c:v>433.98901960784309</c:v>
                </c:pt>
                <c:pt idx="36">
                  <c:v>417.94566844919785</c:v>
                </c:pt>
                <c:pt idx="37">
                  <c:v>406.48613190730839</c:v>
                </c:pt>
                <c:pt idx="38">
                  <c:v>398.02790255496132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E-4347-99AD-8BA0C0AA62B6}"/>
            </c:ext>
          </c:extLst>
        </c:ser>
        <c:ser>
          <c:idx val="3"/>
          <c:order val="3"/>
          <c:tx>
            <c:v>Par en cuarta velocidad</c:v>
          </c:tx>
          <c:marker>
            <c:symbol val="none"/>
          </c:marker>
          <c:xVal>
            <c:numRef>
              <c:f>'Grupo final'!$U$4:$U$42</c:f>
              <c:numCache>
                <c:formatCode>General</c:formatCode>
                <c:ptCount val="39"/>
                <c:pt idx="0">
                  <c:v>31.311472411376627</c:v>
                </c:pt>
                <c:pt idx="1">
                  <c:v>32.877046031945461</c:v>
                </c:pt>
                <c:pt idx="2">
                  <c:v>34.442619652514288</c:v>
                </c:pt>
                <c:pt idx="3">
                  <c:v>36.008193273083123</c:v>
                </c:pt>
                <c:pt idx="4">
                  <c:v>37.57376689365195</c:v>
                </c:pt>
                <c:pt idx="5">
                  <c:v>39.139340514220777</c:v>
                </c:pt>
                <c:pt idx="6">
                  <c:v>40.704914134789604</c:v>
                </c:pt>
                <c:pt idx="7">
                  <c:v>42.270487755358438</c:v>
                </c:pt>
                <c:pt idx="8">
                  <c:v>43.836061375927272</c:v>
                </c:pt>
                <c:pt idx="9">
                  <c:v>45.401634996496099</c:v>
                </c:pt>
                <c:pt idx="10">
                  <c:v>46.967208617064941</c:v>
                </c:pt>
                <c:pt idx="11">
                  <c:v>48.532782237633768</c:v>
                </c:pt>
                <c:pt idx="12">
                  <c:v>50.098355858202602</c:v>
                </c:pt>
                <c:pt idx="13">
                  <c:v>51.663929478771436</c:v>
                </c:pt>
                <c:pt idx="14">
                  <c:v>53.22950309934027</c:v>
                </c:pt>
                <c:pt idx="15">
                  <c:v>54.795076719909098</c:v>
                </c:pt>
                <c:pt idx="16">
                  <c:v>56.360650340477939</c:v>
                </c:pt>
                <c:pt idx="17">
                  <c:v>57.926223961046752</c:v>
                </c:pt>
                <c:pt idx="18">
                  <c:v>59.491797581615586</c:v>
                </c:pt>
                <c:pt idx="19">
                  <c:v>61.05737120218442</c:v>
                </c:pt>
                <c:pt idx="20">
                  <c:v>62.622944822753254</c:v>
                </c:pt>
                <c:pt idx="21">
                  <c:v>64.188518443322081</c:v>
                </c:pt>
                <c:pt idx="22">
                  <c:v>65.754092063890923</c:v>
                </c:pt>
                <c:pt idx="23">
                  <c:v>67.31966568445975</c:v>
                </c:pt>
                <c:pt idx="24">
                  <c:v>68.885239305028577</c:v>
                </c:pt>
                <c:pt idx="25">
                  <c:v>70.450812925597404</c:v>
                </c:pt>
                <c:pt idx="26">
                  <c:v>72.016386546166245</c:v>
                </c:pt>
                <c:pt idx="27">
                  <c:v>73.581960166735058</c:v>
                </c:pt>
                <c:pt idx="28">
                  <c:v>75.1475337873039</c:v>
                </c:pt>
                <c:pt idx="29">
                  <c:v>76.713107407872727</c:v>
                </c:pt>
                <c:pt idx="30">
                  <c:v>78.278681028441554</c:v>
                </c:pt>
                <c:pt idx="31">
                  <c:v>79.844254649010381</c:v>
                </c:pt>
                <c:pt idx="32">
                  <c:v>81.409828269579208</c:v>
                </c:pt>
                <c:pt idx="33">
                  <c:v>82.975401890148049</c:v>
                </c:pt>
                <c:pt idx="34">
                  <c:v>84.540975510716876</c:v>
                </c:pt>
                <c:pt idx="35">
                  <c:v>86.106549131285703</c:v>
                </c:pt>
                <c:pt idx="36">
                  <c:v>87.672122751854545</c:v>
                </c:pt>
                <c:pt idx="37">
                  <c:v>89.237696372423386</c:v>
                </c:pt>
                <c:pt idx="38">
                  <c:v>90.803269992992199</c:v>
                </c:pt>
              </c:numCache>
            </c:numRef>
          </c:xVal>
          <c:yVal>
            <c:numRef>
              <c:f>'Grupo final'!$I$4:$I$42</c:f>
              <c:numCache>
                <c:formatCode>General</c:formatCode>
                <c:ptCount val="39"/>
                <c:pt idx="0">
                  <c:v>263.46717703349282</c:v>
                </c:pt>
                <c:pt idx="1">
                  <c:v>315.58622009569376</c:v>
                </c:pt>
                <c:pt idx="2">
                  <c:v>343.41129186602865</c:v>
                </c:pt>
                <c:pt idx="3">
                  <c:v>360.59598086124402</c:v>
                </c:pt>
                <c:pt idx="4">
                  <c:v>372.6958851674641</c:v>
                </c:pt>
                <c:pt idx="5">
                  <c:v>395.38909090909084</c:v>
                </c:pt>
                <c:pt idx="6">
                  <c:v>432.72459330143539</c:v>
                </c:pt>
                <c:pt idx="7">
                  <c:v>445.20114832535882</c:v>
                </c:pt>
                <c:pt idx="8">
                  <c:v>449.95636363636356</c:v>
                </c:pt>
                <c:pt idx="9">
                  <c:v>460.92631578947368</c:v>
                </c:pt>
                <c:pt idx="10">
                  <c:v>480.22966507177028</c:v>
                </c:pt>
                <c:pt idx="11">
                  <c:v>498.26181818181811</c:v>
                </c:pt>
                <c:pt idx="12">
                  <c:v>499.72133971291862</c:v>
                </c:pt>
                <c:pt idx="13">
                  <c:v>504.52363636363634</c:v>
                </c:pt>
                <c:pt idx="14">
                  <c:v>496.7552153110048</c:v>
                </c:pt>
                <c:pt idx="15">
                  <c:v>491.57626794258368</c:v>
                </c:pt>
                <c:pt idx="16">
                  <c:v>487.00937799043061</c:v>
                </c:pt>
                <c:pt idx="17">
                  <c:v>487.90392344497604</c:v>
                </c:pt>
                <c:pt idx="18">
                  <c:v>480.22966507177028</c:v>
                </c:pt>
                <c:pt idx="19">
                  <c:v>470.95464114832532</c:v>
                </c:pt>
                <c:pt idx="20">
                  <c:v>460.92631578947368</c:v>
                </c:pt>
                <c:pt idx="21">
                  <c:v>453.39330143540667</c:v>
                </c:pt>
                <c:pt idx="22">
                  <c:v>447.03732057416266</c:v>
                </c:pt>
                <c:pt idx="23">
                  <c:v>443.83578947368426</c:v>
                </c:pt>
                <c:pt idx="24">
                  <c:v>440.02220095693781</c:v>
                </c:pt>
                <c:pt idx="25">
                  <c:v>438.79808612440189</c:v>
                </c:pt>
                <c:pt idx="26">
                  <c:v>436.16153110047844</c:v>
                </c:pt>
                <c:pt idx="27">
                  <c:v>431.40631578947364</c:v>
                </c:pt>
                <c:pt idx="28">
                  <c:v>428.0164593301435</c:v>
                </c:pt>
                <c:pt idx="29">
                  <c:v>421.42507177033485</c:v>
                </c:pt>
                <c:pt idx="30">
                  <c:v>415.35157894736841</c:v>
                </c:pt>
                <c:pt idx="31">
                  <c:v>409.65473684210519</c:v>
                </c:pt>
                <c:pt idx="32">
                  <c:v>400.52095693779899</c:v>
                </c:pt>
                <c:pt idx="33">
                  <c:v>391.81090909090904</c:v>
                </c:pt>
                <c:pt idx="34">
                  <c:v>380.55846889952147</c:v>
                </c:pt>
                <c:pt idx="35">
                  <c:v>374.43789473684211</c:v>
                </c:pt>
                <c:pt idx="36">
                  <c:v>360.59598086124402</c:v>
                </c:pt>
                <c:pt idx="37">
                  <c:v>350.70889952153112</c:v>
                </c:pt>
                <c:pt idx="38">
                  <c:v>343.41129186602865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E-4347-99AD-8BA0C0AA62B6}"/>
            </c:ext>
          </c:extLst>
        </c:ser>
        <c:ser>
          <c:idx val="4"/>
          <c:order val="4"/>
          <c:tx>
            <c:v>Par en quinta velocidad</c:v>
          </c:tx>
          <c:marker>
            <c:symbol val="none"/>
          </c:marker>
          <c:xVal>
            <c:numRef>
              <c:f>'Grupo final'!$V$4:$V$42</c:f>
              <c:numCache>
                <c:formatCode>General</c:formatCode>
                <c:ptCount val="39"/>
                <c:pt idx="0">
                  <c:v>34.960553782627279</c:v>
                </c:pt>
                <c:pt idx="1">
                  <c:v>36.708581471758656</c:v>
                </c:pt>
                <c:pt idx="2">
                  <c:v>38.456609160890018</c:v>
                </c:pt>
                <c:pt idx="3">
                  <c:v>40.20463685002138</c:v>
                </c:pt>
                <c:pt idx="4">
                  <c:v>41.952664539152742</c:v>
                </c:pt>
                <c:pt idx="5">
                  <c:v>43.700692228284112</c:v>
                </c:pt>
                <c:pt idx="6">
                  <c:v>45.448719917415474</c:v>
                </c:pt>
                <c:pt idx="7">
                  <c:v>47.196747606546843</c:v>
                </c:pt>
                <c:pt idx="8">
                  <c:v>48.944775295678198</c:v>
                </c:pt>
                <c:pt idx="9">
                  <c:v>50.692802984809568</c:v>
                </c:pt>
                <c:pt idx="10">
                  <c:v>52.440830673940923</c:v>
                </c:pt>
                <c:pt idx="11">
                  <c:v>54.188858363072299</c:v>
                </c:pt>
                <c:pt idx="12">
                  <c:v>55.936886052203668</c:v>
                </c:pt>
                <c:pt idx="13">
                  <c:v>57.684913741335016</c:v>
                </c:pt>
                <c:pt idx="14">
                  <c:v>59.432941430466393</c:v>
                </c:pt>
                <c:pt idx="15">
                  <c:v>61.180969119597755</c:v>
                </c:pt>
                <c:pt idx="16">
                  <c:v>62.928996808729124</c:v>
                </c:pt>
                <c:pt idx="17">
                  <c:v>64.677024497860486</c:v>
                </c:pt>
                <c:pt idx="18">
                  <c:v>66.425052186991834</c:v>
                </c:pt>
                <c:pt idx="19">
                  <c:v>68.173079876123211</c:v>
                </c:pt>
                <c:pt idx="20">
                  <c:v>69.921107565254559</c:v>
                </c:pt>
                <c:pt idx="21">
                  <c:v>71.669135254385949</c:v>
                </c:pt>
                <c:pt idx="22">
                  <c:v>73.417162943517312</c:v>
                </c:pt>
                <c:pt idx="23">
                  <c:v>75.16519063264866</c:v>
                </c:pt>
                <c:pt idx="24">
                  <c:v>76.913218321780036</c:v>
                </c:pt>
                <c:pt idx="25">
                  <c:v>78.661246010911398</c:v>
                </c:pt>
                <c:pt idx="26">
                  <c:v>80.40927370004276</c:v>
                </c:pt>
                <c:pt idx="27">
                  <c:v>82.157301389174137</c:v>
                </c:pt>
                <c:pt idx="28">
                  <c:v>83.905329078305485</c:v>
                </c:pt>
                <c:pt idx="29">
                  <c:v>85.653356767436861</c:v>
                </c:pt>
                <c:pt idx="30">
                  <c:v>87.401384456568223</c:v>
                </c:pt>
                <c:pt idx="31">
                  <c:v>89.149412145699586</c:v>
                </c:pt>
                <c:pt idx="32">
                  <c:v>90.897439834830948</c:v>
                </c:pt>
                <c:pt idx="33">
                  <c:v>92.64546752396231</c:v>
                </c:pt>
                <c:pt idx="34">
                  <c:v>94.393495213093686</c:v>
                </c:pt>
                <c:pt idx="35">
                  <c:v>96.141522902225034</c:v>
                </c:pt>
                <c:pt idx="36">
                  <c:v>97.889550591356397</c:v>
                </c:pt>
                <c:pt idx="37">
                  <c:v>99.637578280487759</c:v>
                </c:pt>
                <c:pt idx="38">
                  <c:v>101.38560596961914</c:v>
                </c:pt>
              </c:numCache>
            </c:numRef>
          </c:xVal>
          <c:yVal>
            <c:numRef>
              <c:f>'Grupo final'!$J$4:$J$42</c:f>
              <c:numCache>
                <c:formatCode>General</c:formatCode>
                <c:ptCount val="39"/>
                <c:pt idx="0">
                  <c:v>235.96723599632688</c:v>
                </c:pt>
                <c:pt idx="1">
                  <c:v>282.64624426078967</c:v>
                </c:pt>
                <c:pt idx="2">
                  <c:v>307.56701561065194</c:v>
                </c:pt>
                <c:pt idx="3">
                  <c:v>322.95801652892561</c:v>
                </c:pt>
                <c:pt idx="4">
                  <c:v>333.79496786042233</c:v>
                </c:pt>
                <c:pt idx="5">
                  <c:v>354.11952249770422</c:v>
                </c:pt>
                <c:pt idx="6">
                  <c:v>387.55805325987137</c:v>
                </c:pt>
                <c:pt idx="7">
                  <c:v>398.73234159779611</c:v>
                </c:pt>
                <c:pt idx="8">
                  <c:v>402.99122130394846</c:v>
                </c:pt>
                <c:pt idx="9">
                  <c:v>412.81616161616159</c:v>
                </c:pt>
                <c:pt idx="10">
                  <c:v>430.1046831955922</c:v>
                </c:pt>
                <c:pt idx="11">
                  <c:v>446.25469237832868</c:v>
                </c:pt>
                <c:pt idx="12">
                  <c:v>447.56187327823687</c:v>
                </c:pt>
                <c:pt idx="13">
                  <c:v>451.86292011019276</c:v>
                </c:pt>
                <c:pt idx="14">
                  <c:v>444.90534435261702</c:v>
                </c:pt>
                <c:pt idx="15">
                  <c:v>440.26696051423318</c:v>
                </c:pt>
                <c:pt idx="16">
                  <c:v>436.17674931129471</c:v>
                </c:pt>
                <c:pt idx="17">
                  <c:v>436.97792470156099</c:v>
                </c:pt>
                <c:pt idx="18">
                  <c:v>430.1046831955922</c:v>
                </c:pt>
                <c:pt idx="19">
                  <c:v>421.7977594123048</c:v>
                </c:pt>
                <c:pt idx="20">
                  <c:v>412.81616161616159</c:v>
                </c:pt>
                <c:pt idx="21">
                  <c:v>406.06942148760322</c:v>
                </c:pt>
                <c:pt idx="22">
                  <c:v>400.3768595041322</c:v>
                </c:pt>
                <c:pt idx="23">
                  <c:v>397.50949494949492</c:v>
                </c:pt>
                <c:pt idx="24">
                  <c:v>394.09395775941226</c:v>
                </c:pt>
                <c:pt idx="25">
                  <c:v>392.99761248852155</c:v>
                </c:pt>
                <c:pt idx="26">
                  <c:v>390.63625344352613</c:v>
                </c:pt>
                <c:pt idx="27">
                  <c:v>386.37737373737366</c:v>
                </c:pt>
                <c:pt idx="28">
                  <c:v>383.34134067952243</c:v>
                </c:pt>
                <c:pt idx="29">
                  <c:v>377.43794306703387</c:v>
                </c:pt>
                <c:pt idx="30">
                  <c:v>371.9983838383838</c:v>
                </c:pt>
                <c:pt idx="31">
                  <c:v>366.89616161616152</c:v>
                </c:pt>
                <c:pt idx="32">
                  <c:v>358.7157392102846</c:v>
                </c:pt>
                <c:pt idx="33">
                  <c:v>350.91482093663905</c:v>
                </c:pt>
                <c:pt idx="34">
                  <c:v>340.83687786960508</c:v>
                </c:pt>
                <c:pt idx="35">
                  <c:v>335.35515151515148</c:v>
                </c:pt>
                <c:pt idx="36">
                  <c:v>322.95801652892561</c:v>
                </c:pt>
                <c:pt idx="37">
                  <c:v>314.10292011019283</c:v>
                </c:pt>
                <c:pt idx="38">
                  <c:v>307.56701561065194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E-4347-99AD-8BA0C0AA62B6}"/>
            </c:ext>
          </c:extLst>
        </c:ser>
        <c:ser>
          <c:idx val="5"/>
          <c:order val="5"/>
          <c:tx>
            <c:v>Par en sexta velocidad</c:v>
          </c:tx>
          <c:marker>
            <c:symbol val="none"/>
          </c:marker>
          <c:xVal>
            <c:numRef>
              <c:f>'Grupo final'!$W$4:$W$42</c:f>
              <c:numCache>
                <c:formatCode>General</c:formatCode>
                <c:ptCount val="39"/>
                <c:pt idx="0">
                  <c:v>37.9033613400875</c:v>
                </c:pt>
                <c:pt idx="1">
                  <c:v>39.798529407091856</c:v>
                </c:pt>
                <c:pt idx="2">
                  <c:v>41.693697474096233</c:v>
                </c:pt>
                <c:pt idx="3">
                  <c:v>43.58886554110061</c:v>
                </c:pt>
                <c:pt idx="4">
                  <c:v>45.484033608104987</c:v>
                </c:pt>
                <c:pt idx="5">
                  <c:v>47.379201675109364</c:v>
                </c:pt>
                <c:pt idx="6">
                  <c:v>49.274369742113741</c:v>
                </c:pt>
                <c:pt idx="7">
                  <c:v>51.169537809118111</c:v>
                </c:pt>
                <c:pt idx="8">
                  <c:v>53.064705876122488</c:v>
                </c:pt>
                <c:pt idx="9">
                  <c:v>54.959873943126851</c:v>
                </c:pt>
                <c:pt idx="10">
                  <c:v>56.855042010131221</c:v>
                </c:pt>
                <c:pt idx="11">
                  <c:v>58.750210077135598</c:v>
                </c:pt>
                <c:pt idx="12">
                  <c:v>60.645378144139976</c:v>
                </c:pt>
                <c:pt idx="13">
                  <c:v>62.540546211144353</c:v>
                </c:pt>
                <c:pt idx="14">
                  <c:v>64.435714278148737</c:v>
                </c:pt>
                <c:pt idx="15">
                  <c:v>66.330882345153114</c:v>
                </c:pt>
                <c:pt idx="16">
                  <c:v>68.226050412157477</c:v>
                </c:pt>
                <c:pt idx="17">
                  <c:v>70.121218479161854</c:v>
                </c:pt>
                <c:pt idx="18">
                  <c:v>72.016386546166231</c:v>
                </c:pt>
                <c:pt idx="19">
                  <c:v>73.911554613170608</c:v>
                </c:pt>
                <c:pt idx="20">
                  <c:v>75.806722680175</c:v>
                </c:pt>
                <c:pt idx="21">
                  <c:v>77.701890747179334</c:v>
                </c:pt>
                <c:pt idx="22">
                  <c:v>79.597058814183711</c:v>
                </c:pt>
                <c:pt idx="23">
                  <c:v>81.492226881188088</c:v>
                </c:pt>
                <c:pt idx="24">
                  <c:v>83.387394948192465</c:v>
                </c:pt>
                <c:pt idx="25">
                  <c:v>85.282563015196843</c:v>
                </c:pt>
                <c:pt idx="26">
                  <c:v>87.17773108220122</c:v>
                </c:pt>
                <c:pt idx="27">
                  <c:v>89.072899149205597</c:v>
                </c:pt>
                <c:pt idx="28">
                  <c:v>90.968067216209974</c:v>
                </c:pt>
                <c:pt idx="29">
                  <c:v>92.863235283214351</c:v>
                </c:pt>
                <c:pt idx="30">
                  <c:v>94.758403350218728</c:v>
                </c:pt>
                <c:pt idx="31">
                  <c:v>96.653571417223091</c:v>
                </c:pt>
                <c:pt idx="32">
                  <c:v>98.548739484227482</c:v>
                </c:pt>
                <c:pt idx="33">
                  <c:v>100.44390755123185</c:v>
                </c:pt>
                <c:pt idx="34">
                  <c:v>102.33907561823622</c:v>
                </c:pt>
                <c:pt idx="35">
                  <c:v>104.23424368524061</c:v>
                </c:pt>
                <c:pt idx="36">
                  <c:v>106.12941175224498</c:v>
                </c:pt>
                <c:pt idx="37">
                  <c:v>108.02457981924937</c:v>
                </c:pt>
                <c:pt idx="38">
                  <c:v>109.9197478862537</c:v>
                </c:pt>
              </c:numCache>
            </c:numRef>
          </c:xVal>
          <c:yVal>
            <c:numRef>
              <c:f>'Grupo final'!$K$4:$K$42</c:f>
              <c:numCache>
                <c:formatCode>General</c:formatCode>
                <c:ptCount val="39"/>
                <c:pt idx="0">
                  <c:v>217.64679841897234</c:v>
                </c:pt>
                <c:pt idx="1">
                  <c:v>260.70166007905141</c:v>
                </c:pt>
                <c:pt idx="2">
                  <c:v>283.68758893280631</c:v>
                </c:pt>
                <c:pt idx="3">
                  <c:v>297.88363636363641</c:v>
                </c:pt>
                <c:pt idx="4">
                  <c:v>307.87920948616602</c:v>
                </c:pt>
                <c:pt idx="5">
                  <c:v>326.62577075098812</c:v>
                </c:pt>
                <c:pt idx="6">
                  <c:v>357.46814229249014</c:v>
                </c:pt>
                <c:pt idx="7">
                  <c:v>367.77486166007907</c:v>
                </c:pt>
                <c:pt idx="8">
                  <c:v>371.70308300395254</c:v>
                </c:pt>
                <c:pt idx="9">
                  <c:v>380.76521739130436</c:v>
                </c:pt>
                <c:pt idx="10">
                  <c:v>396.71146245059293</c:v>
                </c:pt>
                <c:pt idx="11">
                  <c:v>411.60758893280632</c:v>
                </c:pt>
                <c:pt idx="12">
                  <c:v>412.81328063241108</c:v>
                </c:pt>
                <c:pt idx="13">
                  <c:v>416.78039525691702</c:v>
                </c:pt>
                <c:pt idx="14">
                  <c:v>410.36300395256922</c:v>
                </c:pt>
                <c:pt idx="15">
                  <c:v>406.08474308300396</c:v>
                </c:pt>
                <c:pt idx="16">
                  <c:v>402.31209486166011</c:v>
                </c:pt>
                <c:pt idx="17">
                  <c:v>403.05106719367592</c:v>
                </c:pt>
                <c:pt idx="18">
                  <c:v>396.71146245059293</c:v>
                </c:pt>
                <c:pt idx="19">
                  <c:v>389.04948616600791</c:v>
                </c:pt>
                <c:pt idx="20">
                  <c:v>380.76521739130436</c:v>
                </c:pt>
                <c:pt idx="21">
                  <c:v>374.5422924901186</c:v>
                </c:pt>
                <c:pt idx="22">
                  <c:v>369.29169960474309</c:v>
                </c:pt>
                <c:pt idx="23">
                  <c:v>366.64695652173918</c:v>
                </c:pt>
                <c:pt idx="24">
                  <c:v>363.49660079051387</c:v>
                </c:pt>
                <c:pt idx="25">
                  <c:v>362.48537549407115</c:v>
                </c:pt>
                <c:pt idx="26">
                  <c:v>360.30735177865614</c:v>
                </c:pt>
                <c:pt idx="27">
                  <c:v>356.37913043478261</c:v>
                </c:pt>
                <c:pt idx="28">
                  <c:v>353.57881422924902</c:v>
                </c:pt>
                <c:pt idx="29">
                  <c:v>348.13375494071147</c:v>
                </c:pt>
                <c:pt idx="30">
                  <c:v>343.11652173913046</c:v>
                </c:pt>
                <c:pt idx="31">
                  <c:v>338.41043478260866</c:v>
                </c:pt>
                <c:pt idx="32">
                  <c:v>330.86513833992092</c:v>
                </c:pt>
                <c:pt idx="33">
                  <c:v>323.6698814229249</c:v>
                </c:pt>
                <c:pt idx="34">
                  <c:v>314.37438735177864</c:v>
                </c:pt>
                <c:pt idx="35">
                  <c:v>309.31826086956522</c:v>
                </c:pt>
                <c:pt idx="36">
                  <c:v>297.88363636363641</c:v>
                </c:pt>
                <c:pt idx="37">
                  <c:v>289.71604743083009</c:v>
                </c:pt>
                <c:pt idx="38">
                  <c:v>283.68758893280631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EE-4347-99AD-8BA0C0AA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7056"/>
        <c:axId val="144398976"/>
      </c:scatterChart>
      <c:scatterChart>
        <c:scatterStyle val="lineMarker"/>
        <c:varyColors val="0"/>
        <c:ser>
          <c:idx val="6"/>
          <c:order val="6"/>
          <c:tx>
            <c:v>Potencia en primera velocidad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'Grupo final'!$R$4:$R$42</c:f>
              <c:numCache>
                <c:formatCode>General</c:formatCode>
                <c:ptCount val="39"/>
                <c:pt idx="0">
                  <c:v>15.704205977222951</c:v>
                </c:pt>
                <c:pt idx="1">
                  <c:v>16.4894162760841</c:v>
                </c:pt>
                <c:pt idx="2">
                  <c:v>17.274626574945245</c:v>
                </c:pt>
                <c:pt idx="3">
                  <c:v>18.059836873806393</c:v>
                </c:pt>
                <c:pt idx="4">
                  <c:v>18.845047172667542</c:v>
                </c:pt>
                <c:pt idx="5">
                  <c:v>19.630257471528687</c:v>
                </c:pt>
                <c:pt idx="6">
                  <c:v>20.415467770389832</c:v>
                </c:pt>
                <c:pt idx="7">
                  <c:v>21.200678069250984</c:v>
                </c:pt>
                <c:pt idx="8">
                  <c:v>21.985888368112128</c:v>
                </c:pt>
                <c:pt idx="9">
                  <c:v>22.771098666973277</c:v>
                </c:pt>
                <c:pt idx="10">
                  <c:v>23.556308965834425</c:v>
                </c:pt>
                <c:pt idx="11">
                  <c:v>24.341519264695577</c:v>
                </c:pt>
                <c:pt idx="12">
                  <c:v>25.126729563556719</c:v>
                </c:pt>
                <c:pt idx="13">
                  <c:v>25.911939862417864</c:v>
                </c:pt>
                <c:pt idx="14">
                  <c:v>26.697150161279012</c:v>
                </c:pt>
                <c:pt idx="15">
                  <c:v>27.482360460140161</c:v>
                </c:pt>
                <c:pt idx="16">
                  <c:v>28.267570759001309</c:v>
                </c:pt>
                <c:pt idx="17">
                  <c:v>29.052781057862457</c:v>
                </c:pt>
                <c:pt idx="18">
                  <c:v>29.837991356723609</c:v>
                </c:pt>
                <c:pt idx="19">
                  <c:v>30.623201655584754</c:v>
                </c:pt>
                <c:pt idx="20">
                  <c:v>31.408411954445903</c:v>
                </c:pt>
                <c:pt idx="21">
                  <c:v>32.193622253307048</c:v>
                </c:pt>
                <c:pt idx="22">
                  <c:v>32.9788325521682</c:v>
                </c:pt>
                <c:pt idx="23">
                  <c:v>33.764042851029345</c:v>
                </c:pt>
                <c:pt idx="24">
                  <c:v>34.54925314989049</c:v>
                </c:pt>
                <c:pt idx="25">
                  <c:v>35.334463448751642</c:v>
                </c:pt>
                <c:pt idx="26">
                  <c:v>36.119673747612786</c:v>
                </c:pt>
                <c:pt idx="27">
                  <c:v>36.904884046473938</c:v>
                </c:pt>
                <c:pt idx="28">
                  <c:v>37.690094345335083</c:v>
                </c:pt>
                <c:pt idx="29">
                  <c:v>38.475304644196221</c:v>
                </c:pt>
                <c:pt idx="30">
                  <c:v>39.260514943057373</c:v>
                </c:pt>
                <c:pt idx="31">
                  <c:v>40.045725241918525</c:v>
                </c:pt>
                <c:pt idx="32">
                  <c:v>40.830935540779663</c:v>
                </c:pt>
                <c:pt idx="33">
                  <c:v>41.616145839640822</c:v>
                </c:pt>
                <c:pt idx="34">
                  <c:v>42.401356138501967</c:v>
                </c:pt>
                <c:pt idx="35">
                  <c:v>43.186566437363112</c:v>
                </c:pt>
                <c:pt idx="36">
                  <c:v>43.971776736224257</c:v>
                </c:pt>
                <c:pt idx="37">
                  <c:v>44.756987035085402</c:v>
                </c:pt>
                <c:pt idx="38">
                  <c:v>45.542197333946554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EE-4347-99AD-8BA0C0AA62B6}"/>
            </c:ext>
          </c:extLst>
        </c:ser>
        <c:ser>
          <c:idx val="7"/>
          <c:order val="7"/>
          <c:tx>
            <c:v>Potencia en segunda velocidad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'Grupo final'!$S$4:$S$42</c:f>
              <c:numCache>
                <c:formatCode>General</c:formatCode>
                <c:ptCount val="39"/>
                <c:pt idx="0">
                  <c:v>21.573454675781026</c:v>
                </c:pt>
                <c:pt idx="1">
                  <c:v>22.65212740957007</c:v>
                </c:pt>
                <c:pt idx="2">
                  <c:v>23.730800143359126</c:v>
                </c:pt>
                <c:pt idx="3">
                  <c:v>24.809472877148178</c:v>
                </c:pt>
                <c:pt idx="4">
                  <c:v>25.888145610937229</c:v>
                </c:pt>
                <c:pt idx="5">
                  <c:v>26.966818344726281</c:v>
                </c:pt>
                <c:pt idx="6">
                  <c:v>28.045491078515326</c:v>
                </c:pt>
                <c:pt idx="7">
                  <c:v>29.124163812304381</c:v>
                </c:pt>
                <c:pt idx="8">
                  <c:v>30.20283654609343</c:v>
                </c:pt>
                <c:pt idx="9">
                  <c:v>31.281509279882489</c:v>
                </c:pt>
                <c:pt idx="10">
                  <c:v>32.360182013671533</c:v>
                </c:pt>
                <c:pt idx="11">
                  <c:v>33.438854747460589</c:v>
                </c:pt>
                <c:pt idx="12">
                  <c:v>34.517527481249637</c:v>
                </c:pt>
                <c:pt idx="13">
                  <c:v>35.596200215038685</c:v>
                </c:pt>
                <c:pt idx="14">
                  <c:v>36.674872948827733</c:v>
                </c:pt>
                <c:pt idx="15">
                  <c:v>37.753545682616796</c:v>
                </c:pt>
                <c:pt idx="16">
                  <c:v>38.832218416405844</c:v>
                </c:pt>
                <c:pt idx="17">
                  <c:v>39.910891150194892</c:v>
                </c:pt>
                <c:pt idx="18">
                  <c:v>40.989563883983941</c:v>
                </c:pt>
                <c:pt idx="19">
                  <c:v>42.068236617773003</c:v>
                </c:pt>
                <c:pt idx="20">
                  <c:v>43.146909351562051</c:v>
                </c:pt>
                <c:pt idx="21">
                  <c:v>44.225582085351093</c:v>
                </c:pt>
                <c:pt idx="22">
                  <c:v>45.304254819140141</c:v>
                </c:pt>
                <c:pt idx="23">
                  <c:v>46.382927552929203</c:v>
                </c:pt>
                <c:pt idx="24">
                  <c:v>47.461600286718252</c:v>
                </c:pt>
                <c:pt idx="25">
                  <c:v>48.5402730205073</c:v>
                </c:pt>
                <c:pt idx="26">
                  <c:v>49.618945754296355</c:v>
                </c:pt>
                <c:pt idx="27">
                  <c:v>50.697618488085411</c:v>
                </c:pt>
                <c:pt idx="28">
                  <c:v>51.776291221874459</c:v>
                </c:pt>
                <c:pt idx="29">
                  <c:v>52.854963955663507</c:v>
                </c:pt>
                <c:pt idx="30">
                  <c:v>53.933636689452563</c:v>
                </c:pt>
                <c:pt idx="31">
                  <c:v>55.012309423241604</c:v>
                </c:pt>
                <c:pt idx="32">
                  <c:v>56.090982157030652</c:v>
                </c:pt>
                <c:pt idx="33">
                  <c:v>57.169654890819714</c:v>
                </c:pt>
                <c:pt idx="34">
                  <c:v>58.248327624608763</c:v>
                </c:pt>
                <c:pt idx="35">
                  <c:v>59.327000358397811</c:v>
                </c:pt>
                <c:pt idx="36">
                  <c:v>60.405673092186859</c:v>
                </c:pt>
                <c:pt idx="37">
                  <c:v>61.484345825975907</c:v>
                </c:pt>
                <c:pt idx="38">
                  <c:v>62.563018559764977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EE-4347-99AD-8BA0C0AA62B6}"/>
            </c:ext>
          </c:extLst>
        </c:ser>
        <c:ser>
          <c:idx val="8"/>
          <c:order val="8"/>
          <c:tx>
            <c:v>Potencia en tercera velocidad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'Grupo final'!$T$4:$T$42</c:f>
              <c:numCache>
                <c:formatCode>General</c:formatCode>
                <c:ptCount val="39"/>
                <c:pt idx="0">
                  <c:v>27.014973377484718</c:v>
                </c:pt>
                <c:pt idx="1">
                  <c:v>28.365722046358957</c:v>
                </c:pt>
                <c:pt idx="2">
                  <c:v>29.716470715233196</c:v>
                </c:pt>
                <c:pt idx="3">
                  <c:v>31.067219384107428</c:v>
                </c:pt>
                <c:pt idx="4">
                  <c:v>32.417968052981664</c:v>
                </c:pt>
                <c:pt idx="5">
                  <c:v>33.768716721855903</c:v>
                </c:pt>
                <c:pt idx="6">
                  <c:v>35.119465390730134</c:v>
                </c:pt>
                <c:pt idx="7">
                  <c:v>36.470214059604373</c:v>
                </c:pt>
                <c:pt idx="8">
                  <c:v>37.820962728478612</c:v>
                </c:pt>
                <c:pt idx="9">
                  <c:v>39.171711397352844</c:v>
                </c:pt>
                <c:pt idx="10">
                  <c:v>40.522460066227076</c:v>
                </c:pt>
                <c:pt idx="11">
                  <c:v>41.873208735101315</c:v>
                </c:pt>
                <c:pt idx="12">
                  <c:v>43.223957403975554</c:v>
                </c:pt>
                <c:pt idx="13">
                  <c:v>44.574706072849793</c:v>
                </c:pt>
                <c:pt idx="14">
                  <c:v>45.925454741724032</c:v>
                </c:pt>
                <c:pt idx="15">
                  <c:v>47.276203410598264</c:v>
                </c:pt>
                <c:pt idx="16">
                  <c:v>48.626952079472503</c:v>
                </c:pt>
                <c:pt idx="17">
                  <c:v>49.977700748346727</c:v>
                </c:pt>
                <c:pt idx="18">
                  <c:v>51.328449417220973</c:v>
                </c:pt>
                <c:pt idx="19">
                  <c:v>52.679198086095205</c:v>
                </c:pt>
                <c:pt idx="20">
                  <c:v>54.029946754969437</c:v>
                </c:pt>
                <c:pt idx="21">
                  <c:v>55.380695423843683</c:v>
                </c:pt>
                <c:pt idx="22">
                  <c:v>56.731444092717915</c:v>
                </c:pt>
                <c:pt idx="23">
                  <c:v>58.082192761592147</c:v>
                </c:pt>
                <c:pt idx="24">
                  <c:v>59.432941430466393</c:v>
                </c:pt>
                <c:pt idx="25">
                  <c:v>60.783690099340625</c:v>
                </c:pt>
                <c:pt idx="26">
                  <c:v>62.134438768214856</c:v>
                </c:pt>
                <c:pt idx="27">
                  <c:v>63.485187437089088</c:v>
                </c:pt>
                <c:pt idx="28">
                  <c:v>64.835936105963327</c:v>
                </c:pt>
                <c:pt idx="29">
                  <c:v>66.186684774837559</c:v>
                </c:pt>
                <c:pt idx="30">
                  <c:v>67.537433443711805</c:v>
                </c:pt>
                <c:pt idx="31">
                  <c:v>68.888182112586037</c:v>
                </c:pt>
                <c:pt idx="32">
                  <c:v>70.238930781460269</c:v>
                </c:pt>
                <c:pt idx="33">
                  <c:v>71.589679450334515</c:v>
                </c:pt>
                <c:pt idx="34">
                  <c:v>72.940428119208747</c:v>
                </c:pt>
                <c:pt idx="35">
                  <c:v>74.291176788082979</c:v>
                </c:pt>
                <c:pt idx="36">
                  <c:v>75.641925456957225</c:v>
                </c:pt>
                <c:pt idx="37">
                  <c:v>76.992674125831428</c:v>
                </c:pt>
                <c:pt idx="38">
                  <c:v>78.343422794705688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EE-4347-99AD-8BA0C0AA62B6}"/>
            </c:ext>
          </c:extLst>
        </c:ser>
        <c:ser>
          <c:idx val="9"/>
          <c:order val="9"/>
          <c:tx>
            <c:v>Potencia en cuarta velocidad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'Grupo final'!$U$4:$U$42</c:f>
              <c:numCache>
                <c:formatCode>General</c:formatCode>
                <c:ptCount val="39"/>
                <c:pt idx="0">
                  <c:v>31.311472411376627</c:v>
                </c:pt>
                <c:pt idx="1">
                  <c:v>32.877046031945461</c:v>
                </c:pt>
                <c:pt idx="2">
                  <c:v>34.442619652514288</c:v>
                </c:pt>
                <c:pt idx="3">
                  <c:v>36.008193273083123</c:v>
                </c:pt>
                <c:pt idx="4">
                  <c:v>37.57376689365195</c:v>
                </c:pt>
                <c:pt idx="5">
                  <c:v>39.139340514220777</c:v>
                </c:pt>
                <c:pt idx="6">
                  <c:v>40.704914134789604</c:v>
                </c:pt>
                <c:pt idx="7">
                  <c:v>42.270487755358438</c:v>
                </c:pt>
                <c:pt idx="8">
                  <c:v>43.836061375927272</c:v>
                </c:pt>
                <c:pt idx="9">
                  <c:v>45.401634996496099</c:v>
                </c:pt>
                <c:pt idx="10">
                  <c:v>46.967208617064941</c:v>
                </c:pt>
                <c:pt idx="11">
                  <c:v>48.532782237633768</c:v>
                </c:pt>
                <c:pt idx="12">
                  <c:v>50.098355858202602</c:v>
                </c:pt>
                <c:pt idx="13">
                  <c:v>51.663929478771436</c:v>
                </c:pt>
                <c:pt idx="14">
                  <c:v>53.22950309934027</c:v>
                </c:pt>
                <c:pt idx="15">
                  <c:v>54.795076719909098</c:v>
                </c:pt>
                <c:pt idx="16">
                  <c:v>56.360650340477939</c:v>
                </c:pt>
                <c:pt idx="17">
                  <c:v>57.926223961046752</c:v>
                </c:pt>
                <c:pt idx="18">
                  <c:v>59.491797581615586</c:v>
                </c:pt>
                <c:pt idx="19">
                  <c:v>61.05737120218442</c:v>
                </c:pt>
                <c:pt idx="20">
                  <c:v>62.622944822753254</c:v>
                </c:pt>
                <c:pt idx="21">
                  <c:v>64.188518443322081</c:v>
                </c:pt>
                <c:pt idx="22">
                  <c:v>65.754092063890923</c:v>
                </c:pt>
                <c:pt idx="23">
                  <c:v>67.31966568445975</c:v>
                </c:pt>
                <c:pt idx="24">
                  <c:v>68.885239305028577</c:v>
                </c:pt>
                <c:pt idx="25">
                  <c:v>70.450812925597404</c:v>
                </c:pt>
                <c:pt idx="26">
                  <c:v>72.016386546166245</c:v>
                </c:pt>
                <c:pt idx="27">
                  <c:v>73.581960166735058</c:v>
                </c:pt>
                <c:pt idx="28">
                  <c:v>75.1475337873039</c:v>
                </c:pt>
                <c:pt idx="29">
                  <c:v>76.713107407872727</c:v>
                </c:pt>
                <c:pt idx="30">
                  <c:v>78.278681028441554</c:v>
                </c:pt>
                <c:pt idx="31">
                  <c:v>79.844254649010381</c:v>
                </c:pt>
                <c:pt idx="32">
                  <c:v>81.409828269579208</c:v>
                </c:pt>
                <c:pt idx="33">
                  <c:v>82.975401890148049</c:v>
                </c:pt>
                <c:pt idx="34">
                  <c:v>84.540975510716876</c:v>
                </c:pt>
                <c:pt idx="35">
                  <c:v>86.106549131285703</c:v>
                </c:pt>
                <c:pt idx="36">
                  <c:v>87.672122751854545</c:v>
                </c:pt>
                <c:pt idx="37">
                  <c:v>89.237696372423386</c:v>
                </c:pt>
                <c:pt idx="38">
                  <c:v>90.803269992992199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EE-4347-99AD-8BA0C0AA62B6}"/>
            </c:ext>
          </c:extLst>
        </c:ser>
        <c:ser>
          <c:idx val="10"/>
          <c:order val="10"/>
          <c:tx>
            <c:v>Potencia en quinta velocidad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'Grupo final'!$V$4:$V$42</c:f>
              <c:numCache>
                <c:formatCode>General</c:formatCode>
                <c:ptCount val="39"/>
                <c:pt idx="0">
                  <c:v>34.960553782627279</c:v>
                </c:pt>
                <c:pt idx="1">
                  <c:v>36.708581471758656</c:v>
                </c:pt>
                <c:pt idx="2">
                  <c:v>38.456609160890018</c:v>
                </c:pt>
                <c:pt idx="3">
                  <c:v>40.20463685002138</c:v>
                </c:pt>
                <c:pt idx="4">
                  <c:v>41.952664539152742</c:v>
                </c:pt>
                <c:pt idx="5">
                  <c:v>43.700692228284112</c:v>
                </c:pt>
                <c:pt idx="6">
                  <c:v>45.448719917415474</c:v>
                </c:pt>
                <c:pt idx="7">
                  <c:v>47.196747606546843</c:v>
                </c:pt>
                <c:pt idx="8">
                  <c:v>48.944775295678198</c:v>
                </c:pt>
                <c:pt idx="9">
                  <c:v>50.692802984809568</c:v>
                </c:pt>
                <c:pt idx="10">
                  <c:v>52.440830673940923</c:v>
                </c:pt>
                <c:pt idx="11">
                  <c:v>54.188858363072299</c:v>
                </c:pt>
                <c:pt idx="12">
                  <c:v>55.936886052203668</c:v>
                </c:pt>
                <c:pt idx="13">
                  <c:v>57.684913741335016</c:v>
                </c:pt>
                <c:pt idx="14">
                  <c:v>59.432941430466393</c:v>
                </c:pt>
                <c:pt idx="15">
                  <c:v>61.180969119597755</c:v>
                </c:pt>
                <c:pt idx="16">
                  <c:v>62.928996808729124</c:v>
                </c:pt>
                <c:pt idx="17">
                  <c:v>64.677024497860486</c:v>
                </c:pt>
                <c:pt idx="18">
                  <c:v>66.425052186991834</c:v>
                </c:pt>
                <c:pt idx="19">
                  <c:v>68.173079876123211</c:v>
                </c:pt>
                <c:pt idx="20">
                  <c:v>69.921107565254559</c:v>
                </c:pt>
                <c:pt idx="21">
                  <c:v>71.669135254385949</c:v>
                </c:pt>
                <c:pt idx="22">
                  <c:v>73.417162943517312</c:v>
                </c:pt>
                <c:pt idx="23">
                  <c:v>75.16519063264866</c:v>
                </c:pt>
                <c:pt idx="24">
                  <c:v>76.913218321780036</c:v>
                </c:pt>
                <c:pt idx="25">
                  <c:v>78.661246010911398</c:v>
                </c:pt>
                <c:pt idx="26">
                  <c:v>80.40927370004276</c:v>
                </c:pt>
                <c:pt idx="27">
                  <c:v>82.157301389174137</c:v>
                </c:pt>
                <c:pt idx="28">
                  <c:v>83.905329078305485</c:v>
                </c:pt>
                <c:pt idx="29">
                  <c:v>85.653356767436861</c:v>
                </c:pt>
                <c:pt idx="30">
                  <c:v>87.401384456568223</c:v>
                </c:pt>
                <c:pt idx="31">
                  <c:v>89.149412145699586</c:v>
                </c:pt>
                <c:pt idx="32">
                  <c:v>90.897439834830948</c:v>
                </c:pt>
                <c:pt idx="33">
                  <c:v>92.64546752396231</c:v>
                </c:pt>
                <c:pt idx="34">
                  <c:v>94.393495213093686</c:v>
                </c:pt>
                <c:pt idx="35">
                  <c:v>96.141522902225034</c:v>
                </c:pt>
                <c:pt idx="36">
                  <c:v>97.889550591356397</c:v>
                </c:pt>
                <c:pt idx="37">
                  <c:v>99.637578280487759</c:v>
                </c:pt>
                <c:pt idx="38">
                  <c:v>101.38560596961914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EE-4347-99AD-8BA0C0AA62B6}"/>
            </c:ext>
          </c:extLst>
        </c:ser>
        <c:ser>
          <c:idx val="11"/>
          <c:order val="11"/>
          <c:tx>
            <c:v>Potencia en sexta velocidad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'Grupo final'!$W$4:$W$42</c:f>
              <c:numCache>
                <c:formatCode>General</c:formatCode>
                <c:ptCount val="39"/>
                <c:pt idx="0">
                  <c:v>37.9033613400875</c:v>
                </c:pt>
                <c:pt idx="1">
                  <c:v>39.798529407091856</c:v>
                </c:pt>
                <c:pt idx="2">
                  <c:v>41.693697474096233</c:v>
                </c:pt>
                <c:pt idx="3">
                  <c:v>43.58886554110061</c:v>
                </c:pt>
                <c:pt idx="4">
                  <c:v>45.484033608104987</c:v>
                </c:pt>
                <c:pt idx="5">
                  <c:v>47.379201675109364</c:v>
                </c:pt>
                <c:pt idx="6">
                  <c:v>49.274369742113741</c:v>
                </c:pt>
                <c:pt idx="7">
                  <c:v>51.169537809118111</c:v>
                </c:pt>
                <c:pt idx="8">
                  <c:v>53.064705876122488</c:v>
                </c:pt>
                <c:pt idx="9">
                  <c:v>54.959873943126851</c:v>
                </c:pt>
                <c:pt idx="10">
                  <c:v>56.855042010131221</c:v>
                </c:pt>
                <c:pt idx="11">
                  <c:v>58.750210077135598</c:v>
                </c:pt>
                <c:pt idx="12">
                  <c:v>60.645378144139976</c:v>
                </c:pt>
                <c:pt idx="13">
                  <c:v>62.540546211144353</c:v>
                </c:pt>
                <c:pt idx="14">
                  <c:v>64.435714278148737</c:v>
                </c:pt>
                <c:pt idx="15">
                  <c:v>66.330882345153114</c:v>
                </c:pt>
                <c:pt idx="16">
                  <c:v>68.226050412157477</c:v>
                </c:pt>
                <c:pt idx="17">
                  <c:v>70.121218479161854</c:v>
                </c:pt>
                <c:pt idx="18">
                  <c:v>72.016386546166231</c:v>
                </c:pt>
                <c:pt idx="19">
                  <c:v>73.911554613170608</c:v>
                </c:pt>
                <c:pt idx="20">
                  <c:v>75.806722680175</c:v>
                </c:pt>
                <c:pt idx="21">
                  <c:v>77.701890747179334</c:v>
                </c:pt>
                <c:pt idx="22">
                  <c:v>79.597058814183711</c:v>
                </c:pt>
                <c:pt idx="23">
                  <c:v>81.492226881188088</c:v>
                </c:pt>
                <c:pt idx="24">
                  <c:v>83.387394948192465</c:v>
                </c:pt>
                <c:pt idx="25">
                  <c:v>85.282563015196843</c:v>
                </c:pt>
                <c:pt idx="26">
                  <c:v>87.17773108220122</c:v>
                </c:pt>
                <c:pt idx="27">
                  <c:v>89.072899149205597</c:v>
                </c:pt>
                <c:pt idx="28">
                  <c:v>90.968067216209974</c:v>
                </c:pt>
                <c:pt idx="29">
                  <c:v>92.863235283214351</c:v>
                </c:pt>
                <c:pt idx="30">
                  <c:v>94.758403350218728</c:v>
                </c:pt>
                <c:pt idx="31">
                  <c:v>96.653571417223091</c:v>
                </c:pt>
                <c:pt idx="32">
                  <c:v>98.548739484227482</c:v>
                </c:pt>
                <c:pt idx="33">
                  <c:v>100.44390755123185</c:v>
                </c:pt>
                <c:pt idx="34">
                  <c:v>102.33907561823622</c:v>
                </c:pt>
                <c:pt idx="35">
                  <c:v>104.23424368524061</c:v>
                </c:pt>
                <c:pt idx="36">
                  <c:v>106.12941175224498</c:v>
                </c:pt>
                <c:pt idx="37">
                  <c:v>108.02457981924937</c:v>
                </c:pt>
                <c:pt idx="38">
                  <c:v>109.9197478862537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EE-4347-99AD-8BA0C0AA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11264"/>
        <c:axId val="144409344"/>
      </c:scatterChart>
      <c:valAx>
        <c:axId val="14439705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Velocidad (Km/h)</a:t>
                </a:r>
              </a:p>
            </c:rich>
          </c:tx>
          <c:layout>
            <c:manualLayout>
              <c:xMode val="edge"/>
              <c:yMode val="edge"/>
              <c:x val="0.66036741822288458"/>
              <c:y val="0.932308739132345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398976"/>
        <c:crosses val="autoZero"/>
        <c:crossBetween val="midCat"/>
        <c:majorUnit val="15"/>
      </c:valAx>
      <c:valAx>
        <c:axId val="144398976"/>
        <c:scaling>
          <c:orientation val="minMax"/>
          <c:max val="1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Par en el eje trasero  (Nm)</a:t>
                </a:r>
              </a:p>
            </c:rich>
          </c:tx>
          <c:layout>
            <c:manualLayout>
              <c:xMode val="edge"/>
              <c:yMode val="edge"/>
              <c:x val="4.5929789139158288E-2"/>
              <c:y val="0.30483855935478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397056"/>
        <c:crosses val="autoZero"/>
        <c:crossBetween val="midCat"/>
        <c:majorUnit val="100"/>
      </c:valAx>
      <c:valAx>
        <c:axId val="144409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Potencia en el eje trasero (CV)</a:t>
                </a:r>
              </a:p>
            </c:rich>
          </c:tx>
          <c:layout>
            <c:manualLayout>
              <c:xMode val="edge"/>
              <c:yMode val="edge"/>
              <c:x val="0.66876704125576536"/>
              <c:y val="0.277750680033005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411264"/>
        <c:crosses val="max"/>
        <c:crossBetween val="midCat"/>
      </c:valAx>
      <c:valAx>
        <c:axId val="14441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21173237183742"/>
          <c:y val="3.362074630809115E-2"/>
          <c:w val="0.30016914552347623"/>
          <c:h val="0.90660218315837759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Fx motriz en primera velocidad</c:v>
          </c:tx>
          <c:marker>
            <c:symbol val="none"/>
          </c:marker>
          <c:xVal>
            <c:numRef>
              <c:f>'Grupo final'!$R$4:$R$42</c:f>
              <c:numCache>
                <c:formatCode>General</c:formatCode>
                <c:ptCount val="39"/>
                <c:pt idx="0">
                  <c:v>15.704205977222951</c:v>
                </c:pt>
                <c:pt idx="1">
                  <c:v>16.4894162760841</c:v>
                </c:pt>
                <c:pt idx="2">
                  <c:v>17.274626574945245</c:v>
                </c:pt>
                <c:pt idx="3">
                  <c:v>18.059836873806393</c:v>
                </c:pt>
                <c:pt idx="4">
                  <c:v>18.845047172667542</c:v>
                </c:pt>
                <c:pt idx="5">
                  <c:v>19.630257471528687</c:v>
                </c:pt>
                <c:pt idx="6">
                  <c:v>20.415467770389832</c:v>
                </c:pt>
                <c:pt idx="7">
                  <c:v>21.200678069250984</c:v>
                </c:pt>
                <c:pt idx="8">
                  <c:v>21.985888368112128</c:v>
                </c:pt>
                <c:pt idx="9">
                  <c:v>22.771098666973277</c:v>
                </c:pt>
                <c:pt idx="10">
                  <c:v>23.556308965834425</c:v>
                </c:pt>
                <c:pt idx="11">
                  <c:v>24.341519264695577</c:v>
                </c:pt>
                <c:pt idx="12">
                  <c:v>25.126729563556719</c:v>
                </c:pt>
                <c:pt idx="13">
                  <c:v>25.911939862417864</c:v>
                </c:pt>
                <c:pt idx="14">
                  <c:v>26.697150161279012</c:v>
                </c:pt>
                <c:pt idx="15">
                  <c:v>27.482360460140161</c:v>
                </c:pt>
                <c:pt idx="16">
                  <c:v>28.267570759001309</c:v>
                </c:pt>
                <c:pt idx="17">
                  <c:v>29.052781057862457</c:v>
                </c:pt>
                <c:pt idx="18">
                  <c:v>29.837991356723609</c:v>
                </c:pt>
                <c:pt idx="19">
                  <c:v>30.623201655584754</c:v>
                </c:pt>
                <c:pt idx="20">
                  <c:v>31.408411954445903</c:v>
                </c:pt>
                <c:pt idx="21">
                  <c:v>32.193622253307048</c:v>
                </c:pt>
                <c:pt idx="22">
                  <c:v>32.9788325521682</c:v>
                </c:pt>
                <c:pt idx="23">
                  <c:v>33.764042851029345</c:v>
                </c:pt>
                <c:pt idx="24">
                  <c:v>34.54925314989049</c:v>
                </c:pt>
                <c:pt idx="25">
                  <c:v>35.334463448751642</c:v>
                </c:pt>
                <c:pt idx="26">
                  <c:v>36.119673747612786</c:v>
                </c:pt>
                <c:pt idx="27">
                  <c:v>36.904884046473938</c:v>
                </c:pt>
                <c:pt idx="28">
                  <c:v>37.690094345335083</c:v>
                </c:pt>
                <c:pt idx="29">
                  <c:v>38.475304644196221</c:v>
                </c:pt>
                <c:pt idx="30">
                  <c:v>39.260514943057373</c:v>
                </c:pt>
                <c:pt idx="31">
                  <c:v>40.045725241918525</c:v>
                </c:pt>
                <c:pt idx="32">
                  <c:v>40.830935540779663</c:v>
                </c:pt>
                <c:pt idx="33">
                  <c:v>41.616145839640822</c:v>
                </c:pt>
                <c:pt idx="34">
                  <c:v>42.401356138501967</c:v>
                </c:pt>
                <c:pt idx="35">
                  <c:v>43.186566437363112</c:v>
                </c:pt>
                <c:pt idx="36">
                  <c:v>43.971776736224257</c:v>
                </c:pt>
                <c:pt idx="37">
                  <c:v>44.756987035085402</c:v>
                </c:pt>
                <c:pt idx="38">
                  <c:v>45.542197333946554</c:v>
                </c:pt>
              </c:numCache>
            </c:numRef>
          </c:xVal>
          <c:yVal>
            <c:numRef>
              <c:f>'Grupo final'!$X$4:$X$42</c:f>
              <c:numCache>
                <c:formatCode>General</c:formatCode>
                <c:ptCount val="39"/>
                <c:pt idx="0">
                  <c:v>2418.0503893269856</c:v>
                </c:pt>
                <c:pt idx="1">
                  <c:v>2896.3888062292317</c:v>
                </c:pt>
                <c:pt idx="2">
                  <c:v>3151.7618905916779</c:v>
                </c:pt>
                <c:pt idx="3">
                  <c:v>3309.4796161285526</c:v>
                </c:pt>
                <c:pt idx="4">
                  <c:v>3420.5301790408171</c:v>
                </c:pt>
                <c:pt idx="5">
                  <c:v>3628.8039974210187</c:v>
                </c:pt>
                <c:pt idx="6">
                  <c:v>3971.4619600257897</c:v>
                </c:pt>
                <c:pt idx="7">
                  <c:v>4085.9693497991375</c:v>
                </c:pt>
                <c:pt idx="8">
                  <c:v>4129.6117889202987</c:v>
                </c:pt>
                <c:pt idx="9">
                  <c:v>4230.2918712493183</c:v>
                </c:pt>
                <c:pt idx="10">
                  <c:v>4407.4542478797803</c:v>
                </c:pt>
                <c:pt idx="11">
                  <c:v>4572.9498338540898</c:v>
                </c:pt>
                <c:pt idx="12">
                  <c:v>4586.3450379407832</c:v>
                </c:pt>
                <c:pt idx="13">
                  <c:v>4630.4195804195806</c:v>
                </c:pt>
                <c:pt idx="14">
                  <c:v>4559.1225264097611</c:v>
                </c:pt>
                <c:pt idx="15">
                  <c:v>4511.5911570698809</c:v>
                </c:pt>
                <c:pt idx="16">
                  <c:v>4469.6771313792588</c:v>
                </c:pt>
                <c:pt idx="17">
                  <c:v>4477.8870951743293</c:v>
                </c:pt>
                <c:pt idx="18">
                  <c:v>4407.4542478797803</c:v>
                </c:pt>
                <c:pt idx="19">
                  <c:v>4322.3298864256312</c:v>
                </c:pt>
                <c:pt idx="20">
                  <c:v>4230.2918712493183</c:v>
                </c:pt>
                <c:pt idx="21">
                  <c:v>4161.1553340276751</c:v>
                </c:pt>
                <c:pt idx="22">
                  <c:v>4102.8213807469128</c:v>
                </c:pt>
                <c:pt idx="23">
                  <c:v>4073.4383524277146</c:v>
                </c:pt>
                <c:pt idx="24">
                  <c:v>4038.4379804592577</c:v>
                </c:pt>
                <c:pt idx="25">
                  <c:v>4027.20329316074</c:v>
                </c:pt>
                <c:pt idx="26">
                  <c:v>4003.0055051331651</c:v>
                </c:pt>
                <c:pt idx="27">
                  <c:v>3959.3630660120025</c:v>
                </c:pt>
                <c:pt idx="28">
                  <c:v>3928.2516242622628</c:v>
                </c:pt>
                <c:pt idx="29">
                  <c:v>3867.7571541933239</c:v>
                </c:pt>
                <c:pt idx="30">
                  <c:v>3812.0158210583741</c:v>
                </c:pt>
                <c:pt idx="31">
                  <c:v>3759.7313147845061</c:v>
                </c:pt>
                <c:pt idx="32">
                  <c:v>3675.9032634032633</c:v>
                </c:pt>
                <c:pt idx="33">
                  <c:v>3595.9641422407381</c:v>
                </c:pt>
                <c:pt idx="34">
                  <c:v>3492.6914397659079</c:v>
                </c:pt>
                <c:pt idx="35">
                  <c:v>3436.5180032733224</c:v>
                </c:pt>
                <c:pt idx="36">
                  <c:v>3309.4796161285526</c:v>
                </c:pt>
                <c:pt idx="37">
                  <c:v>3218.7379110251454</c:v>
                </c:pt>
                <c:pt idx="38">
                  <c:v>3151.7618905916779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4-4F4C-8707-1339E9628F33}"/>
            </c:ext>
          </c:extLst>
        </c:ser>
        <c:ser>
          <c:idx val="1"/>
          <c:order val="1"/>
          <c:tx>
            <c:v>Fx motriz en segunda velocidad</c:v>
          </c:tx>
          <c:marker>
            <c:symbol val="none"/>
          </c:marker>
          <c:xVal>
            <c:numRef>
              <c:f>'Grupo final'!$S$4:$S$42</c:f>
              <c:numCache>
                <c:formatCode>General</c:formatCode>
                <c:ptCount val="39"/>
                <c:pt idx="0">
                  <c:v>21.573454675781026</c:v>
                </c:pt>
                <c:pt idx="1">
                  <c:v>22.65212740957007</c:v>
                </c:pt>
                <c:pt idx="2">
                  <c:v>23.730800143359126</c:v>
                </c:pt>
                <c:pt idx="3">
                  <c:v>24.809472877148178</c:v>
                </c:pt>
                <c:pt idx="4">
                  <c:v>25.888145610937229</c:v>
                </c:pt>
                <c:pt idx="5">
                  <c:v>26.966818344726281</c:v>
                </c:pt>
                <c:pt idx="6">
                  <c:v>28.045491078515326</c:v>
                </c:pt>
                <c:pt idx="7">
                  <c:v>29.124163812304381</c:v>
                </c:pt>
                <c:pt idx="8">
                  <c:v>30.20283654609343</c:v>
                </c:pt>
                <c:pt idx="9">
                  <c:v>31.281509279882489</c:v>
                </c:pt>
                <c:pt idx="10">
                  <c:v>32.360182013671533</c:v>
                </c:pt>
                <c:pt idx="11">
                  <c:v>33.438854747460589</c:v>
                </c:pt>
                <c:pt idx="12">
                  <c:v>34.517527481249637</c:v>
                </c:pt>
                <c:pt idx="13">
                  <c:v>35.596200215038685</c:v>
                </c:pt>
                <c:pt idx="14">
                  <c:v>36.674872948827733</c:v>
                </c:pt>
                <c:pt idx="15">
                  <c:v>37.753545682616796</c:v>
                </c:pt>
                <c:pt idx="16">
                  <c:v>38.832218416405844</c:v>
                </c:pt>
                <c:pt idx="17">
                  <c:v>39.910891150194892</c:v>
                </c:pt>
                <c:pt idx="18">
                  <c:v>40.989563883983941</c:v>
                </c:pt>
                <c:pt idx="19">
                  <c:v>42.068236617773003</c:v>
                </c:pt>
                <c:pt idx="20">
                  <c:v>43.146909351562051</c:v>
                </c:pt>
                <c:pt idx="21">
                  <c:v>44.225582085351093</c:v>
                </c:pt>
                <c:pt idx="22">
                  <c:v>45.304254819140141</c:v>
                </c:pt>
                <c:pt idx="23">
                  <c:v>46.382927552929203</c:v>
                </c:pt>
                <c:pt idx="24">
                  <c:v>47.461600286718252</c:v>
                </c:pt>
                <c:pt idx="25">
                  <c:v>48.5402730205073</c:v>
                </c:pt>
                <c:pt idx="26">
                  <c:v>49.618945754296355</c:v>
                </c:pt>
                <c:pt idx="27">
                  <c:v>50.697618488085411</c:v>
                </c:pt>
                <c:pt idx="28">
                  <c:v>51.776291221874459</c:v>
                </c:pt>
                <c:pt idx="29">
                  <c:v>52.854963955663507</c:v>
                </c:pt>
                <c:pt idx="30">
                  <c:v>53.933636689452563</c:v>
                </c:pt>
                <c:pt idx="31">
                  <c:v>55.012309423241604</c:v>
                </c:pt>
                <c:pt idx="32">
                  <c:v>56.090982157030652</c:v>
                </c:pt>
                <c:pt idx="33">
                  <c:v>57.169654890819714</c:v>
                </c:pt>
                <c:pt idx="34">
                  <c:v>58.248327624608763</c:v>
                </c:pt>
                <c:pt idx="35">
                  <c:v>59.327000358397811</c:v>
                </c:pt>
                <c:pt idx="36">
                  <c:v>60.405673092186859</c:v>
                </c:pt>
                <c:pt idx="37">
                  <c:v>61.484345825975907</c:v>
                </c:pt>
                <c:pt idx="38">
                  <c:v>62.563018559764977</c:v>
                </c:pt>
              </c:numCache>
            </c:numRef>
          </c:xVal>
          <c:yVal>
            <c:numRef>
              <c:f>'Grupo final'!$Y$4:$Y$42</c:f>
              <c:numCache>
                <c:formatCode>General</c:formatCode>
                <c:ptCount val="39"/>
                <c:pt idx="0">
                  <c:v>1760.1984451718495</c:v>
                </c:pt>
                <c:pt idx="1">
                  <c:v>2108.4006751227494</c:v>
                </c:pt>
                <c:pt idx="2">
                  <c:v>2294.2972585924713</c:v>
                </c:pt>
                <c:pt idx="3">
                  <c:v>2409.1064852700492</c:v>
                </c:pt>
                <c:pt idx="4">
                  <c:v>2489.9447626841243</c:v>
                </c:pt>
                <c:pt idx="5">
                  <c:v>2641.5558510638298</c:v>
                </c:pt>
                <c:pt idx="6">
                  <c:v>2890.9906914893618</c:v>
                </c:pt>
                <c:pt idx="7">
                  <c:v>2974.3453355155484</c:v>
                </c:pt>
                <c:pt idx="8">
                  <c:v>3006.1144639934532</c:v>
                </c:pt>
                <c:pt idx="9">
                  <c:v>3079.4036415711948</c:v>
                </c:pt>
                <c:pt idx="10">
                  <c:v>3208.3674304418987</c:v>
                </c:pt>
                <c:pt idx="11">
                  <c:v>3328.8384819967268</c:v>
                </c:pt>
                <c:pt idx="12">
                  <c:v>3338.5894026186579</c:v>
                </c:pt>
                <c:pt idx="13">
                  <c:v>3370.6730769230767</c:v>
                </c:pt>
                <c:pt idx="14">
                  <c:v>3318.7730155482818</c:v>
                </c:pt>
                <c:pt idx="15">
                  <c:v>3284.172974631751</c:v>
                </c:pt>
                <c:pt idx="16">
                  <c:v>3253.6620294599015</c:v>
                </c:pt>
                <c:pt idx="17">
                  <c:v>3259.6384001636666</c:v>
                </c:pt>
                <c:pt idx="18">
                  <c:v>3208.3674304418987</c:v>
                </c:pt>
                <c:pt idx="19">
                  <c:v>3146.4019026186579</c:v>
                </c:pt>
                <c:pt idx="20">
                  <c:v>3079.4036415711948</c:v>
                </c:pt>
                <c:pt idx="21">
                  <c:v>3029.0763093289688</c:v>
                </c:pt>
                <c:pt idx="22">
                  <c:v>2986.6126227495915</c:v>
                </c:pt>
                <c:pt idx="23">
                  <c:v>2965.2235065466452</c:v>
                </c:pt>
                <c:pt idx="24">
                  <c:v>2939.7452945990181</c:v>
                </c:pt>
                <c:pt idx="25">
                  <c:v>2931.5671031096567</c:v>
                </c:pt>
                <c:pt idx="26">
                  <c:v>2913.9525368248774</c:v>
                </c:pt>
                <c:pt idx="27">
                  <c:v>2882.1834083469721</c:v>
                </c:pt>
                <c:pt idx="28">
                  <c:v>2859.5361088379705</c:v>
                </c:pt>
                <c:pt idx="29">
                  <c:v>2815.4996931260221</c:v>
                </c:pt>
                <c:pt idx="30">
                  <c:v>2774.9232815057285</c:v>
                </c:pt>
                <c:pt idx="31">
                  <c:v>2736.8632364975451</c:v>
                </c:pt>
                <c:pt idx="32">
                  <c:v>2675.8413461538457</c:v>
                </c:pt>
                <c:pt idx="33">
                  <c:v>2617.6503682487723</c:v>
                </c:pt>
                <c:pt idx="34">
                  <c:v>2542.473915711947</c:v>
                </c:pt>
                <c:pt idx="35">
                  <c:v>2501.582958265139</c:v>
                </c:pt>
                <c:pt idx="36">
                  <c:v>2409.1064852700492</c:v>
                </c:pt>
                <c:pt idx="37">
                  <c:v>2343.051861702128</c:v>
                </c:pt>
                <c:pt idx="38">
                  <c:v>2294.2972585924713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4-4F4C-8707-1339E9628F33}"/>
            </c:ext>
          </c:extLst>
        </c:ser>
        <c:ser>
          <c:idx val="2"/>
          <c:order val="2"/>
          <c:tx>
            <c:v>Fx motriz en tercera velocidad</c:v>
          </c:tx>
          <c:marker>
            <c:symbol val="none"/>
          </c:marker>
          <c:xVal>
            <c:numRef>
              <c:f>'Grupo final'!$T$4:$T$42</c:f>
              <c:numCache>
                <c:formatCode>General</c:formatCode>
                <c:ptCount val="39"/>
                <c:pt idx="0">
                  <c:v>27.014973377484718</c:v>
                </c:pt>
                <c:pt idx="1">
                  <c:v>28.365722046358957</c:v>
                </c:pt>
                <c:pt idx="2">
                  <c:v>29.716470715233196</c:v>
                </c:pt>
                <c:pt idx="3">
                  <c:v>31.067219384107428</c:v>
                </c:pt>
                <c:pt idx="4">
                  <c:v>32.417968052981664</c:v>
                </c:pt>
                <c:pt idx="5">
                  <c:v>33.768716721855903</c:v>
                </c:pt>
                <c:pt idx="6">
                  <c:v>35.119465390730134</c:v>
                </c:pt>
                <c:pt idx="7">
                  <c:v>36.470214059604373</c:v>
                </c:pt>
                <c:pt idx="8">
                  <c:v>37.820962728478612</c:v>
                </c:pt>
                <c:pt idx="9">
                  <c:v>39.171711397352844</c:v>
                </c:pt>
                <c:pt idx="10">
                  <c:v>40.522460066227076</c:v>
                </c:pt>
                <c:pt idx="11">
                  <c:v>41.873208735101315</c:v>
                </c:pt>
                <c:pt idx="12">
                  <c:v>43.223957403975554</c:v>
                </c:pt>
                <c:pt idx="13">
                  <c:v>44.574706072849793</c:v>
                </c:pt>
                <c:pt idx="14">
                  <c:v>45.925454741724032</c:v>
                </c:pt>
                <c:pt idx="15">
                  <c:v>47.276203410598264</c:v>
                </c:pt>
                <c:pt idx="16">
                  <c:v>48.626952079472503</c:v>
                </c:pt>
                <c:pt idx="17">
                  <c:v>49.977700748346727</c:v>
                </c:pt>
                <c:pt idx="18">
                  <c:v>51.328449417220973</c:v>
                </c:pt>
                <c:pt idx="19">
                  <c:v>52.679198086095205</c:v>
                </c:pt>
                <c:pt idx="20">
                  <c:v>54.029946754969437</c:v>
                </c:pt>
                <c:pt idx="21">
                  <c:v>55.380695423843683</c:v>
                </c:pt>
                <c:pt idx="22">
                  <c:v>56.731444092717915</c:v>
                </c:pt>
                <c:pt idx="23">
                  <c:v>58.082192761592147</c:v>
                </c:pt>
                <c:pt idx="24">
                  <c:v>59.432941430466393</c:v>
                </c:pt>
                <c:pt idx="25">
                  <c:v>60.783690099340625</c:v>
                </c:pt>
                <c:pt idx="26">
                  <c:v>62.134438768214856</c:v>
                </c:pt>
                <c:pt idx="27">
                  <c:v>63.485187437089088</c:v>
                </c:pt>
                <c:pt idx="28">
                  <c:v>64.835936105963327</c:v>
                </c:pt>
                <c:pt idx="29">
                  <c:v>66.186684774837559</c:v>
                </c:pt>
                <c:pt idx="30">
                  <c:v>67.537433443711805</c:v>
                </c:pt>
                <c:pt idx="31">
                  <c:v>68.888182112586037</c:v>
                </c:pt>
                <c:pt idx="32">
                  <c:v>70.238930781460269</c:v>
                </c:pt>
                <c:pt idx="33">
                  <c:v>71.589679450334515</c:v>
                </c:pt>
                <c:pt idx="34">
                  <c:v>72.940428119208747</c:v>
                </c:pt>
                <c:pt idx="35">
                  <c:v>74.291176788082979</c:v>
                </c:pt>
                <c:pt idx="36">
                  <c:v>75.641925456957225</c:v>
                </c:pt>
                <c:pt idx="37">
                  <c:v>76.992674125831428</c:v>
                </c:pt>
                <c:pt idx="38">
                  <c:v>78.343422794705688</c:v>
                </c:pt>
              </c:numCache>
            </c:numRef>
          </c:xVal>
          <c:yVal>
            <c:numRef>
              <c:f>'Grupo final'!$Z$4:$Z$42</c:f>
              <c:numCache>
                <c:formatCode>General</c:formatCode>
                <c:ptCount val="39"/>
                <c:pt idx="0">
                  <c:v>1405.6486692281435</c:v>
                </c:pt>
                <c:pt idx="1">
                  <c:v>1683.7139081194152</c:v>
                </c:pt>
                <c:pt idx="2">
                  <c:v>1832.166081728034</c:v>
                </c:pt>
                <c:pt idx="3">
                  <c:v>1923.8497422477399</c:v>
                </c:pt>
                <c:pt idx="4">
                  <c:v>1988.4050867780529</c:v>
                </c:pt>
                <c:pt idx="5">
                  <c:v>2109.4777562862664</c:v>
                </c:pt>
                <c:pt idx="6">
                  <c:v>2308.6699283194898</c:v>
                </c:pt>
                <c:pt idx="7">
                  <c:v>2375.2347777379064</c:v>
                </c:pt>
                <c:pt idx="8">
                  <c:v>2400.6047769502084</c:v>
                </c:pt>
                <c:pt idx="9">
                  <c:v>2459.1316068162128</c:v>
                </c:pt>
                <c:pt idx="10">
                  <c:v>2562.118732331498</c:v>
                </c:pt>
                <c:pt idx="11">
                  <c:v>2658.3237788494357</c:v>
                </c:pt>
                <c:pt idx="12">
                  <c:v>2666.1106102908352</c:v>
                </c:pt>
                <c:pt idx="13">
                  <c:v>2691.7317976141503</c:v>
                </c:pt>
                <c:pt idx="14">
                  <c:v>2650.2857592970236</c:v>
                </c:pt>
                <c:pt idx="15">
                  <c:v>2622.655067085605</c:v>
                </c:pt>
                <c:pt idx="16">
                  <c:v>2598.2898203173545</c:v>
                </c:pt>
                <c:pt idx="17">
                  <c:v>2603.0623944265994</c:v>
                </c:pt>
                <c:pt idx="18">
                  <c:v>2562.118732331498</c:v>
                </c:pt>
                <c:pt idx="19">
                  <c:v>2512.6346744619586</c:v>
                </c:pt>
                <c:pt idx="20">
                  <c:v>2459.1316068162128</c:v>
                </c:pt>
                <c:pt idx="21">
                  <c:v>2418.9415090541497</c:v>
                </c:pt>
                <c:pt idx="22">
                  <c:v>2385.0311140674094</c:v>
                </c:pt>
                <c:pt idx="23">
                  <c:v>2367.9503225185331</c:v>
                </c:pt>
                <c:pt idx="24">
                  <c:v>2347.6040855264887</c:v>
                </c:pt>
                <c:pt idx="25">
                  <c:v>2341.0731946401534</c:v>
                </c:pt>
                <c:pt idx="26">
                  <c:v>2327.0066604234316</c:v>
                </c:pt>
                <c:pt idx="27">
                  <c:v>2301.6366612111292</c:v>
                </c:pt>
                <c:pt idx="28">
                  <c:v>2283.5511172182009</c:v>
                </c:pt>
                <c:pt idx="29">
                  <c:v>2248.384781676396</c:v>
                </c:pt>
                <c:pt idx="30">
                  <c:v>2215.9815153557329</c:v>
                </c:pt>
                <c:pt idx="31">
                  <c:v>2185.5877539231728</c:v>
                </c:pt>
                <c:pt idx="32">
                  <c:v>2136.8572603866719</c:v>
                </c:pt>
                <c:pt idx="33">
                  <c:v>2090.3874598492866</c:v>
                </c:pt>
                <c:pt idx="34">
                  <c:v>2030.3535013172057</c:v>
                </c:pt>
                <c:pt idx="35">
                  <c:v>1997.6990468855297</c:v>
                </c:pt>
                <c:pt idx="36">
                  <c:v>1923.8497422477399</c:v>
                </c:pt>
                <c:pt idx="37">
                  <c:v>1871.1002389350326</c:v>
                </c:pt>
                <c:pt idx="38">
                  <c:v>1832.166081728034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4-4F4C-8707-1339E9628F33}"/>
            </c:ext>
          </c:extLst>
        </c:ser>
        <c:ser>
          <c:idx val="3"/>
          <c:order val="3"/>
          <c:tx>
            <c:v>Fx motriz en cuarta velocidad</c:v>
          </c:tx>
          <c:marker>
            <c:symbol val="none"/>
          </c:marker>
          <c:xVal>
            <c:numRef>
              <c:f>'Grupo final'!$U$4:$U$42</c:f>
              <c:numCache>
                <c:formatCode>General</c:formatCode>
                <c:ptCount val="39"/>
                <c:pt idx="0">
                  <c:v>31.311472411376627</c:v>
                </c:pt>
                <c:pt idx="1">
                  <c:v>32.877046031945461</c:v>
                </c:pt>
                <c:pt idx="2">
                  <c:v>34.442619652514288</c:v>
                </c:pt>
                <c:pt idx="3">
                  <c:v>36.008193273083123</c:v>
                </c:pt>
                <c:pt idx="4">
                  <c:v>37.57376689365195</c:v>
                </c:pt>
                <c:pt idx="5">
                  <c:v>39.139340514220777</c:v>
                </c:pt>
                <c:pt idx="6">
                  <c:v>40.704914134789604</c:v>
                </c:pt>
                <c:pt idx="7">
                  <c:v>42.270487755358438</c:v>
                </c:pt>
                <c:pt idx="8">
                  <c:v>43.836061375927272</c:v>
                </c:pt>
                <c:pt idx="9">
                  <c:v>45.401634996496099</c:v>
                </c:pt>
                <c:pt idx="10">
                  <c:v>46.967208617064941</c:v>
                </c:pt>
                <c:pt idx="11">
                  <c:v>48.532782237633768</c:v>
                </c:pt>
                <c:pt idx="12">
                  <c:v>50.098355858202602</c:v>
                </c:pt>
                <c:pt idx="13">
                  <c:v>51.663929478771436</c:v>
                </c:pt>
                <c:pt idx="14">
                  <c:v>53.22950309934027</c:v>
                </c:pt>
                <c:pt idx="15">
                  <c:v>54.795076719909098</c:v>
                </c:pt>
                <c:pt idx="16">
                  <c:v>56.360650340477939</c:v>
                </c:pt>
                <c:pt idx="17">
                  <c:v>57.926223961046752</c:v>
                </c:pt>
                <c:pt idx="18">
                  <c:v>59.491797581615586</c:v>
                </c:pt>
                <c:pt idx="19">
                  <c:v>61.05737120218442</c:v>
                </c:pt>
                <c:pt idx="20">
                  <c:v>62.622944822753254</c:v>
                </c:pt>
                <c:pt idx="21">
                  <c:v>64.188518443322081</c:v>
                </c:pt>
                <c:pt idx="22">
                  <c:v>65.754092063890923</c:v>
                </c:pt>
                <c:pt idx="23">
                  <c:v>67.31966568445975</c:v>
                </c:pt>
                <c:pt idx="24">
                  <c:v>68.885239305028577</c:v>
                </c:pt>
                <c:pt idx="25">
                  <c:v>70.450812925597404</c:v>
                </c:pt>
                <c:pt idx="26">
                  <c:v>72.016386546166245</c:v>
                </c:pt>
                <c:pt idx="27">
                  <c:v>73.581960166735058</c:v>
                </c:pt>
                <c:pt idx="28">
                  <c:v>75.1475337873039</c:v>
                </c:pt>
                <c:pt idx="29">
                  <c:v>76.713107407872727</c:v>
                </c:pt>
                <c:pt idx="30">
                  <c:v>78.278681028441554</c:v>
                </c:pt>
                <c:pt idx="31">
                  <c:v>79.844254649010381</c:v>
                </c:pt>
                <c:pt idx="32">
                  <c:v>81.409828269579208</c:v>
                </c:pt>
                <c:pt idx="33">
                  <c:v>82.975401890148049</c:v>
                </c:pt>
                <c:pt idx="34">
                  <c:v>84.540975510716876</c:v>
                </c:pt>
                <c:pt idx="35">
                  <c:v>86.106549131285703</c:v>
                </c:pt>
                <c:pt idx="36">
                  <c:v>87.672122751854545</c:v>
                </c:pt>
                <c:pt idx="37">
                  <c:v>89.237696372423386</c:v>
                </c:pt>
                <c:pt idx="38">
                  <c:v>90.803269992992199</c:v>
                </c:pt>
              </c:numCache>
            </c:numRef>
          </c:xVal>
          <c:yVal>
            <c:numRef>
              <c:f>'Grupo final'!$AA$4:$AA$42</c:f>
              <c:numCache>
                <c:formatCode>General</c:formatCode>
                <c:ptCount val="39"/>
                <c:pt idx="0">
                  <c:v>1212.7683067212743</c:v>
                </c:pt>
                <c:pt idx="1">
                  <c:v>1452.6779771180666</c:v>
                </c:pt>
                <c:pt idx="2">
                  <c:v>1580.7598336713675</c:v>
                </c:pt>
                <c:pt idx="3">
                  <c:v>1659.8628415257756</c:v>
                </c:pt>
                <c:pt idx="4">
                  <c:v>1715.5600278780569</c:v>
                </c:pt>
                <c:pt idx="5">
                  <c:v>1820.0193423597675</c:v>
                </c:pt>
                <c:pt idx="6">
                  <c:v>1991.8787539448233</c:v>
                </c:pt>
                <c:pt idx="7">
                  <c:v>2049.309704852818</c:v>
                </c:pt>
                <c:pt idx="8">
                  <c:v>2071.1984823686948</c:v>
                </c:pt>
                <c:pt idx="9">
                  <c:v>2121.6943750538376</c:v>
                </c:pt>
                <c:pt idx="10">
                  <c:v>2210.5498085341305</c:v>
                </c:pt>
                <c:pt idx="11">
                  <c:v>2293.5537866388927</c:v>
                </c:pt>
                <c:pt idx="12">
                  <c:v>2300.2721242922812</c:v>
                </c:pt>
                <c:pt idx="13">
                  <c:v>2322.3776223776226</c:v>
                </c:pt>
                <c:pt idx="14">
                  <c:v>2286.618728416041</c:v>
                </c:pt>
                <c:pt idx="15">
                  <c:v>2262.7794657749864</c:v>
                </c:pt>
                <c:pt idx="16">
                  <c:v>2241.7575705369659</c:v>
                </c:pt>
                <c:pt idx="17">
                  <c:v>2245.875261356784</c:v>
                </c:pt>
                <c:pt idx="18">
                  <c:v>2210.5498085341305</c:v>
                </c:pt>
                <c:pt idx="19">
                  <c:v>2167.8558563496972</c:v>
                </c:pt>
                <c:pt idx="20">
                  <c:v>2121.6943750538376</c:v>
                </c:pt>
                <c:pt idx="21">
                  <c:v>2087.0190839395764</c:v>
                </c:pt>
                <c:pt idx="22">
                  <c:v>2057.7618070619192</c:v>
                </c:pt>
                <c:pt idx="23">
                  <c:v>2043.0248083383585</c:v>
                </c:pt>
                <c:pt idx="24">
                  <c:v>2025.4704422117638</c:v>
                </c:pt>
                <c:pt idx="25">
                  <c:v>2019.8357074056962</c:v>
                </c:pt>
                <c:pt idx="26">
                  <c:v>2007.6993555157048</c:v>
                </c:pt>
                <c:pt idx="27">
                  <c:v>1985.8105779998275</c:v>
                </c:pt>
                <c:pt idx="28">
                  <c:v>1970.2066969984101</c:v>
                </c:pt>
                <c:pt idx="29">
                  <c:v>1939.865817273432</c:v>
                </c:pt>
                <c:pt idx="30">
                  <c:v>1911.9088638125593</c:v>
                </c:pt>
                <c:pt idx="31">
                  <c:v>1885.6856749073993</c:v>
                </c:pt>
                <c:pt idx="32">
                  <c:v>1843.6418844313578</c:v>
                </c:pt>
                <c:pt idx="33">
                  <c:v>1803.5485790804939</c:v>
                </c:pt>
                <c:pt idx="34">
                  <c:v>1751.7523629785667</c:v>
                </c:pt>
                <c:pt idx="35">
                  <c:v>1723.5786889482299</c:v>
                </c:pt>
                <c:pt idx="36">
                  <c:v>1659.8628415257756</c:v>
                </c:pt>
                <c:pt idx="37">
                  <c:v>1614.3515219383082</c:v>
                </c:pt>
                <c:pt idx="38">
                  <c:v>1580.7598336713675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4-4F4C-8707-1339E9628F33}"/>
            </c:ext>
          </c:extLst>
        </c:ser>
        <c:ser>
          <c:idx val="4"/>
          <c:order val="4"/>
          <c:tx>
            <c:v>Fx motriz en quinta velocidad</c:v>
          </c:tx>
          <c:marker>
            <c:symbol val="none"/>
          </c:marker>
          <c:xVal>
            <c:numRef>
              <c:f>'Grupo final'!$V$4:$V$42</c:f>
              <c:numCache>
                <c:formatCode>General</c:formatCode>
                <c:ptCount val="39"/>
                <c:pt idx="0">
                  <c:v>34.960553782627279</c:v>
                </c:pt>
                <c:pt idx="1">
                  <c:v>36.708581471758656</c:v>
                </c:pt>
                <c:pt idx="2">
                  <c:v>38.456609160890018</c:v>
                </c:pt>
                <c:pt idx="3">
                  <c:v>40.20463685002138</c:v>
                </c:pt>
                <c:pt idx="4">
                  <c:v>41.952664539152742</c:v>
                </c:pt>
                <c:pt idx="5">
                  <c:v>43.700692228284112</c:v>
                </c:pt>
                <c:pt idx="6">
                  <c:v>45.448719917415474</c:v>
                </c:pt>
                <c:pt idx="7">
                  <c:v>47.196747606546843</c:v>
                </c:pt>
                <c:pt idx="8">
                  <c:v>48.944775295678198</c:v>
                </c:pt>
                <c:pt idx="9">
                  <c:v>50.692802984809568</c:v>
                </c:pt>
                <c:pt idx="10">
                  <c:v>52.440830673940923</c:v>
                </c:pt>
                <c:pt idx="11">
                  <c:v>54.188858363072299</c:v>
                </c:pt>
                <c:pt idx="12">
                  <c:v>55.936886052203668</c:v>
                </c:pt>
                <c:pt idx="13">
                  <c:v>57.684913741335016</c:v>
                </c:pt>
                <c:pt idx="14">
                  <c:v>59.432941430466393</c:v>
                </c:pt>
                <c:pt idx="15">
                  <c:v>61.180969119597755</c:v>
                </c:pt>
                <c:pt idx="16">
                  <c:v>62.928996808729124</c:v>
                </c:pt>
                <c:pt idx="17">
                  <c:v>64.677024497860486</c:v>
                </c:pt>
                <c:pt idx="18">
                  <c:v>66.425052186991834</c:v>
                </c:pt>
                <c:pt idx="19">
                  <c:v>68.173079876123211</c:v>
                </c:pt>
                <c:pt idx="20">
                  <c:v>69.921107565254559</c:v>
                </c:pt>
                <c:pt idx="21">
                  <c:v>71.669135254385949</c:v>
                </c:pt>
                <c:pt idx="22">
                  <c:v>73.417162943517312</c:v>
                </c:pt>
                <c:pt idx="23">
                  <c:v>75.16519063264866</c:v>
                </c:pt>
                <c:pt idx="24">
                  <c:v>76.913218321780036</c:v>
                </c:pt>
                <c:pt idx="25">
                  <c:v>78.661246010911398</c:v>
                </c:pt>
                <c:pt idx="26">
                  <c:v>80.40927370004276</c:v>
                </c:pt>
                <c:pt idx="27">
                  <c:v>82.157301389174137</c:v>
                </c:pt>
                <c:pt idx="28">
                  <c:v>83.905329078305485</c:v>
                </c:pt>
                <c:pt idx="29">
                  <c:v>85.653356767436861</c:v>
                </c:pt>
                <c:pt idx="30">
                  <c:v>87.401384456568223</c:v>
                </c:pt>
                <c:pt idx="31">
                  <c:v>89.149412145699586</c:v>
                </c:pt>
                <c:pt idx="32">
                  <c:v>90.897439834830948</c:v>
                </c:pt>
                <c:pt idx="33">
                  <c:v>92.64546752396231</c:v>
                </c:pt>
                <c:pt idx="34">
                  <c:v>94.393495213093686</c:v>
                </c:pt>
                <c:pt idx="35">
                  <c:v>96.141522902225034</c:v>
                </c:pt>
                <c:pt idx="36">
                  <c:v>97.889550591356397</c:v>
                </c:pt>
                <c:pt idx="37">
                  <c:v>99.637578280487759</c:v>
                </c:pt>
                <c:pt idx="38">
                  <c:v>101.38560596961914</c:v>
                </c:pt>
              </c:numCache>
            </c:numRef>
          </c:xVal>
          <c:yVal>
            <c:numRef>
              <c:f>'Grupo final'!$AB$4:$AB$42</c:f>
              <c:numCache>
                <c:formatCode>General</c:formatCode>
                <c:ptCount val="39"/>
                <c:pt idx="0">
                  <c:v>1086.1830625853836</c:v>
                </c:pt>
                <c:pt idx="1">
                  <c:v>1301.0516562740931</c:v>
                </c:pt>
                <c:pt idx="2">
                  <c:v>1415.7646995171172</c:v>
                </c:pt>
                <c:pt idx="3">
                  <c:v>1486.6111644641624</c:v>
                </c:pt>
                <c:pt idx="4">
                  <c:v>1536.4948397830406</c:v>
                </c:pt>
                <c:pt idx="5">
                  <c:v>1630.0509934939332</c:v>
                </c:pt>
                <c:pt idx="6">
                  <c:v>1783.9722173377877</c:v>
                </c:pt>
                <c:pt idx="7">
                  <c:v>1835.4086918883822</c:v>
                </c:pt>
                <c:pt idx="8">
                  <c:v>1855.0127821887972</c:v>
                </c:pt>
                <c:pt idx="9">
                  <c:v>1900.2380598125278</c:v>
                </c:pt>
                <c:pt idx="10">
                  <c:v>1979.8190204379757</c:v>
                </c:pt>
                <c:pt idx="11">
                  <c:v>2054.1592836563818</c:v>
                </c:pt>
                <c:pt idx="12">
                  <c:v>2060.1763806792819</c:v>
                </c:pt>
                <c:pt idx="13">
                  <c:v>2079.9745708836617</c:v>
                </c:pt>
                <c:pt idx="14">
                  <c:v>2047.9480867295179</c:v>
                </c:pt>
                <c:pt idx="15">
                  <c:v>2026.5970972934219</c:v>
                </c:pt>
                <c:pt idx="16">
                  <c:v>2007.769406608865</c:v>
                </c:pt>
                <c:pt idx="17">
                  <c:v>2011.4573047841902</c:v>
                </c:pt>
                <c:pt idx="18">
                  <c:v>1979.8190204379757</c:v>
                </c:pt>
                <c:pt idx="19">
                  <c:v>1941.5813393569679</c:v>
                </c:pt>
                <c:pt idx="20">
                  <c:v>1900.2380598125278</c:v>
                </c:pt>
                <c:pt idx="21">
                  <c:v>1869.1820751782063</c:v>
                </c:pt>
                <c:pt idx="22">
                  <c:v>1842.978588142998</c:v>
                </c:pt>
                <c:pt idx="23">
                  <c:v>1829.7797946734115</c:v>
                </c:pt>
                <c:pt idx="24">
                  <c:v>1814.0577024522863</c:v>
                </c:pt>
                <c:pt idx="25">
                  <c:v>1809.0111049492095</c:v>
                </c:pt>
                <c:pt idx="26">
                  <c:v>1798.1415103271968</c:v>
                </c:pt>
                <c:pt idx="27">
                  <c:v>1778.5374200267813</c:v>
                </c:pt>
                <c:pt idx="28">
                  <c:v>1764.562226941337</c:v>
                </c:pt>
                <c:pt idx="29">
                  <c:v>1737.3882403863058</c:v>
                </c:pt>
                <c:pt idx="30">
                  <c:v>1712.3493527748847</c:v>
                </c:pt>
                <c:pt idx="31">
                  <c:v>1688.8632643951789</c:v>
                </c:pt>
                <c:pt idx="32">
                  <c:v>1651.2078830260646</c:v>
                </c:pt>
                <c:pt idx="33">
                  <c:v>1615.2994007926306</c:v>
                </c:pt>
                <c:pt idx="34">
                  <c:v>1568.9095237451133</c:v>
                </c:pt>
                <c:pt idx="35">
                  <c:v>1543.6765362297276</c:v>
                </c:pt>
                <c:pt idx="36">
                  <c:v>1486.6111644641624</c:v>
                </c:pt>
                <c:pt idx="37">
                  <c:v>1445.8501846316158</c:v>
                </c:pt>
                <c:pt idx="38">
                  <c:v>1415.7646995171172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4-4F4C-8707-1339E9628F33}"/>
            </c:ext>
          </c:extLst>
        </c:ser>
        <c:ser>
          <c:idx val="5"/>
          <c:order val="5"/>
          <c:tx>
            <c:v>Fx motriz en sexta velocidad</c:v>
          </c:tx>
          <c:marker>
            <c:symbol val="none"/>
          </c:marker>
          <c:xVal>
            <c:numRef>
              <c:f>'Grupo final'!$W$4:$W$42</c:f>
              <c:numCache>
                <c:formatCode>General</c:formatCode>
                <c:ptCount val="39"/>
                <c:pt idx="0">
                  <c:v>37.9033613400875</c:v>
                </c:pt>
                <c:pt idx="1">
                  <c:v>39.798529407091856</c:v>
                </c:pt>
                <c:pt idx="2">
                  <c:v>41.693697474096233</c:v>
                </c:pt>
                <c:pt idx="3">
                  <c:v>43.58886554110061</c:v>
                </c:pt>
                <c:pt idx="4">
                  <c:v>45.484033608104987</c:v>
                </c:pt>
                <c:pt idx="5">
                  <c:v>47.379201675109364</c:v>
                </c:pt>
                <c:pt idx="6">
                  <c:v>49.274369742113741</c:v>
                </c:pt>
                <c:pt idx="7">
                  <c:v>51.169537809118111</c:v>
                </c:pt>
                <c:pt idx="8">
                  <c:v>53.064705876122488</c:v>
                </c:pt>
                <c:pt idx="9">
                  <c:v>54.959873943126851</c:v>
                </c:pt>
                <c:pt idx="10">
                  <c:v>56.855042010131221</c:v>
                </c:pt>
                <c:pt idx="11">
                  <c:v>58.750210077135598</c:v>
                </c:pt>
                <c:pt idx="12">
                  <c:v>60.645378144139976</c:v>
                </c:pt>
                <c:pt idx="13">
                  <c:v>62.540546211144353</c:v>
                </c:pt>
                <c:pt idx="14">
                  <c:v>64.435714278148737</c:v>
                </c:pt>
                <c:pt idx="15">
                  <c:v>66.330882345153114</c:v>
                </c:pt>
                <c:pt idx="16">
                  <c:v>68.226050412157477</c:v>
                </c:pt>
                <c:pt idx="17">
                  <c:v>70.121218479161854</c:v>
                </c:pt>
                <c:pt idx="18">
                  <c:v>72.016386546166231</c:v>
                </c:pt>
                <c:pt idx="19">
                  <c:v>73.911554613170608</c:v>
                </c:pt>
                <c:pt idx="20">
                  <c:v>75.806722680175</c:v>
                </c:pt>
                <c:pt idx="21">
                  <c:v>77.701890747179334</c:v>
                </c:pt>
                <c:pt idx="22">
                  <c:v>79.597058814183711</c:v>
                </c:pt>
                <c:pt idx="23">
                  <c:v>81.492226881188088</c:v>
                </c:pt>
                <c:pt idx="24">
                  <c:v>83.387394948192465</c:v>
                </c:pt>
                <c:pt idx="25">
                  <c:v>85.282563015196843</c:v>
                </c:pt>
                <c:pt idx="26">
                  <c:v>87.17773108220122</c:v>
                </c:pt>
                <c:pt idx="27">
                  <c:v>89.072899149205597</c:v>
                </c:pt>
                <c:pt idx="28">
                  <c:v>90.968067216209974</c:v>
                </c:pt>
                <c:pt idx="29">
                  <c:v>92.863235283214351</c:v>
                </c:pt>
                <c:pt idx="30">
                  <c:v>94.758403350218728</c:v>
                </c:pt>
                <c:pt idx="31">
                  <c:v>96.653571417223091</c:v>
                </c:pt>
                <c:pt idx="32">
                  <c:v>98.548739484227482</c:v>
                </c:pt>
                <c:pt idx="33">
                  <c:v>100.44390755123185</c:v>
                </c:pt>
                <c:pt idx="34">
                  <c:v>102.33907561823622</c:v>
                </c:pt>
                <c:pt idx="35">
                  <c:v>104.23424368524061</c:v>
                </c:pt>
                <c:pt idx="36">
                  <c:v>106.12941175224498</c:v>
                </c:pt>
                <c:pt idx="37">
                  <c:v>108.02457981924937</c:v>
                </c:pt>
                <c:pt idx="38">
                  <c:v>109.9197478862537</c:v>
                </c:pt>
              </c:numCache>
            </c:numRef>
          </c:xVal>
          <c:yVal>
            <c:numRef>
              <c:f>'Grupo final'!$AC$4:$AC$42</c:f>
              <c:numCache>
                <c:formatCode>General</c:formatCode>
                <c:ptCount val="39"/>
                <c:pt idx="0">
                  <c:v>1001.8520794654006</c:v>
                </c:pt>
                <c:pt idx="1">
                  <c:v>1200.0383289236204</c:v>
                </c:pt>
                <c:pt idx="2">
                  <c:v>1305.8450799893908</c:v>
                </c:pt>
                <c:pt idx="3">
                  <c:v>1371.1910429995539</c:v>
                </c:pt>
                <c:pt idx="4">
                  <c:v>1417.2017621601342</c:v>
                </c:pt>
                <c:pt idx="5">
                  <c:v>1503.4942393406777</c:v>
                </c:pt>
                <c:pt idx="6">
                  <c:v>1645.4650576065933</c:v>
                </c:pt>
                <c:pt idx="7">
                  <c:v>1692.908017052328</c:v>
                </c:pt>
                <c:pt idx="8">
                  <c:v>1710.9900506524004</c:v>
                </c:pt>
                <c:pt idx="9">
                  <c:v>1752.7040489575179</c:v>
                </c:pt>
                <c:pt idx="10">
                  <c:v>1826.1063635716737</c:v>
                </c:pt>
                <c:pt idx="11">
                  <c:v>1894.6748672234335</c:v>
                </c:pt>
                <c:pt idx="12">
                  <c:v>1900.224798328406</c:v>
                </c:pt>
                <c:pt idx="13">
                  <c:v>1918.4858619641229</c:v>
                </c:pt>
                <c:pt idx="14">
                  <c:v>1888.9459060828167</c:v>
                </c:pt>
                <c:pt idx="15">
                  <c:v>1869.2526021619453</c:v>
                </c:pt>
                <c:pt idx="16">
                  <c:v>1851.8866887044503</c:v>
                </c:pt>
                <c:pt idx="17">
                  <c:v>1855.2882593816917</c:v>
                </c:pt>
                <c:pt idx="18">
                  <c:v>1826.1063635716737</c:v>
                </c:pt>
                <c:pt idx="19">
                  <c:v>1790.83744654975</c:v>
                </c:pt>
                <c:pt idx="20">
                  <c:v>1752.7040489575179</c:v>
                </c:pt>
                <c:pt idx="21">
                  <c:v>1724.0592432544329</c:v>
                </c:pt>
                <c:pt idx="22">
                  <c:v>1699.8901884424547</c:v>
                </c:pt>
                <c:pt idx="23">
                  <c:v>1687.7161460186439</c:v>
                </c:pt>
                <c:pt idx="24">
                  <c:v>1673.2147131314571</c:v>
                </c:pt>
                <c:pt idx="25">
                  <c:v>1668.5599322047055</c:v>
                </c:pt>
                <c:pt idx="26">
                  <c:v>1658.534250208626</c:v>
                </c:pt>
                <c:pt idx="27">
                  <c:v>1640.4522166085535</c:v>
                </c:pt>
                <c:pt idx="28">
                  <c:v>1627.5620540421651</c:v>
                </c:pt>
                <c:pt idx="29">
                  <c:v>1602.4978490519657</c:v>
                </c:pt>
                <c:pt idx="30">
                  <c:v>1579.4029744538534</c:v>
                </c:pt>
                <c:pt idx="31">
                  <c:v>1557.7403401408949</c:v>
                </c:pt>
                <c:pt idx="32">
                  <c:v>1523.0085132259046</c:v>
                </c:pt>
                <c:pt idx="33">
                  <c:v>1489.8879566317125</c:v>
                </c:pt>
                <c:pt idx="34">
                  <c:v>1447.0997781127289</c:v>
                </c:pt>
                <c:pt idx="35">
                  <c:v>1423.8258734789727</c:v>
                </c:pt>
                <c:pt idx="36">
                  <c:v>1371.1910429995539</c:v>
                </c:pt>
                <c:pt idx="37">
                  <c:v>1333.5947355142548</c:v>
                </c:pt>
                <c:pt idx="38">
                  <c:v>1305.8450799893908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4-4F4C-8707-1339E9628F33}"/>
            </c:ext>
          </c:extLst>
        </c:ser>
        <c:ser>
          <c:idx val="6"/>
          <c:order val="6"/>
          <c:tx>
            <c:v>Fx máximo adherente</c:v>
          </c:tx>
          <c:marker>
            <c:symbol val="none"/>
          </c:marker>
          <c:xVal>
            <c:numRef>
              <c:f>'Grupo final'!$A$119:$A$120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'Grupo final'!$B$119:$B$120</c:f>
              <c:numCache>
                <c:formatCode>General</c:formatCode>
                <c:ptCount val="2"/>
                <c:pt idx="0">
                  <c:v>3600</c:v>
                </c:pt>
                <c:pt idx="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24-4F4C-8707-1339E9628F33}"/>
            </c:ext>
          </c:extLst>
        </c:ser>
        <c:ser>
          <c:idx val="13"/>
          <c:order val="13"/>
          <c:tx>
            <c:v>Resistencia al avance</c:v>
          </c:tx>
          <c:marker>
            <c:symbol val="none"/>
          </c:marker>
          <c:xVal>
            <c:numRef>
              <c:f>'Grupo final'!$A$68:$A$84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'Grupo final'!$B$68:$B$84</c:f>
              <c:numCache>
                <c:formatCode>0.00</c:formatCode>
                <c:ptCount val="17"/>
                <c:pt idx="0">
                  <c:v>23.838300000000004</c:v>
                </c:pt>
                <c:pt idx="1">
                  <c:v>27.445244444444448</c:v>
                </c:pt>
                <c:pt idx="2">
                  <c:v>38.266077777777781</c:v>
                </c:pt>
                <c:pt idx="3">
                  <c:v>56.30080000000001</c:v>
                </c:pt>
                <c:pt idx="4">
                  <c:v>81.549411111111112</c:v>
                </c:pt>
                <c:pt idx="5">
                  <c:v>114.01191111111113</c:v>
                </c:pt>
                <c:pt idx="6">
                  <c:v>153.68830000000003</c:v>
                </c:pt>
                <c:pt idx="7">
                  <c:v>200.57857777777778</c:v>
                </c:pt>
                <c:pt idx="8">
                  <c:v>254.68274444444447</c:v>
                </c:pt>
                <c:pt idx="9">
                  <c:v>316.00080000000003</c:v>
                </c:pt>
                <c:pt idx="10">
                  <c:v>384.53274444444452</c:v>
                </c:pt>
                <c:pt idx="11">
                  <c:v>460.27857777777774</c:v>
                </c:pt>
                <c:pt idx="12">
                  <c:v>543.23830000000009</c:v>
                </c:pt>
                <c:pt idx="13">
                  <c:v>633.41191111111107</c:v>
                </c:pt>
                <c:pt idx="14">
                  <c:v>730.79941111111111</c:v>
                </c:pt>
                <c:pt idx="15">
                  <c:v>835.4008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24-4F4C-8707-1339E962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8704"/>
        <c:axId val="144490880"/>
      </c:scatterChart>
      <c:scatterChart>
        <c:scatterStyle val="lineMarker"/>
        <c:varyColors val="0"/>
        <c:ser>
          <c:idx val="7"/>
          <c:order val="7"/>
          <c:tx>
            <c:v>Potencia en primera velocidad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'Grupo final'!$R$4:$R$42</c:f>
              <c:numCache>
                <c:formatCode>General</c:formatCode>
                <c:ptCount val="39"/>
                <c:pt idx="0">
                  <c:v>15.704205977222951</c:v>
                </c:pt>
                <c:pt idx="1">
                  <c:v>16.4894162760841</c:v>
                </c:pt>
                <c:pt idx="2">
                  <c:v>17.274626574945245</c:v>
                </c:pt>
                <c:pt idx="3">
                  <c:v>18.059836873806393</c:v>
                </c:pt>
                <c:pt idx="4">
                  <c:v>18.845047172667542</c:v>
                </c:pt>
                <c:pt idx="5">
                  <c:v>19.630257471528687</c:v>
                </c:pt>
                <c:pt idx="6">
                  <c:v>20.415467770389832</c:v>
                </c:pt>
                <c:pt idx="7">
                  <c:v>21.200678069250984</c:v>
                </c:pt>
                <c:pt idx="8">
                  <c:v>21.985888368112128</c:v>
                </c:pt>
                <c:pt idx="9">
                  <c:v>22.771098666973277</c:v>
                </c:pt>
                <c:pt idx="10">
                  <c:v>23.556308965834425</c:v>
                </c:pt>
                <c:pt idx="11">
                  <c:v>24.341519264695577</c:v>
                </c:pt>
                <c:pt idx="12">
                  <c:v>25.126729563556719</c:v>
                </c:pt>
                <c:pt idx="13">
                  <c:v>25.911939862417864</c:v>
                </c:pt>
                <c:pt idx="14">
                  <c:v>26.697150161279012</c:v>
                </c:pt>
                <c:pt idx="15">
                  <c:v>27.482360460140161</c:v>
                </c:pt>
                <c:pt idx="16">
                  <c:v>28.267570759001309</c:v>
                </c:pt>
                <c:pt idx="17">
                  <c:v>29.052781057862457</c:v>
                </c:pt>
                <c:pt idx="18">
                  <c:v>29.837991356723609</c:v>
                </c:pt>
                <c:pt idx="19">
                  <c:v>30.623201655584754</c:v>
                </c:pt>
                <c:pt idx="20">
                  <c:v>31.408411954445903</c:v>
                </c:pt>
                <c:pt idx="21">
                  <c:v>32.193622253307048</c:v>
                </c:pt>
                <c:pt idx="22">
                  <c:v>32.9788325521682</c:v>
                </c:pt>
                <c:pt idx="23">
                  <c:v>33.764042851029345</c:v>
                </c:pt>
                <c:pt idx="24">
                  <c:v>34.54925314989049</c:v>
                </c:pt>
                <c:pt idx="25">
                  <c:v>35.334463448751642</c:v>
                </c:pt>
                <c:pt idx="26">
                  <c:v>36.119673747612786</c:v>
                </c:pt>
                <c:pt idx="27">
                  <c:v>36.904884046473938</c:v>
                </c:pt>
                <c:pt idx="28">
                  <c:v>37.690094345335083</c:v>
                </c:pt>
                <c:pt idx="29">
                  <c:v>38.475304644196221</c:v>
                </c:pt>
                <c:pt idx="30">
                  <c:v>39.260514943057373</c:v>
                </c:pt>
                <c:pt idx="31">
                  <c:v>40.045725241918525</c:v>
                </c:pt>
                <c:pt idx="32">
                  <c:v>40.830935540779663</c:v>
                </c:pt>
                <c:pt idx="33">
                  <c:v>41.616145839640822</c:v>
                </c:pt>
                <c:pt idx="34">
                  <c:v>42.401356138501967</c:v>
                </c:pt>
                <c:pt idx="35">
                  <c:v>43.186566437363112</c:v>
                </c:pt>
                <c:pt idx="36">
                  <c:v>43.971776736224257</c:v>
                </c:pt>
                <c:pt idx="37">
                  <c:v>44.756987035085402</c:v>
                </c:pt>
                <c:pt idx="38">
                  <c:v>45.542197333946554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24-4F4C-8707-1339E9628F33}"/>
            </c:ext>
          </c:extLst>
        </c:ser>
        <c:ser>
          <c:idx val="8"/>
          <c:order val="8"/>
          <c:tx>
            <c:v>Potencia en segunda velocidad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'Grupo final'!$S$4:$S$42</c:f>
              <c:numCache>
                <c:formatCode>General</c:formatCode>
                <c:ptCount val="39"/>
                <c:pt idx="0">
                  <c:v>21.573454675781026</c:v>
                </c:pt>
                <c:pt idx="1">
                  <c:v>22.65212740957007</c:v>
                </c:pt>
                <c:pt idx="2">
                  <c:v>23.730800143359126</c:v>
                </c:pt>
                <c:pt idx="3">
                  <c:v>24.809472877148178</c:v>
                </c:pt>
                <c:pt idx="4">
                  <c:v>25.888145610937229</c:v>
                </c:pt>
                <c:pt idx="5">
                  <c:v>26.966818344726281</c:v>
                </c:pt>
                <c:pt idx="6">
                  <c:v>28.045491078515326</c:v>
                </c:pt>
                <c:pt idx="7">
                  <c:v>29.124163812304381</c:v>
                </c:pt>
                <c:pt idx="8">
                  <c:v>30.20283654609343</c:v>
                </c:pt>
                <c:pt idx="9">
                  <c:v>31.281509279882489</c:v>
                </c:pt>
                <c:pt idx="10">
                  <c:v>32.360182013671533</c:v>
                </c:pt>
                <c:pt idx="11">
                  <c:v>33.438854747460589</c:v>
                </c:pt>
                <c:pt idx="12">
                  <c:v>34.517527481249637</c:v>
                </c:pt>
                <c:pt idx="13">
                  <c:v>35.596200215038685</c:v>
                </c:pt>
                <c:pt idx="14">
                  <c:v>36.674872948827733</c:v>
                </c:pt>
                <c:pt idx="15">
                  <c:v>37.753545682616796</c:v>
                </c:pt>
                <c:pt idx="16">
                  <c:v>38.832218416405844</c:v>
                </c:pt>
                <c:pt idx="17">
                  <c:v>39.910891150194892</c:v>
                </c:pt>
                <c:pt idx="18">
                  <c:v>40.989563883983941</c:v>
                </c:pt>
                <c:pt idx="19">
                  <c:v>42.068236617773003</c:v>
                </c:pt>
                <c:pt idx="20">
                  <c:v>43.146909351562051</c:v>
                </c:pt>
                <c:pt idx="21">
                  <c:v>44.225582085351093</c:v>
                </c:pt>
                <c:pt idx="22">
                  <c:v>45.304254819140141</c:v>
                </c:pt>
                <c:pt idx="23">
                  <c:v>46.382927552929203</c:v>
                </c:pt>
                <c:pt idx="24">
                  <c:v>47.461600286718252</c:v>
                </c:pt>
                <c:pt idx="25">
                  <c:v>48.5402730205073</c:v>
                </c:pt>
                <c:pt idx="26">
                  <c:v>49.618945754296355</c:v>
                </c:pt>
                <c:pt idx="27">
                  <c:v>50.697618488085411</c:v>
                </c:pt>
                <c:pt idx="28">
                  <c:v>51.776291221874459</c:v>
                </c:pt>
                <c:pt idx="29">
                  <c:v>52.854963955663507</c:v>
                </c:pt>
                <c:pt idx="30">
                  <c:v>53.933636689452563</c:v>
                </c:pt>
                <c:pt idx="31">
                  <c:v>55.012309423241604</c:v>
                </c:pt>
                <c:pt idx="32">
                  <c:v>56.090982157030652</c:v>
                </c:pt>
                <c:pt idx="33">
                  <c:v>57.169654890819714</c:v>
                </c:pt>
                <c:pt idx="34">
                  <c:v>58.248327624608763</c:v>
                </c:pt>
                <c:pt idx="35">
                  <c:v>59.327000358397811</c:v>
                </c:pt>
                <c:pt idx="36">
                  <c:v>60.405673092186859</c:v>
                </c:pt>
                <c:pt idx="37">
                  <c:v>61.484345825975907</c:v>
                </c:pt>
                <c:pt idx="38">
                  <c:v>62.563018559764977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24-4F4C-8707-1339E9628F33}"/>
            </c:ext>
          </c:extLst>
        </c:ser>
        <c:ser>
          <c:idx val="9"/>
          <c:order val="9"/>
          <c:tx>
            <c:v>Potencia en tercera velocidad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'Grupo final'!$T$4:$T$42</c:f>
              <c:numCache>
                <c:formatCode>General</c:formatCode>
                <c:ptCount val="39"/>
                <c:pt idx="0">
                  <c:v>27.014973377484718</c:v>
                </c:pt>
                <c:pt idx="1">
                  <c:v>28.365722046358957</c:v>
                </c:pt>
                <c:pt idx="2">
                  <c:v>29.716470715233196</c:v>
                </c:pt>
                <c:pt idx="3">
                  <c:v>31.067219384107428</c:v>
                </c:pt>
                <c:pt idx="4">
                  <c:v>32.417968052981664</c:v>
                </c:pt>
                <c:pt idx="5">
                  <c:v>33.768716721855903</c:v>
                </c:pt>
                <c:pt idx="6">
                  <c:v>35.119465390730134</c:v>
                </c:pt>
                <c:pt idx="7">
                  <c:v>36.470214059604373</c:v>
                </c:pt>
                <c:pt idx="8">
                  <c:v>37.820962728478612</c:v>
                </c:pt>
                <c:pt idx="9">
                  <c:v>39.171711397352844</c:v>
                </c:pt>
                <c:pt idx="10">
                  <c:v>40.522460066227076</c:v>
                </c:pt>
                <c:pt idx="11">
                  <c:v>41.873208735101315</c:v>
                </c:pt>
                <c:pt idx="12">
                  <c:v>43.223957403975554</c:v>
                </c:pt>
                <c:pt idx="13">
                  <c:v>44.574706072849793</c:v>
                </c:pt>
                <c:pt idx="14">
                  <c:v>45.925454741724032</c:v>
                </c:pt>
                <c:pt idx="15">
                  <c:v>47.276203410598264</c:v>
                </c:pt>
                <c:pt idx="16">
                  <c:v>48.626952079472503</c:v>
                </c:pt>
                <c:pt idx="17">
                  <c:v>49.977700748346727</c:v>
                </c:pt>
                <c:pt idx="18">
                  <c:v>51.328449417220973</c:v>
                </c:pt>
                <c:pt idx="19">
                  <c:v>52.679198086095205</c:v>
                </c:pt>
                <c:pt idx="20">
                  <c:v>54.029946754969437</c:v>
                </c:pt>
                <c:pt idx="21">
                  <c:v>55.380695423843683</c:v>
                </c:pt>
                <c:pt idx="22">
                  <c:v>56.731444092717915</c:v>
                </c:pt>
                <c:pt idx="23">
                  <c:v>58.082192761592147</c:v>
                </c:pt>
                <c:pt idx="24">
                  <c:v>59.432941430466393</c:v>
                </c:pt>
                <c:pt idx="25">
                  <c:v>60.783690099340625</c:v>
                </c:pt>
                <c:pt idx="26">
                  <c:v>62.134438768214856</c:v>
                </c:pt>
                <c:pt idx="27">
                  <c:v>63.485187437089088</c:v>
                </c:pt>
                <c:pt idx="28">
                  <c:v>64.835936105963327</c:v>
                </c:pt>
                <c:pt idx="29">
                  <c:v>66.186684774837559</c:v>
                </c:pt>
                <c:pt idx="30">
                  <c:v>67.537433443711805</c:v>
                </c:pt>
                <c:pt idx="31">
                  <c:v>68.888182112586037</c:v>
                </c:pt>
                <c:pt idx="32">
                  <c:v>70.238930781460269</c:v>
                </c:pt>
                <c:pt idx="33">
                  <c:v>71.589679450334515</c:v>
                </c:pt>
                <c:pt idx="34">
                  <c:v>72.940428119208747</c:v>
                </c:pt>
                <c:pt idx="35">
                  <c:v>74.291176788082979</c:v>
                </c:pt>
                <c:pt idx="36">
                  <c:v>75.641925456957225</c:v>
                </c:pt>
                <c:pt idx="37">
                  <c:v>76.992674125831428</c:v>
                </c:pt>
                <c:pt idx="38">
                  <c:v>78.343422794705688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24-4F4C-8707-1339E9628F33}"/>
            </c:ext>
          </c:extLst>
        </c:ser>
        <c:ser>
          <c:idx val="10"/>
          <c:order val="10"/>
          <c:tx>
            <c:v>Potencia en cuarta velocidad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'Grupo final'!$U$4:$U$42</c:f>
              <c:numCache>
                <c:formatCode>General</c:formatCode>
                <c:ptCount val="39"/>
                <c:pt idx="0">
                  <c:v>31.311472411376627</c:v>
                </c:pt>
                <c:pt idx="1">
                  <c:v>32.877046031945461</c:v>
                </c:pt>
                <c:pt idx="2">
                  <c:v>34.442619652514288</c:v>
                </c:pt>
                <c:pt idx="3">
                  <c:v>36.008193273083123</c:v>
                </c:pt>
                <c:pt idx="4">
                  <c:v>37.57376689365195</c:v>
                </c:pt>
                <c:pt idx="5">
                  <c:v>39.139340514220777</c:v>
                </c:pt>
                <c:pt idx="6">
                  <c:v>40.704914134789604</c:v>
                </c:pt>
                <c:pt idx="7">
                  <c:v>42.270487755358438</c:v>
                </c:pt>
                <c:pt idx="8">
                  <c:v>43.836061375927272</c:v>
                </c:pt>
                <c:pt idx="9">
                  <c:v>45.401634996496099</c:v>
                </c:pt>
                <c:pt idx="10">
                  <c:v>46.967208617064941</c:v>
                </c:pt>
                <c:pt idx="11">
                  <c:v>48.532782237633768</c:v>
                </c:pt>
                <c:pt idx="12">
                  <c:v>50.098355858202602</c:v>
                </c:pt>
                <c:pt idx="13">
                  <c:v>51.663929478771436</c:v>
                </c:pt>
                <c:pt idx="14">
                  <c:v>53.22950309934027</c:v>
                </c:pt>
                <c:pt idx="15">
                  <c:v>54.795076719909098</c:v>
                </c:pt>
                <c:pt idx="16">
                  <c:v>56.360650340477939</c:v>
                </c:pt>
                <c:pt idx="17">
                  <c:v>57.926223961046752</c:v>
                </c:pt>
                <c:pt idx="18">
                  <c:v>59.491797581615586</c:v>
                </c:pt>
                <c:pt idx="19">
                  <c:v>61.05737120218442</c:v>
                </c:pt>
                <c:pt idx="20">
                  <c:v>62.622944822753254</c:v>
                </c:pt>
                <c:pt idx="21">
                  <c:v>64.188518443322081</c:v>
                </c:pt>
                <c:pt idx="22">
                  <c:v>65.754092063890923</c:v>
                </c:pt>
                <c:pt idx="23">
                  <c:v>67.31966568445975</c:v>
                </c:pt>
                <c:pt idx="24">
                  <c:v>68.885239305028577</c:v>
                </c:pt>
                <c:pt idx="25">
                  <c:v>70.450812925597404</c:v>
                </c:pt>
                <c:pt idx="26">
                  <c:v>72.016386546166245</c:v>
                </c:pt>
                <c:pt idx="27">
                  <c:v>73.581960166735058</c:v>
                </c:pt>
                <c:pt idx="28">
                  <c:v>75.1475337873039</c:v>
                </c:pt>
                <c:pt idx="29">
                  <c:v>76.713107407872727</c:v>
                </c:pt>
                <c:pt idx="30">
                  <c:v>78.278681028441554</c:v>
                </c:pt>
                <c:pt idx="31">
                  <c:v>79.844254649010381</c:v>
                </c:pt>
                <c:pt idx="32">
                  <c:v>81.409828269579208</c:v>
                </c:pt>
                <c:pt idx="33">
                  <c:v>82.975401890148049</c:v>
                </c:pt>
                <c:pt idx="34">
                  <c:v>84.540975510716876</c:v>
                </c:pt>
                <c:pt idx="35">
                  <c:v>86.106549131285703</c:v>
                </c:pt>
                <c:pt idx="36">
                  <c:v>87.672122751854545</c:v>
                </c:pt>
                <c:pt idx="37">
                  <c:v>89.237696372423386</c:v>
                </c:pt>
                <c:pt idx="38">
                  <c:v>90.803269992992199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24-4F4C-8707-1339E9628F33}"/>
            </c:ext>
          </c:extLst>
        </c:ser>
        <c:ser>
          <c:idx val="11"/>
          <c:order val="11"/>
          <c:tx>
            <c:v>Potencia en quinta velocidad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'Grupo final'!$V$4:$V$42</c:f>
              <c:numCache>
                <c:formatCode>General</c:formatCode>
                <c:ptCount val="39"/>
                <c:pt idx="0">
                  <c:v>34.960553782627279</c:v>
                </c:pt>
                <c:pt idx="1">
                  <c:v>36.708581471758656</c:v>
                </c:pt>
                <c:pt idx="2">
                  <c:v>38.456609160890018</c:v>
                </c:pt>
                <c:pt idx="3">
                  <c:v>40.20463685002138</c:v>
                </c:pt>
                <c:pt idx="4">
                  <c:v>41.952664539152742</c:v>
                </c:pt>
                <c:pt idx="5">
                  <c:v>43.700692228284112</c:v>
                </c:pt>
                <c:pt idx="6">
                  <c:v>45.448719917415474</c:v>
                </c:pt>
                <c:pt idx="7">
                  <c:v>47.196747606546843</c:v>
                </c:pt>
                <c:pt idx="8">
                  <c:v>48.944775295678198</c:v>
                </c:pt>
                <c:pt idx="9">
                  <c:v>50.692802984809568</c:v>
                </c:pt>
                <c:pt idx="10">
                  <c:v>52.440830673940923</c:v>
                </c:pt>
                <c:pt idx="11">
                  <c:v>54.188858363072299</c:v>
                </c:pt>
                <c:pt idx="12">
                  <c:v>55.936886052203668</c:v>
                </c:pt>
                <c:pt idx="13">
                  <c:v>57.684913741335016</c:v>
                </c:pt>
                <c:pt idx="14">
                  <c:v>59.432941430466393</c:v>
                </c:pt>
                <c:pt idx="15">
                  <c:v>61.180969119597755</c:v>
                </c:pt>
                <c:pt idx="16">
                  <c:v>62.928996808729124</c:v>
                </c:pt>
                <c:pt idx="17">
                  <c:v>64.677024497860486</c:v>
                </c:pt>
                <c:pt idx="18">
                  <c:v>66.425052186991834</c:v>
                </c:pt>
                <c:pt idx="19">
                  <c:v>68.173079876123211</c:v>
                </c:pt>
                <c:pt idx="20">
                  <c:v>69.921107565254559</c:v>
                </c:pt>
                <c:pt idx="21">
                  <c:v>71.669135254385949</c:v>
                </c:pt>
                <c:pt idx="22">
                  <c:v>73.417162943517312</c:v>
                </c:pt>
                <c:pt idx="23">
                  <c:v>75.16519063264866</c:v>
                </c:pt>
                <c:pt idx="24">
                  <c:v>76.913218321780036</c:v>
                </c:pt>
                <c:pt idx="25">
                  <c:v>78.661246010911398</c:v>
                </c:pt>
                <c:pt idx="26">
                  <c:v>80.40927370004276</c:v>
                </c:pt>
                <c:pt idx="27">
                  <c:v>82.157301389174137</c:v>
                </c:pt>
                <c:pt idx="28">
                  <c:v>83.905329078305485</c:v>
                </c:pt>
                <c:pt idx="29">
                  <c:v>85.653356767436861</c:v>
                </c:pt>
                <c:pt idx="30">
                  <c:v>87.401384456568223</c:v>
                </c:pt>
                <c:pt idx="31">
                  <c:v>89.149412145699586</c:v>
                </c:pt>
                <c:pt idx="32">
                  <c:v>90.897439834830948</c:v>
                </c:pt>
                <c:pt idx="33">
                  <c:v>92.64546752396231</c:v>
                </c:pt>
                <c:pt idx="34">
                  <c:v>94.393495213093686</c:v>
                </c:pt>
                <c:pt idx="35">
                  <c:v>96.141522902225034</c:v>
                </c:pt>
                <c:pt idx="36">
                  <c:v>97.889550591356397</c:v>
                </c:pt>
                <c:pt idx="37">
                  <c:v>99.637578280487759</c:v>
                </c:pt>
                <c:pt idx="38">
                  <c:v>101.38560596961914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624-4F4C-8707-1339E9628F33}"/>
            </c:ext>
          </c:extLst>
        </c:ser>
        <c:ser>
          <c:idx val="12"/>
          <c:order val="12"/>
          <c:tx>
            <c:v>Potencia en sexta velocidad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'Grupo final'!$W$4:$W$42</c:f>
              <c:numCache>
                <c:formatCode>General</c:formatCode>
                <c:ptCount val="39"/>
                <c:pt idx="0">
                  <c:v>37.9033613400875</c:v>
                </c:pt>
                <c:pt idx="1">
                  <c:v>39.798529407091856</c:v>
                </c:pt>
                <c:pt idx="2">
                  <c:v>41.693697474096233</c:v>
                </c:pt>
                <c:pt idx="3">
                  <c:v>43.58886554110061</c:v>
                </c:pt>
                <c:pt idx="4">
                  <c:v>45.484033608104987</c:v>
                </c:pt>
                <c:pt idx="5">
                  <c:v>47.379201675109364</c:v>
                </c:pt>
                <c:pt idx="6">
                  <c:v>49.274369742113741</c:v>
                </c:pt>
                <c:pt idx="7">
                  <c:v>51.169537809118111</c:v>
                </c:pt>
                <c:pt idx="8">
                  <c:v>53.064705876122488</c:v>
                </c:pt>
                <c:pt idx="9">
                  <c:v>54.959873943126851</c:v>
                </c:pt>
                <c:pt idx="10">
                  <c:v>56.855042010131221</c:v>
                </c:pt>
                <c:pt idx="11">
                  <c:v>58.750210077135598</c:v>
                </c:pt>
                <c:pt idx="12">
                  <c:v>60.645378144139976</c:v>
                </c:pt>
                <c:pt idx="13">
                  <c:v>62.540546211144353</c:v>
                </c:pt>
                <c:pt idx="14">
                  <c:v>64.435714278148737</c:v>
                </c:pt>
                <c:pt idx="15">
                  <c:v>66.330882345153114</c:v>
                </c:pt>
                <c:pt idx="16">
                  <c:v>68.226050412157477</c:v>
                </c:pt>
                <c:pt idx="17">
                  <c:v>70.121218479161854</c:v>
                </c:pt>
                <c:pt idx="18">
                  <c:v>72.016386546166231</c:v>
                </c:pt>
                <c:pt idx="19">
                  <c:v>73.911554613170608</c:v>
                </c:pt>
                <c:pt idx="20">
                  <c:v>75.806722680175</c:v>
                </c:pt>
                <c:pt idx="21">
                  <c:v>77.701890747179334</c:v>
                </c:pt>
                <c:pt idx="22">
                  <c:v>79.597058814183711</c:v>
                </c:pt>
                <c:pt idx="23">
                  <c:v>81.492226881188088</c:v>
                </c:pt>
                <c:pt idx="24">
                  <c:v>83.387394948192465</c:v>
                </c:pt>
                <c:pt idx="25">
                  <c:v>85.282563015196843</c:v>
                </c:pt>
                <c:pt idx="26">
                  <c:v>87.17773108220122</c:v>
                </c:pt>
                <c:pt idx="27">
                  <c:v>89.072899149205597</c:v>
                </c:pt>
                <c:pt idx="28">
                  <c:v>90.968067216209974</c:v>
                </c:pt>
                <c:pt idx="29">
                  <c:v>92.863235283214351</c:v>
                </c:pt>
                <c:pt idx="30">
                  <c:v>94.758403350218728</c:v>
                </c:pt>
                <c:pt idx="31">
                  <c:v>96.653571417223091</c:v>
                </c:pt>
                <c:pt idx="32">
                  <c:v>98.548739484227482</c:v>
                </c:pt>
                <c:pt idx="33">
                  <c:v>100.44390755123185</c:v>
                </c:pt>
                <c:pt idx="34">
                  <c:v>102.33907561823622</c:v>
                </c:pt>
                <c:pt idx="35">
                  <c:v>104.23424368524061</c:v>
                </c:pt>
                <c:pt idx="36">
                  <c:v>106.12941175224498</c:v>
                </c:pt>
                <c:pt idx="37">
                  <c:v>108.02457981924937</c:v>
                </c:pt>
                <c:pt idx="38">
                  <c:v>109.9197478862537</c:v>
                </c:pt>
              </c:numCache>
            </c:numRef>
          </c:xVal>
          <c:yVal>
            <c:numRef>
              <c:f>'Grupo final'!$D$4:$D$42</c:f>
              <c:numCache>
                <c:formatCode>General</c:formatCode>
                <c:ptCount val="39"/>
                <c:pt idx="0">
                  <c:v>15.935101105634985</c:v>
                </c:pt>
                <c:pt idx="1">
                  <c:v>20.041749793892937</c:v>
                </c:pt>
                <c:pt idx="2">
                  <c:v>22.847335634551779</c:v>
                </c:pt>
                <c:pt idx="3">
                  <c:v>25.081125852978392</c:v>
                </c:pt>
                <c:pt idx="4">
                  <c:v>27.049805650937785</c:v>
                </c:pt>
                <c:pt idx="5">
                  <c:v>29.892552511866199</c:v>
                </c:pt>
                <c:pt idx="6">
                  <c:v>34.023832834249191</c:v>
                </c:pt>
                <c:pt idx="7">
                  <c:v>36.351166310595779</c:v>
                </c:pt>
                <c:pt idx="8">
                  <c:v>38.100154712861865</c:v>
                </c:pt>
                <c:pt idx="9">
                  <c:v>40.422932048792255</c:v>
                </c:pt>
                <c:pt idx="10">
                  <c:v>43.568092729845475</c:v>
                </c:pt>
                <c:pt idx="11">
                  <c:v>46.7108329613026</c:v>
                </c:pt>
                <c:pt idx="12">
                  <c:v>48.358874377472411</c:v>
                </c:pt>
                <c:pt idx="13">
                  <c:v>50.349338221796714</c:v>
                </c:pt>
                <c:pt idx="14">
                  <c:v>51.076327376955518</c:v>
                </c:pt>
                <c:pt idx="15">
                  <c:v>52.030411655983926</c:v>
                </c:pt>
                <c:pt idx="16">
                  <c:v>53.019806023237834</c:v>
                </c:pt>
                <c:pt idx="17">
                  <c:v>54.592671122540459</c:v>
                </c:pt>
                <c:pt idx="18">
                  <c:v>55.186250791137603</c:v>
                </c:pt>
                <c:pt idx="19">
                  <c:v>55.544619710748783</c:v>
                </c:pt>
                <c:pt idx="20">
                  <c:v>55.755768343161719</c:v>
                </c:pt>
                <c:pt idx="21">
                  <c:v>56.215653766421212</c:v>
                </c:pt>
                <c:pt idx="22">
                  <c:v>56.779476142925091</c:v>
                </c:pt>
                <c:pt idx="23">
                  <c:v>57.715051101512728</c:v>
                </c:pt>
                <c:pt idx="24">
                  <c:v>58.549821453392084</c:v>
                </c:pt>
                <c:pt idx="25">
                  <c:v>59.713915329729396</c:v>
                </c:pt>
                <c:pt idx="26">
                  <c:v>60.674121922442062</c:v>
                </c:pt>
                <c:pt idx="27">
                  <c:v>61.317249618065304</c:v>
                </c:pt>
                <c:pt idx="28">
                  <c:v>62.129808785415719</c:v>
                </c:pt>
                <c:pt idx="29">
                  <c:v>62.447457200057173</c:v>
                </c:pt>
                <c:pt idx="30">
                  <c:v>62.803548049460254</c:v>
                </c:pt>
                <c:pt idx="31">
                  <c:v>63.180995807064235</c:v>
                </c:pt>
                <c:pt idx="32">
                  <c:v>62.983515595899874</c:v>
                </c:pt>
                <c:pt idx="33">
                  <c:v>62.798707150268058</c:v>
                </c:pt>
                <c:pt idx="34">
                  <c:v>62.146040035648412</c:v>
                </c:pt>
                <c:pt idx="35">
                  <c:v>62.278880004658042</c:v>
                </c:pt>
                <c:pt idx="36">
                  <c:v>61.067089033338711</c:v>
                </c:pt>
                <c:pt idx="37">
                  <c:v>60.453291491644713</c:v>
                </c:pt>
                <c:pt idx="38">
                  <c:v>60.233884854727414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24-4F4C-8707-1339E962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3360"/>
        <c:axId val="144492800"/>
      </c:scatterChart>
      <c:valAx>
        <c:axId val="144488704"/>
        <c:scaling>
          <c:orientation val="minMax"/>
          <c:max val="155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Velocidad (km/h)</a:t>
                </a:r>
              </a:p>
            </c:rich>
          </c:tx>
          <c:layout>
            <c:manualLayout>
              <c:xMode val="edge"/>
              <c:yMode val="edge"/>
              <c:x val="0.30063535534721292"/>
              <c:y val="0.95132219332311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490880"/>
        <c:crosses val="autoZero"/>
        <c:crossBetween val="midCat"/>
        <c:majorUnit val="10"/>
        <c:minorUnit val="4"/>
      </c:valAx>
      <c:valAx>
        <c:axId val="1444908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Fuerza lo</a:t>
                </a:r>
                <a:r>
                  <a:rPr lang="es-ES" baseline="0"/>
                  <a:t>ngitudinal motriz  </a:t>
                </a:r>
                <a:r>
                  <a:rPr lang="es-ES"/>
                  <a:t>(N)</a:t>
                </a:r>
              </a:p>
            </c:rich>
          </c:tx>
          <c:layout>
            <c:manualLayout>
              <c:xMode val="edge"/>
              <c:yMode val="edge"/>
              <c:x val="8.605123555199861E-3"/>
              <c:y val="0.34030360715577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488704"/>
        <c:crosses val="autoZero"/>
        <c:crossBetween val="midCat"/>
        <c:majorUnit val="200"/>
        <c:minorUnit val="100"/>
      </c:valAx>
      <c:valAx>
        <c:axId val="14449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Potencia (CV)</a:t>
                </a:r>
              </a:p>
            </c:rich>
          </c:tx>
          <c:layout>
            <c:manualLayout>
              <c:xMode val="edge"/>
              <c:yMode val="edge"/>
              <c:x val="0.75173370630834258"/>
              <c:y val="0.406198146815508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703360"/>
        <c:crosses val="max"/>
        <c:crossBetween val="midCat"/>
        <c:majorUnit val="5"/>
      </c:valAx>
      <c:valAx>
        <c:axId val="15270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92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2684467378207"/>
          <c:y val="0.26723543736427335"/>
          <c:w val="0.18780570856155951"/>
          <c:h val="0.490794543920167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Fx motriz en primera velocidad</c:v>
          </c:tx>
          <c:marker>
            <c:symbol val="none"/>
          </c:marker>
          <c:xVal>
            <c:numRef>
              <c:f>'Grupo final'!$R$4:$R$42</c:f>
              <c:numCache>
                <c:formatCode>General</c:formatCode>
                <c:ptCount val="39"/>
                <c:pt idx="0">
                  <c:v>15.704205977222951</c:v>
                </c:pt>
                <c:pt idx="1">
                  <c:v>16.4894162760841</c:v>
                </c:pt>
                <c:pt idx="2">
                  <c:v>17.274626574945245</c:v>
                </c:pt>
                <c:pt idx="3">
                  <c:v>18.059836873806393</c:v>
                </c:pt>
                <c:pt idx="4">
                  <c:v>18.845047172667542</c:v>
                </c:pt>
                <c:pt idx="5">
                  <c:v>19.630257471528687</c:v>
                </c:pt>
                <c:pt idx="6">
                  <c:v>20.415467770389832</c:v>
                </c:pt>
                <c:pt idx="7">
                  <c:v>21.200678069250984</c:v>
                </c:pt>
                <c:pt idx="8">
                  <c:v>21.985888368112128</c:v>
                </c:pt>
                <c:pt idx="9">
                  <c:v>22.771098666973277</c:v>
                </c:pt>
                <c:pt idx="10">
                  <c:v>23.556308965834425</c:v>
                </c:pt>
                <c:pt idx="11">
                  <c:v>24.341519264695577</c:v>
                </c:pt>
                <c:pt idx="12">
                  <c:v>25.126729563556719</c:v>
                </c:pt>
                <c:pt idx="13">
                  <c:v>25.911939862417864</c:v>
                </c:pt>
                <c:pt idx="14">
                  <c:v>26.697150161279012</c:v>
                </c:pt>
                <c:pt idx="15">
                  <c:v>27.482360460140161</c:v>
                </c:pt>
                <c:pt idx="16">
                  <c:v>28.267570759001309</c:v>
                </c:pt>
                <c:pt idx="17">
                  <c:v>29.052781057862457</c:v>
                </c:pt>
                <c:pt idx="18">
                  <c:v>29.837991356723609</c:v>
                </c:pt>
                <c:pt idx="19">
                  <c:v>30.623201655584754</c:v>
                </c:pt>
                <c:pt idx="20">
                  <c:v>31.408411954445903</c:v>
                </c:pt>
                <c:pt idx="21">
                  <c:v>32.193622253307048</c:v>
                </c:pt>
                <c:pt idx="22">
                  <c:v>32.9788325521682</c:v>
                </c:pt>
                <c:pt idx="23">
                  <c:v>33.764042851029345</c:v>
                </c:pt>
                <c:pt idx="24">
                  <c:v>34.54925314989049</c:v>
                </c:pt>
                <c:pt idx="25">
                  <c:v>35.334463448751642</c:v>
                </c:pt>
                <c:pt idx="26">
                  <c:v>36.119673747612786</c:v>
                </c:pt>
                <c:pt idx="27">
                  <c:v>36.904884046473938</c:v>
                </c:pt>
                <c:pt idx="28">
                  <c:v>37.690094345335083</c:v>
                </c:pt>
                <c:pt idx="29">
                  <c:v>38.475304644196221</c:v>
                </c:pt>
                <c:pt idx="30">
                  <c:v>39.260514943057373</c:v>
                </c:pt>
                <c:pt idx="31">
                  <c:v>40.045725241918525</c:v>
                </c:pt>
                <c:pt idx="32">
                  <c:v>40.830935540779663</c:v>
                </c:pt>
                <c:pt idx="33">
                  <c:v>41.616145839640822</c:v>
                </c:pt>
                <c:pt idx="34">
                  <c:v>42.401356138501967</c:v>
                </c:pt>
                <c:pt idx="35">
                  <c:v>43.186566437363112</c:v>
                </c:pt>
                <c:pt idx="36">
                  <c:v>43.971776736224257</c:v>
                </c:pt>
                <c:pt idx="37">
                  <c:v>44.756987035085402</c:v>
                </c:pt>
                <c:pt idx="38">
                  <c:v>45.542197333946554</c:v>
                </c:pt>
              </c:numCache>
            </c:numRef>
          </c:xVal>
          <c:yVal>
            <c:numRef>
              <c:f>'Grupo final'!$X$4:$X$42</c:f>
              <c:numCache>
                <c:formatCode>General</c:formatCode>
                <c:ptCount val="39"/>
                <c:pt idx="0">
                  <c:v>2418.0503893269856</c:v>
                </c:pt>
                <c:pt idx="1">
                  <c:v>2896.3888062292317</c:v>
                </c:pt>
                <c:pt idx="2">
                  <c:v>3151.7618905916779</c:v>
                </c:pt>
                <c:pt idx="3">
                  <c:v>3309.4796161285526</c:v>
                </c:pt>
                <c:pt idx="4">
                  <c:v>3420.5301790408171</c:v>
                </c:pt>
                <c:pt idx="5">
                  <c:v>3628.8039974210187</c:v>
                </c:pt>
                <c:pt idx="6">
                  <c:v>3971.4619600257897</c:v>
                </c:pt>
                <c:pt idx="7">
                  <c:v>4085.9693497991375</c:v>
                </c:pt>
                <c:pt idx="8">
                  <c:v>4129.6117889202987</c:v>
                </c:pt>
                <c:pt idx="9">
                  <c:v>4230.2918712493183</c:v>
                </c:pt>
                <c:pt idx="10">
                  <c:v>4407.4542478797803</c:v>
                </c:pt>
                <c:pt idx="11">
                  <c:v>4572.9498338540898</c:v>
                </c:pt>
                <c:pt idx="12">
                  <c:v>4586.3450379407832</c:v>
                </c:pt>
                <c:pt idx="13">
                  <c:v>4630.4195804195806</c:v>
                </c:pt>
                <c:pt idx="14">
                  <c:v>4559.1225264097611</c:v>
                </c:pt>
                <c:pt idx="15">
                  <c:v>4511.5911570698809</c:v>
                </c:pt>
                <c:pt idx="16">
                  <c:v>4469.6771313792588</c:v>
                </c:pt>
                <c:pt idx="17">
                  <c:v>4477.8870951743293</c:v>
                </c:pt>
                <c:pt idx="18">
                  <c:v>4407.4542478797803</c:v>
                </c:pt>
                <c:pt idx="19">
                  <c:v>4322.3298864256312</c:v>
                </c:pt>
                <c:pt idx="20">
                  <c:v>4230.2918712493183</c:v>
                </c:pt>
                <c:pt idx="21">
                  <c:v>4161.1553340276751</c:v>
                </c:pt>
                <c:pt idx="22">
                  <c:v>4102.8213807469128</c:v>
                </c:pt>
                <c:pt idx="23">
                  <c:v>4073.4383524277146</c:v>
                </c:pt>
                <c:pt idx="24">
                  <c:v>4038.4379804592577</c:v>
                </c:pt>
                <c:pt idx="25">
                  <c:v>4027.20329316074</c:v>
                </c:pt>
                <c:pt idx="26">
                  <c:v>4003.0055051331651</c:v>
                </c:pt>
                <c:pt idx="27">
                  <c:v>3959.3630660120025</c:v>
                </c:pt>
                <c:pt idx="28">
                  <c:v>3928.2516242622628</c:v>
                </c:pt>
                <c:pt idx="29">
                  <c:v>3867.7571541933239</c:v>
                </c:pt>
                <c:pt idx="30">
                  <c:v>3812.0158210583741</c:v>
                </c:pt>
                <c:pt idx="31">
                  <c:v>3759.7313147845061</c:v>
                </c:pt>
                <c:pt idx="32">
                  <c:v>3675.9032634032633</c:v>
                </c:pt>
                <c:pt idx="33">
                  <c:v>3595.9641422407381</c:v>
                </c:pt>
                <c:pt idx="34">
                  <c:v>3492.6914397659079</c:v>
                </c:pt>
                <c:pt idx="35">
                  <c:v>3436.5180032733224</c:v>
                </c:pt>
                <c:pt idx="36">
                  <c:v>3309.4796161285526</c:v>
                </c:pt>
                <c:pt idx="37">
                  <c:v>3218.7379110251454</c:v>
                </c:pt>
                <c:pt idx="38">
                  <c:v>3151.7618905916779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8-4473-8FE4-9E977500DBBA}"/>
            </c:ext>
          </c:extLst>
        </c:ser>
        <c:ser>
          <c:idx val="1"/>
          <c:order val="1"/>
          <c:tx>
            <c:v>Fx motriz en segunda velocidad</c:v>
          </c:tx>
          <c:marker>
            <c:symbol val="none"/>
          </c:marker>
          <c:xVal>
            <c:numRef>
              <c:f>'Grupo final'!$S$4:$S$42</c:f>
              <c:numCache>
                <c:formatCode>General</c:formatCode>
                <c:ptCount val="39"/>
                <c:pt idx="0">
                  <c:v>21.573454675781026</c:v>
                </c:pt>
                <c:pt idx="1">
                  <c:v>22.65212740957007</c:v>
                </c:pt>
                <c:pt idx="2">
                  <c:v>23.730800143359126</c:v>
                </c:pt>
                <c:pt idx="3">
                  <c:v>24.809472877148178</c:v>
                </c:pt>
                <c:pt idx="4">
                  <c:v>25.888145610937229</c:v>
                </c:pt>
                <c:pt idx="5">
                  <c:v>26.966818344726281</c:v>
                </c:pt>
                <c:pt idx="6">
                  <c:v>28.045491078515326</c:v>
                </c:pt>
                <c:pt idx="7">
                  <c:v>29.124163812304381</c:v>
                </c:pt>
                <c:pt idx="8">
                  <c:v>30.20283654609343</c:v>
                </c:pt>
                <c:pt idx="9">
                  <c:v>31.281509279882489</c:v>
                </c:pt>
                <c:pt idx="10">
                  <c:v>32.360182013671533</c:v>
                </c:pt>
                <c:pt idx="11">
                  <c:v>33.438854747460589</c:v>
                </c:pt>
                <c:pt idx="12">
                  <c:v>34.517527481249637</c:v>
                </c:pt>
                <c:pt idx="13">
                  <c:v>35.596200215038685</c:v>
                </c:pt>
                <c:pt idx="14">
                  <c:v>36.674872948827733</c:v>
                </c:pt>
                <c:pt idx="15">
                  <c:v>37.753545682616796</c:v>
                </c:pt>
                <c:pt idx="16">
                  <c:v>38.832218416405844</c:v>
                </c:pt>
                <c:pt idx="17">
                  <c:v>39.910891150194892</c:v>
                </c:pt>
                <c:pt idx="18">
                  <c:v>40.989563883983941</c:v>
                </c:pt>
                <c:pt idx="19">
                  <c:v>42.068236617773003</c:v>
                </c:pt>
                <c:pt idx="20">
                  <c:v>43.146909351562051</c:v>
                </c:pt>
                <c:pt idx="21">
                  <c:v>44.225582085351093</c:v>
                </c:pt>
                <c:pt idx="22">
                  <c:v>45.304254819140141</c:v>
                </c:pt>
                <c:pt idx="23">
                  <c:v>46.382927552929203</c:v>
                </c:pt>
                <c:pt idx="24">
                  <c:v>47.461600286718252</c:v>
                </c:pt>
                <c:pt idx="25">
                  <c:v>48.5402730205073</c:v>
                </c:pt>
                <c:pt idx="26">
                  <c:v>49.618945754296355</c:v>
                </c:pt>
                <c:pt idx="27">
                  <c:v>50.697618488085411</c:v>
                </c:pt>
                <c:pt idx="28">
                  <c:v>51.776291221874459</c:v>
                </c:pt>
                <c:pt idx="29">
                  <c:v>52.854963955663507</c:v>
                </c:pt>
                <c:pt idx="30">
                  <c:v>53.933636689452563</c:v>
                </c:pt>
                <c:pt idx="31">
                  <c:v>55.012309423241604</c:v>
                </c:pt>
                <c:pt idx="32">
                  <c:v>56.090982157030652</c:v>
                </c:pt>
                <c:pt idx="33">
                  <c:v>57.169654890819714</c:v>
                </c:pt>
                <c:pt idx="34">
                  <c:v>58.248327624608763</c:v>
                </c:pt>
                <c:pt idx="35">
                  <c:v>59.327000358397811</c:v>
                </c:pt>
                <c:pt idx="36">
                  <c:v>60.405673092186859</c:v>
                </c:pt>
                <c:pt idx="37">
                  <c:v>61.484345825975907</c:v>
                </c:pt>
                <c:pt idx="38">
                  <c:v>62.563018559764977</c:v>
                </c:pt>
              </c:numCache>
            </c:numRef>
          </c:xVal>
          <c:yVal>
            <c:numRef>
              <c:f>'Grupo final'!$Y$4:$Y$42</c:f>
              <c:numCache>
                <c:formatCode>General</c:formatCode>
                <c:ptCount val="39"/>
                <c:pt idx="0">
                  <c:v>1760.1984451718495</c:v>
                </c:pt>
                <c:pt idx="1">
                  <c:v>2108.4006751227494</c:v>
                </c:pt>
                <c:pt idx="2">
                  <c:v>2294.2972585924713</c:v>
                </c:pt>
                <c:pt idx="3">
                  <c:v>2409.1064852700492</c:v>
                </c:pt>
                <c:pt idx="4">
                  <c:v>2489.9447626841243</c:v>
                </c:pt>
                <c:pt idx="5">
                  <c:v>2641.5558510638298</c:v>
                </c:pt>
                <c:pt idx="6">
                  <c:v>2890.9906914893618</c:v>
                </c:pt>
                <c:pt idx="7">
                  <c:v>2974.3453355155484</c:v>
                </c:pt>
                <c:pt idx="8">
                  <c:v>3006.1144639934532</c:v>
                </c:pt>
                <c:pt idx="9">
                  <c:v>3079.4036415711948</c:v>
                </c:pt>
                <c:pt idx="10">
                  <c:v>3208.3674304418987</c:v>
                </c:pt>
                <c:pt idx="11">
                  <c:v>3328.8384819967268</c:v>
                </c:pt>
                <c:pt idx="12">
                  <c:v>3338.5894026186579</c:v>
                </c:pt>
                <c:pt idx="13">
                  <c:v>3370.6730769230767</c:v>
                </c:pt>
                <c:pt idx="14">
                  <c:v>3318.7730155482818</c:v>
                </c:pt>
                <c:pt idx="15">
                  <c:v>3284.172974631751</c:v>
                </c:pt>
                <c:pt idx="16">
                  <c:v>3253.6620294599015</c:v>
                </c:pt>
                <c:pt idx="17">
                  <c:v>3259.6384001636666</c:v>
                </c:pt>
                <c:pt idx="18">
                  <c:v>3208.3674304418987</c:v>
                </c:pt>
                <c:pt idx="19">
                  <c:v>3146.4019026186579</c:v>
                </c:pt>
                <c:pt idx="20">
                  <c:v>3079.4036415711948</c:v>
                </c:pt>
                <c:pt idx="21">
                  <c:v>3029.0763093289688</c:v>
                </c:pt>
                <c:pt idx="22">
                  <c:v>2986.6126227495915</c:v>
                </c:pt>
                <c:pt idx="23">
                  <c:v>2965.2235065466452</c:v>
                </c:pt>
                <c:pt idx="24">
                  <c:v>2939.7452945990181</c:v>
                </c:pt>
                <c:pt idx="25">
                  <c:v>2931.5671031096567</c:v>
                </c:pt>
                <c:pt idx="26">
                  <c:v>2913.9525368248774</c:v>
                </c:pt>
                <c:pt idx="27">
                  <c:v>2882.1834083469721</c:v>
                </c:pt>
                <c:pt idx="28">
                  <c:v>2859.5361088379705</c:v>
                </c:pt>
                <c:pt idx="29">
                  <c:v>2815.4996931260221</c:v>
                </c:pt>
                <c:pt idx="30">
                  <c:v>2774.9232815057285</c:v>
                </c:pt>
                <c:pt idx="31">
                  <c:v>2736.8632364975451</c:v>
                </c:pt>
                <c:pt idx="32">
                  <c:v>2675.8413461538457</c:v>
                </c:pt>
                <c:pt idx="33">
                  <c:v>2617.6503682487723</c:v>
                </c:pt>
                <c:pt idx="34">
                  <c:v>2542.473915711947</c:v>
                </c:pt>
                <c:pt idx="35">
                  <c:v>2501.582958265139</c:v>
                </c:pt>
                <c:pt idx="36">
                  <c:v>2409.1064852700492</c:v>
                </c:pt>
                <c:pt idx="37">
                  <c:v>2343.051861702128</c:v>
                </c:pt>
                <c:pt idx="38">
                  <c:v>2294.2972585924713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8-4473-8FE4-9E977500DBBA}"/>
            </c:ext>
          </c:extLst>
        </c:ser>
        <c:ser>
          <c:idx val="2"/>
          <c:order val="2"/>
          <c:tx>
            <c:v>Fx motriz en tercera velocidad</c:v>
          </c:tx>
          <c:marker>
            <c:symbol val="none"/>
          </c:marker>
          <c:xVal>
            <c:numRef>
              <c:f>'Grupo final'!$T$4:$T$42</c:f>
              <c:numCache>
                <c:formatCode>General</c:formatCode>
                <c:ptCount val="39"/>
                <c:pt idx="0">
                  <c:v>27.014973377484718</c:v>
                </c:pt>
                <c:pt idx="1">
                  <c:v>28.365722046358957</c:v>
                </c:pt>
                <c:pt idx="2">
                  <c:v>29.716470715233196</c:v>
                </c:pt>
                <c:pt idx="3">
                  <c:v>31.067219384107428</c:v>
                </c:pt>
                <c:pt idx="4">
                  <c:v>32.417968052981664</c:v>
                </c:pt>
                <c:pt idx="5">
                  <c:v>33.768716721855903</c:v>
                </c:pt>
                <c:pt idx="6">
                  <c:v>35.119465390730134</c:v>
                </c:pt>
                <c:pt idx="7">
                  <c:v>36.470214059604373</c:v>
                </c:pt>
                <c:pt idx="8">
                  <c:v>37.820962728478612</c:v>
                </c:pt>
                <c:pt idx="9">
                  <c:v>39.171711397352844</c:v>
                </c:pt>
                <c:pt idx="10">
                  <c:v>40.522460066227076</c:v>
                </c:pt>
                <c:pt idx="11">
                  <c:v>41.873208735101315</c:v>
                </c:pt>
                <c:pt idx="12">
                  <c:v>43.223957403975554</c:v>
                </c:pt>
                <c:pt idx="13">
                  <c:v>44.574706072849793</c:v>
                </c:pt>
                <c:pt idx="14">
                  <c:v>45.925454741724032</c:v>
                </c:pt>
                <c:pt idx="15">
                  <c:v>47.276203410598264</c:v>
                </c:pt>
                <c:pt idx="16">
                  <c:v>48.626952079472503</c:v>
                </c:pt>
                <c:pt idx="17">
                  <c:v>49.977700748346727</c:v>
                </c:pt>
                <c:pt idx="18">
                  <c:v>51.328449417220973</c:v>
                </c:pt>
                <c:pt idx="19">
                  <c:v>52.679198086095205</c:v>
                </c:pt>
                <c:pt idx="20">
                  <c:v>54.029946754969437</c:v>
                </c:pt>
                <c:pt idx="21">
                  <c:v>55.380695423843683</c:v>
                </c:pt>
                <c:pt idx="22">
                  <c:v>56.731444092717915</c:v>
                </c:pt>
                <c:pt idx="23">
                  <c:v>58.082192761592147</c:v>
                </c:pt>
                <c:pt idx="24">
                  <c:v>59.432941430466393</c:v>
                </c:pt>
                <c:pt idx="25">
                  <c:v>60.783690099340625</c:v>
                </c:pt>
                <c:pt idx="26">
                  <c:v>62.134438768214856</c:v>
                </c:pt>
                <c:pt idx="27">
                  <c:v>63.485187437089088</c:v>
                </c:pt>
                <c:pt idx="28">
                  <c:v>64.835936105963327</c:v>
                </c:pt>
                <c:pt idx="29">
                  <c:v>66.186684774837559</c:v>
                </c:pt>
                <c:pt idx="30">
                  <c:v>67.537433443711805</c:v>
                </c:pt>
                <c:pt idx="31">
                  <c:v>68.888182112586037</c:v>
                </c:pt>
                <c:pt idx="32">
                  <c:v>70.238930781460269</c:v>
                </c:pt>
                <c:pt idx="33">
                  <c:v>71.589679450334515</c:v>
                </c:pt>
                <c:pt idx="34">
                  <c:v>72.940428119208747</c:v>
                </c:pt>
                <c:pt idx="35">
                  <c:v>74.291176788082979</c:v>
                </c:pt>
                <c:pt idx="36">
                  <c:v>75.641925456957225</c:v>
                </c:pt>
                <c:pt idx="37">
                  <c:v>76.992674125831428</c:v>
                </c:pt>
                <c:pt idx="38">
                  <c:v>78.343422794705688</c:v>
                </c:pt>
              </c:numCache>
            </c:numRef>
          </c:xVal>
          <c:yVal>
            <c:numRef>
              <c:f>'Grupo final'!$Z$4:$Z$42</c:f>
              <c:numCache>
                <c:formatCode>General</c:formatCode>
                <c:ptCount val="39"/>
                <c:pt idx="0">
                  <c:v>1405.6486692281435</c:v>
                </c:pt>
                <c:pt idx="1">
                  <c:v>1683.7139081194152</c:v>
                </c:pt>
                <c:pt idx="2">
                  <c:v>1832.166081728034</c:v>
                </c:pt>
                <c:pt idx="3">
                  <c:v>1923.8497422477399</c:v>
                </c:pt>
                <c:pt idx="4">
                  <c:v>1988.4050867780529</c:v>
                </c:pt>
                <c:pt idx="5">
                  <c:v>2109.4777562862664</c:v>
                </c:pt>
                <c:pt idx="6">
                  <c:v>2308.6699283194898</c:v>
                </c:pt>
                <c:pt idx="7">
                  <c:v>2375.2347777379064</c:v>
                </c:pt>
                <c:pt idx="8">
                  <c:v>2400.6047769502084</c:v>
                </c:pt>
                <c:pt idx="9">
                  <c:v>2459.1316068162128</c:v>
                </c:pt>
                <c:pt idx="10">
                  <c:v>2562.118732331498</c:v>
                </c:pt>
                <c:pt idx="11">
                  <c:v>2658.3237788494357</c:v>
                </c:pt>
                <c:pt idx="12">
                  <c:v>2666.1106102908352</c:v>
                </c:pt>
                <c:pt idx="13">
                  <c:v>2691.7317976141503</c:v>
                </c:pt>
                <c:pt idx="14">
                  <c:v>2650.2857592970236</c:v>
                </c:pt>
                <c:pt idx="15">
                  <c:v>2622.655067085605</c:v>
                </c:pt>
                <c:pt idx="16">
                  <c:v>2598.2898203173545</c:v>
                </c:pt>
                <c:pt idx="17">
                  <c:v>2603.0623944265994</c:v>
                </c:pt>
                <c:pt idx="18">
                  <c:v>2562.118732331498</c:v>
                </c:pt>
                <c:pt idx="19">
                  <c:v>2512.6346744619586</c:v>
                </c:pt>
                <c:pt idx="20">
                  <c:v>2459.1316068162128</c:v>
                </c:pt>
                <c:pt idx="21">
                  <c:v>2418.9415090541497</c:v>
                </c:pt>
                <c:pt idx="22">
                  <c:v>2385.0311140674094</c:v>
                </c:pt>
                <c:pt idx="23">
                  <c:v>2367.9503225185331</c:v>
                </c:pt>
                <c:pt idx="24">
                  <c:v>2347.6040855264887</c:v>
                </c:pt>
                <c:pt idx="25">
                  <c:v>2341.0731946401534</c:v>
                </c:pt>
                <c:pt idx="26">
                  <c:v>2327.0066604234316</c:v>
                </c:pt>
                <c:pt idx="27">
                  <c:v>2301.6366612111292</c:v>
                </c:pt>
                <c:pt idx="28">
                  <c:v>2283.5511172182009</c:v>
                </c:pt>
                <c:pt idx="29">
                  <c:v>2248.384781676396</c:v>
                </c:pt>
                <c:pt idx="30">
                  <c:v>2215.9815153557329</c:v>
                </c:pt>
                <c:pt idx="31">
                  <c:v>2185.5877539231728</c:v>
                </c:pt>
                <c:pt idx="32">
                  <c:v>2136.8572603866719</c:v>
                </c:pt>
                <c:pt idx="33">
                  <c:v>2090.3874598492866</c:v>
                </c:pt>
                <c:pt idx="34">
                  <c:v>2030.3535013172057</c:v>
                </c:pt>
                <c:pt idx="35">
                  <c:v>1997.6990468855297</c:v>
                </c:pt>
                <c:pt idx="36">
                  <c:v>1923.8497422477399</c:v>
                </c:pt>
                <c:pt idx="37">
                  <c:v>1871.1002389350326</c:v>
                </c:pt>
                <c:pt idx="38">
                  <c:v>1832.166081728034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8-4473-8FE4-9E977500DBBA}"/>
            </c:ext>
          </c:extLst>
        </c:ser>
        <c:ser>
          <c:idx val="3"/>
          <c:order val="3"/>
          <c:tx>
            <c:v>Fx motriz en cuarta velocidad</c:v>
          </c:tx>
          <c:marker>
            <c:symbol val="none"/>
          </c:marker>
          <c:xVal>
            <c:numRef>
              <c:f>'Grupo final'!$U$4:$U$42</c:f>
              <c:numCache>
                <c:formatCode>General</c:formatCode>
                <c:ptCount val="39"/>
                <c:pt idx="0">
                  <c:v>31.311472411376627</c:v>
                </c:pt>
                <c:pt idx="1">
                  <c:v>32.877046031945461</c:v>
                </c:pt>
                <c:pt idx="2">
                  <c:v>34.442619652514288</c:v>
                </c:pt>
                <c:pt idx="3">
                  <c:v>36.008193273083123</c:v>
                </c:pt>
                <c:pt idx="4">
                  <c:v>37.57376689365195</c:v>
                </c:pt>
                <c:pt idx="5">
                  <c:v>39.139340514220777</c:v>
                </c:pt>
                <c:pt idx="6">
                  <c:v>40.704914134789604</c:v>
                </c:pt>
                <c:pt idx="7">
                  <c:v>42.270487755358438</c:v>
                </c:pt>
                <c:pt idx="8">
                  <c:v>43.836061375927272</c:v>
                </c:pt>
                <c:pt idx="9">
                  <c:v>45.401634996496099</c:v>
                </c:pt>
                <c:pt idx="10">
                  <c:v>46.967208617064941</c:v>
                </c:pt>
                <c:pt idx="11">
                  <c:v>48.532782237633768</c:v>
                </c:pt>
                <c:pt idx="12">
                  <c:v>50.098355858202602</c:v>
                </c:pt>
                <c:pt idx="13">
                  <c:v>51.663929478771436</c:v>
                </c:pt>
                <c:pt idx="14">
                  <c:v>53.22950309934027</c:v>
                </c:pt>
                <c:pt idx="15">
                  <c:v>54.795076719909098</c:v>
                </c:pt>
                <c:pt idx="16">
                  <c:v>56.360650340477939</c:v>
                </c:pt>
                <c:pt idx="17">
                  <c:v>57.926223961046752</c:v>
                </c:pt>
                <c:pt idx="18">
                  <c:v>59.491797581615586</c:v>
                </c:pt>
                <c:pt idx="19">
                  <c:v>61.05737120218442</c:v>
                </c:pt>
                <c:pt idx="20">
                  <c:v>62.622944822753254</c:v>
                </c:pt>
                <c:pt idx="21">
                  <c:v>64.188518443322081</c:v>
                </c:pt>
                <c:pt idx="22">
                  <c:v>65.754092063890923</c:v>
                </c:pt>
                <c:pt idx="23">
                  <c:v>67.31966568445975</c:v>
                </c:pt>
                <c:pt idx="24">
                  <c:v>68.885239305028577</c:v>
                </c:pt>
                <c:pt idx="25">
                  <c:v>70.450812925597404</c:v>
                </c:pt>
                <c:pt idx="26">
                  <c:v>72.016386546166245</c:v>
                </c:pt>
                <c:pt idx="27">
                  <c:v>73.581960166735058</c:v>
                </c:pt>
                <c:pt idx="28">
                  <c:v>75.1475337873039</c:v>
                </c:pt>
                <c:pt idx="29">
                  <c:v>76.713107407872727</c:v>
                </c:pt>
                <c:pt idx="30">
                  <c:v>78.278681028441554</c:v>
                </c:pt>
                <c:pt idx="31">
                  <c:v>79.844254649010381</c:v>
                </c:pt>
                <c:pt idx="32">
                  <c:v>81.409828269579208</c:v>
                </c:pt>
                <c:pt idx="33">
                  <c:v>82.975401890148049</c:v>
                </c:pt>
                <c:pt idx="34">
                  <c:v>84.540975510716876</c:v>
                </c:pt>
                <c:pt idx="35">
                  <c:v>86.106549131285703</c:v>
                </c:pt>
                <c:pt idx="36">
                  <c:v>87.672122751854545</c:v>
                </c:pt>
                <c:pt idx="37">
                  <c:v>89.237696372423386</c:v>
                </c:pt>
                <c:pt idx="38">
                  <c:v>90.803269992992199</c:v>
                </c:pt>
              </c:numCache>
            </c:numRef>
          </c:xVal>
          <c:yVal>
            <c:numRef>
              <c:f>'Grupo final'!$AA$4:$AA$42</c:f>
              <c:numCache>
                <c:formatCode>General</c:formatCode>
                <c:ptCount val="39"/>
                <c:pt idx="0">
                  <c:v>1212.7683067212743</c:v>
                </c:pt>
                <c:pt idx="1">
                  <c:v>1452.6779771180666</c:v>
                </c:pt>
                <c:pt idx="2">
                  <c:v>1580.7598336713675</c:v>
                </c:pt>
                <c:pt idx="3">
                  <c:v>1659.8628415257756</c:v>
                </c:pt>
                <c:pt idx="4">
                  <c:v>1715.5600278780569</c:v>
                </c:pt>
                <c:pt idx="5">
                  <c:v>1820.0193423597675</c:v>
                </c:pt>
                <c:pt idx="6">
                  <c:v>1991.8787539448233</c:v>
                </c:pt>
                <c:pt idx="7">
                  <c:v>2049.309704852818</c:v>
                </c:pt>
                <c:pt idx="8">
                  <c:v>2071.1984823686948</c:v>
                </c:pt>
                <c:pt idx="9">
                  <c:v>2121.6943750538376</c:v>
                </c:pt>
                <c:pt idx="10">
                  <c:v>2210.5498085341305</c:v>
                </c:pt>
                <c:pt idx="11">
                  <c:v>2293.5537866388927</c:v>
                </c:pt>
                <c:pt idx="12">
                  <c:v>2300.2721242922812</c:v>
                </c:pt>
                <c:pt idx="13">
                  <c:v>2322.3776223776226</c:v>
                </c:pt>
                <c:pt idx="14">
                  <c:v>2286.618728416041</c:v>
                </c:pt>
                <c:pt idx="15">
                  <c:v>2262.7794657749864</c:v>
                </c:pt>
                <c:pt idx="16">
                  <c:v>2241.7575705369659</c:v>
                </c:pt>
                <c:pt idx="17">
                  <c:v>2245.875261356784</c:v>
                </c:pt>
                <c:pt idx="18">
                  <c:v>2210.5498085341305</c:v>
                </c:pt>
                <c:pt idx="19">
                  <c:v>2167.8558563496972</c:v>
                </c:pt>
                <c:pt idx="20">
                  <c:v>2121.6943750538376</c:v>
                </c:pt>
                <c:pt idx="21">
                  <c:v>2087.0190839395764</c:v>
                </c:pt>
                <c:pt idx="22">
                  <c:v>2057.7618070619192</c:v>
                </c:pt>
                <c:pt idx="23">
                  <c:v>2043.0248083383585</c:v>
                </c:pt>
                <c:pt idx="24">
                  <c:v>2025.4704422117638</c:v>
                </c:pt>
                <c:pt idx="25">
                  <c:v>2019.8357074056962</c:v>
                </c:pt>
                <c:pt idx="26">
                  <c:v>2007.6993555157048</c:v>
                </c:pt>
                <c:pt idx="27">
                  <c:v>1985.8105779998275</c:v>
                </c:pt>
                <c:pt idx="28">
                  <c:v>1970.2066969984101</c:v>
                </c:pt>
                <c:pt idx="29">
                  <c:v>1939.865817273432</c:v>
                </c:pt>
                <c:pt idx="30">
                  <c:v>1911.9088638125593</c:v>
                </c:pt>
                <c:pt idx="31">
                  <c:v>1885.6856749073993</c:v>
                </c:pt>
                <c:pt idx="32">
                  <c:v>1843.6418844313578</c:v>
                </c:pt>
                <c:pt idx="33">
                  <c:v>1803.5485790804939</c:v>
                </c:pt>
                <c:pt idx="34">
                  <c:v>1751.7523629785667</c:v>
                </c:pt>
                <c:pt idx="35">
                  <c:v>1723.5786889482299</c:v>
                </c:pt>
                <c:pt idx="36">
                  <c:v>1659.8628415257756</c:v>
                </c:pt>
                <c:pt idx="37">
                  <c:v>1614.3515219383082</c:v>
                </c:pt>
                <c:pt idx="38">
                  <c:v>1580.7598336713675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A8-4473-8FE4-9E977500DBBA}"/>
            </c:ext>
          </c:extLst>
        </c:ser>
        <c:ser>
          <c:idx val="4"/>
          <c:order val="4"/>
          <c:tx>
            <c:v>Fx motriz en quinta velocidad</c:v>
          </c:tx>
          <c:marker>
            <c:symbol val="none"/>
          </c:marker>
          <c:xVal>
            <c:numRef>
              <c:f>'Grupo final'!$V$4:$V$42</c:f>
              <c:numCache>
                <c:formatCode>General</c:formatCode>
                <c:ptCount val="39"/>
                <c:pt idx="0">
                  <c:v>34.960553782627279</c:v>
                </c:pt>
                <c:pt idx="1">
                  <c:v>36.708581471758656</c:v>
                </c:pt>
                <c:pt idx="2">
                  <c:v>38.456609160890018</c:v>
                </c:pt>
                <c:pt idx="3">
                  <c:v>40.20463685002138</c:v>
                </c:pt>
                <c:pt idx="4">
                  <c:v>41.952664539152742</c:v>
                </c:pt>
                <c:pt idx="5">
                  <c:v>43.700692228284112</c:v>
                </c:pt>
                <c:pt idx="6">
                  <c:v>45.448719917415474</c:v>
                </c:pt>
                <c:pt idx="7">
                  <c:v>47.196747606546843</c:v>
                </c:pt>
                <c:pt idx="8">
                  <c:v>48.944775295678198</c:v>
                </c:pt>
                <c:pt idx="9">
                  <c:v>50.692802984809568</c:v>
                </c:pt>
                <c:pt idx="10">
                  <c:v>52.440830673940923</c:v>
                </c:pt>
                <c:pt idx="11">
                  <c:v>54.188858363072299</c:v>
                </c:pt>
                <c:pt idx="12">
                  <c:v>55.936886052203668</c:v>
                </c:pt>
                <c:pt idx="13">
                  <c:v>57.684913741335016</c:v>
                </c:pt>
                <c:pt idx="14">
                  <c:v>59.432941430466393</c:v>
                </c:pt>
                <c:pt idx="15">
                  <c:v>61.180969119597755</c:v>
                </c:pt>
                <c:pt idx="16">
                  <c:v>62.928996808729124</c:v>
                </c:pt>
                <c:pt idx="17">
                  <c:v>64.677024497860486</c:v>
                </c:pt>
                <c:pt idx="18">
                  <c:v>66.425052186991834</c:v>
                </c:pt>
                <c:pt idx="19">
                  <c:v>68.173079876123211</c:v>
                </c:pt>
                <c:pt idx="20">
                  <c:v>69.921107565254559</c:v>
                </c:pt>
                <c:pt idx="21">
                  <c:v>71.669135254385949</c:v>
                </c:pt>
                <c:pt idx="22">
                  <c:v>73.417162943517312</c:v>
                </c:pt>
                <c:pt idx="23">
                  <c:v>75.16519063264866</c:v>
                </c:pt>
                <c:pt idx="24">
                  <c:v>76.913218321780036</c:v>
                </c:pt>
                <c:pt idx="25">
                  <c:v>78.661246010911398</c:v>
                </c:pt>
                <c:pt idx="26">
                  <c:v>80.40927370004276</c:v>
                </c:pt>
                <c:pt idx="27">
                  <c:v>82.157301389174137</c:v>
                </c:pt>
                <c:pt idx="28">
                  <c:v>83.905329078305485</c:v>
                </c:pt>
                <c:pt idx="29">
                  <c:v>85.653356767436861</c:v>
                </c:pt>
                <c:pt idx="30">
                  <c:v>87.401384456568223</c:v>
                </c:pt>
                <c:pt idx="31">
                  <c:v>89.149412145699586</c:v>
                </c:pt>
                <c:pt idx="32">
                  <c:v>90.897439834830948</c:v>
                </c:pt>
                <c:pt idx="33">
                  <c:v>92.64546752396231</c:v>
                </c:pt>
                <c:pt idx="34">
                  <c:v>94.393495213093686</c:v>
                </c:pt>
                <c:pt idx="35">
                  <c:v>96.141522902225034</c:v>
                </c:pt>
                <c:pt idx="36">
                  <c:v>97.889550591356397</c:v>
                </c:pt>
                <c:pt idx="37">
                  <c:v>99.637578280487759</c:v>
                </c:pt>
                <c:pt idx="38">
                  <c:v>101.38560596961914</c:v>
                </c:pt>
              </c:numCache>
            </c:numRef>
          </c:xVal>
          <c:yVal>
            <c:numRef>
              <c:f>'Grupo final'!$AB$4:$AB$42</c:f>
              <c:numCache>
                <c:formatCode>General</c:formatCode>
                <c:ptCount val="39"/>
                <c:pt idx="0">
                  <c:v>1086.1830625853836</c:v>
                </c:pt>
                <c:pt idx="1">
                  <c:v>1301.0516562740931</c:v>
                </c:pt>
                <c:pt idx="2">
                  <c:v>1415.7646995171172</c:v>
                </c:pt>
                <c:pt idx="3">
                  <c:v>1486.6111644641624</c:v>
                </c:pt>
                <c:pt idx="4">
                  <c:v>1536.4948397830406</c:v>
                </c:pt>
                <c:pt idx="5">
                  <c:v>1630.0509934939332</c:v>
                </c:pt>
                <c:pt idx="6">
                  <c:v>1783.9722173377877</c:v>
                </c:pt>
                <c:pt idx="7">
                  <c:v>1835.4086918883822</c:v>
                </c:pt>
                <c:pt idx="8">
                  <c:v>1855.0127821887972</c:v>
                </c:pt>
                <c:pt idx="9">
                  <c:v>1900.2380598125278</c:v>
                </c:pt>
                <c:pt idx="10">
                  <c:v>1979.8190204379757</c:v>
                </c:pt>
                <c:pt idx="11">
                  <c:v>2054.1592836563818</c:v>
                </c:pt>
                <c:pt idx="12">
                  <c:v>2060.1763806792819</c:v>
                </c:pt>
                <c:pt idx="13">
                  <c:v>2079.9745708836617</c:v>
                </c:pt>
                <c:pt idx="14">
                  <c:v>2047.9480867295179</c:v>
                </c:pt>
                <c:pt idx="15">
                  <c:v>2026.5970972934219</c:v>
                </c:pt>
                <c:pt idx="16">
                  <c:v>2007.769406608865</c:v>
                </c:pt>
                <c:pt idx="17">
                  <c:v>2011.4573047841902</c:v>
                </c:pt>
                <c:pt idx="18">
                  <c:v>1979.8190204379757</c:v>
                </c:pt>
                <c:pt idx="19">
                  <c:v>1941.5813393569679</c:v>
                </c:pt>
                <c:pt idx="20">
                  <c:v>1900.2380598125278</c:v>
                </c:pt>
                <c:pt idx="21">
                  <c:v>1869.1820751782063</c:v>
                </c:pt>
                <c:pt idx="22">
                  <c:v>1842.978588142998</c:v>
                </c:pt>
                <c:pt idx="23">
                  <c:v>1829.7797946734115</c:v>
                </c:pt>
                <c:pt idx="24">
                  <c:v>1814.0577024522863</c:v>
                </c:pt>
                <c:pt idx="25">
                  <c:v>1809.0111049492095</c:v>
                </c:pt>
                <c:pt idx="26">
                  <c:v>1798.1415103271968</c:v>
                </c:pt>
                <c:pt idx="27">
                  <c:v>1778.5374200267813</c:v>
                </c:pt>
                <c:pt idx="28">
                  <c:v>1764.562226941337</c:v>
                </c:pt>
                <c:pt idx="29">
                  <c:v>1737.3882403863058</c:v>
                </c:pt>
                <c:pt idx="30">
                  <c:v>1712.3493527748847</c:v>
                </c:pt>
                <c:pt idx="31">
                  <c:v>1688.8632643951789</c:v>
                </c:pt>
                <c:pt idx="32">
                  <c:v>1651.2078830260646</c:v>
                </c:pt>
                <c:pt idx="33">
                  <c:v>1615.2994007926306</c:v>
                </c:pt>
                <c:pt idx="34">
                  <c:v>1568.9095237451133</c:v>
                </c:pt>
                <c:pt idx="35">
                  <c:v>1543.6765362297276</c:v>
                </c:pt>
                <c:pt idx="36">
                  <c:v>1486.6111644641624</c:v>
                </c:pt>
                <c:pt idx="37">
                  <c:v>1445.8501846316158</c:v>
                </c:pt>
                <c:pt idx="38">
                  <c:v>1415.7646995171172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A8-4473-8FE4-9E977500DBBA}"/>
            </c:ext>
          </c:extLst>
        </c:ser>
        <c:ser>
          <c:idx val="5"/>
          <c:order val="5"/>
          <c:tx>
            <c:v>Fx motriz en sexta velocidad</c:v>
          </c:tx>
          <c:marker>
            <c:symbol val="none"/>
          </c:marker>
          <c:xVal>
            <c:numRef>
              <c:f>'Grupo final'!$W$4:$W$42</c:f>
              <c:numCache>
                <c:formatCode>General</c:formatCode>
                <c:ptCount val="39"/>
                <c:pt idx="0">
                  <c:v>37.9033613400875</c:v>
                </c:pt>
                <c:pt idx="1">
                  <c:v>39.798529407091856</c:v>
                </c:pt>
                <c:pt idx="2">
                  <c:v>41.693697474096233</c:v>
                </c:pt>
                <c:pt idx="3">
                  <c:v>43.58886554110061</c:v>
                </c:pt>
                <c:pt idx="4">
                  <c:v>45.484033608104987</c:v>
                </c:pt>
                <c:pt idx="5">
                  <c:v>47.379201675109364</c:v>
                </c:pt>
                <c:pt idx="6">
                  <c:v>49.274369742113741</c:v>
                </c:pt>
                <c:pt idx="7">
                  <c:v>51.169537809118111</c:v>
                </c:pt>
                <c:pt idx="8">
                  <c:v>53.064705876122488</c:v>
                </c:pt>
                <c:pt idx="9">
                  <c:v>54.959873943126851</c:v>
                </c:pt>
                <c:pt idx="10">
                  <c:v>56.855042010131221</c:v>
                </c:pt>
                <c:pt idx="11">
                  <c:v>58.750210077135598</c:v>
                </c:pt>
                <c:pt idx="12">
                  <c:v>60.645378144139976</c:v>
                </c:pt>
                <c:pt idx="13">
                  <c:v>62.540546211144353</c:v>
                </c:pt>
                <c:pt idx="14">
                  <c:v>64.435714278148737</c:v>
                </c:pt>
                <c:pt idx="15">
                  <c:v>66.330882345153114</c:v>
                </c:pt>
                <c:pt idx="16">
                  <c:v>68.226050412157477</c:v>
                </c:pt>
                <c:pt idx="17">
                  <c:v>70.121218479161854</c:v>
                </c:pt>
                <c:pt idx="18">
                  <c:v>72.016386546166231</c:v>
                </c:pt>
                <c:pt idx="19">
                  <c:v>73.911554613170608</c:v>
                </c:pt>
                <c:pt idx="20">
                  <c:v>75.806722680175</c:v>
                </c:pt>
                <c:pt idx="21">
                  <c:v>77.701890747179334</c:v>
                </c:pt>
                <c:pt idx="22">
                  <c:v>79.597058814183711</c:v>
                </c:pt>
                <c:pt idx="23">
                  <c:v>81.492226881188088</c:v>
                </c:pt>
                <c:pt idx="24">
                  <c:v>83.387394948192465</c:v>
                </c:pt>
                <c:pt idx="25">
                  <c:v>85.282563015196843</c:v>
                </c:pt>
                <c:pt idx="26">
                  <c:v>87.17773108220122</c:v>
                </c:pt>
                <c:pt idx="27">
                  <c:v>89.072899149205597</c:v>
                </c:pt>
                <c:pt idx="28">
                  <c:v>90.968067216209974</c:v>
                </c:pt>
                <c:pt idx="29">
                  <c:v>92.863235283214351</c:v>
                </c:pt>
                <c:pt idx="30">
                  <c:v>94.758403350218728</c:v>
                </c:pt>
                <c:pt idx="31">
                  <c:v>96.653571417223091</c:v>
                </c:pt>
                <c:pt idx="32">
                  <c:v>98.548739484227482</c:v>
                </c:pt>
                <c:pt idx="33">
                  <c:v>100.44390755123185</c:v>
                </c:pt>
                <c:pt idx="34">
                  <c:v>102.33907561823622</c:v>
                </c:pt>
                <c:pt idx="35">
                  <c:v>104.23424368524061</c:v>
                </c:pt>
                <c:pt idx="36">
                  <c:v>106.12941175224498</c:v>
                </c:pt>
                <c:pt idx="37">
                  <c:v>108.02457981924937</c:v>
                </c:pt>
                <c:pt idx="38">
                  <c:v>109.9197478862537</c:v>
                </c:pt>
              </c:numCache>
            </c:numRef>
          </c:xVal>
          <c:yVal>
            <c:numRef>
              <c:f>'Grupo final'!$AC$4:$AC$42</c:f>
              <c:numCache>
                <c:formatCode>General</c:formatCode>
                <c:ptCount val="39"/>
                <c:pt idx="0">
                  <c:v>1001.8520794654006</c:v>
                </c:pt>
                <c:pt idx="1">
                  <c:v>1200.0383289236204</c:v>
                </c:pt>
                <c:pt idx="2">
                  <c:v>1305.8450799893908</c:v>
                </c:pt>
                <c:pt idx="3">
                  <c:v>1371.1910429995539</c:v>
                </c:pt>
                <c:pt idx="4">
                  <c:v>1417.2017621601342</c:v>
                </c:pt>
                <c:pt idx="5">
                  <c:v>1503.4942393406777</c:v>
                </c:pt>
                <c:pt idx="6">
                  <c:v>1645.4650576065933</c:v>
                </c:pt>
                <c:pt idx="7">
                  <c:v>1692.908017052328</c:v>
                </c:pt>
                <c:pt idx="8">
                  <c:v>1710.9900506524004</c:v>
                </c:pt>
                <c:pt idx="9">
                  <c:v>1752.7040489575179</c:v>
                </c:pt>
                <c:pt idx="10">
                  <c:v>1826.1063635716737</c:v>
                </c:pt>
                <c:pt idx="11">
                  <c:v>1894.6748672234335</c:v>
                </c:pt>
                <c:pt idx="12">
                  <c:v>1900.224798328406</c:v>
                </c:pt>
                <c:pt idx="13">
                  <c:v>1918.4858619641229</c:v>
                </c:pt>
                <c:pt idx="14">
                  <c:v>1888.9459060828167</c:v>
                </c:pt>
                <c:pt idx="15">
                  <c:v>1869.2526021619453</c:v>
                </c:pt>
                <c:pt idx="16">
                  <c:v>1851.8866887044503</c:v>
                </c:pt>
                <c:pt idx="17">
                  <c:v>1855.2882593816917</c:v>
                </c:pt>
                <c:pt idx="18">
                  <c:v>1826.1063635716737</c:v>
                </c:pt>
                <c:pt idx="19">
                  <c:v>1790.83744654975</c:v>
                </c:pt>
                <c:pt idx="20">
                  <c:v>1752.7040489575179</c:v>
                </c:pt>
                <c:pt idx="21">
                  <c:v>1724.0592432544329</c:v>
                </c:pt>
                <c:pt idx="22">
                  <c:v>1699.8901884424547</c:v>
                </c:pt>
                <c:pt idx="23">
                  <c:v>1687.7161460186439</c:v>
                </c:pt>
                <c:pt idx="24">
                  <c:v>1673.2147131314571</c:v>
                </c:pt>
                <c:pt idx="25">
                  <c:v>1668.5599322047055</c:v>
                </c:pt>
                <c:pt idx="26">
                  <c:v>1658.534250208626</c:v>
                </c:pt>
                <c:pt idx="27">
                  <c:v>1640.4522166085535</c:v>
                </c:pt>
                <c:pt idx="28">
                  <c:v>1627.5620540421651</c:v>
                </c:pt>
                <c:pt idx="29">
                  <c:v>1602.4978490519657</c:v>
                </c:pt>
                <c:pt idx="30">
                  <c:v>1579.4029744538534</c:v>
                </c:pt>
                <c:pt idx="31">
                  <c:v>1557.7403401408949</c:v>
                </c:pt>
                <c:pt idx="32">
                  <c:v>1523.0085132259046</c:v>
                </c:pt>
                <c:pt idx="33">
                  <c:v>1489.8879566317125</c:v>
                </c:pt>
                <c:pt idx="34">
                  <c:v>1447.0997781127289</c:v>
                </c:pt>
                <c:pt idx="35">
                  <c:v>1423.8258734789727</c:v>
                </c:pt>
                <c:pt idx="36">
                  <c:v>1371.1910429995539</c:v>
                </c:pt>
                <c:pt idx="37">
                  <c:v>1333.5947355142548</c:v>
                </c:pt>
                <c:pt idx="38">
                  <c:v>1305.8450799893908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A8-4473-8FE4-9E977500DBBA}"/>
            </c:ext>
          </c:extLst>
        </c:ser>
        <c:ser>
          <c:idx val="6"/>
          <c:order val="6"/>
          <c:tx>
            <c:v>Fx máximo adherente</c:v>
          </c:tx>
          <c:marker>
            <c:symbol val="none"/>
          </c:marker>
          <c:xVal>
            <c:numRef>
              <c:f>'Grupo final'!$A$119:$A$120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'Grupo final'!$B$119:$B$120</c:f>
              <c:numCache>
                <c:formatCode>General</c:formatCode>
                <c:ptCount val="2"/>
                <c:pt idx="0">
                  <c:v>3600</c:v>
                </c:pt>
                <c:pt idx="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A8-4473-8FE4-9E977500DBBA}"/>
            </c:ext>
          </c:extLst>
        </c:ser>
        <c:ser>
          <c:idx val="13"/>
          <c:order val="7"/>
          <c:tx>
            <c:v>Resistencia al avance</c:v>
          </c:tx>
          <c:marker>
            <c:symbol val="none"/>
          </c:marker>
          <c:xVal>
            <c:numRef>
              <c:f>'Grupo final'!$A$68:$A$84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'Grupo final'!$B$68:$B$84</c:f>
              <c:numCache>
                <c:formatCode>0.00</c:formatCode>
                <c:ptCount val="17"/>
                <c:pt idx="0">
                  <c:v>23.838300000000004</c:v>
                </c:pt>
                <c:pt idx="1">
                  <c:v>27.445244444444448</c:v>
                </c:pt>
                <c:pt idx="2">
                  <c:v>38.266077777777781</c:v>
                </c:pt>
                <c:pt idx="3">
                  <c:v>56.30080000000001</c:v>
                </c:pt>
                <c:pt idx="4">
                  <c:v>81.549411111111112</c:v>
                </c:pt>
                <c:pt idx="5">
                  <c:v>114.01191111111113</c:v>
                </c:pt>
                <c:pt idx="6">
                  <c:v>153.68830000000003</c:v>
                </c:pt>
                <c:pt idx="7">
                  <c:v>200.57857777777778</c:v>
                </c:pt>
                <c:pt idx="8">
                  <c:v>254.68274444444447</c:v>
                </c:pt>
                <c:pt idx="9">
                  <c:v>316.00080000000003</c:v>
                </c:pt>
                <c:pt idx="10">
                  <c:v>384.53274444444452</c:v>
                </c:pt>
                <c:pt idx="11">
                  <c:v>460.27857777777774</c:v>
                </c:pt>
                <c:pt idx="12">
                  <c:v>543.23830000000009</c:v>
                </c:pt>
                <c:pt idx="13">
                  <c:v>633.41191111111107</c:v>
                </c:pt>
                <c:pt idx="14">
                  <c:v>730.79941111111111</c:v>
                </c:pt>
                <c:pt idx="15">
                  <c:v>835.4008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A8-4473-8FE4-9E977500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3952"/>
        <c:axId val="152748416"/>
      </c:scatterChart>
      <c:valAx>
        <c:axId val="152733952"/>
        <c:scaling>
          <c:orientation val="minMax"/>
          <c:max val="155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Velocidad (km/h)</a:t>
                </a:r>
              </a:p>
            </c:rich>
          </c:tx>
          <c:layout>
            <c:manualLayout>
              <c:xMode val="edge"/>
              <c:yMode val="edge"/>
              <c:x val="0.30063535534721292"/>
              <c:y val="0.95132219332311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748416"/>
        <c:crosses val="autoZero"/>
        <c:crossBetween val="midCat"/>
        <c:majorUnit val="10"/>
        <c:minorUnit val="4"/>
      </c:valAx>
      <c:valAx>
        <c:axId val="1527484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Fuerza lo</a:t>
                </a:r>
                <a:r>
                  <a:rPr lang="es-ES" baseline="0"/>
                  <a:t>ngitudinal motriz  </a:t>
                </a:r>
                <a:r>
                  <a:rPr lang="es-ES"/>
                  <a:t>(N)</a:t>
                </a:r>
              </a:p>
            </c:rich>
          </c:tx>
          <c:layout>
            <c:manualLayout>
              <c:xMode val="edge"/>
              <c:yMode val="edge"/>
              <c:x val="8.605123555199861E-3"/>
              <c:y val="0.34030360715577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733952"/>
        <c:crosses val="autoZero"/>
        <c:crossBetween val="midCat"/>
        <c:majorUnit val="200"/>
        <c:minorUnit val="100"/>
      </c:valAx>
    </c:plotArea>
    <c:legend>
      <c:legendPos val="r"/>
      <c:layout>
        <c:manualLayout>
          <c:xMode val="edge"/>
          <c:yMode val="edge"/>
          <c:x val="0.7822684467378207"/>
          <c:y val="0.26723543736427335"/>
          <c:w val="0.18780570856155951"/>
          <c:h val="0.490794543920167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del motor vs Velocidad lineal del coche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Prueba</c:v>
          </c:tx>
          <c:spPr>
            <a:ln w="28575">
              <a:noFill/>
            </a:ln>
          </c:spPr>
          <c:xVal>
            <c:numRef>
              <c:f>'Grupo final'!$E$122:$E$133</c:f>
              <c:numCache>
                <c:formatCode>General</c:formatCode>
                <c:ptCount val="12"/>
                <c:pt idx="0">
                  <c:v>0</c:v>
                </c:pt>
                <c:pt idx="1">
                  <c:v>52.7</c:v>
                </c:pt>
                <c:pt idx="2">
                  <c:v>52.7</c:v>
                </c:pt>
                <c:pt idx="3">
                  <c:v>70.2</c:v>
                </c:pt>
                <c:pt idx="4">
                  <c:v>70.2</c:v>
                </c:pt>
                <c:pt idx="5">
                  <c:v>87.4</c:v>
                </c:pt>
                <c:pt idx="6">
                  <c:v>87.4</c:v>
                </c:pt>
                <c:pt idx="7">
                  <c:v>101.3</c:v>
                </c:pt>
                <c:pt idx="8">
                  <c:v>101.3</c:v>
                </c:pt>
                <c:pt idx="9">
                  <c:v>102.2</c:v>
                </c:pt>
                <c:pt idx="10">
                  <c:v>102.2</c:v>
                </c:pt>
                <c:pt idx="11">
                  <c:v>140.6</c:v>
                </c:pt>
              </c:numCache>
            </c:numRef>
          </c:xVal>
          <c:yVal>
            <c:numRef>
              <c:f>'Grupo final'!$F$122:$F$133</c:f>
              <c:numCache>
                <c:formatCode>General</c:formatCode>
                <c:ptCount val="12"/>
                <c:pt idx="0">
                  <c:v>0</c:v>
                </c:pt>
                <c:pt idx="1">
                  <c:v>13382</c:v>
                </c:pt>
                <c:pt idx="2">
                  <c:v>9741</c:v>
                </c:pt>
                <c:pt idx="3">
                  <c:v>12977</c:v>
                </c:pt>
                <c:pt idx="4">
                  <c:v>10363</c:v>
                </c:pt>
                <c:pt idx="5">
                  <c:v>12915</c:v>
                </c:pt>
                <c:pt idx="6">
                  <c:v>11143</c:v>
                </c:pt>
                <c:pt idx="7">
                  <c:v>12906</c:v>
                </c:pt>
                <c:pt idx="8">
                  <c:v>11559</c:v>
                </c:pt>
                <c:pt idx="9">
                  <c:v>11664</c:v>
                </c:pt>
                <c:pt idx="10">
                  <c:v>10502</c:v>
                </c:pt>
                <c:pt idx="11">
                  <c:v>14448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3-4A28-AD2E-EACC6697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6672"/>
        <c:axId val="153118592"/>
      </c:scatterChart>
      <c:valAx>
        <c:axId val="153116672"/>
        <c:scaling>
          <c:orientation val="minMax"/>
          <c:max val="145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/>
                  <a:t>Velocidad lineal (km/h)</a:t>
                </a:r>
              </a:p>
            </c:rich>
          </c:tx>
          <c:layout>
            <c:manualLayout>
              <c:xMode val="edge"/>
              <c:yMode val="edge"/>
              <c:x val="0.40043848014385669"/>
              <c:y val="0.919495972040054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3118592"/>
        <c:crosses val="autoZero"/>
        <c:crossBetween val="midCat"/>
        <c:majorUnit val="10"/>
        <c:minorUnit val="4"/>
      </c:valAx>
      <c:valAx>
        <c:axId val="153118592"/>
        <c:scaling>
          <c:orientation val="minMax"/>
          <c:max val="1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800"/>
                  <a:t>Velocidad del motor</a:t>
                </a:r>
                <a:r>
                  <a:rPr lang="en-GB" sz="1800" baseline="0"/>
                  <a:t> (rpm</a:t>
                </a:r>
                <a:r>
                  <a:rPr lang="en-GB" sz="1600" baseline="0"/>
                  <a:t>)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8.472219998917568E-3"/>
              <c:y val="0.23631544173380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3116672"/>
        <c:crosses val="autoZero"/>
        <c:crossBetween val="midCat"/>
        <c:majorUnit val="1500"/>
        <c:minorUnit val="4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814294</xdr:colOff>
      <xdr:row>43</xdr:row>
      <xdr:rowOff>97118</xdr:rowOff>
    </xdr:from>
    <xdr:to>
      <xdr:col>23</xdr:col>
      <xdr:colOff>1135529</xdr:colOff>
      <xdr:row>66</xdr:row>
      <xdr:rowOff>115048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809625</xdr:colOff>
      <xdr:row>43</xdr:row>
      <xdr:rowOff>19049</xdr:rowOff>
    </xdr:from>
    <xdr:to>
      <xdr:col>14</xdr:col>
      <xdr:colOff>314325</xdr:colOff>
      <xdr:row>72</xdr:row>
      <xdr:rowOff>38100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841374</xdr:colOff>
      <xdr:row>76</xdr:row>
      <xdr:rowOff>54941</xdr:rowOff>
    </xdr:from>
    <xdr:to>
      <xdr:col>9</xdr:col>
      <xdr:colOff>698499</xdr:colOff>
      <xdr:row>110</xdr:row>
      <xdr:rowOff>137584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76</xdr:row>
      <xdr:rowOff>27214</xdr:rowOff>
    </xdr:from>
    <xdr:to>
      <xdr:col>21</xdr:col>
      <xdr:colOff>655411</xdr:colOff>
      <xdr:row>110</xdr:row>
      <xdr:rowOff>109857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693208</xdr:colOff>
      <xdr:row>114</xdr:row>
      <xdr:rowOff>73023</xdr:rowOff>
    </xdr:from>
    <xdr:to>
      <xdr:col>16</xdr:col>
      <xdr:colOff>656167</xdr:colOff>
      <xdr:row>142</xdr:row>
      <xdr:rowOff>158750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42"/>
  <sheetViews>
    <sheetView tabSelected="1" topLeftCell="A25" zoomScale="60" zoomScaleNormal="60" workbookViewId="0">
      <selection activeCell="B48" sqref="B48"/>
    </sheetView>
  </sheetViews>
  <sheetFormatPr baseColWidth="10" defaultRowHeight="15" x14ac:dyDescent="0.25"/>
  <cols>
    <col min="1" max="1" width="35.140625" customWidth="1"/>
    <col min="2" max="2" width="34.42578125" bestFit="1" customWidth="1"/>
    <col min="3" max="3" width="39.140625" bestFit="1" customWidth="1"/>
    <col min="4" max="4" width="27.140625" customWidth="1"/>
    <col min="5" max="5" width="17.5703125" customWidth="1"/>
    <col min="6" max="6" width="26.140625" customWidth="1"/>
    <col min="7" max="7" width="14.5703125" customWidth="1"/>
    <col min="8" max="8" width="14.7109375" customWidth="1"/>
    <col min="9" max="9" width="15.28515625" customWidth="1"/>
    <col min="10" max="10" width="14.28515625" customWidth="1"/>
    <col min="11" max="11" width="22.5703125" customWidth="1"/>
    <col min="12" max="12" width="14.28515625" customWidth="1"/>
    <col min="13" max="13" width="13.7109375" customWidth="1"/>
    <col min="14" max="14" width="13.28515625" customWidth="1"/>
    <col min="15" max="15" width="14.28515625" customWidth="1"/>
    <col min="16" max="17" width="13.85546875" customWidth="1"/>
    <col min="18" max="18" width="13.5703125" customWidth="1"/>
    <col min="19" max="19" width="13.7109375" customWidth="1"/>
    <col min="20" max="20" width="13.5703125" customWidth="1"/>
    <col min="21" max="21" width="13.85546875" customWidth="1"/>
    <col min="22" max="22" width="13.140625" customWidth="1"/>
    <col min="23" max="23" width="14.140625" customWidth="1"/>
    <col min="24" max="24" width="24.7109375" customWidth="1"/>
    <col min="25" max="25" width="21.42578125" customWidth="1"/>
    <col min="26" max="26" width="23.28515625" customWidth="1"/>
    <col min="27" max="27" width="22.28515625" customWidth="1"/>
    <col min="28" max="28" width="21.7109375" customWidth="1"/>
    <col min="29" max="29" width="21.140625" customWidth="1"/>
  </cols>
  <sheetData>
    <row r="2" spans="1:29" ht="15.75" thickBot="1" x14ac:dyDescent="0.3"/>
    <row r="3" spans="1:29" s="28" customFormat="1" ht="15.75" thickBot="1" x14ac:dyDescent="0.3">
      <c r="A3" s="19" t="s">
        <v>0</v>
      </c>
      <c r="B3" s="20" t="s">
        <v>16</v>
      </c>
      <c r="C3" s="19" t="s">
        <v>1</v>
      </c>
      <c r="D3" s="21" t="s">
        <v>2</v>
      </c>
      <c r="E3" s="21" t="s">
        <v>3</v>
      </c>
      <c r="F3" s="22" t="s">
        <v>17</v>
      </c>
      <c r="G3" s="23" t="s">
        <v>18</v>
      </c>
      <c r="H3" s="23" t="s">
        <v>19</v>
      </c>
      <c r="I3" s="23" t="s">
        <v>20</v>
      </c>
      <c r="J3" s="23" t="s">
        <v>21</v>
      </c>
      <c r="K3" s="24" t="s">
        <v>22</v>
      </c>
      <c r="L3" s="25" t="s">
        <v>23</v>
      </c>
      <c r="M3" s="25" t="s">
        <v>24</v>
      </c>
      <c r="N3" s="25" t="s">
        <v>25</v>
      </c>
      <c r="O3" s="25" t="s">
        <v>26</v>
      </c>
      <c r="P3" s="25" t="s">
        <v>27</v>
      </c>
      <c r="Q3" s="25" t="s">
        <v>28</v>
      </c>
      <c r="R3" s="26" t="s">
        <v>29</v>
      </c>
      <c r="S3" s="26" t="s">
        <v>30</v>
      </c>
      <c r="T3" s="26" t="s">
        <v>31</v>
      </c>
      <c r="U3" s="26" t="s">
        <v>32</v>
      </c>
      <c r="V3" s="26" t="s">
        <v>33</v>
      </c>
      <c r="W3" s="27" t="s">
        <v>34</v>
      </c>
      <c r="X3" s="29" t="s">
        <v>46</v>
      </c>
      <c r="Y3" s="29" t="s">
        <v>48</v>
      </c>
      <c r="Z3" s="29" t="s">
        <v>49</v>
      </c>
      <c r="AA3" s="29" t="s">
        <v>50</v>
      </c>
      <c r="AB3" s="29" t="s">
        <v>51</v>
      </c>
      <c r="AC3" s="29" t="s">
        <v>52</v>
      </c>
    </row>
    <row r="4" spans="1:29" s="28" customFormat="1" ht="15.75" thickBot="1" x14ac:dyDescent="0.3">
      <c r="A4" s="4">
        <v>4000</v>
      </c>
      <c r="B4" s="69">
        <f>20+(15.96/2)</f>
        <v>27.98</v>
      </c>
      <c r="C4" s="5">
        <f t="shared" ref="C4:C13" si="0">B4*A4*2*PI()/60</f>
        <v>11720.23499299232</v>
      </c>
      <c r="D4" s="6">
        <f t="shared" ref="D4:D13" si="1">C4/735.498</f>
        <v>15.935101105634985</v>
      </c>
      <c r="E4" s="6">
        <f t="shared" ref="E4:E13" si="2">1.014*D4</f>
        <v>16.158192521113875</v>
      </c>
      <c r="F4" s="7">
        <f t="shared" ref="F4:F42" si="3">B4*$E$55</f>
        <v>525.30801346801354</v>
      </c>
      <c r="G4" s="8">
        <f t="shared" ref="G4:G42" si="4">B4*$E$56</f>
        <v>382.39333333333332</v>
      </c>
      <c r="H4" s="8">
        <f t="shared" ref="H4:H42" si="5">B4*$E$57</f>
        <v>305.36936423054067</v>
      </c>
      <c r="I4" s="8">
        <f t="shared" ref="I4:I42" si="6">B4*$E$58</f>
        <v>263.46717703349282</v>
      </c>
      <c r="J4" s="8">
        <f t="shared" ref="J4:J42" si="7">B4*$E$59</f>
        <v>235.96723599632688</v>
      </c>
      <c r="K4" s="10">
        <f t="shared" ref="K4:K42" si="8">B4*$E$60</f>
        <v>217.64679841897234</v>
      </c>
      <c r="L4" s="1">
        <f t="shared" ref="L4:L13" si="9">A4/$E$55</f>
        <v>213.05595408895266</v>
      </c>
      <c r="M4" s="1">
        <f t="shared" ref="M4:M13" si="10">A4/$E$56</f>
        <v>292.6829268292683</v>
      </c>
      <c r="N4" s="1">
        <f>A4/$E$57</f>
        <v>366.50696864111501</v>
      </c>
      <c r="O4" s="1">
        <f t="shared" ref="O4:O13" si="11">A4/$E$58</f>
        <v>424.79674796747969</v>
      </c>
      <c r="P4" s="1">
        <f t="shared" ref="P4:P13" si="12">A4/$E$59</f>
        <v>474.3031358885018</v>
      </c>
      <c r="Q4" s="11">
        <f t="shared" ref="Q4:Q13" si="13">A4/$E$60</f>
        <v>514.22764227642278</v>
      </c>
      <c r="R4" s="12">
        <f t="shared" ref="R4:R13" si="14">L4*2*PI()*3600*$B$62/60000</f>
        <v>15.704205977222951</v>
      </c>
      <c r="S4" s="13">
        <f t="shared" ref="S4:S13" si="15">M4*2*PI()*3600*$B$62/60000</f>
        <v>21.573454675781026</v>
      </c>
      <c r="T4" s="13">
        <f t="shared" ref="T4:T13" si="16">N4*2*PI()*3600*$B$62/60000</f>
        <v>27.014973377484718</v>
      </c>
      <c r="U4" s="13">
        <f t="shared" ref="U4:U13" si="17">O4*2*PI()*3600*$B$62/60000</f>
        <v>31.311472411376627</v>
      </c>
      <c r="V4" s="13">
        <f t="shared" ref="V4:V13" si="18">P4*2*PI()*3600*$B$62/60000</f>
        <v>34.960553782627279</v>
      </c>
      <c r="W4" s="17">
        <f t="shared" ref="W4:W13" si="19">Q4*2*PI()*3600*$B$62/60000</f>
        <v>37.9033613400875</v>
      </c>
      <c r="X4" s="30">
        <f>F4*$B$50/$B$62</f>
        <v>2418.0503893269856</v>
      </c>
      <c r="Y4" s="30">
        <f t="shared" ref="Y4:Y13" si="20">G4*$B$50/$B$62</f>
        <v>1760.1984451718495</v>
      </c>
      <c r="Z4" s="30">
        <f t="shared" ref="Z4:Z13" si="21">H4*$B$50/$B$62</f>
        <v>1405.6486692281435</v>
      </c>
      <c r="AA4" s="30">
        <f t="shared" ref="AA4:AA13" si="22">I4*$B$50/$B$62</f>
        <v>1212.7683067212743</v>
      </c>
      <c r="AB4" s="30">
        <f t="shared" ref="AB4:AB13" si="23">J4*$B$50/$B$62</f>
        <v>1086.1830625853836</v>
      </c>
      <c r="AC4" s="30">
        <f t="shared" ref="AC4:AC13" si="24">K4*$B$50/$B$62</f>
        <v>1001.8520794654006</v>
      </c>
    </row>
    <row r="5" spans="1:29" s="28" customFormat="1" ht="15.75" thickBot="1" x14ac:dyDescent="0.3">
      <c r="A5" s="4">
        <v>4200</v>
      </c>
      <c r="B5" s="69">
        <f>20+(27.03/2)</f>
        <v>33.515000000000001</v>
      </c>
      <c r="C5" s="5">
        <f t="shared" si="0"/>
        <v>14740.666889908669</v>
      </c>
      <c r="D5" s="6">
        <f t="shared" si="1"/>
        <v>20.041749793892937</v>
      </c>
      <c r="E5" s="6">
        <f t="shared" si="2"/>
        <v>20.322334291007436</v>
      </c>
      <c r="F5" s="7">
        <f t="shared" si="3"/>
        <v>629.22437710437714</v>
      </c>
      <c r="G5" s="8">
        <f t="shared" si="4"/>
        <v>458.0383333333333</v>
      </c>
      <c r="H5" s="8">
        <f t="shared" si="5"/>
        <v>365.77749257278668</v>
      </c>
      <c r="I5" s="8">
        <f t="shared" si="6"/>
        <v>315.58622009569376</v>
      </c>
      <c r="J5" s="8">
        <f t="shared" si="7"/>
        <v>282.64624426078967</v>
      </c>
      <c r="K5" s="10">
        <f t="shared" si="8"/>
        <v>260.70166007905141</v>
      </c>
      <c r="L5" s="1">
        <f t="shared" si="9"/>
        <v>223.70875179340027</v>
      </c>
      <c r="M5" s="1">
        <f t="shared" si="10"/>
        <v>307.3170731707317</v>
      </c>
      <c r="N5" s="1">
        <f t="shared" ref="N5:N13" si="25">A5/$E$57</f>
        <v>384.83231707317077</v>
      </c>
      <c r="O5" s="1">
        <f t="shared" si="11"/>
        <v>446.03658536585368</v>
      </c>
      <c r="P5" s="1">
        <f t="shared" si="12"/>
        <v>498.01829268292693</v>
      </c>
      <c r="Q5" s="11">
        <f t="shared" si="13"/>
        <v>539.93902439024384</v>
      </c>
      <c r="R5" s="12">
        <f t="shared" si="14"/>
        <v>16.4894162760841</v>
      </c>
      <c r="S5" s="13">
        <f t="shared" si="15"/>
        <v>22.65212740957007</v>
      </c>
      <c r="T5" s="13">
        <f t="shared" si="16"/>
        <v>28.365722046358957</v>
      </c>
      <c r="U5" s="13">
        <f t="shared" si="17"/>
        <v>32.877046031945461</v>
      </c>
      <c r="V5" s="13">
        <f t="shared" si="18"/>
        <v>36.708581471758656</v>
      </c>
      <c r="W5" s="17">
        <f t="shared" si="19"/>
        <v>39.798529407091856</v>
      </c>
      <c r="X5" s="30">
        <f t="shared" ref="X5:X13" si="26">F5*$B$50/$B$62</f>
        <v>2896.3888062292317</v>
      </c>
      <c r="Y5" s="30">
        <f t="shared" si="20"/>
        <v>2108.4006751227494</v>
      </c>
      <c r="Z5" s="30">
        <f t="shared" si="21"/>
        <v>1683.7139081194152</v>
      </c>
      <c r="AA5" s="30">
        <f t="shared" si="22"/>
        <v>1452.6779771180666</v>
      </c>
      <c r="AB5" s="30">
        <f t="shared" si="23"/>
        <v>1301.0516562740931</v>
      </c>
      <c r="AC5" s="30">
        <f t="shared" si="24"/>
        <v>1200.0383289236204</v>
      </c>
    </row>
    <row r="6" spans="1:29" s="28" customFormat="1" ht="15.75" thickBot="1" x14ac:dyDescent="0.3">
      <c r="A6" s="4">
        <v>4400</v>
      </c>
      <c r="B6" s="69">
        <f>20+(32.94/2)</f>
        <v>36.47</v>
      </c>
      <c r="C6" s="5">
        <f t="shared" si="0"/>
        <v>16804.169664541565</v>
      </c>
      <c r="D6" s="6">
        <f t="shared" si="1"/>
        <v>22.847335634551779</v>
      </c>
      <c r="E6" s="6">
        <f t="shared" si="2"/>
        <v>23.167198333435504</v>
      </c>
      <c r="F6" s="7">
        <f t="shared" si="3"/>
        <v>684.70276094276096</v>
      </c>
      <c r="G6" s="8">
        <f t="shared" si="4"/>
        <v>498.42333333333329</v>
      </c>
      <c r="H6" s="8">
        <f t="shared" si="5"/>
        <v>398.02790255496132</v>
      </c>
      <c r="I6" s="8">
        <f t="shared" si="6"/>
        <v>343.41129186602865</v>
      </c>
      <c r="J6" s="8">
        <f t="shared" si="7"/>
        <v>307.56701561065194</v>
      </c>
      <c r="K6" s="10">
        <f t="shared" si="8"/>
        <v>283.68758893280631</v>
      </c>
      <c r="L6" s="1">
        <f t="shared" si="9"/>
        <v>234.3615494978479</v>
      </c>
      <c r="M6" s="1">
        <f t="shared" si="10"/>
        <v>321.95121951219511</v>
      </c>
      <c r="N6" s="1">
        <f t="shared" si="25"/>
        <v>403.15766550522653</v>
      </c>
      <c r="O6" s="1">
        <f t="shared" si="11"/>
        <v>467.27642276422768</v>
      </c>
      <c r="P6" s="1">
        <f t="shared" si="12"/>
        <v>521.733449477352</v>
      </c>
      <c r="Q6" s="11">
        <f t="shared" si="13"/>
        <v>565.65040650406502</v>
      </c>
      <c r="R6" s="12">
        <f t="shared" si="14"/>
        <v>17.274626574945245</v>
      </c>
      <c r="S6" s="13">
        <f t="shared" si="15"/>
        <v>23.730800143359126</v>
      </c>
      <c r="T6" s="13">
        <f t="shared" si="16"/>
        <v>29.716470715233196</v>
      </c>
      <c r="U6" s="13">
        <f t="shared" si="17"/>
        <v>34.442619652514288</v>
      </c>
      <c r="V6" s="13">
        <f t="shared" si="18"/>
        <v>38.456609160890018</v>
      </c>
      <c r="W6" s="17">
        <f t="shared" si="19"/>
        <v>41.693697474096233</v>
      </c>
      <c r="X6" s="30">
        <f t="shared" si="26"/>
        <v>3151.7618905916779</v>
      </c>
      <c r="Y6" s="30">
        <f t="shared" si="20"/>
        <v>2294.2972585924713</v>
      </c>
      <c r="Z6" s="30">
        <f t="shared" si="21"/>
        <v>1832.166081728034</v>
      </c>
      <c r="AA6" s="30">
        <f t="shared" si="22"/>
        <v>1580.7598336713675</v>
      </c>
      <c r="AB6" s="30">
        <f t="shared" si="23"/>
        <v>1415.7646995171172</v>
      </c>
      <c r="AC6" s="30">
        <f t="shared" si="24"/>
        <v>1305.8450799893908</v>
      </c>
    </row>
    <row r="7" spans="1:29" s="28" customFormat="1" ht="15.75" thickBot="1" x14ac:dyDescent="0.3">
      <c r="A7" s="4">
        <v>4600</v>
      </c>
      <c r="B7" s="69">
        <f>20+(36.59/2)</f>
        <v>38.295000000000002</v>
      </c>
      <c r="C7" s="5">
        <f t="shared" si="0"/>
        <v>18447.117902613903</v>
      </c>
      <c r="D7" s="6">
        <f t="shared" si="1"/>
        <v>25.081125852978392</v>
      </c>
      <c r="E7" s="6">
        <f t="shared" si="2"/>
        <v>25.43226161492009</v>
      </c>
      <c r="F7" s="7">
        <f t="shared" si="3"/>
        <v>718.96606060606064</v>
      </c>
      <c r="G7" s="8">
        <f t="shared" si="4"/>
        <v>523.36500000000001</v>
      </c>
      <c r="H7" s="8">
        <f t="shared" si="5"/>
        <v>417.94566844919785</v>
      </c>
      <c r="I7" s="8">
        <f t="shared" si="6"/>
        <v>360.59598086124402</v>
      </c>
      <c r="J7" s="8">
        <f t="shared" si="7"/>
        <v>322.95801652892561</v>
      </c>
      <c r="K7" s="10">
        <f t="shared" si="8"/>
        <v>297.88363636363641</v>
      </c>
      <c r="L7" s="1">
        <f t="shared" si="9"/>
        <v>245.01434720229554</v>
      </c>
      <c r="M7" s="1">
        <f t="shared" si="10"/>
        <v>336.58536585365857</v>
      </c>
      <c r="N7" s="1">
        <f t="shared" si="25"/>
        <v>421.48301393728229</v>
      </c>
      <c r="O7" s="1">
        <f t="shared" si="11"/>
        <v>488.51626016260167</v>
      </c>
      <c r="P7" s="1">
        <f t="shared" si="12"/>
        <v>545.44860627177707</v>
      </c>
      <c r="Q7" s="11">
        <f t="shared" si="13"/>
        <v>591.36178861788619</v>
      </c>
      <c r="R7" s="12">
        <f t="shared" si="14"/>
        <v>18.059836873806393</v>
      </c>
      <c r="S7" s="13">
        <f t="shared" si="15"/>
        <v>24.809472877148178</v>
      </c>
      <c r="T7" s="13">
        <f t="shared" si="16"/>
        <v>31.067219384107428</v>
      </c>
      <c r="U7" s="13">
        <f t="shared" si="17"/>
        <v>36.008193273083123</v>
      </c>
      <c r="V7" s="13">
        <f t="shared" si="18"/>
        <v>40.20463685002138</v>
      </c>
      <c r="W7" s="17">
        <f t="shared" si="19"/>
        <v>43.58886554110061</v>
      </c>
      <c r="X7" s="30">
        <f t="shared" si="26"/>
        <v>3309.4796161285526</v>
      </c>
      <c r="Y7" s="30">
        <f t="shared" si="20"/>
        <v>2409.1064852700492</v>
      </c>
      <c r="Z7" s="30">
        <f t="shared" si="21"/>
        <v>1923.8497422477399</v>
      </c>
      <c r="AA7" s="30">
        <f t="shared" si="22"/>
        <v>1659.8628415257756</v>
      </c>
      <c r="AB7" s="30">
        <f t="shared" si="23"/>
        <v>1486.6111644641624</v>
      </c>
      <c r="AC7" s="30">
        <f t="shared" si="24"/>
        <v>1371.1910429995539</v>
      </c>
    </row>
    <row r="8" spans="1:29" s="28" customFormat="1" ht="15.75" thickBot="1" x14ac:dyDescent="0.3">
      <c r="A8" s="4">
        <v>4800</v>
      </c>
      <c r="B8" s="69">
        <f>20+(39.16/2)</f>
        <v>39.58</v>
      </c>
      <c r="C8" s="5">
        <f t="shared" si="0"/>
        <v>19895.07795665344</v>
      </c>
      <c r="D8" s="6">
        <f t="shared" si="1"/>
        <v>27.049805650937785</v>
      </c>
      <c r="E8" s="6">
        <f t="shared" si="2"/>
        <v>27.428502930050914</v>
      </c>
      <c r="F8" s="7">
        <f t="shared" si="3"/>
        <v>743.09117845117839</v>
      </c>
      <c r="G8" s="8">
        <f t="shared" si="4"/>
        <v>540.92666666666662</v>
      </c>
      <c r="H8" s="8">
        <f t="shared" si="5"/>
        <v>431.96995840760542</v>
      </c>
      <c r="I8" s="8">
        <f t="shared" si="6"/>
        <v>372.6958851674641</v>
      </c>
      <c r="J8" s="8">
        <f t="shared" si="7"/>
        <v>333.79496786042233</v>
      </c>
      <c r="K8" s="10">
        <f t="shared" si="8"/>
        <v>307.87920948616602</v>
      </c>
      <c r="L8" s="1">
        <f t="shared" si="9"/>
        <v>255.66714490674318</v>
      </c>
      <c r="M8" s="1">
        <f t="shared" si="10"/>
        <v>351.21951219512198</v>
      </c>
      <c r="N8" s="1">
        <f t="shared" si="25"/>
        <v>439.808362369338</v>
      </c>
      <c r="O8" s="1">
        <f t="shared" si="11"/>
        <v>509.75609756097566</v>
      </c>
      <c r="P8" s="1">
        <f t="shared" si="12"/>
        <v>569.16376306620214</v>
      </c>
      <c r="Q8" s="11">
        <f t="shared" si="13"/>
        <v>617.07317073170725</v>
      </c>
      <c r="R8" s="12">
        <f t="shared" si="14"/>
        <v>18.845047172667542</v>
      </c>
      <c r="S8" s="13">
        <f t="shared" si="15"/>
        <v>25.888145610937229</v>
      </c>
      <c r="T8" s="13">
        <f t="shared" si="16"/>
        <v>32.417968052981664</v>
      </c>
      <c r="U8" s="13">
        <f t="shared" si="17"/>
        <v>37.57376689365195</v>
      </c>
      <c r="V8" s="13">
        <f t="shared" si="18"/>
        <v>41.952664539152742</v>
      </c>
      <c r="W8" s="17">
        <f t="shared" si="19"/>
        <v>45.484033608104987</v>
      </c>
      <c r="X8" s="30">
        <f t="shared" si="26"/>
        <v>3420.5301790408171</v>
      </c>
      <c r="Y8" s="30">
        <f t="shared" si="20"/>
        <v>2489.9447626841243</v>
      </c>
      <c r="Z8" s="30">
        <f t="shared" si="21"/>
        <v>1988.4050867780529</v>
      </c>
      <c r="AA8" s="30">
        <f t="shared" si="22"/>
        <v>1715.5600278780569</v>
      </c>
      <c r="AB8" s="30">
        <f t="shared" si="23"/>
        <v>1536.4948397830406</v>
      </c>
      <c r="AC8" s="30">
        <f t="shared" si="24"/>
        <v>1417.2017621601342</v>
      </c>
    </row>
    <row r="9" spans="1:29" s="28" customFormat="1" ht="15.75" thickBot="1" x14ac:dyDescent="0.3">
      <c r="A9" s="4">
        <v>5000</v>
      </c>
      <c r="B9" s="69">
        <f>20+(43.98/2)</f>
        <v>41.989999999999995</v>
      </c>
      <c r="C9" s="5">
        <f t="shared" si="0"/>
        <v>21985.912587372568</v>
      </c>
      <c r="D9" s="6">
        <f t="shared" si="1"/>
        <v>29.892552511866199</v>
      </c>
      <c r="E9" s="6">
        <f t="shared" si="2"/>
        <v>30.311048247032328</v>
      </c>
      <c r="F9" s="7">
        <f t="shared" si="3"/>
        <v>788.33750841750839</v>
      </c>
      <c r="G9" s="8">
        <f t="shared" si="4"/>
        <v>573.86333333333323</v>
      </c>
      <c r="H9" s="8">
        <f t="shared" si="5"/>
        <v>458.27232323232312</v>
      </c>
      <c r="I9" s="8">
        <f t="shared" si="6"/>
        <v>395.38909090909084</v>
      </c>
      <c r="J9" s="8">
        <f t="shared" si="7"/>
        <v>354.11952249770422</v>
      </c>
      <c r="K9" s="10">
        <f t="shared" si="8"/>
        <v>326.62577075098812</v>
      </c>
      <c r="L9" s="1">
        <f t="shared" si="9"/>
        <v>266.31994261119081</v>
      </c>
      <c r="M9" s="1">
        <f t="shared" si="10"/>
        <v>365.85365853658539</v>
      </c>
      <c r="N9" s="1">
        <f t="shared" si="25"/>
        <v>458.13371080139376</v>
      </c>
      <c r="O9" s="1">
        <f t="shared" si="11"/>
        <v>530.9959349593496</v>
      </c>
      <c r="P9" s="1">
        <f t="shared" si="12"/>
        <v>592.87891986062732</v>
      </c>
      <c r="Q9" s="11">
        <f t="shared" si="13"/>
        <v>642.78455284552842</v>
      </c>
      <c r="R9" s="12">
        <f t="shared" si="14"/>
        <v>19.630257471528687</v>
      </c>
      <c r="S9" s="13">
        <f t="shared" si="15"/>
        <v>26.966818344726281</v>
      </c>
      <c r="T9" s="13">
        <f t="shared" si="16"/>
        <v>33.768716721855903</v>
      </c>
      <c r="U9" s="13">
        <f t="shared" si="17"/>
        <v>39.139340514220777</v>
      </c>
      <c r="V9" s="13">
        <f t="shared" si="18"/>
        <v>43.700692228284112</v>
      </c>
      <c r="W9" s="17">
        <f t="shared" si="19"/>
        <v>47.379201675109364</v>
      </c>
      <c r="X9" s="30">
        <f t="shared" si="26"/>
        <v>3628.8039974210187</v>
      </c>
      <c r="Y9" s="30">
        <f t="shared" si="20"/>
        <v>2641.5558510638298</v>
      </c>
      <c r="Z9" s="30">
        <f t="shared" si="21"/>
        <v>2109.4777562862664</v>
      </c>
      <c r="AA9" s="30">
        <f t="shared" si="22"/>
        <v>1820.0193423597675</v>
      </c>
      <c r="AB9" s="30">
        <f t="shared" si="23"/>
        <v>1630.0509934939332</v>
      </c>
      <c r="AC9" s="30">
        <f t="shared" si="24"/>
        <v>1503.4942393406777</v>
      </c>
    </row>
    <row r="10" spans="1:29" s="28" customFormat="1" ht="15.75" thickBot="1" x14ac:dyDescent="0.3">
      <c r="A10" s="4">
        <v>5200</v>
      </c>
      <c r="B10" s="69">
        <f>20+(51.91/2)</f>
        <v>45.954999999999998</v>
      </c>
      <c r="C10" s="5">
        <f t="shared" si="0"/>
        <v>25024.461001924614</v>
      </c>
      <c r="D10" s="6">
        <f t="shared" si="1"/>
        <v>34.023832834249191</v>
      </c>
      <c r="E10" s="6">
        <f t="shared" si="2"/>
        <v>34.500166493928681</v>
      </c>
      <c r="F10" s="7">
        <f t="shared" si="3"/>
        <v>862.7780471380471</v>
      </c>
      <c r="G10" s="8">
        <f t="shared" si="4"/>
        <v>628.05166666666662</v>
      </c>
      <c r="H10" s="8">
        <f t="shared" si="5"/>
        <v>501.54571598336298</v>
      </c>
      <c r="I10" s="8">
        <f t="shared" si="6"/>
        <v>432.72459330143539</v>
      </c>
      <c r="J10" s="8">
        <f t="shared" si="7"/>
        <v>387.55805325987137</v>
      </c>
      <c r="K10" s="10">
        <f t="shared" si="8"/>
        <v>357.46814229249014</v>
      </c>
      <c r="L10" s="1">
        <f t="shared" si="9"/>
        <v>276.97274031563842</v>
      </c>
      <c r="M10" s="1">
        <f t="shared" si="10"/>
        <v>380.48780487804879</v>
      </c>
      <c r="N10" s="1">
        <f t="shared" si="25"/>
        <v>476.45905923344952</v>
      </c>
      <c r="O10" s="1">
        <f t="shared" si="11"/>
        <v>552.23577235772359</v>
      </c>
      <c r="P10" s="1">
        <f t="shared" si="12"/>
        <v>616.59407665505239</v>
      </c>
      <c r="Q10" s="11">
        <f t="shared" si="13"/>
        <v>668.4959349593496</v>
      </c>
      <c r="R10" s="12">
        <f t="shared" si="14"/>
        <v>20.415467770389832</v>
      </c>
      <c r="S10" s="13">
        <f t="shared" si="15"/>
        <v>28.045491078515326</v>
      </c>
      <c r="T10" s="13">
        <f t="shared" si="16"/>
        <v>35.119465390730134</v>
      </c>
      <c r="U10" s="13">
        <f t="shared" si="17"/>
        <v>40.704914134789604</v>
      </c>
      <c r="V10" s="13">
        <f t="shared" si="18"/>
        <v>45.448719917415474</v>
      </c>
      <c r="W10" s="17">
        <f t="shared" si="19"/>
        <v>49.274369742113741</v>
      </c>
      <c r="X10" s="30">
        <f t="shared" si="26"/>
        <v>3971.4619600257897</v>
      </c>
      <c r="Y10" s="30">
        <f t="shared" si="20"/>
        <v>2890.9906914893618</v>
      </c>
      <c r="Z10" s="30">
        <f t="shared" si="21"/>
        <v>2308.6699283194898</v>
      </c>
      <c r="AA10" s="30">
        <f t="shared" si="22"/>
        <v>1991.8787539448233</v>
      </c>
      <c r="AB10" s="30">
        <f t="shared" si="23"/>
        <v>1783.9722173377877</v>
      </c>
      <c r="AC10" s="30">
        <f t="shared" si="24"/>
        <v>1645.4650576065933</v>
      </c>
    </row>
    <row r="11" spans="1:29" s="28" customFormat="1" ht="15.75" thickBot="1" x14ac:dyDescent="0.3">
      <c r="A11" s="4">
        <v>5400</v>
      </c>
      <c r="B11" s="69">
        <f>20+(54.56/2)</f>
        <v>47.28</v>
      </c>
      <c r="C11" s="5">
        <f t="shared" si="0"/>
        <v>26736.210119110576</v>
      </c>
      <c r="D11" s="6">
        <f t="shared" si="1"/>
        <v>36.351166310595779</v>
      </c>
      <c r="E11" s="6">
        <f t="shared" si="2"/>
        <v>36.860082638944121</v>
      </c>
      <c r="F11" s="7">
        <f t="shared" si="3"/>
        <v>887.65414141414146</v>
      </c>
      <c r="G11" s="8">
        <f t="shared" si="4"/>
        <v>646.16</v>
      </c>
      <c r="H11" s="8">
        <f t="shared" si="5"/>
        <v>516.006559714795</v>
      </c>
      <c r="I11" s="8">
        <f t="shared" si="6"/>
        <v>445.20114832535882</v>
      </c>
      <c r="J11" s="8">
        <f t="shared" si="7"/>
        <v>398.73234159779611</v>
      </c>
      <c r="K11" s="10">
        <f t="shared" si="8"/>
        <v>367.77486166007907</v>
      </c>
      <c r="L11" s="1">
        <f t="shared" si="9"/>
        <v>287.62553802008608</v>
      </c>
      <c r="M11" s="1">
        <f t="shared" si="10"/>
        <v>395.1219512195122</v>
      </c>
      <c r="N11" s="1">
        <f t="shared" si="25"/>
        <v>494.78440766550528</v>
      </c>
      <c r="O11" s="1">
        <f t="shared" si="11"/>
        <v>573.47560975609758</v>
      </c>
      <c r="P11" s="1">
        <f t="shared" si="12"/>
        <v>640.30923344947746</v>
      </c>
      <c r="Q11" s="11">
        <f t="shared" si="13"/>
        <v>694.20731707317066</v>
      </c>
      <c r="R11" s="12">
        <f t="shared" si="14"/>
        <v>21.200678069250984</v>
      </c>
      <c r="S11" s="13">
        <f t="shared" si="15"/>
        <v>29.124163812304381</v>
      </c>
      <c r="T11" s="13">
        <f t="shared" si="16"/>
        <v>36.470214059604373</v>
      </c>
      <c r="U11" s="13">
        <f t="shared" si="17"/>
        <v>42.270487755358438</v>
      </c>
      <c r="V11" s="13">
        <f t="shared" si="18"/>
        <v>47.196747606546843</v>
      </c>
      <c r="W11" s="17">
        <f t="shared" si="19"/>
        <v>51.169537809118111</v>
      </c>
      <c r="X11" s="30">
        <f t="shared" si="26"/>
        <v>4085.9693497991375</v>
      </c>
      <c r="Y11" s="30">
        <f t="shared" si="20"/>
        <v>2974.3453355155484</v>
      </c>
      <c r="Z11" s="30">
        <f t="shared" si="21"/>
        <v>2375.2347777379064</v>
      </c>
      <c r="AA11" s="30">
        <f t="shared" si="22"/>
        <v>2049.309704852818</v>
      </c>
      <c r="AB11" s="30">
        <f t="shared" si="23"/>
        <v>1835.4086918883822</v>
      </c>
      <c r="AC11" s="30">
        <f t="shared" si="24"/>
        <v>1692.908017052328</v>
      </c>
    </row>
    <row r="12" spans="1:29" s="28" customFormat="1" ht="15.75" thickBot="1" x14ac:dyDescent="0.3">
      <c r="A12" s="4">
        <v>5600</v>
      </c>
      <c r="B12" s="69">
        <f>20+(55.57/2)</f>
        <v>47.784999999999997</v>
      </c>
      <c r="C12" s="5">
        <f t="shared" si="0"/>
        <v>28022.587591000476</v>
      </c>
      <c r="D12" s="6">
        <f t="shared" si="1"/>
        <v>38.100154712861865</v>
      </c>
      <c r="E12" s="6">
        <f t="shared" si="2"/>
        <v>38.633556878841929</v>
      </c>
      <c r="F12" s="7">
        <f t="shared" si="3"/>
        <v>897.1352188552188</v>
      </c>
      <c r="G12" s="8">
        <f t="shared" si="4"/>
        <v>653.06166666666661</v>
      </c>
      <c r="H12" s="8">
        <f t="shared" si="5"/>
        <v>521.51805109922748</v>
      </c>
      <c r="I12" s="8">
        <f t="shared" si="6"/>
        <v>449.95636363636356</v>
      </c>
      <c r="J12" s="8">
        <f t="shared" si="7"/>
        <v>402.99122130394846</v>
      </c>
      <c r="K12" s="10">
        <f t="shared" si="8"/>
        <v>371.70308300395254</v>
      </c>
      <c r="L12" s="1">
        <f t="shared" si="9"/>
        <v>298.27833572453369</v>
      </c>
      <c r="M12" s="1">
        <f t="shared" si="10"/>
        <v>409.7560975609756</v>
      </c>
      <c r="N12" s="1">
        <f t="shared" si="25"/>
        <v>513.10975609756099</v>
      </c>
      <c r="O12" s="1">
        <f t="shared" si="11"/>
        <v>594.71544715447158</v>
      </c>
      <c r="P12" s="1">
        <f t="shared" si="12"/>
        <v>664.02439024390253</v>
      </c>
      <c r="Q12" s="11">
        <f t="shared" si="13"/>
        <v>719.91869918699183</v>
      </c>
      <c r="R12" s="12">
        <f t="shared" si="14"/>
        <v>21.985888368112128</v>
      </c>
      <c r="S12" s="13">
        <f t="shared" si="15"/>
        <v>30.20283654609343</v>
      </c>
      <c r="T12" s="13">
        <f t="shared" si="16"/>
        <v>37.820962728478612</v>
      </c>
      <c r="U12" s="13">
        <f t="shared" si="17"/>
        <v>43.836061375927272</v>
      </c>
      <c r="V12" s="13">
        <f t="shared" si="18"/>
        <v>48.944775295678198</v>
      </c>
      <c r="W12" s="17">
        <f t="shared" si="19"/>
        <v>53.064705876122488</v>
      </c>
      <c r="X12" s="30">
        <f t="shared" si="26"/>
        <v>4129.6117889202987</v>
      </c>
      <c r="Y12" s="30">
        <f t="shared" si="20"/>
        <v>3006.1144639934532</v>
      </c>
      <c r="Z12" s="30">
        <f t="shared" si="21"/>
        <v>2400.6047769502084</v>
      </c>
      <c r="AA12" s="30">
        <f t="shared" si="22"/>
        <v>2071.1984823686948</v>
      </c>
      <c r="AB12" s="30">
        <f t="shared" si="23"/>
        <v>1855.0127821887972</v>
      </c>
      <c r="AC12" s="30">
        <f t="shared" si="24"/>
        <v>1710.9900506524004</v>
      </c>
    </row>
    <row r="13" spans="1:29" s="28" customFormat="1" ht="15.75" thickBot="1" x14ac:dyDescent="0.3">
      <c r="A13" s="4">
        <v>5800</v>
      </c>
      <c r="B13" s="69">
        <f>20+(57.9/2)</f>
        <v>48.95</v>
      </c>
      <c r="C13" s="5">
        <f t="shared" si="0"/>
        <v>29730.985676022607</v>
      </c>
      <c r="D13" s="6">
        <f t="shared" si="1"/>
        <v>40.422932048792255</v>
      </c>
      <c r="E13" s="6">
        <f t="shared" si="2"/>
        <v>40.988853097475349</v>
      </c>
      <c r="F13" s="7">
        <f t="shared" si="3"/>
        <v>919.00740740740753</v>
      </c>
      <c r="G13" s="8">
        <f t="shared" si="4"/>
        <v>668.98333333333335</v>
      </c>
      <c r="H13" s="8">
        <f t="shared" si="5"/>
        <v>534.23267973856207</v>
      </c>
      <c r="I13" s="8">
        <f t="shared" si="6"/>
        <v>460.92631578947368</v>
      </c>
      <c r="J13" s="8">
        <f t="shared" si="7"/>
        <v>412.81616161616159</v>
      </c>
      <c r="K13" s="10">
        <f t="shared" si="8"/>
        <v>380.76521739130436</v>
      </c>
      <c r="L13" s="1">
        <f t="shared" si="9"/>
        <v>308.93113342898135</v>
      </c>
      <c r="M13" s="1">
        <f t="shared" si="10"/>
        <v>424.39024390243907</v>
      </c>
      <c r="N13" s="1">
        <f t="shared" si="25"/>
        <v>531.43510452961675</v>
      </c>
      <c r="O13" s="1">
        <f t="shared" si="11"/>
        <v>615.95528455284557</v>
      </c>
      <c r="P13" s="1">
        <f t="shared" si="12"/>
        <v>687.7395470383276</v>
      </c>
      <c r="Q13" s="11">
        <f t="shared" si="13"/>
        <v>745.630081300813</v>
      </c>
      <c r="R13" s="12">
        <f t="shared" si="14"/>
        <v>22.771098666973277</v>
      </c>
      <c r="S13" s="13">
        <f t="shared" si="15"/>
        <v>31.281509279882489</v>
      </c>
      <c r="T13" s="13">
        <f t="shared" si="16"/>
        <v>39.171711397352844</v>
      </c>
      <c r="U13" s="13">
        <f t="shared" si="17"/>
        <v>45.401634996496099</v>
      </c>
      <c r="V13" s="13">
        <f t="shared" si="18"/>
        <v>50.692802984809568</v>
      </c>
      <c r="W13" s="17">
        <f t="shared" si="19"/>
        <v>54.959873943126851</v>
      </c>
      <c r="X13" s="30">
        <f t="shared" si="26"/>
        <v>4230.2918712493183</v>
      </c>
      <c r="Y13" s="30">
        <f t="shared" si="20"/>
        <v>3079.4036415711948</v>
      </c>
      <c r="Z13" s="30">
        <f t="shared" si="21"/>
        <v>2459.1316068162128</v>
      </c>
      <c r="AA13" s="30">
        <f t="shared" si="22"/>
        <v>2121.6943750538376</v>
      </c>
      <c r="AB13" s="30">
        <f t="shared" si="23"/>
        <v>1900.2380598125278</v>
      </c>
      <c r="AC13" s="30">
        <f t="shared" si="24"/>
        <v>1752.7040489575179</v>
      </c>
    </row>
    <row r="14" spans="1:29" x14ac:dyDescent="0.25">
      <c r="A14" s="4">
        <v>6000</v>
      </c>
      <c r="B14" s="69">
        <f>20+(62/2)</f>
        <v>51</v>
      </c>
      <c r="C14" s="5">
        <f t="shared" ref="C14:C42" si="27">B14*A14*2*PI()/60</f>
        <v>32044.245066615887</v>
      </c>
      <c r="D14" s="6">
        <f>C14/735.498</f>
        <v>43.568092729845475</v>
      </c>
      <c r="E14" s="6">
        <f>1.014*D14</f>
        <v>44.178046028063314</v>
      </c>
      <c r="F14" s="7">
        <f t="shared" si="3"/>
        <v>957.49494949494954</v>
      </c>
      <c r="G14" s="8">
        <f t="shared" si="4"/>
        <v>697</v>
      </c>
      <c r="H14" s="8">
        <f t="shared" si="5"/>
        <v>556.60606060606051</v>
      </c>
      <c r="I14" s="8">
        <f t="shared" si="6"/>
        <v>480.22966507177028</v>
      </c>
      <c r="J14" s="8">
        <f t="shared" si="7"/>
        <v>430.1046831955922</v>
      </c>
      <c r="K14" s="10">
        <f t="shared" si="8"/>
        <v>396.71146245059293</v>
      </c>
      <c r="L14" s="1">
        <f t="shared" ref="L14:L42" si="28">A14/$E$55</f>
        <v>319.58393113342896</v>
      </c>
      <c r="M14" s="1">
        <f t="shared" ref="M14:M42" si="29">A14/$E$56</f>
        <v>439.02439024390247</v>
      </c>
      <c r="N14" s="1">
        <f t="shared" ref="N14:N42" si="30">A14/$E$57</f>
        <v>549.76045296167251</v>
      </c>
      <c r="O14" s="1">
        <f t="shared" ref="O14:O42" si="31">A14/$E$58</f>
        <v>637.19512195121956</v>
      </c>
      <c r="P14" s="1">
        <f t="shared" ref="P14:P42" si="32">A14/$E$59</f>
        <v>711.45470383275267</v>
      </c>
      <c r="Q14" s="11">
        <f t="shared" ref="Q14:Q42" si="33">A14/$E$60</f>
        <v>771.34146341463406</v>
      </c>
      <c r="R14" s="12">
        <f t="shared" ref="R14:R42" si="34">L14*2*PI()*3600*$B$62/60000</f>
        <v>23.556308965834425</v>
      </c>
      <c r="S14" s="13">
        <f t="shared" ref="S14:S42" si="35">M14*2*PI()*3600*$B$62/60000</f>
        <v>32.360182013671533</v>
      </c>
      <c r="T14" s="13">
        <f t="shared" ref="T14:T42" si="36">N14*2*PI()*3600*$B$62/60000</f>
        <v>40.522460066227076</v>
      </c>
      <c r="U14" s="13">
        <f t="shared" ref="U14:U42" si="37">O14*2*PI()*3600*$B$62/60000</f>
        <v>46.967208617064941</v>
      </c>
      <c r="V14" s="13">
        <f t="shared" ref="V14:V42" si="38">P14*2*PI()*3600*$B$62/60000</f>
        <v>52.440830673940923</v>
      </c>
      <c r="W14" s="17">
        <f t="shared" ref="W14:W42" si="39">Q14*2*PI()*3600*$B$62/60000</f>
        <v>56.855042010131221</v>
      </c>
      <c r="X14" s="30">
        <f t="shared" ref="X14:AC20" si="40">F14*$B$50/$B$62</f>
        <v>4407.4542478797803</v>
      </c>
      <c r="Y14" s="30">
        <f t="shared" si="40"/>
        <v>3208.3674304418987</v>
      </c>
      <c r="Z14" s="30">
        <f t="shared" si="40"/>
        <v>2562.118732331498</v>
      </c>
      <c r="AA14" s="30">
        <f t="shared" si="40"/>
        <v>2210.5498085341305</v>
      </c>
      <c r="AB14" s="30">
        <f t="shared" si="40"/>
        <v>1979.8190204379757</v>
      </c>
      <c r="AC14" s="30">
        <f t="shared" si="40"/>
        <v>1826.1063635716737</v>
      </c>
    </row>
    <row r="15" spans="1:29" x14ac:dyDescent="0.25">
      <c r="A15" s="4">
        <v>6200</v>
      </c>
      <c r="B15" s="69">
        <f>20+(65.83/2)</f>
        <v>52.914999999999999</v>
      </c>
      <c r="C15" s="5">
        <f t="shared" si="27"/>
        <v>34355.72422137214</v>
      </c>
      <c r="D15" s="6">
        <f t="shared" ref="D15:D42" si="41">C15/735.498</f>
        <v>46.7108329613026</v>
      </c>
      <c r="E15" s="6">
        <f t="shared" ref="E15:E42" si="42">1.014*D15</f>
        <v>47.364784622760837</v>
      </c>
      <c r="F15" s="7">
        <f t="shared" si="3"/>
        <v>993.44794612794612</v>
      </c>
      <c r="G15" s="8">
        <f t="shared" si="4"/>
        <v>723.17166666666662</v>
      </c>
      <c r="H15" s="8">
        <f t="shared" si="5"/>
        <v>577.50607248960182</v>
      </c>
      <c r="I15" s="8">
        <f t="shared" si="6"/>
        <v>498.26181818181811</v>
      </c>
      <c r="J15" s="8">
        <f t="shared" si="7"/>
        <v>446.25469237832868</v>
      </c>
      <c r="K15" s="10">
        <f t="shared" si="8"/>
        <v>411.60758893280632</v>
      </c>
      <c r="L15" s="1">
        <f t="shared" si="28"/>
        <v>330.23672883787663</v>
      </c>
      <c r="M15" s="1">
        <f t="shared" si="29"/>
        <v>453.65853658536588</v>
      </c>
      <c r="N15" s="1">
        <f t="shared" si="30"/>
        <v>568.08580139372827</v>
      </c>
      <c r="O15" s="1">
        <f t="shared" si="31"/>
        <v>658.43495934959356</v>
      </c>
      <c r="P15" s="1">
        <f t="shared" si="32"/>
        <v>735.16986062717785</v>
      </c>
      <c r="Q15" s="11">
        <f t="shared" si="33"/>
        <v>797.05284552845524</v>
      </c>
      <c r="R15" s="14">
        <f t="shared" si="34"/>
        <v>24.341519264695577</v>
      </c>
      <c r="S15" s="3">
        <f t="shared" si="35"/>
        <v>33.438854747460589</v>
      </c>
      <c r="T15" s="3">
        <f t="shared" si="36"/>
        <v>41.873208735101315</v>
      </c>
      <c r="U15" s="3">
        <f t="shared" si="37"/>
        <v>48.532782237633768</v>
      </c>
      <c r="V15" s="3">
        <f t="shared" si="38"/>
        <v>54.188858363072299</v>
      </c>
      <c r="W15" s="18">
        <f t="shared" si="39"/>
        <v>58.750210077135598</v>
      </c>
      <c r="X15" s="30">
        <f t="shared" si="40"/>
        <v>4572.9498338540898</v>
      </c>
      <c r="Y15" s="30">
        <f t="shared" si="40"/>
        <v>3328.8384819967268</v>
      </c>
      <c r="Z15" s="30">
        <f t="shared" si="40"/>
        <v>2658.3237788494357</v>
      </c>
      <c r="AA15" s="30">
        <f t="shared" si="40"/>
        <v>2293.5537866388927</v>
      </c>
      <c r="AB15" s="30">
        <f t="shared" si="40"/>
        <v>2054.1592836563818</v>
      </c>
      <c r="AC15" s="30">
        <f t="shared" si="40"/>
        <v>1894.6748672234335</v>
      </c>
    </row>
    <row r="16" spans="1:29" x14ac:dyDescent="0.25">
      <c r="A16" s="4">
        <v>6400</v>
      </c>
      <c r="B16" s="69">
        <f>20+(66.14/2)</f>
        <v>53.07</v>
      </c>
      <c r="C16" s="5">
        <f t="shared" si="27"/>
        <v>35567.855386882205</v>
      </c>
      <c r="D16" s="6">
        <f t="shared" si="41"/>
        <v>48.358874377472411</v>
      </c>
      <c r="E16" s="6">
        <f t="shared" si="42"/>
        <v>49.035898618757024</v>
      </c>
      <c r="F16" s="7">
        <f t="shared" si="3"/>
        <v>996.35797979797985</v>
      </c>
      <c r="G16" s="8">
        <f t="shared" si="4"/>
        <v>725.29</v>
      </c>
      <c r="H16" s="8">
        <f t="shared" si="5"/>
        <v>579.19771836007124</v>
      </c>
      <c r="I16" s="8">
        <f t="shared" si="6"/>
        <v>499.72133971291862</v>
      </c>
      <c r="J16" s="8">
        <f t="shared" si="7"/>
        <v>447.56187327823687</v>
      </c>
      <c r="K16" s="10">
        <f t="shared" si="8"/>
        <v>412.81328063241108</v>
      </c>
      <c r="L16" s="1">
        <f t="shared" si="28"/>
        <v>340.88952654232423</v>
      </c>
      <c r="M16" s="1">
        <f t="shared" si="29"/>
        <v>468.29268292682929</v>
      </c>
      <c r="N16" s="1">
        <f t="shared" si="30"/>
        <v>586.41114982578404</v>
      </c>
      <c r="O16" s="1">
        <f t="shared" si="31"/>
        <v>679.67479674796755</v>
      </c>
      <c r="P16" s="1">
        <f t="shared" si="32"/>
        <v>758.88501742160292</v>
      </c>
      <c r="Q16" s="11">
        <f t="shared" si="33"/>
        <v>822.76422764227641</v>
      </c>
      <c r="R16" s="14">
        <f t="shared" si="34"/>
        <v>25.126729563556719</v>
      </c>
      <c r="S16" s="3">
        <f t="shared" si="35"/>
        <v>34.517527481249637</v>
      </c>
      <c r="T16" s="3">
        <f t="shared" si="36"/>
        <v>43.223957403975554</v>
      </c>
      <c r="U16" s="3">
        <f t="shared" si="37"/>
        <v>50.098355858202602</v>
      </c>
      <c r="V16" s="3">
        <f t="shared" si="38"/>
        <v>55.936886052203668</v>
      </c>
      <c r="W16" s="18">
        <f t="shared" si="39"/>
        <v>60.645378144139976</v>
      </c>
      <c r="X16" s="30">
        <f t="shared" si="40"/>
        <v>4586.3450379407832</v>
      </c>
      <c r="Y16" s="30">
        <f t="shared" si="40"/>
        <v>3338.5894026186579</v>
      </c>
      <c r="Z16" s="30">
        <f t="shared" si="40"/>
        <v>2666.1106102908352</v>
      </c>
      <c r="AA16" s="30">
        <f t="shared" si="40"/>
        <v>2300.2721242922812</v>
      </c>
      <c r="AB16" s="30">
        <f t="shared" si="40"/>
        <v>2060.1763806792819</v>
      </c>
      <c r="AC16" s="30">
        <f t="shared" si="40"/>
        <v>1900.224798328406</v>
      </c>
    </row>
    <row r="17" spans="1:29" x14ac:dyDescent="0.25">
      <c r="A17" s="4">
        <v>6600</v>
      </c>
      <c r="B17" s="69">
        <f>20+(67.16/2)</f>
        <v>53.58</v>
      </c>
      <c r="C17" s="5">
        <f t="shared" si="27"/>
        <v>37031.837563455039</v>
      </c>
      <c r="D17" s="6">
        <f t="shared" si="41"/>
        <v>50.349338221796714</v>
      </c>
      <c r="E17" s="6">
        <f t="shared" si="42"/>
        <v>51.054228956901866</v>
      </c>
      <c r="F17" s="7">
        <f t="shared" si="3"/>
        <v>1005.9329292929293</v>
      </c>
      <c r="G17" s="8">
        <f t="shared" si="4"/>
        <v>732.26</v>
      </c>
      <c r="H17" s="8">
        <f t="shared" si="5"/>
        <v>584.76377896613178</v>
      </c>
      <c r="I17" s="8">
        <f t="shared" si="6"/>
        <v>504.52363636363634</v>
      </c>
      <c r="J17" s="8">
        <f t="shared" si="7"/>
        <v>451.86292011019276</v>
      </c>
      <c r="K17" s="10">
        <f t="shared" si="8"/>
        <v>416.78039525691702</v>
      </c>
      <c r="L17" s="1">
        <f t="shared" si="28"/>
        <v>351.54232424677184</v>
      </c>
      <c r="M17" s="1">
        <f t="shared" si="29"/>
        <v>482.92682926829269</v>
      </c>
      <c r="N17" s="1">
        <f t="shared" si="30"/>
        <v>604.7364982578398</v>
      </c>
      <c r="O17" s="1">
        <f t="shared" si="31"/>
        <v>700.91463414634154</v>
      </c>
      <c r="P17" s="1">
        <f t="shared" si="32"/>
        <v>782.60017421602799</v>
      </c>
      <c r="Q17" s="11">
        <f t="shared" si="33"/>
        <v>848.47560975609747</v>
      </c>
      <c r="R17" s="14">
        <f t="shared" si="34"/>
        <v>25.911939862417864</v>
      </c>
      <c r="S17" s="3">
        <f t="shared" si="35"/>
        <v>35.596200215038685</v>
      </c>
      <c r="T17" s="3">
        <f t="shared" si="36"/>
        <v>44.574706072849793</v>
      </c>
      <c r="U17" s="3">
        <f t="shared" si="37"/>
        <v>51.663929478771436</v>
      </c>
      <c r="V17" s="3">
        <f t="shared" si="38"/>
        <v>57.684913741335016</v>
      </c>
      <c r="W17" s="18">
        <f t="shared" si="39"/>
        <v>62.540546211144353</v>
      </c>
      <c r="X17" s="30">
        <f t="shared" si="40"/>
        <v>4630.4195804195806</v>
      </c>
      <c r="Y17" s="30">
        <f t="shared" si="40"/>
        <v>3370.6730769230767</v>
      </c>
      <c r="Z17" s="30">
        <f t="shared" si="40"/>
        <v>2691.7317976141503</v>
      </c>
      <c r="AA17" s="30">
        <f t="shared" si="40"/>
        <v>2322.3776223776226</v>
      </c>
      <c r="AB17" s="30">
        <f t="shared" si="40"/>
        <v>2079.9745708836617</v>
      </c>
      <c r="AC17" s="30">
        <f t="shared" si="40"/>
        <v>1918.4858619641229</v>
      </c>
    </row>
    <row r="18" spans="1:29" x14ac:dyDescent="0.25">
      <c r="A18" s="4">
        <v>6800</v>
      </c>
      <c r="B18" s="69">
        <f>20+(65.51/2)</f>
        <v>52.755000000000003</v>
      </c>
      <c r="C18" s="5">
        <f t="shared" si="27"/>
        <v>37566.536633096031</v>
      </c>
      <c r="D18" s="6">
        <f t="shared" si="41"/>
        <v>51.076327376955518</v>
      </c>
      <c r="E18" s="6">
        <f t="shared" si="42"/>
        <v>51.791395960232897</v>
      </c>
      <c r="F18" s="7">
        <f t="shared" si="3"/>
        <v>990.44404040404049</v>
      </c>
      <c r="G18" s="8">
        <f t="shared" si="4"/>
        <v>720.98500000000001</v>
      </c>
      <c r="H18" s="8">
        <f t="shared" si="5"/>
        <v>575.75985739750445</v>
      </c>
      <c r="I18" s="8">
        <f t="shared" si="6"/>
        <v>496.7552153110048</v>
      </c>
      <c r="J18" s="8">
        <f t="shared" si="7"/>
        <v>444.90534435261702</v>
      </c>
      <c r="K18" s="10">
        <f t="shared" si="8"/>
        <v>410.36300395256922</v>
      </c>
      <c r="L18" s="1">
        <f t="shared" si="28"/>
        <v>362.19512195121951</v>
      </c>
      <c r="M18" s="1">
        <f t="shared" si="29"/>
        <v>497.5609756097561</v>
      </c>
      <c r="N18" s="1">
        <f t="shared" si="30"/>
        <v>623.06184668989556</v>
      </c>
      <c r="O18" s="1">
        <f t="shared" si="31"/>
        <v>722.15447154471553</v>
      </c>
      <c r="P18" s="1">
        <f t="shared" si="32"/>
        <v>806.31533101045306</v>
      </c>
      <c r="Q18" s="11">
        <f t="shared" si="33"/>
        <v>874.18699186991864</v>
      </c>
      <c r="R18" s="14">
        <f t="shared" si="34"/>
        <v>26.697150161279012</v>
      </c>
      <c r="S18" s="3">
        <f t="shared" si="35"/>
        <v>36.674872948827733</v>
      </c>
      <c r="T18" s="3">
        <f t="shared" si="36"/>
        <v>45.925454741724032</v>
      </c>
      <c r="U18" s="3">
        <f t="shared" si="37"/>
        <v>53.22950309934027</v>
      </c>
      <c r="V18" s="3">
        <f t="shared" si="38"/>
        <v>59.432941430466393</v>
      </c>
      <c r="W18" s="18">
        <f t="shared" si="39"/>
        <v>64.435714278148737</v>
      </c>
      <c r="X18" s="30">
        <f t="shared" si="40"/>
        <v>4559.1225264097611</v>
      </c>
      <c r="Y18" s="30">
        <f t="shared" si="40"/>
        <v>3318.7730155482818</v>
      </c>
      <c r="Z18" s="30">
        <f t="shared" si="40"/>
        <v>2650.2857592970236</v>
      </c>
      <c r="AA18" s="30">
        <f t="shared" si="40"/>
        <v>2286.618728416041</v>
      </c>
      <c r="AB18" s="30">
        <f t="shared" si="40"/>
        <v>2047.9480867295179</v>
      </c>
      <c r="AC18" s="30">
        <f t="shared" si="40"/>
        <v>1888.9459060828167</v>
      </c>
    </row>
    <row r="19" spans="1:29" x14ac:dyDescent="0.25">
      <c r="A19" s="4">
        <v>7000</v>
      </c>
      <c r="B19" s="69">
        <f>20+(64.41/2)</f>
        <v>52.204999999999998</v>
      </c>
      <c r="C19" s="5">
        <f t="shared" si="27"/>
        <v>38268.263712152868</v>
      </c>
      <c r="D19" s="6">
        <f t="shared" si="41"/>
        <v>52.030411655983926</v>
      </c>
      <c r="E19" s="6">
        <f t="shared" si="42"/>
        <v>52.758837419167705</v>
      </c>
      <c r="F19" s="7">
        <f t="shared" si="3"/>
        <v>980.11811447811453</v>
      </c>
      <c r="G19" s="8">
        <f t="shared" si="4"/>
        <v>713.46833333333325</v>
      </c>
      <c r="H19" s="8">
        <f t="shared" si="5"/>
        <v>569.75724301841944</v>
      </c>
      <c r="I19" s="8">
        <f t="shared" si="6"/>
        <v>491.57626794258368</v>
      </c>
      <c r="J19" s="8">
        <f t="shared" si="7"/>
        <v>440.26696051423318</v>
      </c>
      <c r="K19" s="10">
        <f t="shared" si="8"/>
        <v>406.08474308300396</v>
      </c>
      <c r="L19" s="1">
        <f t="shared" si="28"/>
        <v>372.84791965566711</v>
      </c>
      <c r="M19" s="1">
        <f t="shared" si="29"/>
        <v>512.19512195121956</v>
      </c>
      <c r="N19" s="1">
        <f t="shared" si="30"/>
        <v>641.38719512195132</v>
      </c>
      <c r="O19" s="1">
        <f t="shared" si="31"/>
        <v>743.39430894308953</v>
      </c>
      <c r="P19" s="1">
        <f t="shared" si="32"/>
        <v>830.03048780487813</v>
      </c>
      <c r="Q19" s="11">
        <f t="shared" si="33"/>
        <v>899.89837398373982</v>
      </c>
      <c r="R19" s="14">
        <f t="shared" si="34"/>
        <v>27.482360460140161</v>
      </c>
      <c r="S19" s="3">
        <f t="shared" si="35"/>
        <v>37.753545682616796</v>
      </c>
      <c r="T19" s="3">
        <f t="shared" si="36"/>
        <v>47.276203410598264</v>
      </c>
      <c r="U19" s="3">
        <f t="shared" si="37"/>
        <v>54.795076719909098</v>
      </c>
      <c r="V19" s="3">
        <f t="shared" si="38"/>
        <v>61.180969119597755</v>
      </c>
      <c r="W19" s="18">
        <f t="shared" si="39"/>
        <v>66.330882345153114</v>
      </c>
      <c r="X19" s="30">
        <f t="shared" si="40"/>
        <v>4511.5911570698809</v>
      </c>
      <c r="Y19" s="30">
        <f t="shared" si="40"/>
        <v>3284.172974631751</v>
      </c>
      <c r="Z19" s="30">
        <f t="shared" si="40"/>
        <v>2622.655067085605</v>
      </c>
      <c r="AA19" s="30">
        <f t="shared" si="40"/>
        <v>2262.7794657749864</v>
      </c>
      <c r="AB19" s="30">
        <f t="shared" si="40"/>
        <v>2026.5970972934219</v>
      </c>
      <c r="AC19" s="30">
        <f t="shared" si="40"/>
        <v>1869.2526021619453</v>
      </c>
    </row>
    <row r="20" spans="1:29" x14ac:dyDescent="0.25">
      <c r="A20" s="4">
        <v>7200</v>
      </c>
      <c r="B20" s="69">
        <f>20+(63.44/2)</f>
        <v>51.72</v>
      </c>
      <c r="C20" s="5">
        <f t="shared" si="27"/>
        <v>38995.961290479383</v>
      </c>
      <c r="D20" s="6">
        <f t="shared" si="41"/>
        <v>53.019806023237834</v>
      </c>
      <c r="E20" s="6">
        <f t="shared" si="42"/>
        <v>53.762083307563167</v>
      </c>
      <c r="F20" s="7">
        <f t="shared" si="3"/>
        <v>971.01252525252528</v>
      </c>
      <c r="G20" s="8">
        <f t="shared" si="4"/>
        <v>706.83999999999992</v>
      </c>
      <c r="H20" s="8">
        <f t="shared" si="5"/>
        <v>564.46402852049903</v>
      </c>
      <c r="I20" s="8">
        <f t="shared" si="6"/>
        <v>487.00937799043061</v>
      </c>
      <c r="J20" s="8">
        <f t="shared" si="7"/>
        <v>436.17674931129471</v>
      </c>
      <c r="K20" s="10">
        <f t="shared" si="8"/>
        <v>402.31209486166011</v>
      </c>
      <c r="L20" s="1">
        <f t="shared" si="28"/>
        <v>383.50071736011478</v>
      </c>
      <c r="M20" s="1">
        <f t="shared" si="29"/>
        <v>526.82926829268297</v>
      </c>
      <c r="N20" s="1">
        <f t="shared" si="30"/>
        <v>659.71254355400708</v>
      </c>
      <c r="O20" s="1">
        <f t="shared" si="31"/>
        <v>764.63414634146352</v>
      </c>
      <c r="P20" s="1">
        <f t="shared" si="32"/>
        <v>853.74564459930332</v>
      </c>
      <c r="Q20" s="11">
        <f t="shared" si="33"/>
        <v>925.60975609756088</v>
      </c>
      <c r="R20" s="14">
        <f t="shared" si="34"/>
        <v>28.267570759001309</v>
      </c>
      <c r="S20" s="3">
        <f t="shared" si="35"/>
        <v>38.832218416405844</v>
      </c>
      <c r="T20" s="3">
        <f t="shared" si="36"/>
        <v>48.626952079472503</v>
      </c>
      <c r="U20" s="3">
        <f t="shared" si="37"/>
        <v>56.360650340477939</v>
      </c>
      <c r="V20" s="3">
        <f t="shared" si="38"/>
        <v>62.928996808729124</v>
      </c>
      <c r="W20" s="18">
        <f t="shared" si="39"/>
        <v>68.226050412157477</v>
      </c>
      <c r="X20" s="30">
        <f t="shared" si="40"/>
        <v>4469.6771313792588</v>
      </c>
      <c r="Y20" s="30">
        <f t="shared" si="40"/>
        <v>3253.6620294599015</v>
      </c>
      <c r="Z20" s="30">
        <f t="shared" si="40"/>
        <v>2598.2898203173545</v>
      </c>
      <c r="AA20" s="30">
        <f t="shared" si="40"/>
        <v>2241.7575705369659</v>
      </c>
      <c r="AB20" s="30">
        <f t="shared" si="40"/>
        <v>2007.769406608865</v>
      </c>
      <c r="AC20" s="30">
        <f t="shared" si="40"/>
        <v>1851.8866887044503</v>
      </c>
    </row>
    <row r="21" spans="1:29" x14ac:dyDescent="0.25">
      <c r="A21" s="4">
        <v>7400</v>
      </c>
      <c r="B21" s="69">
        <f>20+(63.63/2)</f>
        <v>51.814999999999998</v>
      </c>
      <c r="C21" s="5">
        <f t="shared" si="27"/>
        <v>40152.800425286267</v>
      </c>
      <c r="D21" s="6">
        <f t="shared" si="41"/>
        <v>54.592671122540459</v>
      </c>
      <c r="E21" s="6">
        <f t="shared" si="42"/>
        <v>55.356968518256025</v>
      </c>
      <c r="F21" s="7">
        <f t="shared" si="3"/>
        <v>972.79609427609432</v>
      </c>
      <c r="G21" s="8">
        <f t="shared" si="4"/>
        <v>708.13833333333332</v>
      </c>
      <c r="H21" s="8">
        <f t="shared" si="5"/>
        <v>565.50084373143193</v>
      </c>
      <c r="I21" s="8">
        <f t="shared" si="6"/>
        <v>487.90392344497604</v>
      </c>
      <c r="J21" s="8">
        <f t="shared" si="7"/>
        <v>436.97792470156099</v>
      </c>
      <c r="K21" s="10">
        <f t="shared" si="8"/>
        <v>403.05106719367592</v>
      </c>
      <c r="L21" s="1">
        <f t="shared" si="28"/>
        <v>394.15351506456238</v>
      </c>
      <c r="M21" s="1">
        <f t="shared" si="29"/>
        <v>541.46341463414637</v>
      </c>
      <c r="N21" s="1">
        <f t="shared" si="30"/>
        <v>678.03789198606273</v>
      </c>
      <c r="O21" s="1">
        <f t="shared" si="31"/>
        <v>785.8739837398374</v>
      </c>
      <c r="P21" s="1">
        <f t="shared" si="32"/>
        <v>877.46080139372839</v>
      </c>
      <c r="Q21" s="11">
        <f t="shared" si="33"/>
        <v>951.32113821138205</v>
      </c>
      <c r="R21" s="14">
        <f t="shared" si="34"/>
        <v>29.052781057862457</v>
      </c>
      <c r="S21" s="3">
        <f t="shared" si="35"/>
        <v>39.910891150194892</v>
      </c>
      <c r="T21" s="3">
        <f t="shared" si="36"/>
        <v>49.977700748346727</v>
      </c>
      <c r="U21" s="3">
        <f t="shared" si="37"/>
        <v>57.926223961046752</v>
      </c>
      <c r="V21" s="3">
        <f t="shared" si="38"/>
        <v>64.677024497860486</v>
      </c>
      <c r="W21" s="18">
        <f t="shared" si="39"/>
        <v>70.121218479161854</v>
      </c>
      <c r="X21" s="30">
        <f t="shared" ref="X21:X42" si="43">F21*$B$50/$B$62</f>
        <v>4477.8870951743293</v>
      </c>
      <c r="Y21" s="30">
        <f t="shared" ref="Y21:Y42" si="44">G21*$B$50/$B$62</f>
        <v>3259.6384001636666</v>
      </c>
      <c r="Z21" s="30">
        <f t="shared" ref="Z21:Z42" si="45">H21*$B$50/$B$62</f>
        <v>2603.0623944265994</v>
      </c>
      <c r="AA21" s="30">
        <f t="shared" ref="AA21:AA42" si="46">I21*$B$50/$B$62</f>
        <v>2245.875261356784</v>
      </c>
      <c r="AB21" s="30">
        <f t="shared" ref="AB21:AB42" si="47">J21*$B$50/$B$62</f>
        <v>2011.4573047841902</v>
      </c>
      <c r="AC21" s="30">
        <f t="shared" ref="AC21" si="48">K21*$B$50/$B$62</f>
        <v>1855.2882593816917</v>
      </c>
    </row>
    <row r="22" spans="1:29" x14ac:dyDescent="0.25">
      <c r="A22" s="4">
        <v>7600</v>
      </c>
      <c r="B22" s="69">
        <f>20+(62/2)</f>
        <v>51</v>
      </c>
      <c r="C22" s="5">
        <f t="shared" si="27"/>
        <v>40589.377084380125</v>
      </c>
      <c r="D22" s="6">
        <f t="shared" si="41"/>
        <v>55.186250791137603</v>
      </c>
      <c r="E22" s="6">
        <f t="shared" si="42"/>
        <v>55.958858302213528</v>
      </c>
      <c r="F22" s="7">
        <f t="shared" si="3"/>
        <v>957.49494949494954</v>
      </c>
      <c r="G22" s="8">
        <f t="shared" si="4"/>
        <v>697</v>
      </c>
      <c r="H22" s="8">
        <f t="shared" si="5"/>
        <v>556.60606060606051</v>
      </c>
      <c r="I22" s="8">
        <f t="shared" si="6"/>
        <v>480.22966507177028</v>
      </c>
      <c r="J22" s="8">
        <f t="shared" si="7"/>
        <v>430.1046831955922</v>
      </c>
      <c r="K22" s="10">
        <f t="shared" si="8"/>
        <v>396.71146245059293</v>
      </c>
      <c r="L22" s="1">
        <f t="shared" si="28"/>
        <v>404.80631276901005</v>
      </c>
      <c r="M22" s="1">
        <f t="shared" si="29"/>
        <v>556.09756097560978</v>
      </c>
      <c r="N22" s="1">
        <f t="shared" si="30"/>
        <v>696.36324041811849</v>
      </c>
      <c r="O22" s="1">
        <f t="shared" si="31"/>
        <v>807.11382113821139</v>
      </c>
      <c r="P22" s="1">
        <f t="shared" si="32"/>
        <v>901.17595818815346</v>
      </c>
      <c r="Q22" s="11">
        <f t="shared" si="33"/>
        <v>977.03252032520322</v>
      </c>
      <c r="R22" s="14">
        <f t="shared" si="34"/>
        <v>29.837991356723609</v>
      </c>
      <c r="S22" s="3">
        <f t="shared" si="35"/>
        <v>40.989563883983941</v>
      </c>
      <c r="T22" s="3">
        <f t="shared" si="36"/>
        <v>51.328449417220973</v>
      </c>
      <c r="U22" s="3">
        <f t="shared" si="37"/>
        <v>59.491797581615586</v>
      </c>
      <c r="V22" s="3">
        <f t="shared" si="38"/>
        <v>66.425052186991834</v>
      </c>
      <c r="W22" s="18">
        <f t="shared" si="39"/>
        <v>72.016386546166231</v>
      </c>
      <c r="X22" s="30">
        <f t="shared" si="43"/>
        <v>4407.4542478797803</v>
      </c>
      <c r="Y22" s="30">
        <f t="shared" si="44"/>
        <v>3208.3674304418987</v>
      </c>
      <c r="Z22" s="30">
        <f t="shared" si="45"/>
        <v>2562.118732331498</v>
      </c>
      <c r="AA22" s="30">
        <f t="shared" si="46"/>
        <v>2210.5498085341305</v>
      </c>
      <c r="AB22" s="30">
        <f t="shared" si="47"/>
        <v>1979.8190204379757</v>
      </c>
      <c r="AC22" s="30">
        <f t="shared" ref="AC22:AC42" si="49">K22*$B$50/$B$62</f>
        <v>1826.1063635716737</v>
      </c>
    </row>
    <row r="23" spans="1:29" x14ac:dyDescent="0.25">
      <c r="A23" s="4">
        <v>7800</v>
      </c>
      <c r="B23" s="69">
        <f>20+(60.03/2)</f>
        <v>50.015000000000001</v>
      </c>
      <c r="C23" s="5">
        <f t="shared" si="27"/>
        <v>40852.956708016311</v>
      </c>
      <c r="D23" s="6">
        <f t="shared" si="41"/>
        <v>55.544619710748783</v>
      </c>
      <c r="E23" s="6">
        <f t="shared" si="42"/>
        <v>56.322244386699268</v>
      </c>
      <c r="F23" s="7">
        <f t="shared" si="3"/>
        <v>939.00215488215497</v>
      </c>
      <c r="G23" s="8">
        <f t="shared" si="4"/>
        <v>683.5383333333333</v>
      </c>
      <c r="H23" s="8">
        <f t="shared" si="5"/>
        <v>545.85592394533569</v>
      </c>
      <c r="I23" s="8">
        <f t="shared" si="6"/>
        <v>470.95464114832532</v>
      </c>
      <c r="J23" s="8">
        <f t="shared" si="7"/>
        <v>421.7977594123048</v>
      </c>
      <c r="K23" s="10">
        <f t="shared" si="8"/>
        <v>389.04948616600791</v>
      </c>
      <c r="L23" s="1">
        <f t="shared" si="28"/>
        <v>415.45911047345766</v>
      </c>
      <c r="M23" s="1">
        <f t="shared" si="29"/>
        <v>570.73170731707319</v>
      </c>
      <c r="N23" s="1">
        <f t="shared" si="30"/>
        <v>714.68858885017426</v>
      </c>
      <c r="O23" s="1">
        <f t="shared" si="31"/>
        <v>828.35365853658539</v>
      </c>
      <c r="P23" s="1">
        <f t="shared" si="32"/>
        <v>924.89111498257853</v>
      </c>
      <c r="Q23" s="11">
        <f t="shared" si="33"/>
        <v>1002.7439024390244</v>
      </c>
      <c r="R23" s="14">
        <f t="shared" si="34"/>
        <v>30.623201655584754</v>
      </c>
      <c r="S23" s="3">
        <f t="shared" si="35"/>
        <v>42.068236617773003</v>
      </c>
      <c r="T23" s="3">
        <f t="shared" si="36"/>
        <v>52.679198086095205</v>
      </c>
      <c r="U23" s="3">
        <f t="shared" si="37"/>
        <v>61.05737120218442</v>
      </c>
      <c r="V23" s="3">
        <f t="shared" si="38"/>
        <v>68.173079876123211</v>
      </c>
      <c r="W23" s="18">
        <f t="shared" si="39"/>
        <v>73.911554613170608</v>
      </c>
      <c r="X23" s="30">
        <f t="shared" si="43"/>
        <v>4322.3298864256312</v>
      </c>
      <c r="Y23" s="30">
        <f t="shared" si="44"/>
        <v>3146.4019026186579</v>
      </c>
      <c r="Z23" s="30">
        <f t="shared" si="45"/>
        <v>2512.6346744619586</v>
      </c>
      <c r="AA23" s="30">
        <f t="shared" si="46"/>
        <v>2167.8558563496972</v>
      </c>
      <c r="AB23" s="30">
        <f t="shared" si="47"/>
        <v>1941.5813393569679</v>
      </c>
      <c r="AC23" s="30">
        <f t="shared" si="49"/>
        <v>1790.83744654975</v>
      </c>
    </row>
    <row r="24" spans="1:29" x14ac:dyDescent="0.25">
      <c r="A24" s="4">
        <v>8000</v>
      </c>
      <c r="B24" s="69">
        <f>20+(57.9/2)</f>
        <v>48.95</v>
      </c>
      <c r="C24" s="5">
        <f t="shared" si="27"/>
        <v>41008.256104858759</v>
      </c>
      <c r="D24" s="6">
        <f t="shared" si="41"/>
        <v>55.755768343161719</v>
      </c>
      <c r="E24" s="6">
        <f t="shared" si="42"/>
        <v>56.536349099965982</v>
      </c>
      <c r="F24" s="7">
        <f t="shared" si="3"/>
        <v>919.00740740740753</v>
      </c>
      <c r="G24" s="8">
        <f t="shared" si="4"/>
        <v>668.98333333333335</v>
      </c>
      <c r="H24" s="8">
        <f t="shared" si="5"/>
        <v>534.23267973856207</v>
      </c>
      <c r="I24" s="8">
        <f t="shared" si="6"/>
        <v>460.92631578947368</v>
      </c>
      <c r="J24" s="8">
        <f t="shared" si="7"/>
        <v>412.81616161616159</v>
      </c>
      <c r="K24" s="10">
        <f t="shared" si="8"/>
        <v>380.76521739130436</v>
      </c>
      <c r="L24" s="1">
        <f t="shared" si="28"/>
        <v>426.11190817790532</v>
      </c>
      <c r="M24" s="1">
        <f t="shared" si="29"/>
        <v>585.36585365853659</v>
      </c>
      <c r="N24" s="1">
        <f t="shared" si="30"/>
        <v>733.01393728223002</v>
      </c>
      <c r="O24" s="1">
        <f t="shared" si="31"/>
        <v>849.59349593495938</v>
      </c>
      <c r="P24" s="1">
        <f t="shared" si="32"/>
        <v>948.6062717770036</v>
      </c>
      <c r="Q24" s="11">
        <f t="shared" si="33"/>
        <v>1028.4552845528456</v>
      </c>
      <c r="R24" s="14">
        <f t="shared" si="34"/>
        <v>31.408411954445903</v>
      </c>
      <c r="S24" s="3">
        <f t="shared" si="35"/>
        <v>43.146909351562051</v>
      </c>
      <c r="T24" s="3">
        <f t="shared" si="36"/>
        <v>54.029946754969437</v>
      </c>
      <c r="U24" s="3">
        <f t="shared" si="37"/>
        <v>62.622944822753254</v>
      </c>
      <c r="V24" s="3">
        <f t="shared" si="38"/>
        <v>69.921107565254559</v>
      </c>
      <c r="W24" s="18">
        <f t="shared" si="39"/>
        <v>75.806722680175</v>
      </c>
      <c r="X24" s="30">
        <f t="shared" si="43"/>
        <v>4230.2918712493183</v>
      </c>
      <c r="Y24" s="30">
        <f t="shared" si="44"/>
        <v>3079.4036415711948</v>
      </c>
      <c r="Z24" s="30">
        <f t="shared" si="45"/>
        <v>2459.1316068162128</v>
      </c>
      <c r="AA24" s="30">
        <f t="shared" si="46"/>
        <v>2121.6943750538376</v>
      </c>
      <c r="AB24" s="30">
        <f t="shared" si="47"/>
        <v>1900.2380598125278</v>
      </c>
      <c r="AC24" s="30">
        <f t="shared" si="49"/>
        <v>1752.7040489575179</v>
      </c>
    </row>
    <row r="25" spans="1:29" x14ac:dyDescent="0.25">
      <c r="A25" s="4">
        <v>8200</v>
      </c>
      <c r="B25" s="69">
        <f>20+(56.3/2)</f>
        <v>48.15</v>
      </c>
      <c r="C25" s="5">
        <f t="shared" si="27"/>
        <v>41346.500913895274</v>
      </c>
      <c r="D25" s="6">
        <f t="shared" si="41"/>
        <v>56.215653766421212</v>
      </c>
      <c r="E25" s="6">
        <f t="shared" si="42"/>
        <v>57.002672919151109</v>
      </c>
      <c r="F25" s="7">
        <f t="shared" si="3"/>
        <v>903.9878787878788</v>
      </c>
      <c r="G25" s="8">
        <f t="shared" si="4"/>
        <v>658.05</v>
      </c>
      <c r="H25" s="8">
        <f t="shared" si="5"/>
        <v>525.50160427807475</v>
      </c>
      <c r="I25" s="8">
        <f t="shared" si="6"/>
        <v>453.39330143540667</v>
      </c>
      <c r="J25" s="8">
        <f t="shared" si="7"/>
        <v>406.06942148760322</v>
      </c>
      <c r="K25" s="10">
        <f t="shared" si="8"/>
        <v>374.5422924901186</v>
      </c>
      <c r="L25" s="1">
        <f t="shared" si="28"/>
        <v>436.76470588235293</v>
      </c>
      <c r="M25" s="1">
        <f t="shared" si="29"/>
        <v>600</v>
      </c>
      <c r="N25" s="1">
        <f t="shared" si="30"/>
        <v>751.33928571428578</v>
      </c>
      <c r="O25" s="1">
        <f t="shared" si="31"/>
        <v>870.83333333333337</v>
      </c>
      <c r="P25" s="1">
        <f t="shared" si="32"/>
        <v>972.32142857142867</v>
      </c>
      <c r="Q25" s="11">
        <f t="shared" si="33"/>
        <v>1054.1666666666665</v>
      </c>
      <c r="R25" s="14">
        <f t="shared" si="34"/>
        <v>32.193622253307048</v>
      </c>
      <c r="S25" s="3">
        <f t="shared" si="35"/>
        <v>44.225582085351093</v>
      </c>
      <c r="T25" s="3">
        <f t="shared" si="36"/>
        <v>55.380695423843683</v>
      </c>
      <c r="U25" s="3">
        <f t="shared" si="37"/>
        <v>64.188518443322081</v>
      </c>
      <c r="V25" s="3">
        <f t="shared" si="38"/>
        <v>71.669135254385949</v>
      </c>
      <c r="W25" s="18">
        <f t="shared" si="39"/>
        <v>77.701890747179334</v>
      </c>
      <c r="X25" s="30">
        <f t="shared" si="43"/>
        <v>4161.1553340276751</v>
      </c>
      <c r="Y25" s="30">
        <f t="shared" si="44"/>
        <v>3029.0763093289688</v>
      </c>
      <c r="Z25" s="30">
        <f t="shared" si="45"/>
        <v>2418.9415090541497</v>
      </c>
      <c r="AA25" s="30">
        <f t="shared" si="46"/>
        <v>2087.0190839395764</v>
      </c>
      <c r="AB25" s="30">
        <f t="shared" si="47"/>
        <v>1869.1820751782063</v>
      </c>
      <c r="AC25" s="30">
        <f t="shared" si="49"/>
        <v>1724.0592432544329</v>
      </c>
    </row>
    <row r="26" spans="1:29" x14ac:dyDescent="0.25">
      <c r="A26" s="4">
        <v>8400</v>
      </c>
      <c r="B26" s="69">
        <f>20+(54.95/2)</f>
        <v>47.475000000000001</v>
      </c>
      <c r="C26" s="5">
        <f t="shared" si="27"/>
        <v>41761.191144169119</v>
      </c>
      <c r="D26" s="6">
        <f t="shared" si="41"/>
        <v>56.779476142925091</v>
      </c>
      <c r="E26" s="6">
        <f t="shared" si="42"/>
        <v>57.574388808926045</v>
      </c>
      <c r="F26" s="7">
        <f t="shared" si="3"/>
        <v>891.31515151515157</v>
      </c>
      <c r="G26" s="8">
        <f t="shared" si="4"/>
        <v>648.82500000000005</v>
      </c>
      <c r="H26" s="8">
        <f t="shared" si="5"/>
        <v>518.13475935828876</v>
      </c>
      <c r="I26" s="8">
        <f t="shared" si="6"/>
        <v>447.03732057416266</v>
      </c>
      <c r="J26" s="8">
        <f t="shared" si="7"/>
        <v>400.3768595041322</v>
      </c>
      <c r="K26" s="10">
        <f t="shared" si="8"/>
        <v>369.29169960474309</v>
      </c>
      <c r="L26" s="1">
        <f t="shared" si="28"/>
        <v>447.41750358680054</v>
      </c>
      <c r="M26" s="1">
        <f t="shared" si="29"/>
        <v>614.63414634146341</v>
      </c>
      <c r="N26" s="1">
        <f t="shared" si="30"/>
        <v>769.66463414634154</v>
      </c>
      <c r="O26" s="1">
        <f t="shared" si="31"/>
        <v>892.07317073170736</v>
      </c>
      <c r="P26" s="1">
        <f t="shared" si="32"/>
        <v>996.03658536585385</v>
      </c>
      <c r="Q26" s="11">
        <f t="shared" si="33"/>
        <v>1079.8780487804877</v>
      </c>
      <c r="R26" s="14">
        <f t="shared" si="34"/>
        <v>32.9788325521682</v>
      </c>
      <c r="S26" s="3">
        <f t="shared" si="35"/>
        <v>45.304254819140141</v>
      </c>
      <c r="T26" s="3">
        <f t="shared" si="36"/>
        <v>56.731444092717915</v>
      </c>
      <c r="U26" s="3">
        <f t="shared" si="37"/>
        <v>65.754092063890923</v>
      </c>
      <c r="V26" s="3">
        <f t="shared" si="38"/>
        <v>73.417162943517312</v>
      </c>
      <c r="W26" s="18">
        <f t="shared" si="39"/>
        <v>79.597058814183711</v>
      </c>
      <c r="X26" s="30">
        <f t="shared" si="43"/>
        <v>4102.8213807469128</v>
      </c>
      <c r="Y26" s="30">
        <f t="shared" si="44"/>
        <v>2986.6126227495915</v>
      </c>
      <c r="Z26" s="30">
        <f t="shared" si="45"/>
        <v>2385.0311140674094</v>
      </c>
      <c r="AA26" s="30">
        <f t="shared" si="46"/>
        <v>2057.7618070619192</v>
      </c>
      <c r="AB26" s="30">
        <f t="shared" si="47"/>
        <v>1842.978588142998</v>
      </c>
      <c r="AC26" s="30">
        <f t="shared" si="49"/>
        <v>1699.8901884424547</v>
      </c>
    </row>
    <row r="27" spans="1:29" x14ac:dyDescent="0.25">
      <c r="A27" s="4">
        <v>8600</v>
      </c>
      <c r="B27" s="69">
        <f>20+(54.27/2)</f>
        <v>47.135000000000005</v>
      </c>
      <c r="C27" s="5">
        <f t="shared" si="27"/>
        <v>42449.304655060412</v>
      </c>
      <c r="D27" s="6">
        <f t="shared" si="41"/>
        <v>57.715051101512728</v>
      </c>
      <c r="E27" s="6">
        <f t="shared" si="42"/>
        <v>58.523061816933904</v>
      </c>
      <c r="F27" s="7">
        <f t="shared" si="3"/>
        <v>884.931851851852</v>
      </c>
      <c r="G27" s="8">
        <f t="shared" si="4"/>
        <v>644.1783333333334</v>
      </c>
      <c r="H27" s="8">
        <f t="shared" si="5"/>
        <v>514.42405228758173</v>
      </c>
      <c r="I27" s="8">
        <f t="shared" si="6"/>
        <v>443.83578947368426</v>
      </c>
      <c r="J27" s="8">
        <f t="shared" si="7"/>
        <v>397.50949494949492</v>
      </c>
      <c r="K27" s="10">
        <f t="shared" si="8"/>
        <v>366.64695652173918</v>
      </c>
      <c r="L27" s="1">
        <f t="shared" si="28"/>
        <v>458.0703012912482</v>
      </c>
      <c r="M27" s="1">
        <f t="shared" si="29"/>
        <v>629.26829268292681</v>
      </c>
      <c r="N27" s="1">
        <f t="shared" si="30"/>
        <v>787.9899825783973</v>
      </c>
      <c r="O27" s="1">
        <f t="shared" si="31"/>
        <v>913.31300813008136</v>
      </c>
      <c r="P27" s="1">
        <f t="shared" si="32"/>
        <v>1019.7517421602789</v>
      </c>
      <c r="Q27" s="11">
        <f t="shared" si="33"/>
        <v>1105.5894308943089</v>
      </c>
      <c r="R27" s="14">
        <f t="shared" si="34"/>
        <v>33.764042851029345</v>
      </c>
      <c r="S27" s="3">
        <f t="shared" si="35"/>
        <v>46.382927552929203</v>
      </c>
      <c r="T27" s="3">
        <f t="shared" si="36"/>
        <v>58.082192761592147</v>
      </c>
      <c r="U27" s="3">
        <f t="shared" si="37"/>
        <v>67.31966568445975</v>
      </c>
      <c r="V27" s="3">
        <f t="shared" si="38"/>
        <v>75.16519063264866</v>
      </c>
      <c r="W27" s="18">
        <f t="shared" si="39"/>
        <v>81.492226881188088</v>
      </c>
      <c r="X27" s="30">
        <f t="shared" si="43"/>
        <v>4073.4383524277146</v>
      </c>
      <c r="Y27" s="30">
        <f t="shared" si="44"/>
        <v>2965.2235065466452</v>
      </c>
      <c r="Z27" s="30">
        <f t="shared" si="45"/>
        <v>2367.9503225185331</v>
      </c>
      <c r="AA27" s="30">
        <f t="shared" si="46"/>
        <v>2043.0248083383585</v>
      </c>
      <c r="AB27" s="30">
        <f t="shared" si="47"/>
        <v>1829.7797946734115</v>
      </c>
      <c r="AC27" s="30">
        <f t="shared" si="49"/>
        <v>1687.7161460186439</v>
      </c>
    </row>
    <row r="28" spans="1:29" x14ac:dyDescent="0.25">
      <c r="A28" s="4">
        <v>8800</v>
      </c>
      <c r="B28" s="69">
        <f>20+(53.46/2)</f>
        <v>46.730000000000004</v>
      </c>
      <c r="C28" s="5">
        <f t="shared" si="27"/>
        <v>43063.276579326972</v>
      </c>
      <c r="D28" s="6">
        <f t="shared" si="41"/>
        <v>58.549821453392084</v>
      </c>
      <c r="E28" s="6">
        <f t="shared" si="42"/>
        <v>59.369518953739572</v>
      </c>
      <c r="F28" s="7">
        <f t="shared" si="3"/>
        <v>877.32821548821562</v>
      </c>
      <c r="G28" s="8">
        <f t="shared" si="4"/>
        <v>638.64333333333332</v>
      </c>
      <c r="H28" s="8">
        <f t="shared" si="5"/>
        <v>510.00394533571006</v>
      </c>
      <c r="I28" s="8">
        <f t="shared" si="6"/>
        <v>440.02220095693781</v>
      </c>
      <c r="J28" s="8">
        <f t="shared" si="7"/>
        <v>394.09395775941226</v>
      </c>
      <c r="K28" s="10">
        <f t="shared" si="8"/>
        <v>363.49660079051387</v>
      </c>
      <c r="L28" s="1">
        <f t="shared" si="28"/>
        <v>468.72309899569581</v>
      </c>
      <c r="M28" s="1">
        <f t="shared" si="29"/>
        <v>643.90243902439022</v>
      </c>
      <c r="N28" s="1">
        <f t="shared" si="30"/>
        <v>806.31533101045306</v>
      </c>
      <c r="O28" s="1">
        <f t="shared" si="31"/>
        <v>934.55284552845535</v>
      </c>
      <c r="P28" s="1">
        <f t="shared" si="32"/>
        <v>1043.466898954704</v>
      </c>
      <c r="Q28" s="11">
        <f t="shared" si="33"/>
        <v>1131.30081300813</v>
      </c>
      <c r="R28" s="14">
        <f t="shared" si="34"/>
        <v>34.54925314989049</v>
      </c>
      <c r="S28" s="3">
        <f t="shared" si="35"/>
        <v>47.461600286718252</v>
      </c>
      <c r="T28" s="3">
        <f t="shared" si="36"/>
        <v>59.432941430466393</v>
      </c>
      <c r="U28" s="3">
        <f t="shared" si="37"/>
        <v>68.885239305028577</v>
      </c>
      <c r="V28" s="3">
        <f t="shared" si="38"/>
        <v>76.913218321780036</v>
      </c>
      <c r="W28" s="18">
        <f t="shared" si="39"/>
        <v>83.387394948192465</v>
      </c>
      <c r="X28" s="30">
        <f t="shared" si="43"/>
        <v>4038.4379804592577</v>
      </c>
      <c r="Y28" s="30">
        <f t="shared" si="44"/>
        <v>2939.7452945990181</v>
      </c>
      <c r="Z28" s="30">
        <f t="shared" si="45"/>
        <v>2347.6040855264887</v>
      </c>
      <c r="AA28" s="30">
        <f t="shared" si="46"/>
        <v>2025.4704422117638</v>
      </c>
      <c r="AB28" s="30">
        <f t="shared" si="47"/>
        <v>1814.0577024522863</v>
      </c>
      <c r="AC28" s="30">
        <f t="shared" si="49"/>
        <v>1673.2147131314571</v>
      </c>
    </row>
    <row r="29" spans="1:29" x14ac:dyDescent="0.25">
      <c r="A29" s="4">
        <v>9000</v>
      </c>
      <c r="B29" s="69">
        <f>20+(53.2/2)</f>
        <v>46.6</v>
      </c>
      <c r="C29" s="5">
        <f t="shared" si="27"/>
        <v>43919.465297185314</v>
      </c>
      <c r="D29" s="6">
        <f t="shared" si="41"/>
        <v>59.713915329729396</v>
      </c>
      <c r="E29" s="6">
        <f t="shared" si="42"/>
        <v>60.54991014434561</v>
      </c>
      <c r="F29" s="7">
        <f t="shared" si="3"/>
        <v>874.8875420875421</v>
      </c>
      <c r="G29" s="8">
        <f t="shared" si="4"/>
        <v>636.86666666666667</v>
      </c>
      <c r="H29" s="8">
        <f t="shared" si="5"/>
        <v>508.58514557338083</v>
      </c>
      <c r="I29" s="8">
        <f t="shared" si="6"/>
        <v>438.79808612440189</v>
      </c>
      <c r="J29" s="8">
        <f t="shared" si="7"/>
        <v>392.99761248852155</v>
      </c>
      <c r="K29" s="10">
        <f t="shared" si="8"/>
        <v>362.48537549407115</v>
      </c>
      <c r="L29" s="1">
        <f t="shared" si="28"/>
        <v>479.37589670014347</v>
      </c>
      <c r="M29" s="1">
        <f t="shared" si="29"/>
        <v>658.53658536585374</v>
      </c>
      <c r="N29" s="1">
        <f t="shared" si="30"/>
        <v>824.64067944250883</v>
      </c>
      <c r="O29" s="1">
        <f t="shared" si="31"/>
        <v>955.79268292682934</v>
      </c>
      <c r="P29" s="1">
        <f t="shared" si="32"/>
        <v>1067.1820557491292</v>
      </c>
      <c r="Q29" s="11">
        <f t="shared" si="33"/>
        <v>1157.0121951219512</v>
      </c>
      <c r="R29" s="14">
        <f t="shared" si="34"/>
        <v>35.334463448751642</v>
      </c>
      <c r="S29" s="3">
        <f t="shared" si="35"/>
        <v>48.5402730205073</v>
      </c>
      <c r="T29" s="3">
        <f t="shared" si="36"/>
        <v>60.783690099340625</v>
      </c>
      <c r="U29" s="3">
        <f t="shared" si="37"/>
        <v>70.450812925597404</v>
      </c>
      <c r="V29" s="3">
        <f t="shared" si="38"/>
        <v>78.661246010911398</v>
      </c>
      <c r="W29" s="18">
        <f t="shared" si="39"/>
        <v>85.282563015196843</v>
      </c>
      <c r="X29" s="30">
        <f t="shared" si="43"/>
        <v>4027.20329316074</v>
      </c>
      <c r="Y29" s="30">
        <f t="shared" si="44"/>
        <v>2931.5671031096567</v>
      </c>
      <c r="Z29" s="30">
        <f t="shared" si="45"/>
        <v>2341.0731946401534</v>
      </c>
      <c r="AA29" s="30">
        <f t="shared" si="46"/>
        <v>2019.8357074056962</v>
      </c>
      <c r="AB29" s="30">
        <f t="shared" si="47"/>
        <v>1809.0111049492095</v>
      </c>
      <c r="AC29" s="30">
        <f t="shared" si="49"/>
        <v>1668.5599322047055</v>
      </c>
    </row>
    <row r="30" spans="1:29" x14ac:dyDescent="0.25">
      <c r="A30" s="4">
        <v>9200</v>
      </c>
      <c r="B30" s="69">
        <f>20+(52.64/2)</f>
        <v>46.32</v>
      </c>
      <c r="C30" s="5">
        <f t="shared" si="27"/>
        <v>44625.695325712295</v>
      </c>
      <c r="D30" s="6">
        <f t="shared" si="41"/>
        <v>60.674121922442062</v>
      </c>
      <c r="E30" s="6">
        <f t="shared" si="42"/>
        <v>61.523559629356249</v>
      </c>
      <c r="F30" s="7">
        <f t="shared" si="3"/>
        <v>869.6307070707071</v>
      </c>
      <c r="G30" s="8">
        <f t="shared" si="4"/>
        <v>633.04</v>
      </c>
      <c r="H30" s="8">
        <f t="shared" si="5"/>
        <v>505.52926916221031</v>
      </c>
      <c r="I30" s="8">
        <f t="shared" si="6"/>
        <v>436.16153110047844</v>
      </c>
      <c r="J30" s="8">
        <f t="shared" si="7"/>
        <v>390.63625344352613</v>
      </c>
      <c r="K30" s="10">
        <f t="shared" si="8"/>
        <v>360.30735177865614</v>
      </c>
      <c r="L30" s="1">
        <f t="shared" si="28"/>
        <v>490.02869440459108</v>
      </c>
      <c r="M30" s="1">
        <f t="shared" si="29"/>
        <v>673.17073170731715</v>
      </c>
      <c r="N30" s="1">
        <f t="shared" si="30"/>
        <v>842.96602787456459</v>
      </c>
      <c r="O30" s="1">
        <f t="shared" si="31"/>
        <v>977.03252032520334</v>
      </c>
      <c r="P30" s="1">
        <f t="shared" si="32"/>
        <v>1090.8972125435541</v>
      </c>
      <c r="Q30" s="11">
        <f t="shared" si="33"/>
        <v>1182.7235772357724</v>
      </c>
      <c r="R30" s="14">
        <f t="shared" si="34"/>
        <v>36.119673747612786</v>
      </c>
      <c r="S30" s="3">
        <f t="shared" si="35"/>
        <v>49.618945754296355</v>
      </c>
      <c r="T30" s="3">
        <f t="shared" si="36"/>
        <v>62.134438768214856</v>
      </c>
      <c r="U30" s="3">
        <f t="shared" si="37"/>
        <v>72.016386546166245</v>
      </c>
      <c r="V30" s="3">
        <f t="shared" si="38"/>
        <v>80.40927370004276</v>
      </c>
      <c r="W30" s="18">
        <f t="shared" si="39"/>
        <v>87.17773108220122</v>
      </c>
      <c r="X30" s="30">
        <f t="shared" si="43"/>
        <v>4003.0055051331651</v>
      </c>
      <c r="Y30" s="30">
        <f t="shared" si="44"/>
        <v>2913.9525368248774</v>
      </c>
      <c r="Z30" s="30">
        <f t="shared" si="45"/>
        <v>2327.0066604234316</v>
      </c>
      <c r="AA30" s="30">
        <f t="shared" si="46"/>
        <v>2007.6993555157048</v>
      </c>
      <c r="AB30" s="30">
        <f t="shared" si="47"/>
        <v>1798.1415103271968</v>
      </c>
      <c r="AC30" s="30">
        <f t="shared" si="49"/>
        <v>1658.534250208626</v>
      </c>
    </row>
    <row r="31" spans="1:29" x14ac:dyDescent="0.25">
      <c r="A31" s="4">
        <v>9400</v>
      </c>
      <c r="B31" s="69">
        <f>20+(51.63/2)</f>
        <v>45.814999999999998</v>
      </c>
      <c r="C31" s="5">
        <f t="shared" si="27"/>
        <v>45098.714459587798</v>
      </c>
      <c r="D31" s="6">
        <f t="shared" si="41"/>
        <v>61.317249618065304</v>
      </c>
      <c r="E31" s="6">
        <f t="shared" si="42"/>
        <v>62.175691112718219</v>
      </c>
      <c r="F31" s="7">
        <f t="shared" si="3"/>
        <v>860.14962962962966</v>
      </c>
      <c r="G31" s="8">
        <f t="shared" si="4"/>
        <v>626.13833333333332</v>
      </c>
      <c r="H31" s="8">
        <f t="shared" si="5"/>
        <v>500.01777777777772</v>
      </c>
      <c r="I31" s="8">
        <f t="shared" si="6"/>
        <v>431.40631578947364</v>
      </c>
      <c r="J31" s="8">
        <f t="shared" si="7"/>
        <v>386.37737373737366</v>
      </c>
      <c r="K31" s="10">
        <f t="shared" si="8"/>
        <v>356.37913043478261</v>
      </c>
      <c r="L31" s="1">
        <f t="shared" si="28"/>
        <v>500.68149210903874</v>
      </c>
      <c r="M31" s="1">
        <f t="shared" si="29"/>
        <v>687.80487804878055</v>
      </c>
      <c r="N31" s="1">
        <f t="shared" si="30"/>
        <v>861.29137630662024</v>
      </c>
      <c r="O31" s="1">
        <f t="shared" si="31"/>
        <v>998.27235772357733</v>
      </c>
      <c r="P31" s="1">
        <f t="shared" si="32"/>
        <v>1114.6123693379793</v>
      </c>
      <c r="Q31" s="11">
        <f t="shared" si="33"/>
        <v>1208.4349593495933</v>
      </c>
      <c r="R31" s="14">
        <f t="shared" si="34"/>
        <v>36.904884046473938</v>
      </c>
      <c r="S31" s="3">
        <f t="shared" si="35"/>
        <v>50.697618488085411</v>
      </c>
      <c r="T31" s="3">
        <f t="shared" si="36"/>
        <v>63.485187437089088</v>
      </c>
      <c r="U31" s="3">
        <f t="shared" si="37"/>
        <v>73.581960166735058</v>
      </c>
      <c r="V31" s="3">
        <f t="shared" si="38"/>
        <v>82.157301389174137</v>
      </c>
      <c r="W31" s="18">
        <f t="shared" si="39"/>
        <v>89.072899149205597</v>
      </c>
      <c r="X31" s="30">
        <f t="shared" si="43"/>
        <v>3959.3630660120025</v>
      </c>
      <c r="Y31" s="30">
        <f t="shared" si="44"/>
        <v>2882.1834083469721</v>
      </c>
      <c r="Z31" s="30">
        <f t="shared" si="45"/>
        <v>2301.6366612111292</v>
      </c>
      <c r="AA31" s="30">
        <f t="shared" si="46"/>
        <v>1985.8105779998275</v>
      </c>
      <c r="AB31" s="30">
        <f t="shared" si="47"/>
        <v>1778.5374200267813</v>
      </c>
      <c r="AC31" s="30">
        <f t="shared" si="49"/>
        <v>1640.4522166085535</v>
      </c>
    </row>
    <row r="32" spans="1:29" x14ac:dyDescent="0.25">
      <c r="A32" s="4">
        <v>9600</v>
      </c>
      <c r="B32" s="69">
        <f>20+(50.91/2)</f>
        <v>45.454999999999998</v>
      </c>
      <c r="C32" s="5">
        <f t="shared" si="27"/>
        <v>45696.350102055694</v>
      </c>
      <c r="D32" s="6">
        <f t="shared" si="41"/>
        <v>62.129808785415719</v>
      </c>
      <c r="E32" s="6">
        <f t="shared" si="42"/>
        <v>62.99962610841154</v>
      </c>
      <c r="F32" s="7">
        <f t="shared" si="3"/>
        <v>853.39084175084179</v>
      </c>
      <c r="G32" s="8">
        <f t="shared" si="4"/>
        <v>621.21833333333325</v>
      </c>
      <c r="H32" s="8">
        <f t="shared" si="5"/>
        <v>496.08879382055846</v>
      </c>
      <c r="I32" s="8">
        <f t="shared" si="6"/>
        <v>428.0164593301435</v>
      </c>
      <c r="J32" s="8">
        <f t="shared" si="7"/>
        <v>383.34134067952243</v>
      </c>
      <c r="K32" s="10">
        <f t="shared" si="8"/>
        <v>353.57881422924902</v>
      </c>
      <c r="L32" s="1">
        <f t="shared" si="28"/>
        <v>511.33428981348635</v>
      </c>
      <c r="M32" s="1">
        <f t="shared" si="29"/>
        <v>702.43902439024396</v>
      </c>
      <c r="N32" s="1">
        <f t="shared" si="30"/>
        <v>879.616724738676</v>
      </c>
      <c r="O32" s="1">
        <f t="shared" si="31"/>
        <v>1019.5121951219513</v>
      </c>
      <c r="P32" s="1">
        <f t="shared" si="32"/>
        <v>1138.3275261324043</v>
      </c>
      <c r="Q32" s="11">
        <f t="shared" si="33"/>
        <v>1234.1463414634145</v>
      </c>
      <c r="R32" s="14">
        <f t="shared" si="34"/>
        <v>37.690094345335083</v>
      </c>
      <c r="S32" s="3">
        <f t="shared" si="35"/>
        <v>51.776291221874459</v>
      </c>
      <c r="T32" s="3">
        <f t="shared" si="36"/>
        <v>64.835936105963327</v>
      </c>
      <c r="U32" s="3">
        <f t="shared" si="37"/>
        <v>75.1475337873039</v>
      </c>
      <c r="V32" s="3">
        <f t="shared" si="38"/>
        <v>83.905329078305485</v>
      </c>
      <c r="W32" s="18">
        <f t="shared" si="39"/>
        <v>90.968067216209974</v>
      </c>
      <c r="X32" s="30">
        <f t="shared" si="43"/>
        <v>3928.2516242622628</v>
      </c>
      <c r="Y32" s="30">
        <f t="shared" si="44"/>
        <v>2859.5361088379705</v>
      </c>
      <c r="Z32" s="30">
        <f t="shared" si="45"/>
        <v>2283.5511172182009</v>
      </c>
      <c r="AA32" s="30">
        <f t="shared" si="46"/>
        <v>1970.2066969984101</v>
      </c>
      <c r="AB32" s="30">
        <f t="shared" si="47"/>
        <v>1764.562226941337</v>
      </c>
      <c r="AC32" s="30">
        <f t="shared" si="49"/>
        <v>1627.5620540421651</v>
      </c>
    </row>
    <row r="33" spans="1:29" x14ac:dyDescent="0.25">
      <c r="A33" s="4">
        <v>9800</v>
      </c>
      <c r="B33" s="69">
        <f>20+(49.51/2)</f>
        <v>44.754999999999995</v>
      </c>
      <c r="C33" s="5">
        <f t="shared" si="27"/>
        <v>45929.979875727651</v>
      </c>
      <c r="D33" s="6">
        <f t="shared" si="41"/>
        <v>62.447457200057173</v>
      </c>
      <c r="E33" s="6">
        <f t="shared" si="42"/>
        <v>63.321721600857977</v>
      </c>
      <c r="F33" s="7">
        <f t="shared" si="3"/>
        <v>840.24875420875412</v>
      </c>
      <c r="G33" s="8">
        <f t="shared" si="4"/>
        <v>611.65166666666653</v>
      </c>
      <c r="H33" s="8">
        <f t="shared" si="5"/>
        <v>488.44910279263212</v>
      </c>
      <c r="I33" s="8">
        <f t="shared" si="6"/>
        <v>421.42507177033485</v>
      </c>
      <c r="J33" s="8">
        <f t="shared" si="7"/>
        <v>377.43794306703387</v>
      </c>
      <c r="K33" s="10">
        <f t="shared" si="8"/>
        <v>348.13375494071147</v>
      </c>
      <c r="L33" s="1">
        <f t="shared" si="28"/>
        <v>521.98708751793401</v>
      </c>
      <c r="M33" s="1">
        <f t="shared" si="29"/>
        <v>717.07317073170736</v>
      </c>
      <c r="N33" s="1">
        <f t="shared" si="30"/>
        <v>897.94207317073176</v>
      </c>
      <c r="O33" s="1">
        <f t="shared" si="31"/>
        <v>1040.7520325203252</v>
      </c>
      <c r="P33" s="1">
        <f t="shared" si="32"/>
        <v>1162.0426829268295</v>
      </c>
      <c r="Q33" s="11">
        <f t="shared" si="33"/>
        <v>1259.8577235772357</v>
      </c>
      <c r="R33" s="14">
        <f t="shared" si="34"/>
        <v>38.475304644196221</v>
      </c>
      <c r="S33" s="3">
        <f t="shared" si="35"/>
        <v>52.854963955663507</v>
      </c>
      <c r="T33" s="3">
        <f t="shared" si="36"/>
        <v>66.186684774837559</v>
      </c>
      <c r="U33" s="3">
        <f t="shared" si="37"/>
        <v>76.713107407872727</v>
      </c>
      <c r="V33" s="3">
        <f t="shared" si="38"/>
        <v>85.653356767436861</v>
      </c>
      <c r="W33" s="18">
        <f t="shared" si="39"/>
        <v>92.863235283214351</v>
      </c>
      <c r="X33" s="30">
        <f t="shared" si="43"/>
        <v>3867.7571541933239</v>
      </c>
      <c r="Y33" s="30">
        <f t="shared" si="44"/>
        <v>2815.4996931260221</v>
      </c>
      <c r="Z33" s="30">
        <f t="shared" si="45"/>
        <v>2248.384781676396</v>
      </c>
      <c r="AA33" s="30">
        <f t="shared" si="46"/>
        <v>1939.865817273432</v>
      </c>
      <c r="AB33" s="30">
        <f t="shared" si="47"/>
        <v>1737.3882403863058</v>
      </c>
      <c r="AC33" s="30">
        <f t="shared" si="49"/>
        <v>1602.4978490519657</v>
      </c>
    </row>
    <row r="34" spans="1:29" x14ac:dyDescent="0.25">
      <c r="A34" s="4">
        <v>10000</v>
      </c>
      <c r="B34" s="69">
        <f>20+(48.22/2)</f>
        <v>44.11</v>
      </c>
      <c r="C34" s="5">
        <f t="shared" si="27"/>
        <v>46191.883983281921</v>
      </c>
      <c r="D34" s="6">
        <f t="shared" si="41"/>
        <v>62.803548049460254</v>
      </c>
      <c r="E34" s="6">
        <f t="shared" si="42"/>
        <v>63.682797722152699</v>
      </c>
      <c r="F34" s="7">
        <f t="shared" si="3"/>
        <v>828.13925925925923</v>
      </c>
      <c r="G34" s="8">
        <f t="shared" si="4"/>
        <v>602.83666666666659</v>
      </c>
      <c r="H34" s="8">
        <f t="shared" si="5"/>
        <v>481.40967320261433</v>
      </c>
      <c r="I34" s="8">
        <f t="shared" si="6"/>
        <v>415.35157894736841</v>
      </c>
      <c r="J34" s="8">
        <f t="shared" si="7"/>
        <v>371.9983838383838</v>
      </c>
      <c r="K34" s="10">
        <f t="shared" si="8"/>
        <v>343.11652173913046</v>
      </c>
      <c r="L34" s="1">
        <f t="shared" si="28"/>
        <v>532.63988522238162</v>
      </c>
      <c r="M34" s="1">
        <f t="shared" si="29"/>
        <v>731.70731707317077</v>
      </c>
      <c r="N34" s="1">
        <f t="shared" si="30"/>
        <v>916.26742160278752</v>
      </c>
      <c r="O34" s="1">
        <f t="shared" si="31"/>
        <v>1061.9918699186992</v>
      </c>
      <c r="P34" s="1">
        <f t="shared" si="32"/>
        <v>1185.7578397212546</v>
      </c>
      <c r="Q34" s="11">
        <f t="shared" si="33"/>
        <v>1285.5691056910568</v>
      </c>
      <c r="R34" s="14">
        <f t="shared" si="34"/>
        <v>39.260514943057373</v>
      </c>
      <c r="S34" s="3">
        <f t="shared" si="35"/>
        <v>53.933636689452563</v>
      </c>
      <c r="T34" s="3">
        <f t="shared" si="36"/>
        <v>67.537433443711805</v>
      </c>
      <c r="U34" s="3">
        <f t="shared" si="37"/>
        <v>78.278681028441554</v>
      </c>
      <c r="V34" s="3">
        <f t="shared" si="38"/>
        <v>87.401384456568223</v>
      </c>
      <c r="W34" s="18">
        <f t="shared" si="39"/>
        <v>94.758403350218728</v>
      </c>
      <c r="X34" s="30">
        <f t="shared" si="43"/>
        <v>3812.0158210583741</v>
      </c>
      <c r="Y34" s="30">
        <f t="shared" si="44"/>
        <v>2774.9232815057285</v>
      </c>
      <c r="Z34" s="30">
        <f t="shared" si="45"/>
        <v>2215.9815153557329</v>
      </c>
      <c r="AA34" s="30">
        <f t="shared" si="46"/>
        <v>1911.9088638125593</v>
      </c>
      <c r="AB34" s="30">
        <f t="shared" si="47"/>
        <v>1712.3493527748847</v>
      </c>
      <c r="AC34" s="30">
        <f t="shared" si="49"/>
        <v>1579.4029744538534</v>
      </c>
    </row>
    <row r="35" spans="1:29" x14ac:dyDescent="0.25">
      <c r="A35" s="4">
        <v>10200</v>
      </c>
      <c r="B35" s="69">
        <f>20+(47.01/2)</f>
        <v>43.504999999999995</v>
      </c>
      <c r="C35" s="5">
        <f t="shared" si="27"/>
        <v>46469.496054104136</v>
      </c>
      <c r="D35" s="6">
        <f t="shared" si="41"/>
        <v>63.180995807064235</v>
      </c>
      <c r="E35" s="6">
        <f t="shared" si="42"/>
        <v>64.065529748363133</v>
      </c>
      <c r="F35" s="7">
        <f t="shared" si="3"/>
        <v>816.78074074074073</v>
      </c>
      <c r="G35" s="8">
        <f t="shared" si="4"/>
        <v>594.56833333333327</v>
      </c>
      <c r="H35" s="8">
        <f t="shared" si="5"/>
        <v>474.80679738562083</v>
      </c>
      <c r="I35" s="8">
        <f t="shared" si="6"/>
        <v>409.65473684210519</v>
      </c>
      <c r="J35" s="8">
        <f t="shared" si="7"/>
        <v>366.89616161616152</v>
      </c>
      <c r="K35" s="10">
        <f t="shared" si="8"/>
        <v>338.41043478260866</v>
      </c>
      <c r="L35" s="1">
        <f t="shared" si="28"/>
        <v>543.29268292682923</v>
      </c>
      <c r="M35" s="1">
        <f t="shared" si="29"/>
        <v>746.34146341463418</v>
      </c>
      <c r="N35" s="1">
        <f t="shared" si="30"/>
        <v>934.59277003484328</v>
      </c>
      <c r="O35" s="1">
        <f t="shared" si="31"/>
        <v>1083.2317073170732</v>
      </c>
      <c r="P35" s="1">
        <f t="shared" si="32"/>
        <v>1209.4729965156796</v>
      </c>
      <c r="Q35" s="11">
        <f t="shared" si="33"/>
        <v>1311.280487804878</v>
      </c>
      <c r="R35" s="14">
        <f t="shared" si="34"/>
        <v>40.045725241918525</v>
      </c>
      <c r="S35" s="3">
        <f t="shared" si="35"/>
        <v>55.012309423241604</v>
      </c>
      <c r="T35" s="3">
        <f t="shared" si="36"/>
        <v>68.888182112586037</v>
      </c>
      <c r="U35" s="3">
        <f t="shared" si="37"/>
        <v>79.844254649010381</v>
      </c>
      <c r="V35" s="3">
        <f t="shared" si="38"/>
        <v>89.149412145699586</v>
      </c>
      <c r="W35" s="18">
        <f t="shared" si="39"/>
        <v>96.653571417223091</v>
      </c>
      <c r="X35" s="30">
        <f t="shared" si="43"/>
        <v>3759.7313147845061</v>
      </c>
      <c r="Y35" s="30">
        <f t="shared" si="44"/>
        <v>2736.8632364975451</v>
      </c>
      <c r="Z35" s="30">
        <f t="shared" si="45"/>
        <v>2185.5877539231728</v>
      </c>
      <c r="AA35" s="30">
        <f t="shared" si="46"/>
        <v>1885.6856749073993</v>
      </c>
      <c r="AB35" s="30">
        <f t="shared" si="47"/>
        <v>1688.8632643951789</v>
      </c>
      <c r="AC35" s="30">
        <f t="shared" si="49"/>
        <v>1557.7403401408949</v>
      </c>
    </row>
    <row r="36" spans="1:29" x14ac:dyDescent="0.25">
      <c r="A36" s="4">
        <v>10400</v>
      </c>
      <c r="B36" s="69">
        <f>20+(45.07/2)</f>
        <v>42.534999999999997</v>
      </c>
      <c r="C36" s="5">
        <f t="shared" si="27"/>
        <v>46324.249753753167</v>
      </c>
      <c r="D36" s="6">
        <f t="shared" si="41"/>
        <v>62.983515595899874</v>
      </c>
      <c r="E36" s="6">
        <f t="shared" si="42"/>
        <v>63.865284814242472</v>
      </c>
      <c r="F36" s="7">
        <f t="shared" si="3"/>
        <v>798.56956228956221</v>
      </c>
      <c r="G36" s="8">
        <f t="shared" si="4"/>
        <v>581.31166666666661</v>
      </c>
      <c r="H36" s="8">
        <f t="shared" si="5"/>
        <v>464.22036838978005</v>
      </c>
      <c r="I36" s="8">
        <f t="shared" si="6"/>
        <v>400.52095693779899</v>
      </c>
      <c r="J36" s="8">
        <f t="shared" si="7"/>
        <v>358.7157392102846</v>
      </c>
      <c r="K36" s="10">
        <f t="shared" si="8"/>
        <v>330.86513833992092</v>
      </c>
      <c r="L36" s="1">
        <f t="shared" si="28"/>
        <v>553.94548063127684</v>
      </c>
      <c r="M36" s="1">
        <f t="shared" si="29"/>
        <v>760.97560975609758</v>
      </c>
      <c r="N36" s="1">
        <f t="shared" si="30"/>
        <v>952.91811846689905</v>
      </c>
      <c r="O36" s="1">
        <f t="shared" si="31"/>
        <v>1104.4715447154472</v>
      </c>
      <c r="P36" s="1">
        <f t="shared" si="32"/>
        <v>1233.1881533101048</v>
      </c>
      <c r="Q36" s="11">
        <f t="shared" si="33"/>
        <v>1336.9918699186992</v>
      </c>
      <c r="R36" s="14">
        <f t="shared" si="34"/>
        <v>40.830935540779663</v>
      </c>
      <c r="S36" s="3">
        <f t="shared" si="35"/>
        <v>56.090982157030652</v>
      </c>
      <c r="T36" s="3">
        <f t="shared" si="36"/>
        <v>70.238930781460269</v>
      </c>
      <c r="U36" s="3">
        <f t="shared" si="37"/>
        <v>81.409828269579208</v>
      </c>
      <c r="V36" s="3">
        <f t="shared" si="38"/>
        <v>90.897439834830948</v>
      </c>
      <c r="W36" s="18">
        <f t="shared" si="39"/>
        <v>98.548739484227482</v>
      </c>
      <c r="X36" s="30">
        <f t="shared" si="43"/>
        <v>3675.9032634032633</v>
      </c>
      <c r="Y36" s="30">
        <f t="shared" si="44"/>
        <v>2675.8413461538457</v>
      </c>
      <c r="Z36" s="30">
        <f t="shared" si="45"/>
        <v>2136.8572603866719</v>
      </c>
      <c r="AA36" s="30">
        <f t="shared" si="46"/>
        <v>1843.6418844313578</v>
      </c>
      <c r="AB36" s="30">
        <f t="shared" si="47"/>
        <v>1651.2078830260646</v>
      </c>
      <c r="AC36" s="30">
        <f t="shared" si="49"/>
        <v>1523.0085132259046</v>
      </c>
    </row>
    <row r="37" spans="1:29" x14ac:dyDescent="0.25">
      <c r="A37" s="4">
        <v>10600</v>
      </c>
      <c r="B37" s="69">
        <f>20+(43.22/2)</f>
        <v>41.61</v>
      </c>
      <c r="C37" s="5">
        <f t="shared" si="27"/>
        <v>46188.323511607858</v>
      </c>
      <c r="D37" s="6">
        <f t="shared" si="41"/>
        <v>62.798707150268058</v>
      </c>
      <c r="E37" s="6">
        <f t="shared" si="42"/>
        <v>63.67788905037181</v>
      </c>
      <c r="F37" s="7">
        <f t="shared" si="3"/>
        <v>781.20323232323233</v>
      </c>
      <c r="G37" s="8">
        <f t="shared" si="4"/>
        <v>568.66999999999996</v>
      </c>
      <c r="H37" s="8">
        <f t="shared" si="5"/>
        <v>454.12506238859174</v>
      </c>
      <c r="I37" s="8">
        <f t="shared" si="6"/>
        <v>391.81090909090904</v>
      </c>
      <c r="J37" s="8">
        <f t="shared" si="7"/>
        <v>350.91482093663905</v>
      </c>
      <c r="K37" s="10">
        <f t="shared" si="8"/>
        <v>323.6698814229249</v>
      </c>
      <c r="L37" s="1">
        <f t="shared" si="28"/>
        <v>564.59827833572456</v>
      </c>
      <c r="M37" s="1">
        <f t="shared" si="29"/>
        <v>775.60975609756099</v>
      </c>
      <c r="N37" s="1">
        <f t="shared" si="30"/>
        <v>971.24346689895481</v>
      </c>
      <c r="O37" s="1">
        <f t="shared" si="31"/>
        <v>1125.7113821138212</v>
      </c>
      <c r="P37" s="1">
        <f t="shared" si="32"/>
        <v>1256.9033101045297</v>
      </c>
      <c r="Q37" s="11">
        <f t="shared" si="33"/>
        <v>1362.7032520325204</v>
      </c>
      <c r="R37" s="14">
        <f t="shared" si="34"/>
        <v>41.616145839640822</v>
      </c>
      <c r="S37" s="3">
        <f t="shared" si="35"/>
        <v>57.169654890819714</v>
      </c>
      <c r="T37" s="3">
        <f t="shared" si="36"/>
        <v>71.589679450334515</v>
      </c>
      <c r="U37" s="3">
        <f t="shared" si="37"/>
        <v>82.975401890148049</v>
      </c>
      <c r="V37" s="3">
        <f t="shared" si="38"/>
        <v>92.64546752396231</v>
      </c>
      <c r="W37" s="18">
        <f t="shared" si="39"/>
        <v>100.44390755123185</v>
      </c>
      <c r="X37" s="30">
        <f t="shared" si="43"/>
        <v>3595.9641422407381</v>
      </c>
      <c r="Y37" s="30">
        <f t="shared" si="44"/>
        <v>2617.6503682487723</v>
      </c>
      <c r="Z37" s="30">
        <f t="shared" si="45"/>
        <v>2090.3874598492866</v>
      </c>
      <c r="AA37" s="30">
        <f t="shared" si="46"/>
        <v>1803.5485790804939</v>
      </c>
      <c r="AB37" s="30">
        <f t="shared" si="47"/>
        <v>1615.2994007926306</v>
      </c>
      <c r="AC37" s="30">
        <f t="shared" si="49"/>
        <v>1489.8879566317125</v>
      </c>
    </row>
    <row r="38" spans="1:29" x14ac:dyDescent="0.25">
      <c r="A38" s="4">
        <v>10800</v>
      </c>
      <c r="B38" s="69">
        <f>20+(40.83/2)</f>
        <v>40.414999999999999</v>
      </c>
      <c r="C38" s="5">
        <f t="shared" si="27"/>
        <v>45708.288154139336</v>
      </c>
      <c r="D38" s="6">
        <f t="shared" si="41"/>
        <v>62.146040035648412</v>
      </c>
      <c r="E38" s="6">
        <f t="shared" si="42"/>
        <v>63.016084596147493</v>
      </c>
      <c r="F38" s="7">
        <f t="shared" si="3"/>
        <v>758.76781144781148</v>
      </c>
      <c r="G38" s="8">
        <f t="shared" si="4"/>
        <v>552.33833333333325</v>
      </c>
      <c r="H38" s="8">
        <f t="shared" si="5"/>
        <v>441.08301841948895</v>
      </c>
      <c r="I38" s="8">
        <f t="shared" si="6"/>
        <v>380.55846889952147</v>
      </c>
      <c r="J38" s="8">
        <f t="shared" si="7"/>
        <v>340.83687786960508</v>
      </c>
      <c r="K38" s="10">
        <f t="shared" si="8"/>
        <v>314.37438735177864</v>
      </c>
      <c r="L38" s="1">
        <f t="shared" si="28"/>
        <v>575.25107604017217</v>
      </c>
      <c r="M38" s="1">
        <f t="shared" si="29"/>
        <v>790.2439024390244</v>
      </c>
      <c r="N38" s="1">
        <f t="shared" si="30"/>
        <v>989.56881533101057</v>
      </c>
      <c r="O38" s="1">
        <f t="shared" si="31"/>
        <v>1146.9512195121952</v>
      </c>
      <c r="P38" s="1">
        <f t="shared" si="32"/>
        <v>1280.6184668989549</v>
      </c>
      <c r="Q38" s="11">
        <f t="shared" si="33"/>
        <v>1388.4146341463413</v>
      </c>
      <c r="R38" s="14">
        <f t="shared" si="34"/>
        <v>42.401356138501967</v>
      </c>
      <c r="S38" s="3">
        <f t="shared" si="35"/>
        <v>58.248327624608763</v>
      </c>
      <c r="T38" s="3">
        <f t="shared" si="36"/>
        <v>72.940428119208747</v>
      </c>
      <c r="U38" s="3">
        <f t="shared" si="37"/>
        <v>84.540975510716876</v>
      </c>
      <c r="V38" s="3">
        <f t="shared" si="38"/>
        <v>94.393495213093686</v>
      </c>
      <c r="W38" s="18">
        <f t="shared" si="39"/>
        <v>102.33907561823622</v>
      </c>
      <c r="X38" s="30">
        <f t="shared" si="43"/>
        <v>3492.6914397659079</v>
      </c>
      <c r="Y38" s="30">
        <f t="shared" si="44"/>
        <v>2542.473915711947</v>
      </c>
      <c r="Z38" s="30">
        <f t="shared" si="45"/>
        <v>2030.3535013172057</v>
      </c>
      <c r="AA38" s="30">
        <f t="shared" si="46"/>
        <v>1751.7523629785667</v>
      </c>
      <c r="AB38" s="30">
        <f t="shared" si="47"/>
        <v>1568.9095237451133</v>
      </c>
      <c r="AC38" s="30">
        <f t="shared" si="49"/>
        <v>1447.0997781127289</v>
      </c>
    </row>
    <row r="39" spans="1:29" x14ac:dyDescent="0.25">
      <c r="A39" s="4">
        <v>11000</v>
      </c>
      <c r="B39" s="69">
        <f>20+(39.53/2)</f>
        <v>39.765000000000001</v>
      </c>
      <c r="C39" s="5">
        <f t="shared" si="27"/>
        <v>45805.991685665984</v>
      </c>
      <c r="D39" s="6">
        <f t="shared" si="41"/>
        <v>62.278880004658042</v>
      </c>
      <c r="E39" s="6">
        <f t="shared" si="42"/>
        <v>63.150784324723254</v>
      </c>
      <c r="F39" s="7">
        <f t="shared" si="3"/>
        <v>746.56444444444446</v>
      </c>
      <c r="G39" s="8">
        <f t="shared" si="4"/>
        <v>543.45500000000004</v>
      </c>
      <c r="H39" s="8">
        <f t="shared" si="5"/>
        <v>433.98901960784309</v>
      </c>
      <c r="I39" s="8">
        <f t="shared" si="6"/>
        <v>374.43789473684211</v>
      </c>
      <c r="J39" s="8">
        <f t="shared" si="7"/>
        <v>335.35515151515148</v>
      </c>
      <c r="K39" s="10">
        <f t="shared" si="8"/>
        <v>309.31826086956522</v>
      </c>
      <c r="L39" s="1">
        <f t="shared" si="28"/>
        <v>585.90387374461977</v>
      </c>
      <c r="M39" s="1">
        <f t="shared" si="29"/>
        <v>804.8780487804878</v>
      </c>
      <c r="N39" s="1">
        <f t="shared" si="30"/>
        <v>1007.8941637630663</v>
      </c>
      <c r="O39" s="1">
        <f t="shared" si="31"/>
        <v>1168.1910569105692</v>
      </c>
      <c r="P39" s="1">
        <f t="shared" si="32"/>
        <v>1304.3336236933799</v>
      </c>
      <c r="Q39" s="11">
        <f t="shared" si="33"/>
        <v>1414.1260162601625</v>
      </c>
      <c r="R39" s="14">
        <f t="shared" si="34"/>
        <v>43.186566437363112</v>
      </c>
      <c r="S39" s="3">
        <f t="shared" si="35"/>
        <v>59.327000358397811</v>
      </c>
      <c r="T39" s="3">
        <f t="shared" si="36"/>
        <v>74.291176788082979</v>
      </c>
      <c r="U39" s="3">
        <f t="shared" si="37"/>
        <v>86.106549131285703</v>
      </c>
      <c r="V39" s="3">
        <f t="shared" si="38"/>
        <v>96.141522902225034</v>
      </c>
      <c r="W39" s="18">
        <f t="shared" si="39"/>
        <v>104.23424368524061</v>
      </c>
      <c r="X39" s="30">
        <f t="shared" si="43"/>
        <v>3436.5180032733224</v>
      </c>
      <c r="Y39" s="30">
        <f t="shared" si="44"/>
        <v>2501.582958265139</v>
      </c>
      <c r="Z39" s="30">
        <f t="shared" si="45"/>
        <v>1997.6990468855297</v>
      </c>
      <c r="AA39" s="30">
        <f t="shared" si="46"/>
        <v>1723.5786889482299</v>
      </c>
      <c r="AB39" s="30">
        <f t="shared" si="47"/>
        <v>1543.6765362297276</v>
      </c>
      <c r="AC39" s="30">
        <f t="shared" si="49"/>
        <v>1423.8258734789727</v>
      </c>
    </row>
    <row r="40" spans="1:29" x14ac:dyDescent="0.25">
      <c r="A40" s="4">
        <v>11200</v>
      </c>
      <c r="B40" s="69">
        <f>20+(36.59/2)</f>
        <v>38.295000000000002</v>
      </c>
      <c r="C40" s="5">
        <f t="shared" si="27"/>
        <v>44914.721849842557</v>
      </c>
      <c r="D40" s="6">
        <f t="shared" si="41"/>
        <v>61.067089033338711</v>
      </c>
      <c r="E40" s="6">
        <f t="shared" si="42"/>
        <v>61.922028279805453</v>
      </c>
      <c r="F40" s="7">
        <f t="shared" si="3"/>
        <v>718.96606060606064</v>
      </c>
      <c r="G40" s="8">
        <f t="shared" si="4"/>
        <v>523.36500000000001</v>
      </c>
      <c r="H40" s="8">
        <f t="shared" si="5"/>
        <v>417.94566844919785</v>
      </c>
      <c r="I40" s="8">
        <f t="shared" si="6"/>
        <v>360.59598086124402</v>
      </c>
      <c r="J40" s="8">
        <f t="shared" si="7"/>
        <v>322.95801652892561</v>
      </c>
      <c r="K40" s="10">
        <f t="shared" si="8"/>
        <v>297.88363636363641</v>
      </c>
      <c r="L40" s="1">
        <f t="shared" si="28"/>
        <v>596.55667144906738</v>
      </c>
      <c r="M40" s="1">
        <f t="shared" si="29"/>
        <v>819.51219512195121</v>
      </c>
      <c r="N40" s="1">
        <f t="shared" si="30"/>
        <v>1026.219512195122</v>
      </c>
      <c r="O40" s="1">
        <f t="shared" si="31"/>
        <v>1189.4308943089432</v>
      </c>
      <c r="P40" s="1">
        <f t="shared" si="32"/>
        <v>1328.0487804878051</v>
      </c>
      <c r="Q40" s="11">
        <f t="shared" si="33"/>
        <v>1439.8373983739837</v>
      </c>
      <c r="R40" s="14">
        <f t="shared" si="34"/>
        <v>43.971776736224257</v>
      </c>
      <c r="S40" s="3">
        <f t="shared" si="35"/>
        <v>60.405673092186859</v>
      </c>
      <c r="T40" s="3">
        <f t="shared" si="36"/>
        <v>75.641925456957225</v>
      </c>
      <c r="U40" s="3">
        <f t="shared" si="37"/>
        <v>87.672122751854545</v>
      </c>
      <c r="V40" s="3">
        <f t="shared" si="38"/>
        <v>97.889550591356397</v>
      </c>
      <c r="W40" s="18">
        <f t="shared" si="39"/>
        <v>106.12941175224498</v>
      </c>
      <c r="X40" s="30">
        <f t="shared" si="43"/>
        <v>3309.4796161285526</v>
      </c>
      <c r="Y40" s="30">
        <f t="shared" si="44"/>
        <v>2409.1064852700492</v>
      </c>
      <c r="Z40" s="30">
        <f t="shared" si="45"/>
        <v>1923.8497422477399</v>
      </c>
      <c r="AA40" s="30">
        <f t="shared" si="46"/>
        <v>1659.8628415257756</v>
      </c>
      <c r="AB40" s="30">
        <f t="shared" si="47"/>
        <v>1486.6111644641624</v>
      </c>
      <c r="AC40" s="30">
        <f t="shared" si="49"/>
        <v>1371.1910429995539</v>
      </c>
    </row>
    <row r="41" spans="1:29" x14ac:dyDescent="0.25">
      <c r="A41" s="4">
        <v>11400</v>
      </c>
      <c r="B41" s="69">
        <f>20+(34.49/2)</f>
        <v>37.245000000000005</v>
      </c>
      <c r="C41" s="5">
        <f t="shared" si="27"/>
        <v>44463.274985521704</v>
      </c>
      <c r="D41" s="6">
        <f t="shared" si="41"/>
        <v>60.453291491644713</v>
      </c>
      <c r="E41" s="6">
        <f t="shared" si="42"/>
        <v>61.299637572527736</v>
      </c>
      <c r="F41" s="7">
        <f t="shared" si="3"/>
        <v>699.25292929292937</v>
      </c>
      <c r="G41" s="8">
        <f t="shared" si="4"/>
        <v>509.01500000000004</v>
      </c>
      <c r="H41" s="8">
        <f t="shared" si="5"/>
        <v>406.48613190730839</v>
      </c>
      <c r="I41" s="8">
        <f t="shared" si="6"/>
        <v>350.70889952153112</v>
      </c>
      <c r="J41" s="8">
        <f t="shared" si="7"/>
        <v>314.10292011019283</v>
      </c>
      <c r="K41" s="10">
        <f t="shared" si="8"/>
        <v>289.71604743083009</v>
      </c>
      <c r="L41" s="1">
        <f t="shared" si="28"/>
        <v>607.20946915351499</v>
      </c>
      <c r="M41" s="1">
        <f t="shared" si="29"/>
        <v>834.14634146341461</v>
      </c>
      <c r="N41" s="1">
        <f t="shared" si="30"/>
        <v>1044.5448606271777</v>
      </c>
      <c r="O41" s="1">
        <f t="shared" si="31"/>
        <v>1210.6707317073171</v>
      </c>
      <c r="P41" s="1">
        <f t="shared" si="32"/>
        <v>1351.7639372822302</v>
      </c>
      <c r="Q41" s="11">
        <f t="shared" si="33"/>
        <v>1465.5487804878048</v>
      </c>
      <c r="R41" s="14">
        <f t="shared" si="34"/>
        <v>44.756987035085402</v>
      </c>
      <c r="S41" s="3">
        <f t="shared" si="35"/>
        <v>61.484345825975907</v>
      </c>
      <c r="T41" s="3">
        <f t="shared" si="36"/>
        <v>76.992674125831428</v>
      </c>
      <c r="U41" s="3">
        <f t="shared" si="37"/>
        <v>89.237696372423386</v>
      </c>
      <c r="V41" s="3">
        <f t="shared" si="38"/>
        <v>99.637578280487759</v>
      </c>
      <c r="W41" s="18">
        <f t="shared" si="39"/>
        <v>108.02457981924937</v>
      </c>
      <c r="X41" s="30">
        <f t="shared" si="43"/>
        <v>3218.7379110251454</v>
      </c>
      <c r="Y41" s="30">
        <f t="shared" si="44"/>
        <v>2343.051861702128</v>
      </c>
      <c r="Z41" s="30">
        <f t="shared" si="45"/>
        <v>1871.1002389350326</v>
      </c>
      <c r="AA41" s="30">
        <f t="shared" si="46"/>
        <v>1614.3515219383082</v>
      </c>
      <c r="AB41" s="30">
        <f t="shared" si="47"/>
        <v>1445.8501846316158</v>
      </c>
      <c r="AC41" s="30">
        <f t="shared" si="49"/>
        <v>1333.5947355142548</v>
      </c>
    </row>
    <row r="42" spans="1:29" x14ac:dyDescent="0.25">
      <c r="A42" s="4">
        <v>11600</v>
      </c>
      <c r="B42" s="69">
        <f>20+(32.94/2)</f>
        <v>36.47</v>
      </c>
      <c r="C42" s="5">
        <f t="shared" si="27"/>
        <v>44301.901842882304</v>
      </c>
      <c r="D42" s="6">
        <f t="shared" si="41"/>
        <v>60.233884854727414</v>
      </c>
      <c r="E42" s="6">
        <f t="shared" si="42"/>
        <v>61.077159242693597</v>
      </c>
      <c r="F42" s="7">
        <f t="shared" si="3"/>
        <v>684.70276094276096</v>
      </c>
      <c r="G42" s="8">
        <f t="shared" si="4"/>
        <v>498.42333333333329</v>
      </c>
      <c r="H42" s="8">
        <f t="shared" si="5"/>
        <v>398.02790255496132</v>
      </c>
      <c r="I42" s="8">
        <f t="shared" si="6"/>
        <v>343.41129186602865</v>
      </c>
      <c r="J42" s="8">
        <f t="shared" si="7"/>
        <v>307.56701561065194</v>
      </c>
      <c r="K42" s="10">
        <f t="shared" si="8"/>
        <v>283.68758893280631</v>
      </c>
      <c r="L42" s="1">
        <f t="shared" si="28"/>
        <v>617.86226685796271</v>
      </c>
      <c r="M42" s="1">
        <f t="shared" si="29"/>
        <v>848.78048780487813</v>
      </c>
      <c r="N42" s="1">
        <f t="shared" si="30"/>
        <v>1062.8702090592335</v>
      </c>
      <c r="O42" s="1">
        <f t="shared" si="31"/>
        <v>1231.9105691056911</v>
      </c>
      <c r="P42" s="1">
        <f t="shared" si="32"/>
        <v>1375.4790940766552</v>
      </c>
      <c r="Q42" s="11">
        <f t="shared" si="33"/>
        <v>1491.260162601626</v>
      </c>
      <c r="R42" s="14">
        <f t="shared" si="34"/>
        <v>45.542197333946554</v>
      </c>
      <c r="S42" s="3">
        <f t="shared" si="35"/>
        <v>62.563018559764977</v>
      </c>
      <c r="T42" s="3">
        <f t="shared" si="36"/>
        <v>78.343422794705688</v>
      </c>
      <c r="U42" s="3">
        <f t="shared" si="37"/>
        <v>90.803269992992199</v>
      </c>
      <c r="V42" s="3">
        <f t="shared" si="38"/>
        <v>101.38560596961914</v>
      </c>
      <c r="W42" s="18">
        <f t="shared" si="39"/>
        <v>109.9197478862537</v>
      </c>
      <c r="X42" s="30">
        <f t="shared" si="43"/>
        <v>3151.7618905916779</v>
      </c>
      <c r="Y42" s="30">
        <f t="shared" si="44"/>
        <v>2294.2972585924713</v>
      </c>
      <c r="Z42" s="30">
        <f t="shared" si="45"/>
        <v>1832.166081728034</v>
      </c>
      <c r="AA42" s="30">
        <f t="shared" si="46"/>
        <v>1580.7598336713675</v>
      </c>
      <c r="AB42" s="30">
        <f t="shared" si="47"/>
        <v>1415.7646995171172</v>
      </c>
      <c r="AC42" s="30">
        <f t="shared" si="49"/>
        <v>1305.8450799893908</v>
      </c>
    </row>
    <row r="43" spans="1:29" ht="15.75" thickBot="1" x14ac:dyDescent="0.3"/>
    <row r="44" spans="1:29" x14ac:dyDescent="0.25">
      <c r="A44" s="34" t="s">
        <v>35</v>
      </c>
      <c r="B44" s="35">
        <v>1580</v>
      </c>
      <c r="C44" s="36" t="s">
        <v>41</v>
      </c>
      <c r="D44" s="37">
        <f>B48*B47/100</f>
        <v>114.21</v>
      </c>
    </row>
    <row r="45" spans="1:29" x14ac:dyDescent="0.25">
      <c r="A45" s="7" t="s">
        <v>36</v>
      </c>
      <c r="B45" s="1">
        <v>1230</v>
      </c>
      <c r="C45" s="8" t="s">
        <v>42</v>
      </c>
      <c r="D45" s="38">
        <f>B49*B47/100</f>
        <v>128.79</v>
      </c>
    </row>
    <row r="46" spans="1:29" x14ac:dyDescent="0.25">
      <c r="A46" s="7" t="s">
        <v>37</v>
      </c>
      <c r="B46" s="1">
        <v>1170</v>
      </c>
      <c r="C46" s="8" t="s">
        <v>43</v>
      </c>
      <c r="D46" s="38">
        <f>(D45/B47)*B44</f>
        <v>837.39999999999986</v>
      </c>
    </row>
    <row r="47" spans="1:29" x14ac:dyDescent="0.25">
      <c r="A47" s="7" t="s">
        <v>38</v>
      </c>
      <c r="B47" s="1">
        <v>243</v>
      </c>
      <c r="C47" s="8" t="s">
        <v>44</v>
      </c>
      <c r="D47" s="38">
        <f>(D44/B47)*B44</f>
        <v>742.59999999999991</v>
      </c>
    </row>
    <row r="48" spans="1:29" x14ac:dyDescent="0.25">
      <c r="A48" s="7" t="s">
        <v>39</v>
      </c>
      <c r="B48" s="15">
        <v>47</v>
      </c>
      <c r="C48" s="8" t="s">
        <v>45</v>
      </c>
      <c r="D48" s="38">
        <v>335</v>
      </c>
    </row>
    <row r="49" spans="1:5" x14ac:dyDescent="0.25">
      <c r="A49" s="7" t="s">
        <v>40</v>
      </c>
      <c r="B49" s="15">
        <v>53</v>
      </c>
      <c r="C49" s="8" t="s">
        <v>55</v>
      </c>
      <c r="D49" s="38">
        <v>0.01</v>
      </c>
    </row>
    <row r="50" spans="1:5" x14ac:dyDescent="0.25">
      <c r="A50" s="7" t="s">
        <v>47</v>
      </c>
      <c r="B50" s="15">
        <v>0.9</v>
      </c>
      <c r="C50" s="8" t="s">
        <v>56</v>
      </c>
      <c r="D50" s="38">
        <v>0.95399999999999996</v>
      </c>
    </row>
    <row r="51" spans="1:5" ht="15.75" thickBot="1" x14ac:dyDescent="0.3">
      <c r="A51" s="39"/>
      <c r="B51" s="40"/>
      <c r="C51" s="9" t="s">
        <v>57</v>
      </c>
      <c r="D51" s="41">
        <v>0.8</v>
      </c>
    </row>
    <row r="52" spans="1:5" x14ac:dyDescent="0.25">
      <c r="A52" s="32" t="s">
        <v>13</v>
      </c>
      <c r="B52" s="33">
        <f>40/11</f>
        <v>3.6363636363636362</v>
      </c>
    </row>
    <row r="53" spans="1:5" ht="15.75" thickBot="1" x14ac:dyDescent="0.3"/>
    <row r="54" spans="1:5" ht="15.75" thickBot="1" x14ac:dyDescent="0.3">
      <c r="A54" s="62" t="s">
        <v>4</v>
      </c>
      <c r="B54" s="62" t="s">
        <v>5</v>
      </c>
      <c r="C54" s="58" t="s">
        <v>6</v>
      </c>
      <c r="D54" s="56" t="s">
        <v>14</v>
      </c>
      <c r="E54" s="2" t="s">
        <v>15</v>
      </c>
    </row>
    <row r="55" spans="1:5" x14ac:dyDescent="0.25">
      <c r="A55" s="66" t="s">
        <v>7</v>
      </c>
      <c r="B55" s="63">
        <f>82/45</f>
        <v>1.8222222222222222</v>
      </c>
      <c r="C55" s="59">
        <f>34/12</f>
        <v>2.8333333333333335</v>
      </c>
      <c r="D55" s="57">
        <f>B55*C55</f>
        <v>5.162962962962963</v>
      </c>
      <c r="E55" s="1">
        <f t="shared" ref="E55:E60" si="50">D55*$B$52</f>
        <v>18.774410774410775</v>
      </c>
    </row>
    <row r="56" spans="1:5" x14ac:dyDescent="0.25">
      <c r="A56" s="67" t="s">
        <v>8</v>
      </c>
      <c r="B56" s="64">
        <f t="shared" ref="B56:B60" si="51">82/45</f>
        <v>1.8222222222222222</v>
      </c>
      <c r="C56" s="60">
        <f>33/16</f>
        <v>2.0625</v>
      </c>
      <c r="D56" s="57">
        <f t="shared" ref="D56:D60" si="52">B56*C56</f>
        <v>3.7583333333333333</v>
      </c>
      <c r="E56" s="1">
        <f t="shared" si="50"/>
        <v>13.666666666666666</v>
      </c>
    </row>
    <row r="57" spans="1:5" x14ac:dyDescent="0.25">
      <c r="A57" s="67" t="s">
        <v>9</v>
      </c>
      <c r="B57" s="64">
        <f t="shared" si="51"/>
        <v>1.8222222222222222</v>
      </c>
      <c r="C57" s="60">
        <f>28/17</f>
        <v>1.6470588235294117</v>
      </c>
      <c r="D57" s="57">
        <f t="shared" si="52"/>
        <v>3.0013071895424837</v>
      </c>
      <c r="E57" s="1">
        <f t="shared" si="50"/>
        <v>10.913844325609031</v>
      </c>
    </row>
    <row r="58" spans="1:5" x14ac:dyDescent="0.25">
      <c r="A58" s="67" t="s">
        <v>10</v>
      </c>
      <c r="B58" s="64">
        <f t="shared" si="51"/>
        <v>1.8222222222222222</v>
      </c>
      <c r="C58" s="60">
        <f>27/19</f>
        <v>1.4210526315789473</v>
      </c>
      <c r="D58" s="57">
        <f t="shared" si="52"/>
        <v>2.5894736842105264</v>
      </c>
      <c r="E58" s="1">
        <f t="shared" si="50"/>
        <v>9.4162679425837315</v>
      </c>
    </row>
    <row r="59" spans="1:5" x14ac:dyDescent="0.25">
      <c r="A59" s="67" t="s">
        <v>11</v>
      </c>
      <c r="B59" s="64">
        <f t="shared" si="51"/>
        <v>1.8222222222222222</v>
      </c>
      <c r="C59" s="60">
        <f>28/22</f>
        <v>1.2727272727272727</v>
      </c>
      <c r="D59" s="57">
        <f t="shared" si="52"/>
        <v>2.319191919191919</v>
      </c>
      <c r="E59" s="1">
        <f t="shared" si="50"/>
        <v>8.4334251606978867</v>
      </c>
    </row>
    <row r="60" spans="1:5" ht="15.75" thickBot="1" x14ac:dyDescent="0.3">
      <c r="A60" s="68" t="s">
        <v>12</v>
      </c>
      <c r="B60" s="65">
        <f t="shared" si="51"/>
        <v>1.8222222222222222</v>
      </c>
      <c r="C60" s="61">
        <f>27/23</f>
        <v>1.173913043478261</v>
      </c>
      <c r="D60" s="57">
        <f t="shared" si="52"/>
        <v>2.1391304347826088</v>
      </c>
      <c r="E60" s="1">
        <f t="shared" si="50"/>
        <v>7.7786561264822138</v>
      </c>
    </row>
    <row r="62" spans="1:5" x14ac:dyDescent="0.25">
      <c r="A62" s="3" t="s">
        <v>70</v>
      </c>
      <c r="B62" s="1">
        <v>0.19552</v>
      </c>
    </row>
    <row r="63" spans="1:5" ht="15.75" thickBot="1" x14ac:dyDescent="0.3"/>
    <row r="64" spans="1:5" x14ac:dyDescent="0.25">
      <c r="A64" s="44" t="s">
        <v>58</v>
      </c>
      <c r="B64" s="42">
        <f>B47*D49*9.81</f>
        <v>23.838300000000004</v>
      </c>
    </row>
    <row r="65" spans="1:2" ht="15.75" thickBot="1" x14ac:dyDescent="0.3">
      <c r="A65" s="45" t="s">
        <v>59</v>
      </c>
      <c r="B65" s="43">
        <f>0.5*1.225*D50*D51*25^2</f>
        <v>292.16249999999997</v>
      </c>
    </row>
    <row r="66" spans="1:2" ht="15.75" thickBot="1" x14ac:dyDescent="0.3"/>
    <row r="67" spans="1:2" x14ac:dyDescent="0.25">
      <c r="A67" s="49" t="s">
        <v>60</v>
      </c>
      <c r="B67" s="50" t="s">
        <v>61</v>
      </c>
    </row>
    <row r="68" spans="1:2" x14ac:dyDescent="0.25">
      <c r="A68" s="46">
        <v>0</v>
      </c>
      <c r="B68" s="70">
        <f>$B$64+0.5*1.225*$D$51*$D$50*(A68/3.6)^2</f>
        <v>23.838300000000004</v>
      </c>
    </row>
    <row r="69" spans="1:2" x14ac:dyDescent="0.25">
      <c r="A69" s="46">
        <f>A68+10</f>
        <v>10</v>
      </c>
      <c r="B69" s="70">
        <f t="shared" ref="B69:B82" si="53">$B$64+0.5*1.225*$D$51*$D$50*(A69/3.6)^2</f>
        <v>27.445244444444448</v>
      </c>
    </row>
    <row r="70" spans="1:2" x14ac:dyDescent="0.25">
      <c r="A70" s="46">
        <f t="shared" ref="A70:A82" si="54">A69+10</f>
        <v>20</v>
      </c>
      <c r="B70" s="70">
        <f t="shared" si="53"/>
        <v>38.266077777777781</v>
      </c>
    </row>
    <row r="71" spans="1:2" x14ac:dyDescent="0.25">
      <c r="A71" s="46">
        <f t="shared" si="54"/>
        <v>30</v>
      </c>
      <c r="B71" s="70">
        <f t="shared" si="53"/>
        <v>56.30080000000001</v>
      </c>
    </row>
    <row r="72" spans="1:2" x14ac:dyDescent="0.25">
      <c r="A72" s="46">
        <f t="shared" si="54"/>
        <v>40</v>
      </c>
      <c r="B72" s="70">
        <f t="shared" si="53"/>
        <v>81.549411111111112</v>
      </c>
    </row>
    <row r="73" spans="1:2" x14ac:dyDescent="0.25">
      <c r="A73" s="46">
        <f t="shared" si="54"/>
        <v>50</v>
      </c>
      <c r="B73" s="70">
        <f t="shared" si="53"/>
        <v>114.01191111111113</v>
      </c>
    </row>
    <row r="74" spans="1:2" x14ac:dyDescent="0.25">
      <c r="A74" s="46">
        <f t="shared" si="54"/>
        <v>60</v>
      </c>
      <c r="B74" s="70">
        <f t="shared" si="53"/>
        <v>153.68830000000003</v>
      </c>
    </row>
    <row r="75" spans="1:2" x14ac:dyDescent="0.25">
      <c r="A75" s="46">
        <f t="shared" si="54"/>
        <v>70</v>
      </c>
      <c r="B75" s="70">
        <f t="shared" si="53"/>
        <v>200.57857777777778</v>
      </c>
    </row>
    <row r="76" spans="1:2" x14ac:dyDescent="0.25">
      <c r="A76" s="46">
        <f t="shared" si="54"/>
        <v>80</v>
      </c>
      <c r="B76" s="70">
        <f t="shared" si="53"/>
        <v>254.68274444444447</v>
      </c>
    </row>
    <row r="77" spans="1:2" x14ac:dyDescent="0.25">
      <c r="A77" s="46">
        <f t="shared" si="54"/>
        <v>90</v>
      </c>
      <c r="B77" s="70">
        <f t="shared" si="53"/>
        <v>316.00080000000003</v>
      </c>
    </row>
    <row r="78" spans="1:2" x14ac:dyDescent="0.25">
      <c r="A78" s="46">
        <f>A77+10</f>
        <v>100</v>
      </c>
      <c r="B78" s="70">
        <f t="shared" si="53"/>
        <v>384.53274444444452</v>
      </c>
    </row>
    <row r="79" spans="1:2" x14ac:dyDescent="0.25">
      <c r="A79" s="46">
        <f t="shared" si="54"/>
        <v>110</v>
      </c>
      <c r="B79" s="70">
        <f t="shared" si="53"/>
        <v>460.27857777777774</v>
      </c>
    </row>
    <row r="80" spans="1:2" x14ac:dyDescent="0.25">
      <c r="A80" s="46">
        <f t="shared" si="54"/>
        <v>120</v>
      </c>
      <c r="B80" s="70">
        <f t="shared" si="53"/>
        <v>543.23830000000009</v>
      </c>
    </row>
    <row r="81" spans="1:2" x14ac:dyDescent="0.25">
      <c r="A81" s="46">
        <f t="shared" si="54"/>
        <v>130</v>
      </c>
      <c r="B81" s="70">
        <f t="shared" si="53"/>
        <v>633.41191111111107</v>
      </c>
    </row>
    <row r="82" spans="1:2" x14ac:dyDescent="0.25">
      <c r="A82" s="46">
        <f t="shared" si="54"/>
        <v>140</v>
      </c>
      <c r="B82" s="70">
        <f t="shared" si="53"/>
        <v>730.79941111111111</v>
      </c>
    </row>
    <row r="83" spans="1:2" x14ac:dyDescent="0.25">
      <c r="A83" s="46">
        <v>150</v>
      </c>
      <c r="B83" s="70">
        <f>$B$64+0.5*1.225*$D$51*$D$50*(A83/3.6)^2</f>
        <v>835.4008</v>
      </c>
    </row>
    <row r="84" spans="1:2" ht="15.75" thickBot="1" x14ac:dyDescent="0.3">
      <c r="A84" s="47"/>
      <c r="B84" s="48"/>
    </row>
    <row r="87" spans="1:2" x14ac:dyDescent="0.25">
      <c r="A87" s="16">
        <v>0</v>
      </c>
      <c r="B87" s="16">
        <f>B127</f>
        <v>403.15648763095629</v>
      </c>
    </row>
    <row r="88" spans="1:2" x14ac:dyDescent="0.25">
      <c r="A88" s="16">
        <v>200</v>
      </c>
      <c r="B88" s="16">
        <f>B127</f>
        <v>403.15648763095629</v>
      </c>
    </row>
    <row r="89" spans="1:2" x14ac:dyDescent="0.25">
      <c r="A89" s="16">
        <v>0</v>
      </c>
      <c r="B89" s="16">
        <f>$B$128</f>
        <v>865.07617614213177</v>
      </c>
    </row>
    <row r="90" spans="1:2" x14ac:dyDescent="0.25">
      <c r="A90" s="16">
        <v>200</v>
      </c>
      <c r="B90" s="16">
        <f>$B$128</f>
        <v>865.07617614213177</v>
      </c>
    </row>
    <row r="91" spans="1:2" x14ac:dyDescent="0.25">
      <c r="A91" s="16">
        <v>0</v>
      </c>
      <c r="B91" s="16">
        <f>$B$129</f>
        <v>1399.616793390692</v>
      </c>
    </row>
    <row r="92" spans="1:2" x14ac:dyDescent="0.25">
      <c r="A92" s="16">
        <v>200</v>
      </c>
      <c r="B92" s="16">
        <f>$B$129</f>
        <v>1399.616793390692</v>
      </c>
    </row>
    <row r="93" spans="1:2" x14ac:dyDescent="0.25">
      <c r="A93" s="16">
        <v>0</v>
      </c>
      <c r="B93" s="16">
        <f>$B$130</f>
        <v>2025.3651050933781</v>
      </c>
    </row>
    <row r="94" spans="1:2" x14ac:dyDescent="0.25">
      <c r="A94" s="16">
        <v>200</v>
      </c>
      <c r="B94" s="16">
        <f>$B$130</f>
        <v>2025.3651050933781</v>
      </c>
    </row>
    <row r="95" spans="1:2" x14ac:dyDescent="0.25">
      <c r="A95" s="16">
        <v>0</v>
      </c>
      <c r="B95" s="16">
        <f>$B$131</f>
        <v>2258.3690999999999</v>
      </c>
    </row>
    <row r="96" spans="1:2" x14ac:dyDescent="0.25">
      <c r="A96" s="16">
        <v>200</v>
      </c>
      <c r="B96" s="16">
        <f>$B$131</f>
        <v>2258.3690999999999</v>
      </c>
    </row>
    <row r="97" spans="1:6" x14ac:dyDescent="0.25">
      <c r="A97" s="16">
        <v>0</v>
      </c>
      <c r="B97" s="16">
        <f>$B$132</f>
        <v>3047.101013793103</v>
      </c>
    </row>
    <row r="98" spans="1:6" x14ac:dyDescent="0.25">
      <c r="A98" s="16">
        <v>200</v>
      </c>
      <c r="B98" s="16">
        <f>$B$132</f>
        <v>3047.101013793103</v>
      </c>
    </row>
    <row r="99" spans="1:6" x14ac:dyDescent="0.25">
      <c r="A99" s="16">
        <v>0</v>
      </c>
      <c r="B99" s="16">
        <f>$B$133</f>
        <v>4003.8616659777417</v>
      </c>
    </row>
    <row r="100" spans="1:6" x14ac:dyDescent="0.25">
      <c r="A100" s="16">
        <v>200</v>
      </c>
      <c r="B100" s="16">
        <f>$B$133</f>
        <v>4003.8616659777417</v>
      </c>
    </row>
    <row r="101" spans="1:6" x14ac:dyDescent="0.25">
      <c r="A101" s="16">
        <v>0</v>
      </c>
      <c r="B101" s="16">
        <f>$B$134</f>
        <v>5188.7467441281142</v>
      </c>
    </row>
    <row r="102" spans="1:6" x14ac:dyDescent="0.25">
      <c r="A102" s="16">
        <v>200</v>
      </c>
      <c r="B102" s="16">
        <f>$B$134</f>
        <v>5188.7467441281142</v>
      </c>
    </row>
    <row r="103" spans="1:6" x14ac:dyDescent="0.25">
      <c r="A103" s="16">
        <v>0</v>
      </c>
      <c r="B103" s="16">
        <f>$B$135</f>
        <v>5649.0881364422467</v>
      </c>
    </row>
    <row r="104" spans="1:6" x14ac:dyDescent="0.25">
      <c r="A104" s="16">
        <v>200</v>
      </c>
      <c r="B104" s="16">
        <f>$B$135</f>
        <v>5649.0881364422467</v>
      </c>
    </row>
    <row r="105" spans="1:6" x14ac:dyDescent="0.25">
      <c r="A105" s="16">
        <v>0</v>
      </c>
      <c r="B105" s="16">
        <f>$B$136</f>
        <v>0</v>
      </c>
    </row>
    <row r="106" spans="1:6" x14ac:dyDescent="0.25">
      <c r="A106" s="16">
        <v>200</v>
      </c>
      <c r="B106" s="16">
        <f>$B$136</f>
        <v>0</v>
      </c>
    </row>
    <row r="107" spans="1:6" x14ac:dyDescent="0.25">
      <c r="A107" s="16">
        <v>0</v>
      </c>
      <c r="B107" s="16">
        <f>$B$137</f>
        <v>0</v>
      </c>
    </row>
    <row r="108" spans="1:6" x14ac:dyDescent="0.25">
      <c r="A108" s="16">
        <v>200</v>
      </c>
      <c r="B108" s="16">
        <f>$B$137</f>
        <v>0</v>
      </c>
    </row>
    <row r="109" spans="1:6" x14ac:dyDescent="0.25">
      <c r="A109" s="16">
        <v>0</v>
      </c>
      <c r="B109" s="16">
        <f>$B$138</f>
        <v>0</v>
      </c>
    </row>
    <row r="110" spans="1:6" x14ac:dyDescent="0.25">
      <c r="A110" s="16">
        <v>200</v>
      </c>
      <c r="B110" s="16">
        <f>$B$138</f>
        <v>0</v>
      </c>
    </row>
    <row r="111" spans="1:6" ht="15.75" thickBot="1" x14ac:dyDescent="0.3">
      <c r="A111" s="16">
        <v>0</v>
      </c>
      <c r="B111" s="16">
        <f>$B$139</f>
        <v>0</v>
      </c>
    </row>
    <row r="112" spans="1:6" ht="47.25" customHeight="1" thickBot="1" x14ac:dyDescent="0.3">
      <c r="A112" s="16">
        <v>200</v>
      </c>
      <c r="B112" s="16">
        <f>$B$139</f>
        <v>0</v>
      </c>
      <c r="D112" s="54" t="s">
        <v>62</v>
      </c>
      <c r="E112" s="55" t="s">
        <v>60</v>
      </c>
      <c r="F112" s="55" t="s">
        <v>69</v>
      </c>
    </row>
    <row r="113" spans="1:12" ht="15.75" thickBot="1" x14ac:dyDescent="0.3">
      <c r="A113" s="16">
        <v>0</v>
      </c>
      <c r="B113" s="16">
        <f>$B$140</f>
        <v>0</v>
      </c>
      <c r="C113" s="16"/>
      <c r="D113" s="51" t="s">
        <v>64</v>
      </c>
      <c r="E113" s="52">
        <v>52.7</v>
      </c>
      <c r="F113" s="52">
        <v>2888</v>
      </c>
    </row>
    <row r="114" spans="1:12" ht="15.75" thickBot="1" x14ac:dyDescent="0.3">
      <c r="A114" s="16">
        <v>200</v>
      </c>
      <c r="B114" s="16">
        <f>$B$140</f>
        <v>0</v>
      </c>
      <c r="C114" s="16"/>
      <c r="D114" s="51" t="s">
        <v>65</v>
      </c>
      <c r="E114" s="52">
        <v>70.2</v>
      </c>
      <c r="F114" s="52">
        <v>2307</v>
      </c>
    </row>
    <row r="115" spans="1:12" ht="15.75" thickBot="1" x14ac:dyDescent="0.3">
      <c r="A115" s="16">
        <v>0</v>
      </c>
      <c r="B115" s="16">
        <f>$B$141</f>
        <v>0</v>
      </c>
      <c r="C115" s="16"/>
      <c r="D115" s="51" t="s">
        <v>66</v>
      </c>
      <c r="E115" s="52">
        <v>87.4</v>
      </c>
      <c r="F115" s="52">
        <v>1863</v>
      </c>
    </row>
    <row r="116" spans="1:12" ht="15.75" thickBot="1" x14ac:dyDescent="0.3">
      <c r="A116" s="16">
        <v>200</v>
      </c>
      <c r="B116" s="16">
        <f>$B$141</f>
        <v>0</v>
      </c>
      <c r="C116" s="16"/>
      <c r="D116" s="51" t="s">
        <v>67</v>
      </c>
      <c r="E116" s="52">
        <v>101.3</v>
      </c>
      <c r="F116" s="52">
        <v>1610</v>
      </c>
    </row>
    <row r="117" spans="1:12" ht="15.75" thickBot="1" x14ac:dyDescent="0.3">
      <c r="A117" s="16">
        <v>0</v>
      </c>
      <c r="B117" s="16">
        <f>$B$142</f>
        <v>0</v>
      </c>
      <c r="C117" s="16"/>
      <c r="D117" s="51" t="s">
        <v>68</v>
      </c>
      <c r="E117" s="52">
        <v>102.2</v>
      </c>
      <c r="F117" s="52">
        <v>1597</v>
      </c>
    </row>
    <row r="118" spans="1:12" ht="32.25" customHeight="1" thickBot="1" x14ac:dyDescent="0.3">
      <c r="A118" s="16">
        <v>200</v>
      </c>
      <c r="B118" s="16">
        <f>$B$142</f>
        <v>0</v>
      </c>
      <c r="C118" s="16"/>
      <c r="D118" s="53" t="s">
        <v>63</v>
      </c>
      <c r="E118" s="52">
        <v>140.6</v>
      </c>
      <c r="F118" s="52">
        <v>726</v>
      </c>
    </row>
    <row r="119" spans="1:12" x14ac:dyDescent="0.25">
      <c r="A119" s="31">
        <v>0</v>
      </c>
      <c r="B119" s="31">
        <v>3600</v>
      </c>
      <c r="C119" s="16"/>
    </row>
    <row r="120" spans="1:12" x14ac:dyDescent="0.25">
      <c r="A120" s="31">
        <v>200</v>
      </c>
      <c r="B120" s="31">
        <v>3600</v>
      </c>
    </row>
    <row r="122" spans="1:12" x14ac:dyDescent="0.25">
      <c r="E122" s="16">
        <v>0</v>
      </c>
      <c r="F122" s="16">
        <v>0</v>
      </c>
    </row>
    <row r="123" spans="1:12" x14ac:dyDescent="0.25">
      <c r="E123" s="16">
        <v>52.7</v>
      </c>
      <c r="F123" s="16">
        <v>13382</v>
      </c>
    </row>
    <row r="124" spans="1:12" x14ac:dyDescent="0.25">
      <c r="E124" s="16">
        <v>52.7</v>
      </c>
      <c r="F124" s="16">
        <v>9741</v>
      </c>
    </row>
    <row r="125" spans="1:12" x14ac:dyDescent="0.25">
      <c r="E125" s="16">
        <v>70.2</v>
      </c>
      <c r="F125" s="16">
        <v>12977</v>
      </c>
    </row>
    <row r="126" spans="1:12" x14ac:dyDescent="0.25">
      <c r="A126" s="3" t="s">
        <v>54</v>
      </c>
      <c r="B126" s="3" t="s">
        <v>53</v>
      </c>
      <c r="E126" s="16">
        <v>70.2</v>
      </c>
      <c r="F126" s="16">
        <v>10363</v>
      </c>
    </row>
    <row r="127" spans="1:12" x14ac:dyDescent="0.25">
      <c r="A127" s="1">
        <v>0.3</v>
      </c>
      <c r="B127" s="1">
        <f>(A127*$B$47*9.81*($D$46-$D$48*$D$49))/($B$44-A127*$D$48)</f>
        <v>403.15648763095629</v>
      </c>
      <c r="D127" s="16"/>
      <c r="E127" s="16">
        <v>87.4</v>
      </c>
      <c r="F127" s="16">
        <v>12915</v>
      </c>
      <c r="H127" s="16"/>
      <c r="J127" s="16"/>
      <c r="L127" s="16"/>
    </row>
    <row r="128" spans="1:12" x14ac:dyDescent="0.25">
      <c r="A128" s="1">
        <v>0.6</v>
      </c>
      <c r="B128" s="1">
        <f t="shared" ref="B128:B140" si="55">(A128*$B$47*9.81*($D$46-$D$48*$D$49))/($B$44-A128*$D$48)</f>
        <v>865.07617614213177</v>
      </c>
      <c r="C128" s="16"/>
      <c r="D128" s="16"/>
      <c r="E128" s="16">
        <v>87.4</v>
      </c>
      <c r="F128" s="16">
        <v>11143</v>
      </c>
      <c r="G128" s="16"/>
      <c r="H128" s="16"/>
      <c r="I128" s="16"/>
      <c r="J128" s="16"/>
      <c r="K128" s="16"/>
      <c r="L128" s="16"/>
    </row>
    <row r="129" spans="1:12" x14ac:dyDescent="0.25">
      <c r="A129" s="1">
        <v>0.9</v>
      </c>
      <c r="B129" s="1">
        <f t="shared" si="55"/>
        <v>1399.616793390692</v>
      </c>
      <c r="C129" s="16"/>
      <c r="D129" s="16"/>
      <c r="E129" s="16">
        <v>101.3</v>
      </c>
      <c r="F129" s="16">
        <v>12906</v>
      </c>
      <c r="G129" s="16"/>
      <c r="H129" s="16"/>
      <c r="I129" s="16"/>
      <c r="J129" s="16"/>
      <c r="K129" s="16"/>
      <c r="L129" s="16"/>
    </row>
    <row r="130" spans="1:12" x14ac:dyDescent="0.25">
      <c r="A130" s="1">
        <v>1.2</v>
      </c>
      <c r="B130" s="1">
        <f t="shared" si="55"/>
        <v>2025.3651050933781</v>
      </c>
      <c r="C130" s="16"/>
      <c r="D130" s="16"/>
      <c r="E130" s="16">
        <v>101.3</v>
      </c>
      <c r="F130" s="16">
        <v>11559</v>
      </c>
      <c r="G130" s="16"/>
      <c r="H130" s="16"/>
      <c r="I130" s="16"/>
      <c r="J130" s="16"/>
      <c r="K130" s="16"/>
      <c r="L130" s="16"/>
    </row>
    <row r="131" spans="1:12" x14ac:dyDescent="0.25">
      <c r="A131" s="1">
        <v>1.3</v>
      </c>
      <c r="B131" s="1">
        <f t="shared" si="55"/>
        <v>2258.3690999999999</v>
      </c>
      <c r="C131" s="16"/>
      <c r="D131" s="16"/>
      <c r="E131" s="16">
        <v>102.2</v>
      </c>
      <c r="F131" s="16">
        <v>11664</v>
      </c>
      <c r="G131" s="16"/>
      <c r="H131" s="16"/>
      <c r="I131" s="16"/>
      <c r="J131" s="16"/>
      <c r="K131" s="16"/>
      <c r="L131" s="16"/>
    </row>
    <row r="132" spans="1:12" x14ac:dyDescent="0.25">
      <c r="A132" s="1">
        <v>1.6</v>
      </c>
      <c r="B132" s="1">
        <f t="shared" si="55"/>
        <v>3047.101013793103</v>
      </c>
      <c r="C132" s="16"/>
      <c r="D132" s="16"/>
      <c r="E132" s="16">
        <v>102.2</v>
      </c>
      <c r="F132" s="16">
        <v>10502</v>
      </c>
      <c r="G132" s="16"/>
      <c r="H132" s="16"/>
      <c r="I132" s="16"/>
      <c r="J132" s="16"/>
      <c r="K132" s="16"/>
      <c r="L132" s="16"/>
    </row>
    <row r="133" spans="1:12" x14ac:dyDescent="0.25">
      <c r="A133" s="1">
        <v>1.9</v>
      </c>
      <c r="B133" s="1">
        <f t="shared" si="55"/>
        <v>4003.8616659777417</v>
      </c>
      <c r="C133" s="16"/>
      <c r="D133" s="16"/>
      <c r="E133" s="16">
        <v>140.6</v>
      </c>
      <c r="F133" s="16">
        <v>14448</v>
      </c>
      <c r="G133" s="16"/>
      <c r="H133" s="16"/>
      <c r="I133" s="16"/>
      <c r="J133" s="16"/>
      <c r="K133" s="16"/>
      <c r="L133" s="16"/>
    </row>
    <row r="134" spans="1:12" x14ac:dyDescent="0.25">
      <c r="A134" s="1">
        <v>2.2000000000000002</v>
      </c>
      <c r="B134" s="1">
        <f t="shared" si="55"/>
        <v>5188.7467441281142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 x14ac:dyDescent="0.25">
      <c r="A135" s="1">
        <v>2.2999999999999998</v>
      </c>
      <c r="B135" s="1">
        <f t="shared" si="55"/>
        <v>5649.0881364422467</v>
      </c>
    </row>
    <row r="136" spans="1:12" x14ac:dyDescent="0.25">
      <c r="A136" s="1"/>
      <c r="B136" s="1">
        <f t="shared" si="55"/>
        <v>0</v>
      </c>
    </row>
    <row r="137" spans="1:12" x14ac:dyDescent="0.25">
      <c r="A137" s="1"/>
      <c r="B137" s="1">
        <f t="shared" si="55"/>
        <v>0</v>
      </c>
    </row>
    <row r="138" spans="1:12" x14ac:dyDescent="0.25">
      <c r="A138" s="1"/>
      <c r="B138" s="1">
        <f t="shared" si="55"/>
        <v>0</v>
      </c>
    </row>
    <row r="139" spans="1:12" x14ac:dyDescent="0.25">
      <c r="A139" s="1"/>
      <c r="B139" s="1">
        <f t="shared" si="55"/>
        <v>0</v>
      </c>
    </row>
    <row r="140" spans="1:12" x14ac:dyDescent="0.25">
      <c r="A140" s="1"/>
      <c r="B140" s="1">
        <f t="shared" si="55"/>
        <v>0</v>
      </c>
    </row>
    <row r="141" spans="1:12" x14ac:dyDescent="0.25">
      <c r="A141" s="1"/>
      <c r="B141" s="1"/>
    </row>
    <row r="142" spans="1:12" x14ac:dyDescent="0.25">
      <c r="A142" s="1"/>
      <c r="B14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aranda garcia</dc:creator>
  <cp:lastModifiedBy>Adrian Revuelta Cano</cp:lastModifiedBy>
  <cp:lastPrinted>2017-01-30T16:46:24Z</cp:lastPrinted>
  <dcterms:created xsi:type="dcterms:W3CDTF">2017-01-29T17:18:46Z</dcterms:created>
  <dcterms:modified xsi:type="dcterms:W3CDTF">2019-12-08T20:55:26Z</dcterms:modified>
</cp:coreProperties>
</file>