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jaimes/Desktop/bootcamp/homework/2019-11-09/excel-challenge/"/>
    </mc:Choice>
  </mc:AlternateContent>
  <xr:revisionPtr revIDLastSave="0" documentId="13_ncr:1_{7C1722CE-1269-0C40-B742-D7D0FF836403}" xr6:coauthVersionLast="45" xr6:coauthVersionMax="45" xr10:uidLastSave="{00000000-0000-0000-0000-000000000000}"/>
  <bookViews>
    <workbookView xWindow="0" yWindow="460" windowWidth="28800" windowHeight="16260" activeTab="2" xr2:uid="{00000000-000D-0000-FFFF-FFFF00000000}"/>
  </bookViews>
  <sheets>
    <sheet name="Data" sheetId="1" r:id="rId1"/>
    <sheet name="Parent Category" sheetId="2" r:id="rId2"/>
    <sheet name="Sub-Category" sheetId="3" r:id="rId3"/>
    <sheet name="Date Conversion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<sst xmlns="http://schemas.openxmlformats.org/spreadsheetml/2006/main" count="24821" uniqueCount="8400">
  <si>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</si>
  <si>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</si>
  <si>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</si>
  <si>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</si>
  <si>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</si>
  <si>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</si>
  <si>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</si>
  <si>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</si>
  <si>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</si>
  <si>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</si>
  <si>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</si>
  <si>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</si>
  <si>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</si>
  <si>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</si>
  <si>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</si>
  <si>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</si>
  <si>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</si>
  <si>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</si>
  <si>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</si>
  <si>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</si>
  <si>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</si>
  <si>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</si>
  <si>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</si>
  <si>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</si>
  <si>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</si>
  <si>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</si>
  <si>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</si>
  <si>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</si>
  <si>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</si>
  <si>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</si>
  <si>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</si>
  <si>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</si>
  <si>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</si>
  <si>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</si>
  <si>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</si>
  <si>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</si>
  <si>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</si>
  <si>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</si>
  <si>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</si>
  <si>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</si>
  <si>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</si>
  <si>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</si>
  <si>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</si>
  <si>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</si>
  <si>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</si>
  <si>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</si>
  <si>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</si>
  <si>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</si>
  <si>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</si>
  <si>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</si>
  <si>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</si>
  <si>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</si>
  <si>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</si>
  <si>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</si>
  <si>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</si>
  <si>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</si>
  <si>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</si>
  <si>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</si>
  <si>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</si>
  <si>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</si>
  <si>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</si>
  <si>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</si>
  <si>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</si>
  <si>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</si>
  <si>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</si>
  <si>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</si>
  <si>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</si>
  <si>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</si>
  <si>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</si>
  <si>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</si>
  <si>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</si>
  <si>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</si>
  <si>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</si>
  <si>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</si>
  <si>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</si>
  <si>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</si>
  <si>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</si>
  <si>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</si>
  <si>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</si>
  <si>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</si>
  <si>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</si>
  <si>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</si>
  <si>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</si>
  <si>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</si>
  <si>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</si>
  <si>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</si>
  <si>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</si>
  <si>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</si>
  <si>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</si>
  <si>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</si>
  <si>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</si>
  <si>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</si>
  <si>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</si>
  <si>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</si>
  <si>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</si>
  <si>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</si>
  <si>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</si>
  <si>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</si>
  <si>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</si>
  <si>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</si>
  <si>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</si>
  <si>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</si>
  <si>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</si>
  <si>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</si>
  <si>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</si>
  <si>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</si>
  <si>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</si>
  <si>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</si>
  <si>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</si>
  <si>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</si>
  <si>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</si>
  <si>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</si>
  <si>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</si>
  <si>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</si>
  <si>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</si>
  <si>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</si>
  <si>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</si>
  <si>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</si>
  <si>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</si>
  <si>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</si>
  <si>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</si>
  <si>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</si>
  <si>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</si>
  <si>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</si>
  <si>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</si>
  <si>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</si>
  <si>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</si>
  <si>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</si>
  <si>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</si>
  <si>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</si>
  <si>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</si>
  <si>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</si>
  <si>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</si>
  <si>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</si>
  <si>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</si>
  <si>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</si>
  <si>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</si>
  <si>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</si>
  <si>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</si>
  <si>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</si>
  <si>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</si>
  <si>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</si>
  <si>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</si>
  <si>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</si>
  <si>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</si>
  <si>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</si>
  <si>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</si>
  <si>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</si>
  <si>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</si>
  <si>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</si>
  <si>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</si>
  <si>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</si>
  <si>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</si>
  <si>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</si>
  <si>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</si>
  <si>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</si>
  <si>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</si>
  <si>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</si>
  <si>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</si>
  <si>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</si>
  <si>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</si>
  <si>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</si>
  <si>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</si>
  <si>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</si>
  <si>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</si>
  <si>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</si>
  <si>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</si>
  <si>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</si>
  <si>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</si>
  <si>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</si>
  <si>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</si>
  <si>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</si>
  <si>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</si>
  <si>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</si>
  <si>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</si>
  <si>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</si>
  <si>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</si>
  <si>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</si>
  <si>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</si>
  <si>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</si>
  <si>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</si>
  <si>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</si>
  <si>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</si>
  <si>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</si>
  <si>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</si>
  <si>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</si>
  <si>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</si>
  <si>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</si>
  <si>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</si>
  <si>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</si>
  <si>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</si>
  <si>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</si>
  <si>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</si>
  <si>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</si>
  <si>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</si>
  <si>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</si>
  <si>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</si>
  <si>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</si>
  <si>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</si>
  <si>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</si>
  <si>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</si>
  <si>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</si>
  <si>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</si>
  <si>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</si>
  <si>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</si>
  <si>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</si>
  <si>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</si>
  <si>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</si>
  <si>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</si>
  <si>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</si>
  <si>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</si>
  <si>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</si>
  <si>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</si>
  <si>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</si>
  <si>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</si>
  <si>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</si>
  <si>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</si>
  <si>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</si>
  <si>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</si>
  <si>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</si>
  <si>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</si>
  <si>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</si>
  <si>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</si>
  <si>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</si>
  <si>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</si>
  <si>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</si>
  <si>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</si>
  <si>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</si>
  <si>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</si>
  <si>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</si>
  <si>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</si>
  <si>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</si>
  <si>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</si>
  <si>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</si>
  <si>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</si>
  <si>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</si>
  <si>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</si>
  <si>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</si>
  <si>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</si>
  <si>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</si>
  <si>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</si>
  <si>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</si>
  <si>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</si>
  <si>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</si>
  <si>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</si>
  <si>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</si>
  <si>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</si>
  <si>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</si>
  <si>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</si>
  <si>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</si>
  <si>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</si>
  <si>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</si>
  <si>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</si>
  <si>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</si>
  <si>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</si>
  <si>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</si>
  <si>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</si>
  <si>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</si>
  <si>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</si>
  <si>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</si>
  <si>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</si>
  <si>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</si>
  <si>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</si>
  <si>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</si>
  <si>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</si>
  <si>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</si>
  <si>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</si>
  <si>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</si>
  <si>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</si>
  <si>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</si>
  <si>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</si>
  <si>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</si>
  <si>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</si>
  <si>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</si>
  <si>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</si>
  <si>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</si>
  <si>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</si>
  <si>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</si>
  <si>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</si>
  <si>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</si>
  <si>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</si>
  <si>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</si>
  <si>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</si>
  <si>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</si>
  <si>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</si>
  <si>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</si>
  <si>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</si>
  <si>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</si>
  <si>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</si>
  <si>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</si>
  <si>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</si>
  <si>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</si>
  <si>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</si>
  <si>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</si>
  <si>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</si>
  <si>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</si>
  <si>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</si>
  <si>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</si>
  <si>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</si>
  <si>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</si>
  <si>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</si>
  <si>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</si>
  <si>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</si>
  <si>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</si>
  <si>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</si>
  <si>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</si>
  <si>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</si>
  <si>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</si>
  <si>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</si>
  <si>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</si>
  <si>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</si>
  <si>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</si>
  <si>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</si>
  <si>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</si>
  <si>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</si>
  <si>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</si>
  <si>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</si>
  <si>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</si>
  <si>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</si>
  <si>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</si>
  <si>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</si>
  <si>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</si>
  <si>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</si>
  <si>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</si>
  <si>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</si>
  <si>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</si>
  <si>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</si>
  <si>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</si>
  <si>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</si>
  <si>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</si>
  <si>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</si>
  <si>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</si>
  <si>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</si>
  <si>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</si>
  <si>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</si>
  <si>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</si>
  <si>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</si>
  <si>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</si>
  <si>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</si>
  <si>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</si>
  <si>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</si>
  <si>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</si>
  <si>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</si>
  <si>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</si>
  <si>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</si>
  <si>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</si>
  <si>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</si>
  <si>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</si>
  <si>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</si>
  <si>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</si>
  <si>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</si>
  <si>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</si>
  <si>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</si>
  <si>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</si>
  <si>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</si>
  <si>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</si>
  <si>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</si>
  <si>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</si>
  <si>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</si>
  <si>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</si>
  <si>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</si>
  <si>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</si>
  <si>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</si>
  <si>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</si>
  <si>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</si>
  <si>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</si>
  <si>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</si>
  <si>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</si>
  <si>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</si>
  <si>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</si>
  <si>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</si>
  <si>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</si>
  <si>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</si>
  <si>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</si>
  <si>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</si>
  <si>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</si>
  <si>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</si>
  <si>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</si>
  <si>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</si>
  <si>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</si>
  <si>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</si>
  <si>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</si>
  <si>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</si>
  <si>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</si>
  <si>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</si>
  <si>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</si>
  <si>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</si>
  <si>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</si>
  <si>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</si>
  <si>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</si>
  <si>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</si>
  <si>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</si>
  <si>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</si>
  <si>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</si>
  <si>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</si>
  <si>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</si>
  <si>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</si>
  <si>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</si>
  <si>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</si>
  <si>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</si>
  <si>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</si>
  <si>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</si>
  <si>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</si>
  <si>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</si>
  <si>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</si>
  <si>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</si>
  <si>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</si>
  <si>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</si>
  <si>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</si>
  <si>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</si>
  <si>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</si>
  <si>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</si>
  <si>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</si>
  <si>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</si>
  <si>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</si>
  <si>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</si>
  <si>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</si>
  <si>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</si>
  <si>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</si>
  <si>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</si>
  <si>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</si>
  <si>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</si>
  <si>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</si>
  <si>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</si>
  <si>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</si>
  <si>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</si>
  <si>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</si>
  <si>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</si>
  <si>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</si>
  <si>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</si>
  <si>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</si>
  <si>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</si>
  <si>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</si>
  <si>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</si>
  <si>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</si>
  <si>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</si>
  <si>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</si>
  <si>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</si>
  <si>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</si>
  <si>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</si>
  <si>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</si>
  <si>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</si>
  <si>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</si>
  <si>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</si>
  <si>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</si>
  <si>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</si>
  <si>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</si>
  <si>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</si>
  <si>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</si>
  <si>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</si>
  <si>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</si>
  <si>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</si>
  <si>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</si>
  <si>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</si>
  <si>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</si>
  <si>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</si>
  <si>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</si>
  <si>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</si>
  <si>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</si>
  <si>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</si>
  <si>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</si>
  <si>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</si>
  <si>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</si>
  <si>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</si>
  <si>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</si>
  <si>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</si>
  <si>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</si>
  <si>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</si>
  <si>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</si>
  <si>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</si>
  <si>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</si>
  <si>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</si>
  <si>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</si>
  <si>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</si>
  <si>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</si>
  <si>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</si>
  <si>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</si>
  <si>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</si>
  <si>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</si>
  <si>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</si>
  <si>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</si>
  <si>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</si>
  <si>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</si>
  <si>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</si>
  <si>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</si>
  <si>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</si>
  <si>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</si>
  <si>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</si>
  <si>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</si>
  <si>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</si>
  <si>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</si>
  <si>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</si>
  <si>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</si>
  <si>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</si>
  <si>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</si>
  <si>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</si>
  <si>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</si>
  <si>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</si>
  <si>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</si>
  <si>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</si>
  <si>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</si>
  <si>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</si>
  <si>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</si>
  <si>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</si>
  <si>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</si>
  <si>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</si>
  <si>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</si>
  <si>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</si>
  <si>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</si>
  <si>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</si>
  <si>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</si>
  <si>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</si>
  <si>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</si>
  <si>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</si>
  <si>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</si>
  <si>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</si>
  <si>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</si>
  <si>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</si>
  <si>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</si>
  <si>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</si>
  <si>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</si>
  <si>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</si>
  <si>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</si>
  <si>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</si>
  <si>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</si>
  <si>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</si>
  <si>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</si>
  <si>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</si>
  <si>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</si>
  <si>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</si>
  <si>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</si>
  <si>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</si>
  <si>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</si>
  <si>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</si>
  <si>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</si>
  <si>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</si>
  <si>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</si>
  <si>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</si>
  <si>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</si>
  <si>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</si>
  <si>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</si>
  <si>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</si>
  <si>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</si>
  <si>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</si>
  <si>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</si>
  <si>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</si>
  <si>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</si>
  <si>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</si>
  <si>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</si>
  <si>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</si>
  <si>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</si>
  <si>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</si>
  <si>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</si>
  <si>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</si>
  <si>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</si>
  <si>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</si>
  <si>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</si>
  <si>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</si>
  <si>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</si>
  <si>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</si>
  <si>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</si>
  <si>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</si>
  <si>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</si>
  <si>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</si>
  <si>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</si>
  <si>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</si>
  <si>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</si>
  <si>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</si>
  <si>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</si>
  <si>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</si>
  <si>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</si>
  <si>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</si>
  <si>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</si>
  <si>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</si>
  <si>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</si>
  <si>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</si>
  <si>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</si>
  <si>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</si>
  <si>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</si>
  <si>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</si>
  <si>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</si>
  <si>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</si>
  <si>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</si>
  <si>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</si>
  <si>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</si>
  <si>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</si>
  <si>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</si>
  <si>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</si>
  <si>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</si>
  <si>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</si>
  <si>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</si>
  <si>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</si>
  <si>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</si>
  <si>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</si>
  <si>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</si>
  <si>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</si>
  <si>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</si>
  <si>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</si>
  <si>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</si>
  <si>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</si>
  <si>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</si>
  <si>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</si>
  <si>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</si>
  <si>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</si>
  <si>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</si>
  <si>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</si>
  <si>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</si>
  <si>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</si>
  <si>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</si>
  <si>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</si>
  <si>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</si>
  <si>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</si>
  <si>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</si>
  <si>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</si>
  <si>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</si>
  <si>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</si>
  <si>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</si>
  <si>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</si>
  <si>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</si>
  <si>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</si>
  <si>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</si>
  <si>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</si>
  <si>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</si>
  <si>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</si>
  <si>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</si>
  <si>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</si>
  <si>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</si>
  <si>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</si>
  <si>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</si>
  <si>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</si>
  <si>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</si>
  <si>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</si>
  <si>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</si>
  <si>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</si>
  <si>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</si>
  <si>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</si>
  <si>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</si>
  <si>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</si>
  <si>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</si>
  <si>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</si>
  <si>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</si>
  <si>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</si>
  <si>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</si>
  <si>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</si>
  <si>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</si>
  <si>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</si>
  <si>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</si>
  <si>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</si>
  <si>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</si>
  <si>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</si>
  <si>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</si>
  <si>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</si>
  <si>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</si>
  <si>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</si>
  <si>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</si>
  <si>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</si>
  <si>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</si>
  <si>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</si>
  <si>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</si>
  <si>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</si>
  <si>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</si>
  <si>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</si>
  <si>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</si>
  <si>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</si>
  <si>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</si>
  <si>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</si>
  <si>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</si>
  <si>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</si>
  <si>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</si>
  <si>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</si>
  <si>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</si>
  <si>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</si>
  <si>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</si>
  <si>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</si>
  <si>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</si>
  <si>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</si>
  <si>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</si>
  <si>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</si>
  <si>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</si>
  <si>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</si>
  <si>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</si>
  <si>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</si>
  <si>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</si>
  <si>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</si>
  <si>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</si>
  <si>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</si>
  <si>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</si>
  <si>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</si>
  <si>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</si>
  <si>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</si>
  <si>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</si>
  <si>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</si>
  <si>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</si>
  <si>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</si>
  <si>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</si>
  <si>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</si>
  <si>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</si>
  <si>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</si>
  <si>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</si>
  <si>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</si>
  <si>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</si>
  <si>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</si>
  <si>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</si>
  <si>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</si>
  <si>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</si>
  <si>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</si>
  <si>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</si>
  <si>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</si>
  <si>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</si>
  <si>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</si>
  <si>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</si>
  <si>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</si>
  <si>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</si>
  <si>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</si>
  <si>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</si>
  <si>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</si>
  <si>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</si>
  <si>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</si>
  <si>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</si>
  <si>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</si>
  <si>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</si>
  <si>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</si>
  <si>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</si>
  <si>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</si>
  <si>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</si>
  <si>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</si>
  <si>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</si>
  <si>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</si>
  <si>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</si>
  <si>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</si>
  <si>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</si>
  <si>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</si>
  <si>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</si>
  <si>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</si>
  <si>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</si>
  <si>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</si>
  <si>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</si>
  <si>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</si>
  <si>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</si>
  <si>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</si>
  <si>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</si>
  <si>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</si>
  <si>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</si>
  <si>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</si>
  <si>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</si>
  <si>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</si>
  <si>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</si>
  <si>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</si>
  <si>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</si>
  <si>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</si>
  <si>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</si>
  <si>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</si>
  <si>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</si>
  <si>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</si>
  <si>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</si>
  <si>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</si>
  <si>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</si>
  <si>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</si>
  <si>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</si>
  <si>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</si>
  <si>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</si>
  <si>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</si>
  <si>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</si>
  <si>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</si>
  <si>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</si>
  <si>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</si>
  <si>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</si>
  <si>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</si>
  <si>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</si>
  <si>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</si>
  <si>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</si>
  <si>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</si>
  <si>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</si>
  <si>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</si>
  <si>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</si>
  <si>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</si>
  <si>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</si>
  <si>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</si>
  <si>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</si>
  <si>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</si>
  <si>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</si>
  <si>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</si>
  <si>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</si>
  <si>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</si>
  <si>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</si>
  <si>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</si>
  <si>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</si>
  <si>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</si>
  <si>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</si>
  <si>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</si>
  <si>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</si>
  <si>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</si>
  <si>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</si>
  <si>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</si>
  <si>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</si>
  <si>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</si>
  <si>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</si>
  <si>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</si>
  <si>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</si>
  <si>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</si>
  <si>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</si>
  <si>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</si>
  <si>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</si>
  <si>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</si>
  <si>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</si>
  <si>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</si>
  <si>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</si>
  <si>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</si>
  <si>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</si>
  <si>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</si>
  <si>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</si>
  <si>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</si>
  <si>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</si>
  <si>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</si>
  <si>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</si>
  <si>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</si>
  <si>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</si>
  <si>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</si>
  <si>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</si>
  <si>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</si>
  <si>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</si>
  <si>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</si>
  <si>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</si>
  <si>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</si>
  <si>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</si>
  <si>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</si>
  <si>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</si>
  <si>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</si>
  <si>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</si>
  <si>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</si>
  <si>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</si>
  <si>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</si>
  <si>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</si>
  <si>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</si>
  <si>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</si>
  <si>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</si>
  <si>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</si>
  <si>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</si>
  <si>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</si>
  <si>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</si>
  <si>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</si>
  <si>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</si>
  <si>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</si>
  <si>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</si>
  <si>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</si>
  <si>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</si>
  <si>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</si>
  <si>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</si>
  <si>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</si>
  <si>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</si>
  <si>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</si>
  <si>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</si>
  <si>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</si>
  <si>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</si>
  <si>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</si>
  <si>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</si>
  <si>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</si>
  <si>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</si>
  <si>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</si>
  <si>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</si>
  <si>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</si>
  <si>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</si>
  <si>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</si>
  <si>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</si>
  <si>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</si>
  <si>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</si>
  <si>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</si>
  <si>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</si>
  <si>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</si>
  <si>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</si>
  <si>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</si>
  <si>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</si>
  <si>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</si>
  <si>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</si>
  <si>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</si>
  <si>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</si>
  <si>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</si>
  <si>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</si>
  <si>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</si>
  <si>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</si>
  <si>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</si>
  <si>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</si>
  <si>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</si>
  <si>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</si>
  <si>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</si>
  <si>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</si>
  <si>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</si>
  <si>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</si>
  <si>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</si>
  <si>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</si>
  <si>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</si>
  <si>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</si>
  <si>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</si>
  <si>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</si>
  <si>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</si>
  <si>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</si>
  <si>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</si>
  <si>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</si>
  <si>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</si>
  <si>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</si>
  <si>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</si>
  <si>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</si>
  <si>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</si>
  <si>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</si>
  <si>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</si>
  <si>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</si>
  <si>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</si>
  <si>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</si>
  <si>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</si>
  <si>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</si>
  <si>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</si>
  <si>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</si>
  <si>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</si>
  <si>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</si>
  <si>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</si>
  <si>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</si>
  <si>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</si>
  <si>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</si>
  <si>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</si>
  <si>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</si>
  <si>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</si>
  <si>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</si>
  <si>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</si>
  <si>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</si>
  <si>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</si>
  <si>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</si>
  <si>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</si>
  <si>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</si>
  <si>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</si>
  <si>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</si>
  <si>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</si>
  <si>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</si>
  <si>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</si>
  <si>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</si>
  <si>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</si>
  <si>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</si>
  <si>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</si>
  <si>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</si>
  <si>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</si>
  <si>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</si>
  <si>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</si>
  <si>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</si>
  <si>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</si>
  <si>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</si>
  <si>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</si>
  <si>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</si>
  <si>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</si>
  <si>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</si>
  <si>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</si>
  <si>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</si>
  <si>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</si>
  <si>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</si>
  <si>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</si>
  <si>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</si>
  <si>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</si>
  <si>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</si>
  <si>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</si>
  <si>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</si>
  <si>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</si>
  <si>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</si>
  <si>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</si>
  <si>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</si>
  <si>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</si>
  <si>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</si>
  <si>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</si>
  <si>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</si>
  <si>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</si>
  <si>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</si>
  <si>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</si>
  <si>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</si>
  <si>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</si>
  <si>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</si>
  <si>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</si>
  <si>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</si>
  <si>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</si>
  <si>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</si>
  <si>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</si>
  <si>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</si>
  <si>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</si>
  <si>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</si>
  <si>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</si>
  <si>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</si>
  <si>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</si>
  <si>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</si>
  <si>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</si>
  <si>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</si>
  <si>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</si>
  <si>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</si>
  <si>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</si>
  <si>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</si>
  <si>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</si>
  <si>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</si>
  <si>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</si>
  <si>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</si>
  <si>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</si>
  <si>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</si>
  <si>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</si>
  <si>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</si>
  <si>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</si>
  <si>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</si>
  <si>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</si>
  <si>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</si>
  <si>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</si>
  <si>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</si>
  <si>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</si>
  <si>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</si>
  <si>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</si>
  <si>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</si>
  <si>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</si>
  <si>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</si>
  <si>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</si>
  <si>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</si>
  <si>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</si>
  <si>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</si>
  <si>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</si>
  <si>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</si>
  <si>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</si>
  <si>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</si>
  <si>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</si>
  <si>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</si>
  <si>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</si>
  <si>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</si>
  <si>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</si>
  <si>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</si>
  <si>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</si>
  <si>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</si>
  <si>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</si>
  <si>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</si>
  <si>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</si>
  <si>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</si>
  <si>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</si>
  <si>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</si>
  <si>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</si>
  <si>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</si>
  <si>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</si>
  <si>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</si>
  <si>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</si>
  <si>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</si>
  <si>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</si>
  <si>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</si>
  <si>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</si>
  <si>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</si>
  <si>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</si>
  <si>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</si>
  <si>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</si>
  <si>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</si>
  <si>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</si>
  <si>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</si>
  <si>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</si>
  <si>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</si>
  <si>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</si>
  <si>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</si>
  <si>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</si>
  <si>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</si>
  <si>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</si>
  <si>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</si>
  <si>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</si>
  <si>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</si>
  <si>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</si>
  <si>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</si>
  <si>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</si>
  <si>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</si>
  <si>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</si>
  <si>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</si>
  <si>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</si>
  <si>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</si>
  <si>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</si>
  <si>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</si>
  <si>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</si>
  <si>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</si>
  <si>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</si>
  <si>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</si>
  <si>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</si>
  <si>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</si>
  <si>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</si>
  <si>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</si>
  <si>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</si>
  <si>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</si>
  <si>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</si>
  <si>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</si>
  <si>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</si>
  <si>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</si>
  <si>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</si>
  <si>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</si>
  <si>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</si>
  <si>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</si>
  <si>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</si>
  <si>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</si>
  <si>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</si>
  <si>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</si>
  <si>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</si>
  <si>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</si>
  <si>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</si>
  <si>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</si>
  <si>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</si>
  <si>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</si>
  <si>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</si>
  <si>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</si>
  <si>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</si>
  <si>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</si>
  <si>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</si>
  <si>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</si>
  <si>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</si>
  <si>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</si>
  <si>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</si>
  <si>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</si>
  <si>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</si>
  <si>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</si>
  <si>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</si>
  <si>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</si>
  <si>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</si>
  <si>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</si>
  <si>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</si>
  <si>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</si>
  <si>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</si>
  <si>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</si>
  <si>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</si>
  <si>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</si>
  <si>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</si>
  <si>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</si>
  <si>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</si>
  <si>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</si>
  <si>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</si>
  <si>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</si>
  <si>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</si>
  <si>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</si>
  <si>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</si>
  <si>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</si>
  <si>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</si>
  <si>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</si>
  <si>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</si>
  <si>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</si>
  <si>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</si>
  <si>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</si>
  <si>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</si>
  <si>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</si>
  <si>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</si>
  <si>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</si>
  <si>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</si>
  <si>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</si>
  <si>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</si>
  <si>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</si>
  <si>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</si>
  <si>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</si>
  <si>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</si>
  <si>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</si>
  <si>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</si>
  <si>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</si>
  <si>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</si>
  <si>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</si>
  <si>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</si>
  <si>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</si>
  <si>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</si>
  <si>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</si>
  <si>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</si>
  <si>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</si>
  <si>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</si>
  <si>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</si>
  <si>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</si>
  <si>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</si>
  <si>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</si>
  <si>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</si>
  <si>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</si>
  <si>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</si>
  <si>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</si>
  <si>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</si>
  <si>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</si>
  <si>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</si>
  <si>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</si>
  <si>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</si>
  <si>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</si>
  <si>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</si>
  <si>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</si>
  <si>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</si>
  <si>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</si>
  <si>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</si>
  <si>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</si>
  <si>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</si>
  <si>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</si>
  <si>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</si>
  <si>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</si>
  <si>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</si>
  <si>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</si>
  <si>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</si>
  <si>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</si>
  <si>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</si>
  <si>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</si>
  <si>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</si>
  <si>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</si>
  <si>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</si>
  <si>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</si>
  <si>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</si>
  <si>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</si>
  <si>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</si>
  <si>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</si>
  <si>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</si>
  <si>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</si>
  <si>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</si>
  <si>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</si>
  <si>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</si>
  <si>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</si>
  <si>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</si>
  <si>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</si>
  <si>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</si>
  <si>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</si>
  <si>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</si>
  <si>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</si>
  <si>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</si>
  <si>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</si>
  <si>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</si>
  <si>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</si>
  <si>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</si>
  <si>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</si>
  <si>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</si>
  <si>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</si>
  <si>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</si>
  <si>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</si>
  <si>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</si>
  <si>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</si>
  <si>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</si>
  <si>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</si>
  <si>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</si>
  <si>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</si>
  <si>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</si>
  <si>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</si>
  <si>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</si>
  <si>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</si>
  <si>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</si>
  <si>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</si>
  <si>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</si>
  <si>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</si>
  <si>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</si>
  <si>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</si>
  <si>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</si>
  <si>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</si>
  <si>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</si>
  <si>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</si>
  <si>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</si>
  <si>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</si>
  <si>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</si>
  <si>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</si>
  <si>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</si>
  <si>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</si>
  <si>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</si>
  <si>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</si>
  <si>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</si>
  <si>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</si>
  <si>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</si>
  <si>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</si>
  <si>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</si>
  <si>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</si>
  <si>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</si>
  <si>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</si>
  <si>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</si>
  <si>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</si>
  <si>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</si>
  <si>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</si>
  <si>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</si>
  <si>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</si>
  <si>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</si>
  <si>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</si>
  <si>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</si>
  <si>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</si>
  <si>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</si>
  <si>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</si>
  <si>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</si>
  <si>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</si>
  <si>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</si>
  <si>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</si>
  <si>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</si>
  <si>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</si>
  <si>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</si>
  <si>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</si>
  <si>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</si>
  <si>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</si>
  <si>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</si>
  <si>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</si>
  <si>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</si>
  <si>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</si>
  <si>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</si>
  <si>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</si>
  <si>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</si>
  <si>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</si>
  <si>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</si>
  <si>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</si>
  <si>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</si>
  <si>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</si>
  <si>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</si>
  <si>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</si>
  <si>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</si>
  <si>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</si>
  <si>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</si>
  <si>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</si>
  <si>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</si>
  <si>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</si>
  <si>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</si>
  <si>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</si>
  <si>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</si>
  <si>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</si>
  <si>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</si>
  <si>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</si>
  <si>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</si>
  <si>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</si>
  <si>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</si>
  <si>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</si>
  <si>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</si>
  <si>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</si>
  <si>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</si>
  <si>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</si>
  <si>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</si>
  <si>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</si>
  <si>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</si>
  <si>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</si>
  <si>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</si>
  <si>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</si>
  <si>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</si>
  <si>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</si>
  <si>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</si>
  <si>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</si>
  <si>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</si>
  <si>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</si>
  <si>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</si>
  <si>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</si>
  <si>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</si>
  <si>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</si>
  <si>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</si>
  <si>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</si>
  <si>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</si>
  <si>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</si>
  <si>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</si>
  <si>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</si>
  <si>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</si>
  <si>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</si>
  <si>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</si>
  <si>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</si>
  <si>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</si>
  <si>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</si>
  <si>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</si>
  <si>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</si>
  <si>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</si>
  <si>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</si>
  <si>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</si>
  <si>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</si>
  <si>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</si>
  <si>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</si>
  <si>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</si>
  <si>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</si>
  <si>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</si>
  <si>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</si>
  <si>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</si>
  <si>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</si>
  <si>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</si>
  <si>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</si>
  <si>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</si>
  <si>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</si>
  <si>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</si>
  <si>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</si>
  <si>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</si>
  <si>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</si>
  <si>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</si>
  <si>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</si>
  <si>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</si>
  <si>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</si>
  <si>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</si>
  <si>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</si>
  <si>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</si>
  <si>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</si>
  <si>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</si>
  <si>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</si>
  <si>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</si>
  <si>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</si>
  <si>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</si>
  <si>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</si>
  <si>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</si>
  <si>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</si>
  <si>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</si>
  <si>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</si>
  <si>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</si>
  <si>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</si>
  <si>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</si>
  <si>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</si>
  <si>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</si>
  <si>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</si>
  <si>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</si>
  <si>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</si>
  <si>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</si>
  <si>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</si>
  <si>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</si>
  <si>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</si>
  <si>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</si>
  <si>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</si>
  <si>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</si>
  <si>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</si>
  <si>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</si>
  <si>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</si>
  <si>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</si>
  <si>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</si>
  <si>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</si>
  <si>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</si>
  <si>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</si>
  <si>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</si>
  <si>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</si>
  <si>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</si>
  <si>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</si>
  <si>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</si>
  <si>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</si>
  <si>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</si>
  <si>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</si>
  <si>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</si>
  <si>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</si>
  <si>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</si>
  <si>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</si>
  <si>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</si>
  <si>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</si>
  <si>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</si>
  <si>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</si>
  <si>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</si>
  <si>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</si>
  <si>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</si>
  <si>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</si>
  <si>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</si>
  <si>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</si>
  <si>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</si>
  <si>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</si>
  <si>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</si>
  <si>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</si>
  <si>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</si>
  <si>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</si>
  <si>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</si>
  <si>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</si>
  <si>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</si>
  <si>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</si>
  <si>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</si>
  <si>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</si>
  <si>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</si>
  <si>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</si>
  <si>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</si>
  <si>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</si>
  <si>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</si>
  <si>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</si>
  <si>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</si>
  <si>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</si>
  <si>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</si>
  <si>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</si>
  <si>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</si>
  <si>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</si>
  <si>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</si>
  <si>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</si>
  <si>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</si>
  <si>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</si>
  <si>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</si>
  <si>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</si>
  <si>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</si>
  <si>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</si>
  <si>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</si>
  <si>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</si>
  <si>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</si>
  <si>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</si>
  <si>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</si>
  <si>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</si>
  <si>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</si>
  <si>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</si>
  <si>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</si>
  <si>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</si>
  <si>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</si>
  <si>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</si>
  <si>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</si>
  <si>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</si>
  <si>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</si>
  <si>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</si>
  <si>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</si>
  <si>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</si>
  <si>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</si>
  <si>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</si>
  <si>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</si>
  <si>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</si>
  <si>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</si>
  <si>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</si>
  <si>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</si>
  <si>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</si>
  <si>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</si>
  <si>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</si>
  <si>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</si>
  <si>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</si>
  <si>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</si>
  <si>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</si>
  <si>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</si>
  <si>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</si>
  <si>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</si>
  <si>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</si>
  <si>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</si>
  <si>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</si>
  <si>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</si>
  <si>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</si>
  <si>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</si>
  <si>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</si>
  <si>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</si>
  <si>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</si>
  <si>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</si>
  <si>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</si>
  <si>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</si>
  <si>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</si>
  <si>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</si>
  <si>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</si>
  <si>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</si>
  <si>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</si>
  <si>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</si>
  <si>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</si>
  <si>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</si>
  <si>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</si>
  <si>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</si>
  <si>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</si>
  <si>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</si>
  <si>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</si>
  <si>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</si>
  <si>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</si>
  <si>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</si>
  <si>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</si>
  <si>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</si>
  <si>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</si>
  <si>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</si>
  <si>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</si>
  <si>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</si>
  <si>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</si>
  <si>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</si>
  <si>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</si>
  <si>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</si>
  <si>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</si>
  <si>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</si>
  <si>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</si>
  <si>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</si>
  <si>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</si>
  <si>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</si>
  <si>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</si>
  <si>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</si>
  <si>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</si>
  <si>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</si>
  <si>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</si>
  <si>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</si>
  <si>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</si>
  <si>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</si>
  <si>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</si>
  <si>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</si>
  <si>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</si>
  <si>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</si>
  <si>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</si>
  <si>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</si>
  <si>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</si>
  <si>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</si>
  <si>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</si>
  <si>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</si>
  <si>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</si>
  <si>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</si>
  <si>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</si>
  <si>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</si>
  <si>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</si>
  <si>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</si>
  <si>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</si>
  <si>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</si>
  <si>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</si>
  <si>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</si>
  <si>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</si>
  <si>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</si>
  <si>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</si>
  <si>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</si>
  <si>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</si>
  <si>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</si>
  <si>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</si>
  <si>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</si>
  <si>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</si>
  <si>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</si>
  <si>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</si>
  <si>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</si>
  <si>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</si>
  <si>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</si>
  <si>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</si>
  <si>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</si>
  <si>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</si>
  <si>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</si>
  <si>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</si>
  <si>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</si>
  <si>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</si>
  <si>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</si>
  <si>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</si>
  <si>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</si>
  <si>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</si>
  <si>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</si>
  <si>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</si>
  <si>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</si>
  <si>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</si>
  <si>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</si>
  <si>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</si>
  <si>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</si>
  <si>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</si>
  <si>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</si>
  <si>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</si>
  <si>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</si>
  <si>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</si>
  <si>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</si>
  <si>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</si>
  <si>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</si>
  <si>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</si>
  <si>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</si>
  <si>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</si>
  <si>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</si>
  <si>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</si>
  <si>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</si>
  <si>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</si>
  <si>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</si>
  <si>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</si>
  <si>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</si>
  <si>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</si>
  <si>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</si>
  <si>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</si>
  <si>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</si>
  <si>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</si>
  <si>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</si>
  <si>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</si>
  <si>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</si>
  <si>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</si>
  <si>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</si>
  <si>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</si>
  <si>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</si>
  <si>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</si>
  <si>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</si>
  <si>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</si>
  <si>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</si>
  <si>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</si>
  <si>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</si>
  <si>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</si>
  <si>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</si>
  <si>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</si>
  <si>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</si>
  <si>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</si>
  <si>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</si>
  <si>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</si>
  <si>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</si>
  <si>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</si>
  <si>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</si>
  <si>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</si>
  <si>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</si>
  <si>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</si>
  <si>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</si>
  <si>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</si>
  <si>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</si>
  <si>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</si>
  <si>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</si>
  <si>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</si>
  <si>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</si>
  <si>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</si>
  <si>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</si>
  <si>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</si>
  <si>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</si>
  <si>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</si>
  <si>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</si>
  <si>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</si>
  <si>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</si>
  <si>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</si>
  <si>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</si>
  <si>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</si>
  <si>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</si>
  <si>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</si>
  <si>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</si>
  <si>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</si>
  <si>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</si>
  <si>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</si>
  <si>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</si>
  <si>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</si>
  <si>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</si>
  <si>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</si>
  <si>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</si>
  <si>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</si>
  <si>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</si>
  <si>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</si>
  <si>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</si>
  <si>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</si>
  <si>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</si>
  <si>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</si>
  <si>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</si>
  <si>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</si>
  <si>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</si>
  <si>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</si>
  <si>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</si>
  <si>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</si>
  <si>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</si>
  <si>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</si>
  <si>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</si>
  <si>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</si>
  <si>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</si>
  <si>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</si>
  <si>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</si>
  <si>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</si>
  <si>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</si>
  <si>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</si>
  <si>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</si>
  <si>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</si>
  <si>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</si>
  <si>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</si>
  <si>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</si>
  <si>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</si>
  <si>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</si>
  <si>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</si>
  <si>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</si>
  <si>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</si>
  <si>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</si>
  <si>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</si>
  <si>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</si>
  <si>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</si>
  <si>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</si>
  <si>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</si>
  <si>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</si>
  <si>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</si>
  <si>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</si>
  <si>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</si>
  <si>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</si>
  <si>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</si>
  <si>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</si>
  <si>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</si>
  <si>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</si>
  <si>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</si>
  <si>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</si>
  <si>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</si>
  <si>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</si>
  <si>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</si>
  <si>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</si>
  <si>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</si>
  <si>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</si>
  <si>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</si>
  <si>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</si>
  <si>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</si>
  <si>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</si>
  <si>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</si>
  <si>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</si>
  <si>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</si>
  <si>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</si>
  <si>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</si>
  <si>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</si>
  <si>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</si>
  <si>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</si>
  <si>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</si>
  <si>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</si>
  <si>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</si>
  <si>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</si>
  <si>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</si>
  <si>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</si>
  <si>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</si>
  <si>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</si>
  <si>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</si>
  <si>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</si>
  <si>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</si>
  <si>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</si>
  <si>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</si>
  <si>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</si>
  <si>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</si>
  <si>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</si>
  <si>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</si>
  <si>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</si>
  <si>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</si>
  <si>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</si>
  <si>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</si>
  <si>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</si>
  <si>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</si>
  <si>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</si>
  <si>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</si>
  <si>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</si>
  <si>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</si>
  <si>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</si>
  <si>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</si>
  <si>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</si>
  <si>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</si>
  <si>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</si>
  <si>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</si>
  <si>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</si>
  <si>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</si>
  <si>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</si>
  <si>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</si>
  <si>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</si>
  <si>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</si>
  <si>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</si>
  <si>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</si>
  <si>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</si>
  <si>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</si>
  <si>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</si>
  <si>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</si>
  <si>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</si>
  <si>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</si>
  <si>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</si>
  <si>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</si>
  <si>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</si>
  <si>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</si>
  <si>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</si>
  <si>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</si>
  <si>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</si>
  <si>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</si>
  <si>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</si>
  <si>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</si>
  <si>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</si>
  <si>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</si>
  <si>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</si>
  <si>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</si>
  <si>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</si>
  <si>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</si>
  <si>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</si>
  <si>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</si>
  <si>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</si>
  <si>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</si>
  <si>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</si>
  <si>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</si>
  <si>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</si>
  <si>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</si>
  <si>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</si>
  <si>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</si>
  <si>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</si>
  <si>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</si>
  <si>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</si>
  <si>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</si>
  <si>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</si>
  <si>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</si>
  <si>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</si>
  <si>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</si>
  <si>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</si>
  <si>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</si>
  <si>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</si>
  <si>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</si>
  <si>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</si>
  <si>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</si>
  <si>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</si>
  <si>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</si>
  <si>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</si>
  <si>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</si>
  <si>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</si>
  <si>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</si>
  <si>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</si>
  <si>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</si>
  <si>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</si>
  <si>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</si>
  <si>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</si>
  <si>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</si>
  <si>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</si>
  <si>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</si>
  <si>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</si>
  <si>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</si>
  <si>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</si>
  <si>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</si>
  <si>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</si>
  <si>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</si>
  <si>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</si>
  <si>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</si>
  <si>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</si>
  <si>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</si>
  <si>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</si>
  <si>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</si>
  <si>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</si>
  <si>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</si>
  <si>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</si>
  <si>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</si>
  <si>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</si>
  <si>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</si>
  <si>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</si>
  <si>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</si>
  <si>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</si>
  <si>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</si>
  <si>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</si>
  <si>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</si>
  <si>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</si>
  <si>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</si>
  <si>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</si>
  <si>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</si>
  <si>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</si>
  <si>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</si>
  <si>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</si>
  <si>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</si>
  <si>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</si>
  <si>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</si>
  <si>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</si>
  <si>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</si>
  <si>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</si>
  <si>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</si>
  <si>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</si>
  <si>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</si>
  <si>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</si>
  <si>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</si>
  <si>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</si>
  <si>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</si>
  <si>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</si>
  <si>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</si>
  <si>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</si>
  <si>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</si>
  <si>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</si>
  <si>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</si>
  <si>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</si>
  <si>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</si>
  <si>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</si>
  <si>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</si>
  <si>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</si>
  <si>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</si>
  <si>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</si>
  <si>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</si>
  <si>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</si>
  <si>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</si>
  <si>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</si>
  <si>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</si>
  <si>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</si>
  <si>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</si>
  <si>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</si>
  <si>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</si>
  <si>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</si>
  <si>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</si>
  <si>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</si>
  <si>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</si>
  <si>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</si>
  <si>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</si>
  <si>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</si>
  <si>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</si>
  <si>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</si>
  <si>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</si>
  <si>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</si>
  <si>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</si>
  <si>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</si>
  <si>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</si>
  <si>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</si>
  <si>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</si>
  <si>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</si>
  <si>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</si>
  <si>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</si>
  <si>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</si>
  <si>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</si>
  <si>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</si>
  <si>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</si>
  <si>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</si>
  <si>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</si>
  <si>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</si>
  <si>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</si>
  <si>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</si>
  <si>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</si>
  <si>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</si>
  <si>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</si>
  <si>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</si>
  <si>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</si>
  <si>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</si>
  <si>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</si>
  <si>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</si>
  <si>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</si>
  <si>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</si>
  <si>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</si>
  <si>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</si>
  <si>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</si>
  <si>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</si>
  <si>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</si>
  <si>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</si>
  <si>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</si>
  <si>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</si>
  <si>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</si>
  <si>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</si>
  <si>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</si>
  <si>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</si>
  <si>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</si>
  <si>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</si>
  <si>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</si>
  <si>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</si>
  <si>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</si>
  <si>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</si>
  <si>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</si>
  <si>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</si>
  <si>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</si>
  <si>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</si>
  <si>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</si>
  <si>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</si>
  <si>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</si>
  <si>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</si>
  <si>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</si>
  <si>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</si>
  <si>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</si>
  <si>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</si>
  <si>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</si>
  <si>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</si>
  <si>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</si>
  <si>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</si>
  <si>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</si>
  <si>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</si>
  <si>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</si>
  <si>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</si>
  <si>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</si>
  <si>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</si>
  <si>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</si>
  <si>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</si>
  <si>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</si>
  <si>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</si>
  <si>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</si>
  <si>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</si>
  <si>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</si>
  <si>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</si>
  <si>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</si>
  <si>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</si>
  <si>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</si>
  <si>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</si>
  <si>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</si>
  <si>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</si>
  <si>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</si>
  <si>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</si>
  <si>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</si>
  <si>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</si>
  <si>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</si>
  <si>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</si>
  <si>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</si>
  <si>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</si>
  <si>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</si>
  <si>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</si>
  <si>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</si>
  <si>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</si>
  <si>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</si>
  <si>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</si>
  <si>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</si>
  <si>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</si>
  <si>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</si>
  <si>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</si>
  <si>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</si>
  <si>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</si>
  <si>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</si>
  <si>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</si>
  <si>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</si>
  <si>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</si>
  <si>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</si>
  <si>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</si>
  <si>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</si>
  <si>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</si>
  <si>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</si>
  <si>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</si>
  <si>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</si>
  <si>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</si>
  <si>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</si>
  <si>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</si>
  <si>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</si>
  <si>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</si>
  <si>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</si>
  <si>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</si>
  <si>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</si>
  <si>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</si>
  <si>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</si>
  <si>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</si>
  <si>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</si>
  <si>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</si>
  <si>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</si>
  <si>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</si>
  <si>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</si>
  <si>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</si>
  <si>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</si>
  <si>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</si>
  <si>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</si>
  <si>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</si>
  <si>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</si>
  <si>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</si>
  <si>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</si>
  <si>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</si>
  <si>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</si>
  <si>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</si>
  <si>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</si>
  <si>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</si>
  <si>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</si>
  <si>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</si>
  <si>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</si>
  <si>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</si>
  <si>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</si>
  <si>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</si>
  <si>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</si>
  <si>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</si>
  <si>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</si>
  <si>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</si>
  <si>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</si>
  <si>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</si>
  <si>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</si>
  <si>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</si>
  <si>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</si>
  <si>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</si>
  <si>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</si>
  <si>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</si>
  <si>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</si>
  <si>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</si>
  <si>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</si>
  <si>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</si>
  <si>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</si>
  <si>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</si>
  <si>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</si>
  <si>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</si>
  <si>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</si>
  <si>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</si>
  <si>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</si>
  <si>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</si>
  <si>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</si>
  <si>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</si>
  <si>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</si>
  <si>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</si>
  <si>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</si>
  <si>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</si>
  <si>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</si>
  <si>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</si>
  <si>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</si>
  <si>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</si>
  <si>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</si>
  <si>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</si>
  <si>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</si>
  <si>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</si>
  <si>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</si>
  <si>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</si>
  <si>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</si>
  <si>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</si>
  <si>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</si>
  <si>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</si>
  <si>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</si>
  <si>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</si>
  <si>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</si>
  <si>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</si>
  <si>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</si>
  <si>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</si>
  <si>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</si>
  <si>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</si>
  <si>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</si>
  <si>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</si>
  <si>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</si>
  <si>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</si>
  <si>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</si>
  <si>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</si>
  <si>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</si>
  <si>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</si>
  <si>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</si>
  <si>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</si>
  <si>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</si>
  <si>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</si>
  <si>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</si>
  <si>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</si>
  <si>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</si>
  <si>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</si>
  <si>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</si>
  <si>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</si>
  <si>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</si>
  <si>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</si>
  <si>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</si>
  <si>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</si>
  <si>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</si>
  <si>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</si>
  <si>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</si>
  <si>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</si>
  <si>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</si>
  <si>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</si>
  <si>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</si>
  <si>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</si>
  <si>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</si>
  <si>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</si>
  <si>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</si>
  <si>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</si>
  <si>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</si>
  <si>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</si>
  <si>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</si>
  <si>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</si>
  <si>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</si>
  <si>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</si>
  <si>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</si>
  <si>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</si>
  <si>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</si>
  <si>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</si>
  <si>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</si>
  <si>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</si>
  <si>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</si>
  <si>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</si>
  <si>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</si>
  <si>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</si>
  <si>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</si>
  <si>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</si>
  <si>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</si>
  <si>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</si>
  <si>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</si>
  <si>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</si>
  <si>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</si>
  <si>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</si>
  <si>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</si>
  <si>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</si>
  <si>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</si>
  <si>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</si>
  <si>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</si>
  <si>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</si>
  <si>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</si>
  <si>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</si>
  <si>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</si>
  <si>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</si>
  <si>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</si>
  <si>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</si>
  <si>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</si>
  <si>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</si>
  <si>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</si>
  <si>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</si>
  <si>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</si>
  <si>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</si>
  <si>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</si>
  <si>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</si>
  <si>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</si>
  <si>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</si>
  <si>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</si>
  <si>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</si>
  <si>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</si>
  <si>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</si>
  <si>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</si>
  <si>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</si>
  <si>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</si>
  <si>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</si>
  <si>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</si>
  <si>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</si>
  <si>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</si>
  <si>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</si>
  <si>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</si>
  <si>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</si>
  <si>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</si>
  <si>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</si>
  <si>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</si>
  <si>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</si>
  <si>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</si>
  <si>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</si>
  <si>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</si>
  <si>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</si>
  <si>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</si>
  <si>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</si>
  <si>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</si>
  <si>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</si>
  <si>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</si>
  <si>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</si>
  <si>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</si>
  <si>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</si>
  <si>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</si>
  <si>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</si>
  <si>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</si>
  <si>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</si>
  <si>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</si>
  <si>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</si>
  <si>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</si>
  <si>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</si>
  <si>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</si>
  <si>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</si>
  <si>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</si>
  <si>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</si>
  <si>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</si>
  <si>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</si>
  <si>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</si>
  <si>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</si>
  <si>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</si>
  <si>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</si>
  <si>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</si>
  <si>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</si>
  <si>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</si>
  <si>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</si>
  <si>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</si>
  <si>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</si>
  <si>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</si>
  <si>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</si>
  <si>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</si>
  <si>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</si>
  <si>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</si>
  <si>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</si>
  <si>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</si>
  <si>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</si>
  <si>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</si>
  <si>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</si>
  <si>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</si>
  <si>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</si>
  <si>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</si>
  <si>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</si>
  <si>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</si>
  <si>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</si>
  <si>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</si>
  <si>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</si>
  <si>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</si>
  <si>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</si>
  <si>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</si>
  <si>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</si>
  <si>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</si>
  <si>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</si>
  <si>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</si>
  <si>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</si>
  <si>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</si>
  <si>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</si>
  <si>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</si>
  <si>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</si>
  <si>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</si>
  <si>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</si>
  <si>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</si>
  <si>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</si>
  <si>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</si>
  <si>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</si>
  <si>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</si>
  <si>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</si>
  <si>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</si>
  <si>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</si>
  <si>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</si>
  <si>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</si>
  <si>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</si>
  <si>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</si>
  <si>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</si>
  <si>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</si>
  <si>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</si>
  <si>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</si>
  <si>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</si>
  <si>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</si>
  <si>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</si>
  <si>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</si>
  <si>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</si>
  <si>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</si>
  <si>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</si>
  <si>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</si>
  <si>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</si>
  <si>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</si>
  <si>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</si>
  <si>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</si>
  <si>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</si>
  <si>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</si>
  <si>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</si>
  <si>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</si>
  <si>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</si>
  <si>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</si>
  <si>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</si>
  <si>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</si>
  <si>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</si>
  <si>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</si>
  <si>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</si>
  <si>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</si>
  <si>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</si>
  <si>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</si>
  <si>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</si>
  <si>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</si>
  <si>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</si>
  <si>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</si>
  <si>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</si>
  <si>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</si>
  <si>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</si>
  <si>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</si>
  <si>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</si>
  <si>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</si>
  <si>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</si>
  <si>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</si>
  <si>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</si>
  <si>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</si>
  <si>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</si>
  <si>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</si>
  <si>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</si>
  <si>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</si>
  <si>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</si>
  <si>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</si>
  <si>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</si>
  <si>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</si>
  <si>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</si>
  <si>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</si>
  <si>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</si>
  <si>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</si>
  <si>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</si>
  <si>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</si>
  <si>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</si>
  <si>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</si>
  <si>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</si>
  <si>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</si>
  <si>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</si>
  <si>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</si>
  <si>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</si>
  <si>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</si>
  <si>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</si>
  <si>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</si>
  <si>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</si>
  <si>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</si>
  <si>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</si>
  <si>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</si>
  <si>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</si>
  <si>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</si>
  <si>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</si>
  <si>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</si>
  <si>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</si>
  <si>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</si>
  <si>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</si>
  <si>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</si>
  <si>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</si>
  <si>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</si>
  <si>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</si>
  <si>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</si>
  <si>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</si>
  <si>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</si>
  <si>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</si>
  <si>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</si>
  <si>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</si>
  <si>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</si>
  <si>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</si>
  <si>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</si>
  <si>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</si>
  <si>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</si>
  <si>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</si>
  <si>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</si>
  <si>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</si>
  <si>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</si>
  <si>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</si>
  <si>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</si>
  <si>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</si>
  <si>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</si>
  <si>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</si>
  <si>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</si>
  <si>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</si>
  <si>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</si>
  <si>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</si>
  <si>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</si>
  <si>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</si>
  <si>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</si>
  <si>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</si>
  <si>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</si>
  <si>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</si>
  <si>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</si>
  <si>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</si>
  <si>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</si>
  <si>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</si>
  <si>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</si>
  <si>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</si>
  <si>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</si>
  <si>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</si>
  <si>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</si>
  <si>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</si>
  <si>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</si>
  <si>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</si>
  <si>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</si>
  <si>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</si>
  <si>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</si>
  <si>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</si>
  <si>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</si>
  <si>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</si>
  <si>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</si>
  <si>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</si>
  <si>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</si>
  <si>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</si>
  <si>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</si>
  <si>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</si>
  <si>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</si>
  <si>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</si>
  <si>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</si>
  <si>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</si>
  <si>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</si>
  <si>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</si>
  <si>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</si>
  <si>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</si>
  <si>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</si>
  <si>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</si>
  <si>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</si>
  <si>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</si>
  <si>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</si>
  <si>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</si>
  <si>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</si>
  <si>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</si>
  <si>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</si>
  <si>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</si>
  <si>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</si>
  <si>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</si>
  <si>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</si>
  <si>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</si>
  <si>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</si>
  <si>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</si>
  <si>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</si>
  <si>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</si>
  <si>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</si>
  <si>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</si>
  <si>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</si>
  <si>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</si>
  <si>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</si>
  <si>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</si>
  <si>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</si>
  <si>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</si>
  <si>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</si>
  <si>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</si>
  <si>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</si>
  <si>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</si>
  <si>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</si>
  <si>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</si>
  <si>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</si>
  <si>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</si>
  <si>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</si>
  <si>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</si>
  <si>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</si>
  <si>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</si>
  <si>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</si>
  <si>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</si>
  <si>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</si>
  <si>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</si>
  <si>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</si>
  <si>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</si>
  <si>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</si>
  <si>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</si>
  <si>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</si>
  <si>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</si>
  <si>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</si>
  <si>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</si>
  <si>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</si>
  <si>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</si>
  <si>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</si>
  <si>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</si>
  <si>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</si>
  <si>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</si>
  <si>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</si>
  <si>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</si>
  <si>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</si>
  <si>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</si>
  <si>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</si>
  <si>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</si>
  <si>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</si>
  <si>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</si>
  <si>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</si>
  <si>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</si>
  <si>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</si>
  <si>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</si>
  <si>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</si>
  <si>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</si>
  <si>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</si>
  <si>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</si>
  <si>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</si>
  <si>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</si>
  <si>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</si>
  <si>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</si>
  <si>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</si>
  <si>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</si>
  <si>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</si>
  <si>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</si>
  <si>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</si>
  <si>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</si>
  <si>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</si>
  <si>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</si>
  <si>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</si>
  <si>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</si>
  <si>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</si>
  <si>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</si>
  <si>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</si>
  <si>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</si>
  <si>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</si>
  <si>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</si>
  <si>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</si>
  <si>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</si>
  <si>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</si>
  <si>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</si>
  <si>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</si>
  <si>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</si>
  <si>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</si>
  <si>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</si>
  <si>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</si>
  <si>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</si>
  <si>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</si>
  <si>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</si>
  <si>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</si>
  <si>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</si>
  <si>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</si>
  <si>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</si>
  <si>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</si>
  <si>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</si>
  <si>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</si>
  <si>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</si>
  <si>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</si>
  <si>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</si>
  <si>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</si>
  <si>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</si>
  <si>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</si>
  <si>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</si>
  <si>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</si>
  <si>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</si>
  <si>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</si>
  <si>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</si>
  <si>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</si>
  <si>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</si>
  <si>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</si>
  <si>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</si>
  <si>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</si>
  <si>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</si>
  <si>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</si>
  <si>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</si>
  <si>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</si>
  <si>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</si>
  <si>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</si>
  <si>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</si>
  <si>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</si>
  <si>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</si>
  <si>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</si>
  <si>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</si>
  <si>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</si>
  <si>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</si>
  <si>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</si>
  <si>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</si>
  <si>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</si>
  <si>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</si>
  <si>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</si>
  <si>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</si>
  <si>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</si>
  <si>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</si>
  <si>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</si>
  <si>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</si>
  <si>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</si>
  <si>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</si>
  <si>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</si>
  <si>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</si>
  <si>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</si>
  <si>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</si>
  <si>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</si>
  <si>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</si>
  <si>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</si>
  <si>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</si>
  <si>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</si>
  <si>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</si>
  <si>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</si>
  <si>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</si>
  <si>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</si>
  <si>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</si>
  <si>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</si>
  <si>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</si>
  <si>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</si>
  <si>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</si>
  <si>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</si>
  <si>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</si>
  <si>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</si>
  <si>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</si>
  <si>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</si>
  <si>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</si>
  <si>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</si>
  <si>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</si>
  <si>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</si>
  <si>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</si>
  <si>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</si>
  <si>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</si>
  <si>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</si>
  <si>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</si>
  <si>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</si>
  <si>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</si>
  <si>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</si>
  <si>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</si>
  <si>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</si>
  <si>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</si>
  <si>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</si>
  <si>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</si>
  <si>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</si>
  <si>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</si>
  <si>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</si>
  <si>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</si>
  <si>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</si>
  <si>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</si>
  <si>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</si>
  <si>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</si>
  <si>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</si>
  <si>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</si>
  <si>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</si>
  <si>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</si>
  <si>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</si>
  <si>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</si>
  <si>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</si>
  <si>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</si>
  <si>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</si>
  <si>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</si>
  <si>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</si>
  <si>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</si>
  <si>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</si>
  <si>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</si>
  <si>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</si>
  <si>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</si>
  <si>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</si>
  <si>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</si>
  <si>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</si>
  <si>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</si>
  <si>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</si>
  <si>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</si>
  <si>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</si>
  <si>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</si>
  <si>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</si>
  <si>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</si>
  <si>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</si>
  <si>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</si>
  <si>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</si>
  <si>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</si>
  <si>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</si>
  <si>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</si>
  <si>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</si>
  <si>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</si>
  <si>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</si>
  <si>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</si>
  <si>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</si>
  <si>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</si>
  <si>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</si>
  <si>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</si>
  <si>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</si>
  <si>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</si>
  <si>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</si>
  <si>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</si>
  <si>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</si>
  <si>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</si>
  <si>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</si>
  <si>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</si>
  <si>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</si>
  <si>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</si>
  <si>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</si>
  <si>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</si>
  <si>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</si>
  <si>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</si>
  <si>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</si>
  <si>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</si>
  <si>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</si>
  <si>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</si>
  <si>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</si>
  <si>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</si>
  <si>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</si>
  <si>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</si>
  <si>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</si>
  <si>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</si>
  <si>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</si>
  <si>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</si>
  <si>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</si>
  <si>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</si>
  <si>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</si>
  <si>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</si>
  <si>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</si>
  <si>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</si>
  <si>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</si>
  <si>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</si>
  <si>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</si>
  <si>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</si>
  <si>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</si>
  <si>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</si>
  <si>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</si>
  <si>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</si>
  <si>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</si>
  <si>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</si>
  <si>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</si>
  <si>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</si>
  <si>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</si>
  <si>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</si>
  <si>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</si>
  <si>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</si>
  <si>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</si>
  <si>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</si>
  <si>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</si>
  <si>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</si>
  <si>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</si>
  <si>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</si>
  <si>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</si>
  <si>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</si>
  <si>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</si>
  <si>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</si>
  <si>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</si>
  <si>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</si>
  <si>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</si>
  <si>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</si>
  <si>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</si>
  <si>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</si>
  <si>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</si>
  <si>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</si>
  <si>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</si>
  <si>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</si>
  <si>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</si>
  <si>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</si>
  <si>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</si>
  <si>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</si>
  <si>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</si>
  <si>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</si>
  <si>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</si>
  <si>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</si>
  <si>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</si>
  <si>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</si>
  <si>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</si>
  <si>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</si>
  <si>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</si>
  <si>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</si>
  <si>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</si>
  <si>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</si>
  <si>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</si>
  <si>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</si>
  <si>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</si>
  <si>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</si>
  <si>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</si>
  <si>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</si>
  <si>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</si>
  <si>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</si>
  <si>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</si>
  <si>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</si>
  <si>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</si>
  <si>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</si>
  <si>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</si>
  <si>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</si>
  <si>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</si>
  <si>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</si>
  <si>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</si>
  <si>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</si>
  <si>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</si>
  <si>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</si>
  <si>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</si>
  <si>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</si>
  <si>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</si>
  <si>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</si>
  <si>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</si>
  <si>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</si>
  <si>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</si>
  <si>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</si>
  <si>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</si>
  <si>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</si>
  <si>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</si>
  <si>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</si>
  <si>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</si>
  <si>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</si>
  <si>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</si>
  <si>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</si>
  <si>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</si>
  <si>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</si>
  <si>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</si>
  <si>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</si>
  <si>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</si>
  <si>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</si>
  <si>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</si>
  <si>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</si>
  <si>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</si>
  <si>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</si>
  <si>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</si>
  <si>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</si>
  <si>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</si>
  <si>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</si>
  <si>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</si>
  <si>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</si>
  <si>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</si>
  <si>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</si>
  <si>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</si>
  <si>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</si>
  <si>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</si>
  <si>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</si>
  <si>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</si>
  <si>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</si>
  <si>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</si>
  <si>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</si>
  <si>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</si>
  <si>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</si>
  <si>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</si>
  <si>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</si>
  <si>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</si>
  <si>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</si>
  <si>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</si>
  <si>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</si>
  <si>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</si>
  <si>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</si>
  <si>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</si>
  <si>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</si>
  <si>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</si>
  <si>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</si>
  <si>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</si>
  <si>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</si>
  <si>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</si>
  <si>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</si>
  <si>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</si>
  <si>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</si>
  <si>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</si>
  <si>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</si>
  <si>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</si>
  <si>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</si>
  <si>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</si>
  <si>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</si>
  <si>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</si>
  <si>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</si>
  <si>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</si>
  <si>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</si>
  <si>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</si>
  <si>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</si>
  <si>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</si>
  <si>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</si>
  <si>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</si>
  <si>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</si>
  <si>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</si>
  <si>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</si>
  <si>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</si>
  <si>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</si>
  <si>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</si>
  <si>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</si>
  <si>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</si>
  <si>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</si>
  <si>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</si>
  <si>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</si>
  <si>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</si>
  <si>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</si>
  <si>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</si>
  <si>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</si>
  <si>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</si>
  <si>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</si>
  <si>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</si>
  <si>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</si>
  <si>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</si>
  <si>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</si>
  <si>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</si>
  <si>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</si>
  <si>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</si>
  <si>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</si>
  <si>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</si>
  <si>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</si>
  <si>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</si>
  <si>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</si>
  <si>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</si>
  <si>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</si>
  <si>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</si>
  <si>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</si>
  <si>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</si>
  <si>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</si>
  <si>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</si>
  <si>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</si>
  <si>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</si>
  <si>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</si>
  <si>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</si>
  <si>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</si>
  <si>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</si>
  <si>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</si>
  <si>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</si>
  <si>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</si>
  <si>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</si>
  <si>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</si>
  <si>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</si>
  <si>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</si>
  <si>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</si>
  <si>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</si>
  <si>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</si>
  <si>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</si>
  <si>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</si>
  <si>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</si>
  <si>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</si>
  <si>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</si>
  <si>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</si>
  <si>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</si>
  <si>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</si>
  <si>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</si>
  <si>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</si>
  <si>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</si>
  <si>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</si>
  <si>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</si>
  <si>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</si>
  <si>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</si>
  <si>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</si>
  <si>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</si>
  <si>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</si>
  <si>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</si>
  <si>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</si>
  <si>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</si>
  <si>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</si>
  <si>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</si>
  <si>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</si>
  <si>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</si>
  <si>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</si>
  <si>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</si>
  <si>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</si>
  <si>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</si>
  <si>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</si>
  <si>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</si>
  <si>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</si>
  <si>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</si>
  <si>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</si>
  <si>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</si>
  <si>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</si>
  <si>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</si>
  <si>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</si>
  <si>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</si>
  <si>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</si>
  <si>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</si>
  <si>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</si>
  <si>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</si>
  <si>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</si>
  <si>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</si>
  <si>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</si>
  <si>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</si>
  <si>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</si>
  <si>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</si>
  <si>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</si>
  <si>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</si>
  <si>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</si>
  <si>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</si>
  <si>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</si>
  <si>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</si>
  <si>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</si>
  <si>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</si>
  <si>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</si>
  <si>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</si>
  <si>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</si>
  <si>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</si>
  <si>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</si>
  <si>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</si>
  <si>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</si>
  <si>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</si>
  <si>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</si>
  <si>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</si>
  <si>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</si>
  <si>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</si>
  <si>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</si>
  <si>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</si>
  <si>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</si>
  <si>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</si>
  <si>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</si>
  <si>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</si>
  <si>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</si>
  <si>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</si>
  <si>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</si>
  <si>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</si>
  <si>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</si>
  <si>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</si>
  <si>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</si>
  <si>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</si>
  <si>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</si>
  <si>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</si>
  <si>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</si>
  <si>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</si>
  <si>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</si>
  <si>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</si>
  <si>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</si>
  <si>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</si>
  <si>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</si>
  <si>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</si>
  <si>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</si>
  <si>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</si>
  <si>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</si>
  <si>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</si>
  <si>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</si>
  <si>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</si>
  <si>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</si>
  <si>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</si>
  <si>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</si>
  <si>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</si>
  <si>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</si>
  <si>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</si>
  <si>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</si>
  <si>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</si>
  <si>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</si>
  <si>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</si>
  <si>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</si>
  <si>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</si>
  <si>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</si>
  <si>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</si>
  <si>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</si>
  <si>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</si>
  <si>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</si>
  <si>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</si>
  <si>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</si>
  <si>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</si>
  <si>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</si>
  <si>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</si>
  <si>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</si>
  <si>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</si>
  <si>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</si>
  <si>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</si>
  <si>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</si>
  <si>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</si>
  <si>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</si>
  <si>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</si>
  <si>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</si>
  <si>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</si>
  <si>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</si>
  <si>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</si>
  <si>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</si>
  <si>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</si>
  <si>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</si>
  <si>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</si>
  <si>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</si>
  <si>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</si>
  <si>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</si>
  <si>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</si>
  <si>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</si>
  <si>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</si>
  <si>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</si>
  <si>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</si>
  <si>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</si>
  <si>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</si>
  <si>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</si>
  <si>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</si>
  <si>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</si>
  <si>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</si>
  <si>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</si>
  <si>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</si>
  <si>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</si>
  <si>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</si>
  <si>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</si>
  <si>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</si>
  <si>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</si>
  <si>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</si>
  <si>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</si>
  <si>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</si>
  <si>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</si>
  <si>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</si>
  <si>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</si>
  <si>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</si>
  <si>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</si>
  <si>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</si>
  <si>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</si>
  <si>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</si>
  <si>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</si>
  <si>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</si>
  <si>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</si>
  <si>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</si>
  <si>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</si>
  <si>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</si>
  <si>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</si>
  <si>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</si>
  <si>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</si>
  <si>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</si>
  <si>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</si>
  <si>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</si>
  <si>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</si>
  <si>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</si>
  <si>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</si>
  <si>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</si>
  <si>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</si>
  <si>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</si>
  <si>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</si>
  <si>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</si>
  <si>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</si>
  <si>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</si>
  <si>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</si>
  <si>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</si>
  <si>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</si>
  <si>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</si>
  <si>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</si>
  <si>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</si>
  <si>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</si>
  <si>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</si>
  <si>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</si>
  <si>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</si>
  <si>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</si>
  <si>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</si>
  <si>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</si>
  <si>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</si>
  <si>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</si>
  <si>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</si>
  <si>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</si>
  <si>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</si>
  <si>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</si>
  <si>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</si>
  <si>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</si>
  <si>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</si>
  <si>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</si>
  <si>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</si>
  <si>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</si>
  <si>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</si>
  <si>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</si>
  <si>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</si>
  <si>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</si>
  <si>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</si>
  <si>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</si>
  <si>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</si>
  <si>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</si>
  <si>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</si>
  <si>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</si>
  <si>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</si>
  <si>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</si>
  <si>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</si>
  <si>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</si>
  <si>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</si>
  <si>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</si>
  <si>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</si>
  <si>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</si>
  <si>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</si>
  <si>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</si>
  <si>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</si>
  <si>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</si>
  <si>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</si>
  <si>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</si>
  <si>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</si>
  <si>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</si>
  <si>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</si>
  <si>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</si>
  <si>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</si>
  <si>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</si>
  <si>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</si>
  <si>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</si>
  <si>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</si>
  <si>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</si>
  <si>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</si>
  <si>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</si>
  <si>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</si>
  <si>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</si>
  <si>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</si>
  <si>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</si>
  <si>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</si>
  <si>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</si>
  <si>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</si>
  <si>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</si>
  <si>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</si>
  <si>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</si>
  <si>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</si>
  <si>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</si>
  <si>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</si>
  <si>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</si>
  <si>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</si>
  <si>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</si>
  <si>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</si>
  <si>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</si>
  <si>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</si>
  <si>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</si>
  <si>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</si>
  <si>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</si>
  <si>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</si>
  <si>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</si>
  <si>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</si>
  <si>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</si>
  <si>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</si>
  <si>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</si>
  <si>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</si>
  <si>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</si>
  <si>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</si>
  <si>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</si>
  <si>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</si>
  <si>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</si>
  <si>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</si>
  <si>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</si>
  <si>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</si>
  <si>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</si>
  <si>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</si>
  <si>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</si>
  <si>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</si>
  <si>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</si>
  <si>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</si>
  <si>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</si>
  <si>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</si>
  <si>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</si>
  <si>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</si>
  <si>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</si>
  <si>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</si>
  <si>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</si>
  <si>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</si>
  <si>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</si>
  <si>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</si>
  <si>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</si>
  <si>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</si>
  <si>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</si>
  <si>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</si>
  <si>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</si>
  <si>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</si>
  <si>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</si>
  <si>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</si>
  <si>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</si>
  <si>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</si>
  <si>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</si>
  <si>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</si>
  <si>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</si>
  <si>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</si>
  <si>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</si>
  <si>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</si>
  <si>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</si>
  <si>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</si>
  <si>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</si>
  <si>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</si>
  <si>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</si>
  <si>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</si>
  <si>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</si>
  <si>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</si>
  <si>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</si>
  <si>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</si>
  <si>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</si>
  <si>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</si>
  <si>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</si>
  <si>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</si>
  <si>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</si>
  <si>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</si>
  <si>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</si>
  <si>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</si>
  <si>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</si>
  <si>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</si>
  <si>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</si>
  <si>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</si>
  <si>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</si>
  <si>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</si>
  <si>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</si>
  <si>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</si>
  <si>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</si>
  <si>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</si>
  <si>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</si>
  <si>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</si>
  <si>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</si>
  <si>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</si>
  <si>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</si>
  <si>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</si>
  <si>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</si>
  <si>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</si>
  <si>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</si>
  <si>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</si>
  <si>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</si>
  <si>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</si>
  <si>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</si>
  <si>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</si>
  <si>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</si>
  <si>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</si>
  <si>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</si>
  <si>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</si>
  <si>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</si>
  <si>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</si>
  <si>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</si>
  <si>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</si>
  <si>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</si>
  <si>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</si>
  <si>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</si>
  <si>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</si>
  <si>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</si>
  <si>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</si>
  <si>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</si>
  <si>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</si>
  <si>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</si>
  <si>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</si>
  <si>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</si>
  <si>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</si>
  <si>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</si>
  <si>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</si>
  <si>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</si>
  <si>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</si>
  <si>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</si>
  <si>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</si>
  <si>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</si>
  <si>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</si>
  <si>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</si>
  <si>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</si>
  <si>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</si>
  <si>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</si>
  <si>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</si>
  <si>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</si>
  <si>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</si>
  <si>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</si>
  <si>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</si>
  <si>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</si>
  <si>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</si>
  <si>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</si>
  <si>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</si>
  <si>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</si>
  <si>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</si>
  <si>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</si>
  <si>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</si>
  <si>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</si>
  <si>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</si>
  <si>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</si>
  <si>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</si>
  <si>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</si>
  <si>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</si>
  <si>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</si>
  <si>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</si>
  <si>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</si>
  <si>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</si>
  <si>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</si>
  <si>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</si>
  <si>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</si>
  <si>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</si>
  <si>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</si>
  <si>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</si>
  <si>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</si>
  <si>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</si>
  <si>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</si>
  <si>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</si>
  <si>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</si>
  <si>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</si>
  <si>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</si>
  <si>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</si>
  <si>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</si>
  <si>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</si>
  <si>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</si>
  <si>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</si>
  <si>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</si>
  <si>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</si>
  <si>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</si>
  <si>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</si>
  <si>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</si>
  <si>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</si>
  <si>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</si>
  <si>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</si>
  <si>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</si>
  <si>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</si>
  <si>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</si>
  <si>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</si>
  <si>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</si>
  <si>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</si>
  <si>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</si>
  <si>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</si>
  <si>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</si>
  <si>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</si>
  <si>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</si>
  <si>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</si>
  <si>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</si>
  <si>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</si>
  <si>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</si>
  <si>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</si>
  <si>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</si>
  <si>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</si>
  <si>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</si>
  <si>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</si>
  <si>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</si>
  <si>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</si>
  <si>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</si>
  <si>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</si>
  <si>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</si>
  <si>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</si>
  <si>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</si>
  <si>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</si>
  <si>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</si>
  <si>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</si>
  <si>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</si>
  <si>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</si>
  <si>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</si>
  <si>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</si>
  <si>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</si>
  <si>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</si>
  <si>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</si>
  <si>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</si>
  <si>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</si>
  <si>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</si>
  <si>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</si>
  <si>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</si>
  <si>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</si>
  <si>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</si>
  <si>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</si>
  <si>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</si>
  <si>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</si>
  <si>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</si>
  <si>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</si>
  <si>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</si>
  <si>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</si>
  <si>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</si>
  <si>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</si>
  <si>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</si>
  <si>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</si>
  <si>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</si>
  <si>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</si>
  <si>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</si>
  <si>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</si>
  <si>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</si>
  <si>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</si>
  <si>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</si>
  <si>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</si>
  <si>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</si>
  <si>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</si>
  <si>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</si>
  <si>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</si>
  <si>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</si>
  <si>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</si>
  <si>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</si>
  <si>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</si>
  <si>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</si>
  <si>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</si>
  <si>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</si>
  <si>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</si>
  <si>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</si>
  <si>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</si>
  <si>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</si>
  <si>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</si>
  <si>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</si>
  <si>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</si>
  <si>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</si>
  <si>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</si>
  <si>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</si>
  <si>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</si>
  <si>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</si>
  <si>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</si>
  <si>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</si>
  <si>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</si>
  <si>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</si>
  <si>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</si>
  <si>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</si>
  <si>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</si>
  <si>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</si>
  <si>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</si>
  <si>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</si>
  <si>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</si>
  <si>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</si>
  <si>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</si>
  <si>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</si>
  <si>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</si>
  <si>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</si>
  <si>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</si>
  <si>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</si>
  <si>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</si>
  <si>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</si>
  <si>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</si>
  <si>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</si>
  <si>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</si>
  <si>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</si>
  <si>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</si>
  <si>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</si>
  <si>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</si>
  <si>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</si>
  <si>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</si>
  <si>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</si>
  <si>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</si>
  <si>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</si>
  <si>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</si>
  <si>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</si>
  <si>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</si>
  <si>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</si>
  <si>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</si>
  <si>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</si>
  <si>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</si>
  <si>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</si>
  <si>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</si>
  <si>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</si>
  <si>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</si>
  <si>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</si>
  <si>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</si>
  <si>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</si>
  <si>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</si>
  <si>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</si>
  <si>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</si>
  <si>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</si>
  <si>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</si>
  <si>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</si>
  <si>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</si>
  <si>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</si>
  <si>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</si>
  <si>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</si>
  <si>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</si>
  <si>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</si>
  <si>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</si>
  <si>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</si>
  <si>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</si>
  <si>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</si>
  <si>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</si>
  <si>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</si>
  <si>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</si>
  <si>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</si>
  <si>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</si>
  <si>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</si>
  <si>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</si>
  <si>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</si>
  <si>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</si>
  <si>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</si>
  <si>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</si>
  <si>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</si>
  <si>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</si>
  <si>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</si>
  <si>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</si>
  <si>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</si>
  <si>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</si>
  <si>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</si>
  <si>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</si>
  <si>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</si>
  <si>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</si>
  <si>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</si>
  <si>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</si>
  <si>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</si>
  <si>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</si>
  <si>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</si>
  <si>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</si>
  <si>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</si>
  <si>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</si>
  <si>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</si>
  <si>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</si>
  <si>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</si>
  <si>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</si>
  <si>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</si>
  <si>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</si>
  <si>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</si>
  <si>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</si>
  <si>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</si>
  <si>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</si>
  <si>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</si>
  <si>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</si>
  <si>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</si>
  <si>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</si>
  <si>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</si>
  <si>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</si>
  <si>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</si>
  <si>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</si>
  <si>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</si>
  <si>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</si>
  <si>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</si>
  <si>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</si>
  <si>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</si>
  <si>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</si>
  <si>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</si>
  <si>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</si>
  <si>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</si>
  <si>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</si>
  <si>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</si>
  <si>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</si>
  <si>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</si>
  <si>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</si>
  <si>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</si>
  <si>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</si>
  <si>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</si>
  <si>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</si>
  <si>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</si>
  <si>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</si>
  <si>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</si>
  <si>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</si>
  <si>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</si>
  <si>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</si>
  <si>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</si>
  <si>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</si>
  <si>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</si>
  <si>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</si>
  <si>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</si>
  <si>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</si>
  <si>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</si>
  <si>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</si>
  <si>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</si>
  <si>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</si>
  <si>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</si>
  <si>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</si>
  <si>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</si>
  <si>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</si>
  <si>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</si>
  <si>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</si>
  <si>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</si>
  <si>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</si>
  <si>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</si>
  <si>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</si>
  <si>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</si>
  <si>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</si>
  <si>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</si>
  <si>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</si>
  <si>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</si>
  <si>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</si>
  <si>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</si>
  <si>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</si>
  <si>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</si>
  <si>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</si>
  <si>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</si>
  <si>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</si>
  <si>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</si>
  <si>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</si>
  <si>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</si>
  <si>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</si>
  <si>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</si>
  <si>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</si>
  <si>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</si>
  <si>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</si>
  <si>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</si>
  <si>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</si>
  <si>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</si>
  <si>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</si>
  <si>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</si>
  <si>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</si>
  <si>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</si>
  <si>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</si>
  <si>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</si>
  <si>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</si>
  <si>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</si>
  <si>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</si>
  <si>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</si>
  <si>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</si>
  <si>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</si>
  <si>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</si>
  <si>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</si>
  <si>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</si>
  <si>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</si>
  <si>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</si>
  <si>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</si>
  <si>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</si>
  <si>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</si>
  <si>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</si>
  <si>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</si>
  <si>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</si>
  <si>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</si>
  <si>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</si>
  <si>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</si>
  <si>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</si>
  <si>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</si>
  <si>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</si>
  <si>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</si>
  <si>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</si>
  <si>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</si>
  <si>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</si>
  <si>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</si>
  <si>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</si>
  <si>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</si>
  <si>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</si>
  <si>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</si>
  <si>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</si>
  <si>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</si>
  <si>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</si>
  <si>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</si>
  <si>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</si>
  <si>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</si>
  <si>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</si>
  <si>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</si>
  <si>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</si>
  <si>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</si>
  <si>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</si>
  <si>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</si>
  <si>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</si>
  <si>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</si>
  <si>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</si>
  <si>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</si>
  <si>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</si>
  <si>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</si>
  <si>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</si>
  <si>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</si>
  <si>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</si>
  <si>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</si>
  <si>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</si>
  <si>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</si>
  <si>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</si>
  <si>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</si>
  <si>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</si>
  <si>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</si>
  <si>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</si>
  <si>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</si>
  <si>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</si>
  <si>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</si>
  <si>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</si>
  <si>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</si>
  <si>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</si>
  <si>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</si>
  <si>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</si>
  <si>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</si>
  <si>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</si>
  <si>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</si>
  <si>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</si>
  <si>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</si>
  <si>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</si>
  <si>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</si>
  <si>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</si>
  <si>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</si>
  <si>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</si>
  <si>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</si>
  <si>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</si>
  <si>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</si>
  <si>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</si>
  <si>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</si>
  <si>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</si>
  <si>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</si>
  <si>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</si>
  <si>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</si>
  <si>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</si>
  <si>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</si>
  <si>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</si>
  <si>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</si>
  <si>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</si>
  <si>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</si>
  <si>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</si>
  <si>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</si>
  <si>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</si>
  <si>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</si>
  <si>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</si>
  <si>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</si>
  <si>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</si>
  <si>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</si>
  <si>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</si>
  <si>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</si>
  <si>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</si>
  <si>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</si>
  <si>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</si>
  <si>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</si>
  <si>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</si>
  <si>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</si>
  <si>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</si>
  <si>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</si>
  <si>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</si>
  <si>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</si>
  <si>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</si>
  <si>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</si>
  <si>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</si>
  <si>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</si>
  <si>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</si>
  <si>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</si>
  <si>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</si>
  <si>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</si>
  <si>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</si>
  <si>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</si>
  <si>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</si>
  <si>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</si>
  <si>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</si>
  <si>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</si>
  <si>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</si>
  <si>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</si>
  <si>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</si>
  <si>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</si>
  <si>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</si>
  <si>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</si>
  <si>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</si>
  <si>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</si>
  <si>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</si>
  <si>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</si>
  <si>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</si>
  <si>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</si>
  <si>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</si>
  <si>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</si>
  <si>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</si>
  <si>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</si>
  <si>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</si>
  <si>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</si>
  <si>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</si>
  <si>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</si>
  <si>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</si>
  <si>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</si>
  <si>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</si>
  <si>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</si>
  <si>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</si>
  <si>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</si>
  <si>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</si>
  <si>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</si>
  <si>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</si>
  <si>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</si>
  <si>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</si>
  <si>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</si>
  <si>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</si>
  <si>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</si>
  <si>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</si>
  <si>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</si>
  <si>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</si>
  <si>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</si>
  <si>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</si>
  <si>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</si>
  <si>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</si>
  <si>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</si>
  <si>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</si>
  <si>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</si>
  <si>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</si>
  <si>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</si>
  <si>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</si>
  <si>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</si>
  <si>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</si>
  <si>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</si>
  <si>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</si>
  <si>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</si>
  <si>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</si>
  <si>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</si>
  <si>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</si>
  <si>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</si>
  <si>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</si>
  <si>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</si>
  <si>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</si>
  <si>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</si>
  <si>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</si>
  <si>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</si>
  <si>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</si>
  <si>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</si>
  <si>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</si>
  <si>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</si>
  <si>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</si>
  <si>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</si>
  <si>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</si>
  <si>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</si>
  <si>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</si>
  <si>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</si>
  <si>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</si>
  <si>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</si>
  <si>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</si>
  <si>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</si>
  <si>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</si>
  <si>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</si>
  <si>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</si>
  <si>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</si>
  <si>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</si>
  <si>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</si>
  <si>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</si>
  <si>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</si>
  <si>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</si>
  <si>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</si>
  <si>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</si>
  <si>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</si>
  <si>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</si>
  <si>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</si>
  <si>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</si>
  <si>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</si>
  <si>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</si>
  <si>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</si>
  <si>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</si>
  <si>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</si>
  <si>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</si>
  <si>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</si>
  <si>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</si>
  <si>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</si>
  <si>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</si>
  <si>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</si>
  <si>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</si>
  <si>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</si>
  <si>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</si>
  <si>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</si>
  <si>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</si>
  <si>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</si>
  <si>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</si>
  <si>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</si>
  <si>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</si>
  <si>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</si>
  <si>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</si>
  <si>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</si>
  <si>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</si>
  <si>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</si>
  <si>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</si>
  <si>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</si>
  <si>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</si>
  <si>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</si>
  <si>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</si>
  <si>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</si>
  <si>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</si>
  <si>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</si>
  <si>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</si>
  <si>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</si>
  <si>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</si>
  <si>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</si>
  <si>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</si>
  <si>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</si>
  <si>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</si>
  <si>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</si>
  <si>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</si>
  <si>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</si>
  <si>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</si>
  <si>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</si>
  <si>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</si>
  <si>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</si>
  <si>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</si>
  <si>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</si>
  <si>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</si>
  <si>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</si>
  <si>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</si>
  <si>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</si>
  <si>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</si>
  <si>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</si>
  <si>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</si>
  <si>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</si>
  <si>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</si>
  <si>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</si>
  <si>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</si>
  <si>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</si>
  <si>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</si>
  <si>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</si>
  <si>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</si>
  <si>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</si>
  <si>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</si>
  <si>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</si>
  <si>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</si>
  <si>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</si>
  <si>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</si>
  <si>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</si>
  <si>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</si>
  <si>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</si>
  <si>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</si>
  <si>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</si>
  <si>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</si>
  <si>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</si>
  <si>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</si>
  <si>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</si>
  <si>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</si>
  <si>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</si>
  <si>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</si>
  <si>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</si>
  <si>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</si>
  <si>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</si>
  <si>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</si>
  <si>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</si>
  <si>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</si>
  <si>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</si>
  <si>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</si>
  <si>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</si>
  <si>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</si>
  <si>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</si>
  <si>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</si>
  <si>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</si>
  <si>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</si>
  <si>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</si>
  <si>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</si>
  <si>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</si>
  <si>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</si>
  <si>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</si>
  <si>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</si>
  <si>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</si>
  <si>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</si>
  <si>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</si>
  <si>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</si>
  <si>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</si>
  <si>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</si>
  <si>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</si>
  <si>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</si>
  <si>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</si>
  <si>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</si>
  <si>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</si>
  <si>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</si>
  <si>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</si>
  <si>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</si>
  <si>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</si>
  <si>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</si>
  <si>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</si>
  <si>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</si>
  <si>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</si>
  <si>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</si>
  <si>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</si>
  <si>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</si>
  <si>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</si>
  <si>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</si>
  <si>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</si>
  <si>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</si>
  <si>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</si>
  <si>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</si>
  <si>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</si>
  <si>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</si>
  <si>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</si>
  <si>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</si>
  <si>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</si>
  <si>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</si>
  <si>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</si>
  <si>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</si>
  <si>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</si>
  <si>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</si>
  <si>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</si>
  <si>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</si>
  <si>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</si>
  <si>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</si>
  <si>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</si>
  <si>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</si>
  <si>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</si>
  <si>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</si>
  <si>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</si>
  <si>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</si>
  <si>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</si>
  <si>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</si>
  <si>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</si>
  <si>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</si>
  <si>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</si>
  <si>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</si>
  <si>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</si>
  <si>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</si>
  <si>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</si>
  <si>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</si>
  <si>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</si>
  <si>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</si>
  <si>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</si>
  <si>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</si>
  <si>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</si>
  <si>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</si>
  <si>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</si>
  <si>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</si>
  <si>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</si>
  <si>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</si>
  <si>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</si>
  <si>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</si>
  <si>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</si>
  <si>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</si>
  <si>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</si>
  <si>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</si>
  <si>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</si>
  <si>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</si>
  <si>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</si>
  <si>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</si>
  <si>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</si>
  <si>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</si>
  <si>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</si>
  <si>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</si>
  <si>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</si>
  <si>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</si>
  <si>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</si>
  <si>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</si>
  <si>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</si>
  <si>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</si>
  <si>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</si>
  <si>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</si>
  <si>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</si>
  <si>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</si>
  <si>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</si>
  <si>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</si>
  <si>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</si>
  <si>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</si>
  <si>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</si>
  <si>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</si>
  <si>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</si>
  <si>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</si>
  <si>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</si>
  <si>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</si>
  <si>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</si>
  <si>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</si>
  <si>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</si>
  <si>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</si>
  <si>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</si>
  <si>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</si>
  <si>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</si>
  <si>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</si>
  <si>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</si>
  <si>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</si>
  <si>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</si>
  <si>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</si>
  <si>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</si>
  <si>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</si>
  <si>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</si>
  <si>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</si>
  <si>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</si>
  <si>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</si>
  <si>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</si>
  <si>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</si>
  <si>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</si>
  <si>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</si>
  <si>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</si>
  <si>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</si>
  <si>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</si>
  <si>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</si>
  <si>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</si>
  <si>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</si>
  <si>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</si>
  <si>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</si>
  <si>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</si>
  <si>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</si>
  <si>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</si>
  <si>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</si>
  <si>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</si>
  <si>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</si>
  <si>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</si>
  <si>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</si>
  <si>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</si>
  <si>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</si>
  <si>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</si>
  <si>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</si>
  <si>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</si>
  <si>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</si>
  <si>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</si>
  <si>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</si>
  <si>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</si>
  <si>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</si>
  <si>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</si>
  <si>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</si>
  <si>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</si>
  <si>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</si>
  <si>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</si>
  <si>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</si>
  <si>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</si>
  <si>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</si>
  <si>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</si>
  <si>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</si>
  <si>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</si>
  <si>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</si>
  <si>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</si>
  <si>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</si>
  <si>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</si>
  <si>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</si>
  <si>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</si>
  <si>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</si>
  <si>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</si>
  <si>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</si>
  <si>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</si>
  <si>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</si>
  <si>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</si>
  <si>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</si>
  <si>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</si>
  <si>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</si>
  <si>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</si>
  <si>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</si>
  <si>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</si>
  <si>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</si>
  <si>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</si>
  <si>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</si>
  <si>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</si>
  <si>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</si>
  <si>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</si>
  <si>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</si>
  <si>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</si>
  <si>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</si>
  <si>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</si>
  <si>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</si>
  <si>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</si>
  <si>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</si>
  <si>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</si>
  <si>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</si>
  <si>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</si>
  <si>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</si>
  <si>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</si>
  <si>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</si>
  <si>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</si>
  <si>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</si>
  <si>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</si>
  <si>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</si>
  <si>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</si>
  <si>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</si>
  <si>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</si>
  <si>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</si>
  <si>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</si>
  <si>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</si>
  <si>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</si>
  <si>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</si>
  <si>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</si>
  <si>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</si>
  <si>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</si>
  <si>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</si>
  <si>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</si>
  <si>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</si>
  <si>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</si>
  <si>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</si>
  <si>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</si>
  <si>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</si>
  <si>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</si>
  <si>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</si>
  <si>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</si>
  <si>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</si>
  <si>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</si>
  <si>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</si>
  <si>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</si>
  <si>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</si>
  <si>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</si>
  <si>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</si>
  <si>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</si>
  <si>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</si>
  <si>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</si>
  <si>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</si>
  <si>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</si>
  <si>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</si>
  <si>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</si>
  <si>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</si>
  <si>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</si>
  <si>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</si>
  <si>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</si>
  <si>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</si>
  <si>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</si>
  <si>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</si>
  <si>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</si>
  <si>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</si>
  <si>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</si>
  <si>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</si>
  <si>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</si>
  <si>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</si>
  <si>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</si>
  <si>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</si>
  <si>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</si>
  <si>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</si>
  <si>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</si>
  <si>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</si>
  <si>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</si>
  <si>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</si>
  <si>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</si>
  <si>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</si>
  <si>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</si>
  <si>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</si>
  <si>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</si>
  <si>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</si>
  <si>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</si>
  <si>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</si>
  <si>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</si>
  <si>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</si>
  <si>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</si>
  <si>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</si>
  <si>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</si>
  <si>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</si>
  <si>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</si>
  <si>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</si>
  <si>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</si>
  <si>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</si>
  <si>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</si>
  <si>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</si>
  <si>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</si>
  <si>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</si>
  <si>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</si>
  <si>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</si>
  <si>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</si>
  <si>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</si>
  <si>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</si>
  <si>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</si>
  <si>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</si>
  <si>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</si>
  <si>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</si>
  <si>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</si>
  <si>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</si>
  <si>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</si>
  <si>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</si>
  <si>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</si>
  <si>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</si>
  <si>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</si>
  <si>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</si>
  <si>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</si>
  <si>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</si>
  <si>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</si>
  <si>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</si>
  <si>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</si>
  <si>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</si>
  <si>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</si>
  <si>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</si>
  <si>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</si>
  <si>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</si>
  <si>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</si>
  <si>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</si>
  <si>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</si>
  <si>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</si>
  <si>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</si>
  <si>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</si>
  <si>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</si>
  <si>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</si>
  <si>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</si>
  <si>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</si>
  <si>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</si>
  <si>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</si>
  <si>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</si>
  <si>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</si>
  <si>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</si>
  <si>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</si>
  <si>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</si>
  <si>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</si>
  <si>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</si>
  <si>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</si>
  <si>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</si>
  <si>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</si>
  <si>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</si>
  <si>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</si>
  <si>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</si>
  <si>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</si>
  <si>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</si>
  <si>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</si>
  <si>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</si>
  <si>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</si>
  <si>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</si>
  <si>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</si>
  <si>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</si>
  <si>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</si>
  <si>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</si>
  <si>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</si>
  <si>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</si>
  <si>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</si>
  <si>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</si>
  <si>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</si>
  <si>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</si>
  <si>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</si>
  <si>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</si>
  <si>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</si>
  <si>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</si>
  <si>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</si>
  <si>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</si>
  <si>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</si>
  <si>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</si>
  <si>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</si>
  <si>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</si>
  <si>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</si>
  <si>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</si>
  <si>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</si>
  <si>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</si>
  <si>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</si>
  <si>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</si>
  <si>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</si>
  <si>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</si>
  <si>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</si>
  <si>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</si>
  <si>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</si>
  <si>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</si>
  <si>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</si>
  <si>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</si>
  <si>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</si>
  <si>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</si>
  <si>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</si>
  <si>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</si>
  <si>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</si>
  <si>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</si>
  <si>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</si>
  <si>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</si>
  <si>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</si>
  <si>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</si>
  <si>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</si>
  <si>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</si>
  <si>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</si>
  <si>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</si>
  <si>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</si>
  <si>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</si>
  <si>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</si>
  <si>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</si>
  <si>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</si>
  <si>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</si>
  <si>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</si>
  <si>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</si>
  <si>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</si>
  <si>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</si>
  <si>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</si>
  <si>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</si>
  <si>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</si>
  <si>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</si>
  <si>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</si>
  <si>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</si>
  <si>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</si>
  <si>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</si>
  <si>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</si>
  <si>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</si>
  <si>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</si>
  <si>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</si>
  <si>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</si>
  <si>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</si>
  <si>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</si>
  <si>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</si>
  <si>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</si>
  <si>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</si>
  <si>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</si>
  <si>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</si>
  <si>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</si>
  <si>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</si>
  <si>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</si>
  <si>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</si>
  <si>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</si>
  <si>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</si>
  <si>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</si>
  <si>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</si>
  <si>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</si>
  <si>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</si>
  <si>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</si>
  <si>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</si>
  <si>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</si>
  <si>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</si>
  <si>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</si>
  <si>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</si>
  <si>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</si>
  <si>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</si>
  <si>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</si>
  <si>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</si>
  <si>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</si>
  <si>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</si>
  <si>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</si>
  <si>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</si>
  <si>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</si>
  <si>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</si>
  <si>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</si>
  <si>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</si>
  <si>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</si>
  <si>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</si>
  <si>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</si>
  <si>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</si>
  <si>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</si>
  <si>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</si>
  <si>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</si>
  <si>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</si>
  <si>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</si>
  <si>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</si>
  <si>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</si>
  <si>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</si>
  <si>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</si>
  <si>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</si>
  <si>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</si>
  <si>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</si>
  <si>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</si>
  <si>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</si>
  <si>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</si>
  <si>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</si>
  <si>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</si>
  <si>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</si>
  <si>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</si>
  <si>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</si>
  <si>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</si>
  <si>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</si>
  <si>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</si>
  <si>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</si>
  <si>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</si>
  <si>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</si>
  <si>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</si>
  <si>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</si>
  <si>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</si>
  <si>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</si>
  <si>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</si>
  <si>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</si>
  <si>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</si>
  <si>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</si>
  <si>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</si>
  <si>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</si>
  <si>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</si>
  <si>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</si>
  <si>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</si>
  <si>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</si>
  <si>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</si>
  <si>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</si>
  <si>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</si>
  <si>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</si>
  <si>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</si>
  <si>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</si>
  <si>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</si>
  <si>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</si>
  <si>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</si>
  <si>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</si>
  <si>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</si>
  <si>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</si>
  <si>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</si>
  <si>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</si>
  <si>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</si>
  <si>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</si>
  <si>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</si>
  <si>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</si>
  <si>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</si>
  <si>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</si>
  <si>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</si>
  <si>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</si>
  <si>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</si>
  <si>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</si>
  <si>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</si>
  <si>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</si>
  <si>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</si>
  <si>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</si>
  <si>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</si>
  <si>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</si>
  <si>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</si>
  <si>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</si>
  <si>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</si>
  <si>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</si>
  <si>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</si>
  <si>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</si>
  <si>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</si>
  <si>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</si>
  <si>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</si>
  <si>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</si>
  <si>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</si>
  <si>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</si>
  <si>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</si>
  <si>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</si>
  <si>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</si>
  <si>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</si>
  <si>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</si>
  <si>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</si>
  <si>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</si>
  <si>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</si>
  <si>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</si>
  <si>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</si>
  <si>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</si>
  <si>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</si>
  <si>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</si>
  <si>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</si>
  <si>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</si>
  <si>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</si>
  <si>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</si>
  <si>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</si>
  <si>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</si>
  <si>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</si>
  <si>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</si>
  <si>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</si>
  <si>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</si>
  <si>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</si>
  <si>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</si>
  <si>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</si>
  <si>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</si>
  <si>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</si>
  <si>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</si>
  <si>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</si>
  <si>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</si>
  <si>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</si>
  <si>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</si>
  <si>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</si>
  <si>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</si>
  <si>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</si>
  <si>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</si>
  <si>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</si>
  <si>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</si>
  <si>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</si>
  <si>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</si>
  <si>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</si>
  <si>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</si>
  <si>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</si>
  <si>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</si>
  <si>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</si>
  <si>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</si>
  <si>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</si>
  <si>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</si>
  <si>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</si>
  <si>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</si>
  <si>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</si>
  <si>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</si>
  <si>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</si>
  <si>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</si>
  <si>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</si>
  <si>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</si>
  <si>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</si>
  <si>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</si>
  <si>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</si>
  <si>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</si>
  <si>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</si>
  <si>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</si>
  <si>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</si>
  <si>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</si>
  <si>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</si>
  <si>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</si>
  <si>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</si>
  <si>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</si>
  <si>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</si>
  <si>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</si>
  <si>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</si>
  <si>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</si>
  <si>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</si>
  <si>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</si>
  <si>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</si>
  <si>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</si>
  <si>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</si>
  <si>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</si>
  <si>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</si>
  <si>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</si>
  <si>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</si>
  <si>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</si>
  <si>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</si>
  <si>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</si>
  <si>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</si>
  <si>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</si>
  <si>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</si>
  <si>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</si>
  <si>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</si>
  <si>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</si>
  <si>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</si>
  <si>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</si>
  <si>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</si>
  <si>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</si>
  <si>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</si>
  <si>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</si>
  <si>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</si>
  <si>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</si>
  <si>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</si>
  <si>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</si>
  <si>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</si>
  <si>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</si>
  <si>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</si>
  <si>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</si>
  <si>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</si>
  <si>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</si>
  <si>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</si>
  <si>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</si>
  <si>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</si>
  <si>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</si>
  <si>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</si>
  <si>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</si>
  <si>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</si>
  <si>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</si>
  <si>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</si>
  <si>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</si>
  <si>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</si>
  <si>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</si>
  <si>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</si>
  <si>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</si>
  <si>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</si>
  <si>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</si>
  <si>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</si>
  <si>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</si>
  <si>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</si>
  <si>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</si>
  <si>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</si>
  <si>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</si>
  <si>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</si>
  <si>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</si>
  <si>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</si>
  <si>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</si>
  <si>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</si>
  <si>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</si>
  <si>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</si>
  <si>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</si>
  <si>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</si>
  <si>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</si>
  <si>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</si>
  <si>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</si>
  <si>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</si>
  <si>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</si>
  <si>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</si>
  <si>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</si>
  <si>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</si>
  <si>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</si>
  <si>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</si>
  <si>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</si>
  <si>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</si>
  <si>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</si>
  <si>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</si>
  <si>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</si>
  <si>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</si>
  <si>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</si>
  <si>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</si>
  <si>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</si>
  <si>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</si>
  <si>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</si>
  <si>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</si>
  <si>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</si>
  <si>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</si>
  <si>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</si>
  <si>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</si>
  <si>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</si>
  <si>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</si>
  <si>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</si>
  <si>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</si>
  <si>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</si>
  <si>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</si>
  <si>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</si>
  <si>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</si>
  <si>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</si>
  <si>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</si>
  <si>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</si>
  <si>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</si>
  <si>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</si>
  <si>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</si>
  <si>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</si>
  <si>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</si>
  <si>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</si>
  <si>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</si>
  <si>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</si>
  <si>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</si>
  <si>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</si>
  <si>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</si>
  <si>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</si>
  <si>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</si>
  <si>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</si>
  <si>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</si>
  <si>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</si>
  <si>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</si>
  <si>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</si>
  <si>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</si>
  <si>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</si>
  <si>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</si>
  <si>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</si>
  <si>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</si>
  <si>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</si>
  <si>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</si>
  <si>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</si>
  <si>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</si>
  <si>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</si>
  <si>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</si>
  <si>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</si>
  <si>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</si>
  <si>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</si>
  <si>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</si>
  <si>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</si>
  <si>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</si>
  <si>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</si>
  <si>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</si>
  <si>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</si>
  <si>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</si>
  <si>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</si>
  <si>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</si>
  <si>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</si>
  <si>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</si>
  <si>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</si>
  <si>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</si>
  <si>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</si>
  <si>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</si>
  <si>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</si>
  <si>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</si>
  <si>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</si>
  <si>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</si>
  <si>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</si>
  <si>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</si>
  <si>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</si>
  <si>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</si>
  <si>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</si>
  <si>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</si>
  <si>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</si>
  <si>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</si>
  <si>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</si>
  <si>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</si>
  <si>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</si>
  <si>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</si>
  <si>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</si>
  <si>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</si>
  <si>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</si>
  <si>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</si>
  <si>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</si>
  <si>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</si>
  <si>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</si>
  <si>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</si>
  <si>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</si>
  <si>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</si>
  <si>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</si>
  <si>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</si>
  <si>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</si>
  <si>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</si>
  <si>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</si>
  <si>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</si>
  <si>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</si>
  <si>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</si>
  <si>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</si>
  <si>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</si>
  <si>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</si>
  <si>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</si>
  <si>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</si>
  <si>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</si>
  <si>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</si>
  <si>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</si>
  <si>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</si>
  <si>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</si>
  <si>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</si>
  <si>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</si>
  <si>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</si>
  <si>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</si>
  <si>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</si>
  <si>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</si>
  <si>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</si>
  <si>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</si>
  <si>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</si>
  <si>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</si>
  <si>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</si>
  <si>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</si>
  <si>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</si>
  <si>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</si>
  <si>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</si>
  <si>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</si>
  <si>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</si>
  <si>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</si>
  <si>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</si>
  <si>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</si>
  <si>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</si>
  <si>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</si>
  <si>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</si>
  <si>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</si>
  <si>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</si>
  <si>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</si>
  <si>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</si>
  <si>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</si>
  <si>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</si>
  <si>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</si>
  <si>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</si>
  <si>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</si>
  <si>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</si>
  <si>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</si>
  <si>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</si>
  <si>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</si>
  <si>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</si>
  <si>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</si>
  <si>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</si>
  <si>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</si>
  <si>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</si>
  <si>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</si>
  <si>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</si>
  <si>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</si>
  <si>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</si>
  <si>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</si>
  <si>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</si>
  <si>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</si>
  <si>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</si>
  <si>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</si>
  <si>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</si>
  <si>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</si>
  <si>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</si>
  <si>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</si>
  <si>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</si>
  <si>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</si>
  <si>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</si>
  <si>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</si>
  <si>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</si>
  <si>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</si>
  <si>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</si>
  <si>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</si>
  <si>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</si>
  <si>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</si>
  <si>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</si>
  <si>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</si>
  <si>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</si>
  <si>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</si>
  <si>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</si>
  <si>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</si>
  <si>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</si>
  <si>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</si>
  <si>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</si>
  <si>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</si>
  <si>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</si>
  <si>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</si>
  <si>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</si>
  <si>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</si>
  <si>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</si>
  <si>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</si>
  <si>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</si>
  <si>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</si>
  <si>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</si>
  <si>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</si>
  <si>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</si>
  <si>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</si>
  <si>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</si>
  <si>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</si>
  <si>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</si>
  <si>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</si>
  <si>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</si>
  <si>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</si>
  <si>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</si>
  <si>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</si>
  <si>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</si>
  <si>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</si>
  <si>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</si>
  <si>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</si>
  <si>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</si>
  <si>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</si>
  <si>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</si>
  <si>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</si>
  <si>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</si>
  <si>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</si>
  <si>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</si>
  <si>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</si>
  <si>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</si>
  <si>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</si>
  <si>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</si>
  <si>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</si>
  <si>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</si>
  <si>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</si>
  <si>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</si>
  <si>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</si>
  <si>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</si>
  <si>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</si>
  <si>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</si>
  <si>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</si>
  <si>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</si>
  <si>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</si>
  <si>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</si>
  <si>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</si>
  <si>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</si>
  <si>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</si>
  <si>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</si>
  <si>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</si>
  <si>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</si>
  <si>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</si>
  <si>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</si>
  <si>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</si>
  <si>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</si>
  <si>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</si>
  <si>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</si>
  <si>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</si>
  <si>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</si>
  <si>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</si>
  <si>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</si>
  <si>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</si>
  <si>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</si>
  <si>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</si>
  <si>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</si>
  <si>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</si>
  <si>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</si>
  <si>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</si>
  <si>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</si>
  <si>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</si>
  <si>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</si>
  <si>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</si>
  <si>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</si>
  <si>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</si>
  <si>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</si>
  <si>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</si>
  <si>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</si>
  <si>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</si>
  <si>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</si>
  <si>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</si>
  <si>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</si>
  <si>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</si>
  <si>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</si>
  <si>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</si>
  <si>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</si>
  <si>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</si>
  <si>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</si>
  <si>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</si>
  <si>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</si>
  <si>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</si>
  <si>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</si>
  <si>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</si>
  <si>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</si>
  <si>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</si>
  <si>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</si>
  <si>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</si>
  <si>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</si>
  <si>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</si>
  <si>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</si>
  <si>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</si>
  <si>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</si>
  <si>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</si>
  <si>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</si>
  <si>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</si>
  <si>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</si>
  <si>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</si>
  <si>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</si>
  <si>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</si>
  <si>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</si>
  <si>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</si>
  <si>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</si>
  <si>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</si>
  <si>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</si>
  <si>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</si>
  <si>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</si>
  <si>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</si>
  <si>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</si>
  <si>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</si>
  <si>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</si>
  <si>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</si>
  <si>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</si>
  <si>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</si>
  <si>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</si>
  <si>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</si>
  <si>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</si>
  <si>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</si>
  <si>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</si>
  <si>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</si>
  <si>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</si>
  <si>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</si>
  <si>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</si>
  <si>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</si>
  <si>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</si>
  <si>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</si>
  <si>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</si>
  <si>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</si>
  <si>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</si>
  <si>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</si>
  <si>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</si>
  <si>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</si>
  <si>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</si>
  <si>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</si>
  <si>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</si>
  <si>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</si>
  <si>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</si>
  <si>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</si>
  <si>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</si>
  <si>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</si>
  <si>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</si>
  <si>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</si>
  <si>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</si>
  <si>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</si>
  <si>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</si>
  <si>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</si>
  <si>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</si>
  <si>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</si>
  <si>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</si>
  <si>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</si>
  <si>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</si>
  <si>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</si>
  <si>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</si>
  <si>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</si>
  <si>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</si>
  <si>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</si>
  <si>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</si>
  <si>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</si>
  <si>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</si>
  <si>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</si>
  <si>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</si>
  <si>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</si>
  <si>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</si>
  <si>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</si>
  <si>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</si>
  <si>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</si>
  <si>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</si>
  <si>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</si>
  <si>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</si>
  <si>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</si>
  <si>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</si>
  <si>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</si>
  <si>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</si>
  <si>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</si>
  <si>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</si>
  <si>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</si>
  <si>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</si>
  <si>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</si>
  <si>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</si>
  <si>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</si>
  <si>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</si>
  <si>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</si>
  <si>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</si>
  <si>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</si>
  <si>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</si>
  <si>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</si>
  <si>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</si>
  <si>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</si>
  <si>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</si>
  <si>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</si>
  <si>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</si>
  <si>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</si>
  <si>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</si>
  <si>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</si>
  <si>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</si>
  <si>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</si>
  <si>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</si>
  <si>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</si>
  <si>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</si>
  <si>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</si>
  <si>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</si>
  <si>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</si>
  <si>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</si>
  <si>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</si>
  <si>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</si>
  <si>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</si>
  <si>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</si>
  <si>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</si>
  <si>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</si>
  <si>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</si>
  <si>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</si>
  <si>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</si>
  <si>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</si>
  <si>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</si>
  <si>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</si>
  <si>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</si>
  <si>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</si>
  <si>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</si>
  <si>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</si>
  <si>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</si>
  <si>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</si>
  <si>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</si>
  <si>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</si>
  <si>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</si>
  <si>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</si>
  <si>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</si>
  <si>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</si>
  <si>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</si>
  <si>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</si>
  <si>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</si>
  <si>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</si>
  <si>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</si>
  <si>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</si>
  <si>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</si>
  <si>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</si>
  <si>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</si>
  <si>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</si>
  <si>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</si>
  <si>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</si>
  <si>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</si>
  <si>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</si>
  <si>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</si>
  <si>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</si>
  <si>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</si>
  <si>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</si>
  <si>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</si>
  <si>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</si>
  <si>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</si>
  <si>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</si>
  <si>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</si>
  <si>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</si>
  <si>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</si>
  <si>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</si>
  <si>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</si>
  <si>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</si>
  <si>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</si>
  <si>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</si>
  <si>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</si>
  <si>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</si>
  <si>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</si>
  <si>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</si>
  <si>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</si>
  <si>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</si>
  <si>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</si>
  <si>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</si>
  <si>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</si>
  <si>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</si>
  <si>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</si>
  <si>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</si>
  <si>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</si>
  <si>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</si>
  <si>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</si>
  <si>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</si>
  <si>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</si>
  <si>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</si>
  <si>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</si>
  <si>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</si>
  <si>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</si>
  <si>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</si>
  <si>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</si>
  <si>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</si>
  <si>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</si>
  <si>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</si>
  <si>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</si>
  <si>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</si>
  <si>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</si>
  <si>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</si>
  <si>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</si>
  <si>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</si>
  <si>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</si>
  <si>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</si>
  <si>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</si>
  <si>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</si>
  <si>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</si>
  <si>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</si>
  <si>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</si>
  <si>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</si>
  <si>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</si>
  <si>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</si>
  <si>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</si>
  <si>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</si>
  <si>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</si>
  <si>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</si>
  <si>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</si>
  <si>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</si>
  <si>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</si>
  <si>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</si>
  <si>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</si>
  <si>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</si>
  <si>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</si>
  <si>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</si>
  <si>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</si>
  <si>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</si>
  <si>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</si>
  <si>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</si>
  <si>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</si>
  <si>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</si>
  <si>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</si>
  <si>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</si>
  <si>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</si>
  <si>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</si>
  <si>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</si>
  <si>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</si>
  <si>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</si>
  <si>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</si>
  <si>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</si>
  <si>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</si>
  <si>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</si>
  <si>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</si>
  <si>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</si>
  <si>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</si>
  <si>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</si>
  <si>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</si>
  <si>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</si>
  <si>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</si>
  <si>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</si>
  <si>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</si>
  <si>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</si>
  <si>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</si>
  <si>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</si>
  <si>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</si>
  <si>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</si>
  <si>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</si>
  <si>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</si>
  <si>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</si>
  <si>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</si>
  <si>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</si>
  <si>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</si>
  <si>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</si>
  <si>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</si>
  <si>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</si>
  <si>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</si>
  <si>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</si>
  <si>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</si>
  <si>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</si>
  <si>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</si>
  <si>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</si>
  <si>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</si>
  <si>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</si>
  <si>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</si>
  <si>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</si>
  <si>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</si>
  <si>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</si>
  <si>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</si>
  <si>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</si>
  <si>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</si>
  <si>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</si>
  <si>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</si>
  <si>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</si>
  <si>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</si>
  <si>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</si>
  <si>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</si>
  <si>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</si>
  <si>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</si>
  <si>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</si>
  <si>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</si>
  <si>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</si>
  <si>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</si>
  <si>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</si>
  <si>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</si>
  <si>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</si>
  <si>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</si>
  <si>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</si>
  <si>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</si>
  <si>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</si>
  <si>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</si>
  <si>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</si>
  <si>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</si>
  <si>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</si>
  <si>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</si>
  <si>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</si>
  <si>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</si>
  <si>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</si>
  <si>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</si>
  <si>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</si>
  <si>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</si>
  <si>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</si>
  <si>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</si>
  <si>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</si>
  <si>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</si>
  <si>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</si>
  <si>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</si>
  <si>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</si>
  <si>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</si>
  <si>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</si>
  <si>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</si>
  <si>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</si>
  <si>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</si>
  <si>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</si>
  <si>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</si>
  <si>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</si>
  <si>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</si>
  <si>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</si>
  <si>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</si>
  <si>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</si>
  <si>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</si>
  <si>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</si>
  <si>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</si>
  <si>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</si>
  <si>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</si>
  <si>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</si>
  <si>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</si>
  <si>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</si>
  <si>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</si>
  <si>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</si>
  <si>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</si>
  <si>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</si>
  <si>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</si>
  <si>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</si>
  <si>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</si>
  <si>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</si>
  <si>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</si>
  <si>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</si>
  <si>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</si>
  <si>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</si>
  <si>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</si>
  <si>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</si>
  <si>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</si>
  <si>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</si>
  <si>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</si>
  <si>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</si>
  <si>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</si>
  <si>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</si>
  <si>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</si>
  <si>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</si>
  <si>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</si>
  <si>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</si>
  <si>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</si>
  <si>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</si>
  <si>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</si>
  <si>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</si>
  <si>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</si>
  <si>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</si>
  <si>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</si>
  <si>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</si>
  <si>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</si>
  <si>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</si>
  <si>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</si>
  <si>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</si>
  <si>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</si>
  <si>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</si>
  <si>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</si>
  <si>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</si>
  <si>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</si>
  <si>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</si>
  <si>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</si>
  <si>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</si>
  <si>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</si>
  <si>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</si>
  <si>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</si>
  <si>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</si>
  <si>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</si>
  <si>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</si>
  <si>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</si>
  <si>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</si>
  <si>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</si>
  <si>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</si>
  <si>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</si>
  <si>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</si>
  <si>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</si>
  <si>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</si>
  <si>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</si>
  <si>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</si>
  <si>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</si>
  <si>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</si>
  <si>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</si>
  <si>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</si>
  <si>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</si>
  <si>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</si>
  <si>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</si>
  <si>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</si>
  <si>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</si>
  <si>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</si>
  <si>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</si>
  <si>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</si>
  <si>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</si>
  <si>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</si>
  <si>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</si>
  <si>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</si>
  <si>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</si>
  <si>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</si>
  <si>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</si>
  <si>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</si>
  <si>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</si>
  <si>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</si>
  <si>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</si>
  <si>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</si>
  <si>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</si>
  <si>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</si>
  <si>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</si>
  <si>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</si>
  <si>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</si>
  <si>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</si>
  <si>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</si>
  <si>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</si>
  <si>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</si>
  <si>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</si>
  <si>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</si>
  <si>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</si>
  <si>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</si>
  <si>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</si>
  <si>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</si>
  <si>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</si>
  <si>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</si>
  <si>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</si>
  <si>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</si>
  <si>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</si>
  <si>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</si>
  <si>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</si>
  <si>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</si>
  <si>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</si>
  <si>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</si>
  <si>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</si>
  <si>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</si>
  <si>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</si>
  <si>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</si>
  <si>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</si>
  <si>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</si>
  <si>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</si>
  <si>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</si>
  <si>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</si>
  <si>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</si>
  <si>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</si>
  <si>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</si>
  <si>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</si>
  <si>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</si>
  <si>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</si>
  <si>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</si>
  <si>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</si>
  <si>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</si>
  <si>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</si>
  <si>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</si>
  <si>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</si>
  <si>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</si>
  <si>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</si>
  <si>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</si>
  <si>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</si>
  <si>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</si>
  <si>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</si>
  <si>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</si>
  <si>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</si>
  <si>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</si>
  <si>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</si>
  <si>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</si>
  <si>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</si>
  <si>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</si>
  <si>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</si>
  <si>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</si>
  <si>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</si>
  <si>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</si>
  <si>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</si>
  <si>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</si>
  <si>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</si>
  <si>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</si>
  <si>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</si>
  <si>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</si>
  <si>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</si>
  <si>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</si>
  <si>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</si>
  <si>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</si>
  <si>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</si>
  <si>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</si>
  <si>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</si>
  <si>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</si>
  <si>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</si>
  <si>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</si>
  <si>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</si>
  <si>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</si>
  <si>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</si>
  <si>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</si>
  <si>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</si>
  <si>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</si>
  <si>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</si>
  <si>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</si>
  <si>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</si>
  <si>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</si>
  <si>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</si>
  <si>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</si>
  <si>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</si>
  <si>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</si>
  <si>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</si>
  <si>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</si>
  <si>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</si>
  <si>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</si>
  <si>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</si>
  <si>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</si>
  <si>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</si>
  <si>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</si>
  <si>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</si>
  <si>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</si>
  <si>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</si>
  <si>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</si>
  <si>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</si>
  <si>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</si>
  <si>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</si>
  <si>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</si>
  <si>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</si>
  <si>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</si>
  <si>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</si>
  <si>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</si>
  <si>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</si>
  <si>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</si>
  <si>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</si>
  <si>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</si>
  <si>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</si>
  <si>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</si>
  <si>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</si>
  <si>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</si>
  <si>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</si>
  <si>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</si>
  <si>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</si>
  <si>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</si>
  <si>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</si>
  <si>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</si>
  <si>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</si>
  <si>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</si>
  <si>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</si>
  <si>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</si>
  <si>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</si>
  <si>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</si>
  <si>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</si>
  <si>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</si>
  <si>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</si>
  <si>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</si>
  <si>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</si>
  <si>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</si>
  <si>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</si>
  <si>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</si>
  <si>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</si>
  <si>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</si>
  <si>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</si>
  <si>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</si>
  <si>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</si>
  <si>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</si>
  <si>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</si>
  <si>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</si>
  <si>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</si>
  <si>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</si>
  <si>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</si>
  <si>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</si>
  <si>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</si>
  <si>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</si>
  <si>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</si>
  <si>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</si>
  <si>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</si>
  <si>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</si>
  <si>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</si>
  <si>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</si>
  <si>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</si>
  <si>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</si>
  <si>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</si>
  <si>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</si>
  <si>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</si>
  <si>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</si>
  <si>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</si>
  <si>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</si>
  <si>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</si>
  <si>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</si>
  <si>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</si>
  <si>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</si>
  <si>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</si>
  <si>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</si>
  <si>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</si>
  <si>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</si>
  <si>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</si>
  <si>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</si>
  <si>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</si>
  <si>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</si>
  <si>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</si>
  <si>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</si>
  <si>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</si>
  <si>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</si>
  <si>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</si>
  <si>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</si>
  <si>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</si>
  <si>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</si>
  <si>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</si>
  <si>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</si>
  <si>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</si>
  <si>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</si>
  <si>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</si>
  <si>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</si>
  <si>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</si>
  <si>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</si>
  <si>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</si>
  <si>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</si>
  <si>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</si>
  <si>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</si>
  <si>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</si>
  <si>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</si>
  <si>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</si>
  <si>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</si>
  <si>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</si>
  <si>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</si>
  <si>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</si>
  <si>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</si>
  <si>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</si>
  <si>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</si>
  <si>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</si>
  <si>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</si>
  <si>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</si>
  <si>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</si>
  <si>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</si>
  <si>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</si>
  <si>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</si>
  <si>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</si>
  <si>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</si>
  <si>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</si>
  <si>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</si>
  <si>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</si>
  <si>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</si>
  <si>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</si>
  <si>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</si>
  <si>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</si>
  <si>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</si>
  <si>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</si>
  <si>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</si>
  <si>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</si>
  <si>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</si>
  <si>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</si>
  <si>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</si>
  <si>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</si>
  <si>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</si>
  <si>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</si>
  <si>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</si>
  <si>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</si>
  <si>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</si>
  <si>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</si>
  <si>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</si>
  <si>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</si>
  <si>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</si>
  <si>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</si>
  <si>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</si>
  <si>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</si>
  <si>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</si>
  <si>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</si>
  <si>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</si>
  <si>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</si>
  <si>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</si>
  <si>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</si>
  <si>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</si>
  <si>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</si>
  <si>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</si>
  <si>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</si>
  <si>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</si>
  <si>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</si>
  <si>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</si>
  <si>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</si>
  <si>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</si>
  <si>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</si>
  <si>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</si>
  <si>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</si>
  <si>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</si>
  <si>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</si>
  <si>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</si>
  <si>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</si>
  <si>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</si>
  <si>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</si>
  <si>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</si>
  <si>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</si>
  <si>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</si>
  <si>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</si>
  <si>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</si>
  <si>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</si>
  <si>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</si>
  <si>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</si>
  <si>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</si>
  <si>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</si>
  <si>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</si>
  <si>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</si>
  <si>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</si>
  <si>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</si>
  <si>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</si>
  <si>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</si>
  <si>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</si>
  <si>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</si>
  <si>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</si>
  <si>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</si>
  <si>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</si>
  <si>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</si>
  <si>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</si>
  <si>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</si>
  <si>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</si>
  <si>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</si>
  <si>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</si>
  <si>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</si>
  <si>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</si>
  <si>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</si>
  <si>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</si>
  <si>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</si>
  <si>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</si>
  <si>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</si>
  <si>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</si>
  <si>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</si>
  <si>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</si>
  <si>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</si>
  <si>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</si>
  <si>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</si>
  <si>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</si>
  <si>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</si>
  <si>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</si>
  <si>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</si>
  <si>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</si>
  <si>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</si>
  <si>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</si>
  <si>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</si>
  <si>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</si>
  <si>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</si>
  <si>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</si>
  <si>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</si>
  <si>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</si>
  <si>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</si>
  <si>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</si>
  <si>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</si>
  <si>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</si>
  <si>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</si>
  <si>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</si>
  <si>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</si>
  <si>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</si>
  <si>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</si>
  <si>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</si>
  <si>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</si>
  <si>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</si>
  <si>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</si>
  <si>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</si>
  <si>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</si>
  <si>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</si>
  <si>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</si>
  <si>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</si>
  <si>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</si>
  <si>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</si>
  <si>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</si>
  <si>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</si>
  <si>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</si>
  <si>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</si>
  <si>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</si>
  <si>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</si>
  <si>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</si>
  <si>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</si>
  <si>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</si>
  <si>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</si>
  <si>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</si>
  <si>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</si>
  <si>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</si>
  <si>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</si>
  <si>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</si>
  <si>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</si>
  <si>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</si>
  <si>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</si>
  <si>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</si>
  <si>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</si>
  <si>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</si>
  <si>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</si>
  <si>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</si>
  <si>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</si>
  <si>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</si>
  <si>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</si>
  <si>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</si>
  <si>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</si>
  <si>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</si>
  <si>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</si>
  <si>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</si>
  <si>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</si>
  <si>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</si>
  <si>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</si>
  <si>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</si>
  <si>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</si>
  <si>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</si>
  <si>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</si>
  <si>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</si>
  <si>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</si>
  <si>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</si>
  <si>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</si>
  <si>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</si>
  <si>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</si>
  <si>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</si>
  <si>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</si>
  <si>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</si>
  <si>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</si>
  <si>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</si>
  <si>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</si>
  <si>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</si>
  <si>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</si>
  <si>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</si>
  <si>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</si>
  <si>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</si>
  <si>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</si>
  <si>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</si>
  <si>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</si>
  <si>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</si>
  <si>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</si>
  <si>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</si>
  <si>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</si>
  <si>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</si>
  <si>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</si>
  <si>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</si>
  <si>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</si>
  <si>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</si>
  <si>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</si>
  <si>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</si>
  <si>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</si>
  <si>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</si>
  <si>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</si>
  <si>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</si>
  <si>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</si>
  <si>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</si>
  <si>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</si>
  <si>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</si>
  <si>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</si>
  <si>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</si>
  <si>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</si>
  <si>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</si>
  <si>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</si>
  <si>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</si>
  <si>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</si>
  <si>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</si>
  <si>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</si>
  <si>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</si>
  <si>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</si>
  <si>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</si>
  <si>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</si>
  <si>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</si>
  <si>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</si>
  <si>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</si>
  <si>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</si>
  <si>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</si>
  <si>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</si>
  <si>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</si>
  <si>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</si>
  <si>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</si>
  <si>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</si>
  <si>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</si>
  <si>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</si>
  <si>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</si>
  <si>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</si>
  <si>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</si>
  <si>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</si>
  <si>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</si>
  <si>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</si>
  <si>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</si>
  <si>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</si>
  <si>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</si>
  <si>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</si>
  <si>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</si>
  <si>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</si>
  <si>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</si>
  <si>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</si>
  <si>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</si>
  <si>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</si>
  <si>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</si>
  <si>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</si>
  <si>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</si>
  <si>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</si>
  <si>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</si>
  <si>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</si>
  <si>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</si>
  <si>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</si>
  <si>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</si>
  <si>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</si>
  <si>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</si>
  <si>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</si>
  <si>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</si>
  <si>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</si>
  <si>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</si>
  <si>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</si>
  <si>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</si>
  <si>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</si>
  <si>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</si>
  <si>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</si>
  <si>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</si>
  <si>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</si>
  <si>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</si>
  <si>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</si>
  <si>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</si>
  <si>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</si>
  <si>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</si>
  <si>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</si>
  <si>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</si>
  <si>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</si>
  <si>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</si>
  <si>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</si>
  <si>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</si>
  <si>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</si>
  <si>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</si>
  <si>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</si>
  <si>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</si>
  <si>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</si>
  <si>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</si>
  <si>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</si>
  <si>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</si>
  <si>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</si>
  <si>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</si>
  <si>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</si>
  <si>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</si>
  <si>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</si>
  <si>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</si>
  <si>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</si>
  <si>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</si>
  <si>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</si>
  <si>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</si>
  <si>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</si>
  <si>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</si>
  <si>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</si>
  <si>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</si>
  <si>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</si>
  <si>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</si>
  <si>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</si>
  <si>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</si>
  <si>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</si>
  <si>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</si>
  <si>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</si>
  <si>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</si>
  <si>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</si>
  <si>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</si>
  <si>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</si>
  <si>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</si>
  <si>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</si>
  <si>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</si>
  <si>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</si>
  <si>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</si>
  <si>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</si>
  <si>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</si>
  <si>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</si>
  <si>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</si>
  <si>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</si>
  <si>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</si>
  <si>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</si>
  <si>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</si>
  <si>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</si>
  <si>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</si>
  <si>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</si>
  <si>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</si>
  <si>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</si>
  <si>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</si>
  <si>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</si>
  <si>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</si>
  <si>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</si>
  <si>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</si>
  <si>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</si>
  <si>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</si>
  <si>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</si>
  <si>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</si>
  <si>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</si>
  <si>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</si>
  <si>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</si>
  <si>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</si>
  <si>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</si>
  <si>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</si>
  <si>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</si>
  <si>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</si>
  <si>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</si>
  <si>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</si>
  <si>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</si>
  <si>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</si>
  <si>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</si>
  <si>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</si>
  <si>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</si>
  <si>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</si>
  <si>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</si>
  <si>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</si>
  <si>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</si>
  <si>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</si>
  <si>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</si>
  <si>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</si>
  <si>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</si>
  <si>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</si>
  <si>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</si>
  <si>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</si>
  <si>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</si>
  <si>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</si>
  <si>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</si>
  <si>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</si>
  <si>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</si>
  <si>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</si>
  <si>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</si>
  <si>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</si>
  <si>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</si>
  <si>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</si>
  <si>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</si>
  <si>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</si>
  <si>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</si>
  <si>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</si>
  <si>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</si>
  <si>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</si>
  <si>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</si>
  <si>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</si>
  <si>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</si>
  <si>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</si>
  <si>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</si>
  <si>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</si>
  <si>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</si>
  <si>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</si>
  <si>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</si>
  <si>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</si>
  <si>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</si>
  <si>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</si>
  <si>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</si>
  <si>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</si>
  <si>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</si>
  <si>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</si>
  <si>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</si>
  <si>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</si>
  <si>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</si>
  <si>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</si>
  <si>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</si>
  <si>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</si>
  <si>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</si>
  <si>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</si>
  <si>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</si>
  <si>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</si>
  <si>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</si>
  <si>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</si>
  <si>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</si>
  <si>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</si>
  <si>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</si>
  <si>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</si>
  <si>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</si>
  <si>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</si>
  <si>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</si>
  <si>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</si>
  <si>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</si>
  <si>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</si>
  <si>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</si>
  <si>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</si>
  <si>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</si>
  <si>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</si>
  <si>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</si>
  <si>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</si>
  <si>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</si>
  <si>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</si>
  <si>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</si>
  <si>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</si>
  <si>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</si>
  <si>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</si>
  <si>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</si>
  <si>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</si>
  <si>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</si>
  <si>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</si>
  <si>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</si>
  <si>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</si>
  <si>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</si>
  <si>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</si>
  <si>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</si>
  <si>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</si>
  <si>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</si>
  <si>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</si>
  <si>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</si>
  <si>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</si>
  <si>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</si>
  <si>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</si>
  <si>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</si>
  <si>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</si>
  <si>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</si>
  <si>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</si>
  <si>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</si>
  <si>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</si>
  <si>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</si>
  <si>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</si>
  <si>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</si>
  <si>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</si>
  <si>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</si>
  <si>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</si>
  <si>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</si>
  <si>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</si>
  <si>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</si>
  <si>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</si>
  <si>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</si>
  <si>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</si>
  <si>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</si>
  <si>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</si>
  <si>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</si>
  <si>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</si>
  <si>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</si>
  <si>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</si>
  <si>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</si>
  <si>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</si>
  <si>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</si>
  <si>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</si>
  <si>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</si>
  <si>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</si>
  <si>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</si>
  <si>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</si>
  <si>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</si>
  <si>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</si>
  <si>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</si>
  <si>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</si>
  <si>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</si>
  <si>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</si>
  <si>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</si>
  <si>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</si>
  <si>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</si>
  <si>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</si>
  <si>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</si>
  <si>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</si>
  <si>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</si>
  <si>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</si>
  <si>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</si>
  <si>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</si>
  <si>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</si>
  <si>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</si>
  <si>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</si>
  <si>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</si>
  <si>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</si>
  <si>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</si>
  <si>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</si>
  <si>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</si>
  <si>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</si>
  <si>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</si>
  <si>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</si>
  <si>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</si>
  <si>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</si>
  <si>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</si>
  <si>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</si>
  <si>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</si>
  <si>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</si>
  <si>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</si>
  <si>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</si>
  <si>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</si>
  <si>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</si>
  <si>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</si>
  <si>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</si>
  <si>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</si>
  <si>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</si>
  <si>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</si>
  <si>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</si>
  <si>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</si>
  <si>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</si>
  <si>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</si>
  <si>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</si>
  <si>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</si>
  <si>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</si>
  <si>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</si>
  <si>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</si>
  <si>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</si>
  <si>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</si>
  <si>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</si>
  <si>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</si>
  <si>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</si>
  <si>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</si>
  <si>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</si>
  <si>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</si>
  <si>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</si>
  <si>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</si>
  <si>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</si>
  <si>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</si>
  <si>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</si>
  <si>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</si>
  <si>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</si>
  <si>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</si>
  <si>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</si>
  <si>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</si>
  <si>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</si>
  <si>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</si>
  <si>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</si>
  <si>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</si>
  <si>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</si>
  <si>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</si>
  <si>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</si>
  <si>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</si>
  <si>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</si>
  <si>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</si>
  <si>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</si>
  <si>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</si>
  <si>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</si>
  <si>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</si>
  <si>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</si>
  <si>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</si>
  <si>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</si>
  <si>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</si>
  <si>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</si>
  <si>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</si>
  <si>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</si>
  <si>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</si>
  <si>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</si>
  <si>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</si>
  <si>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</si>
  <si>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</si>
  <si>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</si>
  <si>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</si>
  <si>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</si>
  <si>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</si>
  <si>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</si>
  <si>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</si>
  <si>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</si>
  <si>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</si>
  <si>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</si>
  <si>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</si>
  <si>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</si>
  <si>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</si>
  <si>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</si>
  <si>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</si>
  <si>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</si>
  <si>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</si>
  <si>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</si>
  <si>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</si>
  <si>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</si>
  <si>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</si>
  <si>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</si>
  <si>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</si>
  <si>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</si>
  <si>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</si>
  <si>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</si>
  <si>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</si>
  <si>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</si>
  <si>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</si>
  <si>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</si>
  <si>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</si>
  <si>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</si>
  <si>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</si>
  <si>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</si>
  <si>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</si>
  <si>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</si>
  <si>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</si>
  <si>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</si>
  <si>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</si>
  <si>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</si>
  <si>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</si>
  <si>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</si>
  <si>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</si>
  <si>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</si>
  <si>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</si>
  <si>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</si>
  <si>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</si>
  <si>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</si>
  <si>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</si>
  <si>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</si>
  <si>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</si>
  <si>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</si>
  <si>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</si>
  <si>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</si>
  <si>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</si>
  <si>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</si>
  <si>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</si>
  <si>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</si>
  <si>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</si>
  <si>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</si>
  <si>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</si>
  <si>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</si>
  <si>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</si>
  <si>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</si>
  <si>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</si>
  <si>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</si>
  <si>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</si>
  <si>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</si>
  <si>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</si>
  <si>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</si>
  <si>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</si>
  <si>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</si>
  <si>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</si>
  <si>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</si>
  <si>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</si>
  <si>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</si>
  <si>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</si>
  <si>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</si>
  <si>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</si>
  <si>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</si>
  <si>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</si>
  <si>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</si>
  <si>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</si>
  <si>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</si>
  <si>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</si>
  <si>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</si>
  <si>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</si>
  <si>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</si>
  <si>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</si>
  <si>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</si>
  <si>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</si>
  <si>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</si>
  <si>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</si>
  <si>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</si>
  <si>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</si>
  <si>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</si>
  <si>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</si>
  <si>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</si>
  <si>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</si>
  <si>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</si>
  <si>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</si>
  <si>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</si>
  <si>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</si>
  <si>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</si>
  <si>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</si>
  <si>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</si>
  <si>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</si>
  <si>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</si>
  <si>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</si>
  <si>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</si>
  <si>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</si>
  <si>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</si>
  <si>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</si>
  <si>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</si>
  <si>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</si>
  <si>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</si>
  <si>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</si>
  <si>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</si>
  <si>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</si>
  <si>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</si>
  <si>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</si>
  <si>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</si>
  <si>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</si>
  <si>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</si>
  <si>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</si>
  <si>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</si>
  <si>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</si>
  <si>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</si>
  <si>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</si>
  <si>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</si>
  <si>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</si>
  <si>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</si>
  <si>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</si>
  <si>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</si>
  <si>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</si>
  <si>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</si>
  <si>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</si>
  <si>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</si>
  <si>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</si>
  <si>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</si>
  <si>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</si>
  <si>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</si>
  <si>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</si>
  <si>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</si>
  <si>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</si>
  <si>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</si>
  <si>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</si>
  <si>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</si>
  <si>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</si>
  <si>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</si>
  <si>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</si>
  <si>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</si>
  <si>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</si>
  <si>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</si>
  <si>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</si>
  <si>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</si>
  <si>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</si>
  <si>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</si>
  <si>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</si>
  <si>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</si>
  <si>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</si>
  <si>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</si>
  <si>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</si>
  <si>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</si>
  <si>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</si>
  <si>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</si>
  <si>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</si>
  <si>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</si>
  <si>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</si>
  <si>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</si>
  <si>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</si>
  <si>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</si>
  <si>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</si>
  <si>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</si>
  <si>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</si>
  <si>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</si>
  <si>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</si>
  <si>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</si>
  <si>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</si>
  <si>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</si>
  <si>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</si>
  <si>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</si>
  <si>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</si>
  <si>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</si>
  <si>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</si>
  <si>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</si>
  <si>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</si>
  <si>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</si>
  <si>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</si>
  <si>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</si>
  <si>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</si>
  <si>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</si>
  <si>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</si>
  <si>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</si>
  <si>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</si>
  <si>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</si>
  <si>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</si>
  <si>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</si>
  <si>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</si>
  <si>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</si>
  <si>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</si>
  <si>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</si>
  <si>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</si>
  <si>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</si>
  <si>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</si>
  <si>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</si>
  <si>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</si>
  <si>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</si>
  <si>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</si>
  <si>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</si>
  <si>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</si>
  <si>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</si>
  <si>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</si>
  <si>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</si>
  <si>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</si>
  <si>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</si>
  <si>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</si>
  <si>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</si>
  <si>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</si>
  <si>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</si>
  <si>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</si>
  <si>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</si>
  <si>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</si>
  <si>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</si>
  <si>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</si>
  <si>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</si>
  <si>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</si>
  <si>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</si>
  <si>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</si>
  <si>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</si>
  <si>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</si>
  <si>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</si>
  <si>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</si>
  <si>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</si>
  <si>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</si>
  <si>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</si>
  <si>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</si>
  <si>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</si>
  <si>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</si>
  <si>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</si>
  <si>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</si>
  <si>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</si>
  <si>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</si>
  <si>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</si>
  <si>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</si>
  <si>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</si>
  <si>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</si>
  <si>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</si>
  <si>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</si>
  <si>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</si>
  <si>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</si>
  <si>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</si>
  <si>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</si>
  <si>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</si>
  <si>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</si>
  <si>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</si>
  <si>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</si>
  <si>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</si>
  <si>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</si>
  <si>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</si>
  <si>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</si>
  <si>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</si>
  <si>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</si>
  <si>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</si>
  <si>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</si>
  <si>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</si>
  <si>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</si>
  <si>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</si>
  <si>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</si>
  <si>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</si>
  <si>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</si>
  <si>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</si>
  <si>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</si>
  <si>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</si>
  <si>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</si>
  <si>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</si>
  <si>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</si>
  <si>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</si>
  <si>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</si>
  <si>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</si>
  <si>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</si>
  <si>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</si>
  <si>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</si>
  <si>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</si>
  <si>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</si>
  <si>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</si>
  <si>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</si>
  <si>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</si>
  <si>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</si>
  <si>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</si>
  <si>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</si>
  <si>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</si>
  <si>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</si>
  <si>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</si>
  <si>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</si>
  <si>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</si>
  <si>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</si>
  <si>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</si>
  <si>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</si>
  <si>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</si>
  <si>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</si>
  <si>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</si>
  <si>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</si>
  <si>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</si>
  <si>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</si>
  <si>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</si>
  <si>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</si>
  <si>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</si>
  <si>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</si>
  <si>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</si>
  <si>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</si>
  <si>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</si>
  <si>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</si>
  <si>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</si>
  <si>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</si>
  <si>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</si>
  <si>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</si>
  <si>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</si>
  <si>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</si>
  <si>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</si>
  <si>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</si>
  <si>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</si>
  <si>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</si>
  <si>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</si>
  <si>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</si>
  <si>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</si>
  <si>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</si>
  <si>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</si>
  <si>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</si>
  <si>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</si>
  <si>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</si>
  <si>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</si>
  <si>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</si>
  <si>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</si>
  <si>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</si>
  <si>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</si>
  <si>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</si>
  <si>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</si>
  <si>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</si>
  <si>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</si>
  <si>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</si>
  <si>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</si>
  <si>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</si>
  <si>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</si>
  <si>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</si>
  <si>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</si>
  <si>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</si>
  <si>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</si>
  <si>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</si>
  <si>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</si>
  <si>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</si>
  <si>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</si>
  <si>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</si>
  <si>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</si>
  <si>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</si>
  <si>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</si>
  <si>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</si>
  <si>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</si>
  <si>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</si>
  <si>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</si>
  <si>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</si>
  <si>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</si>
  <si>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</si>
  <si>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</si>
  <si>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</si>
  <si>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</si>
  <si>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</si>
  <si>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</si>
  <si>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</si>
  <si>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</si>
  <si>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</si>
  <si>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</si>
  <si>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</si>
  <si>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</si>
  <si>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</si>
  <si>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</si>
  <si>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</si>
  <si>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</si>
  <si>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</si>
  <si>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</si>
  <si>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</si>
  <si>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</si>
  <si>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</si>
  <si>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</si>
  <si>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</si>
  <si>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</si>
  <si>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</si>
  <si>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</si>
  <si>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</si>
  <si>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</si>
  <si>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</si>
  <si>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</si>
  <si>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</si>
  <si>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</si>
  <si>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</si>
  <si>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</si>
  <si>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</si>
  <si>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</si>
  <si>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</si>
  <si>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</si>
  <si>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</si>
  <si>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</si>
  <si>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</si>
  <si>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</si>
  <si>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</si>
  <si>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</si>
  <si>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</si>
  <si>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</si>
  <si>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</si>
  <si>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</si>
  <si>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</si>
  <si>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</si>
  <si>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</si>
  <si>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</si>
  <si>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</si>
  <si>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</si>
  <si>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</si>
  <si>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</si>
  <si>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</si>
  <si>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</si>
  <si>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</si>
  <si>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</si>
  <si>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</si>
  <si>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</si>
  <si>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</si>
  <si>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</si>
  <si>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</si>
  <si>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</si>
  <si>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</si>
  <si>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</si>
  <si>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</si>
  <si>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</si>
  <si>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</si>
  <si>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</si>
  <si>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</si>
  <si>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</si>
  <si>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</si>
  <si>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</si>
  <si>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</si>
  <si>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</si>
  <si>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</si>
  <si>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</si>
  <si>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</si>
  <si>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</si>
  <si>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</si>
  <si>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</si>
  <si>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</si>
  <si>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</si>
  <si>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</si>
  <si>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</si>
  <si>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</si>
  <si>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</si>
  <si>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</si>
  <si>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</si>
  <si>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</si>
  <si>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</si>
  <si>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</si>
  <si>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</si>
  <si>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</si>
  <si>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</si>
  <si>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</si>
  <si>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</si>
  <si>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</si>
  <si>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</si>
  <si>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</si>
  <si>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</si>
  <si>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</si>
  <si>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</si>
  <si>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</si>
  <si>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</si>
  <si>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</si>
  <si>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</si>
  <si>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</si>
  <si>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</si>
  <si>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</si>
  <si>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</si>
  <si>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</si>
  <si>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</si>
  <si>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</si>
  <si>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</si>
  <si>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</si>
  <si>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</si>
  <si>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</si>
  <si>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</si>
  <si>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</si>
  <si>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</si>
  <si>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</si>
  <si>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</si>
  <si>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</si>
  <si>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</si>
  <si>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</si>
  <si>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</si>
  <si>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</si>
  <si>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</si>
  <si>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</si>
  <si>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</si>
  <si>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</si>
  <si>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</si>
  <si>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</si>
  <si>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</si>
  <si>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</si>
  <si>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</si>
  <si>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</si>
  <si>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</si>
  <si>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</si>
  <si>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</si>
  <si>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</si>
  <si>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</si>
  <si>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</si>
  <si>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</si>
  <si>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</si>
  <si>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</si>
  <si>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</si>
  <si>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</si>
  <si>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</si>
  <si>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</si>
  <si>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</si>
  <si>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</si>
  <si>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</si>
  <si>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</si>
  <si>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</si>
  <si>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</si>
  <si>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</si>
  <si>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</si>
  <si>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</si>
  <si>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</si>
  <si>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</si>
  <si>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</si>
  <si>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</si>
  <si>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</si>
  <si>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</si>
  <si>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</si>
  <si>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</si>
  <si>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</si>
  <si>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</si>
  <si>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</si>
  <si>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</si>
  <si>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</si>
  <si>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</si>
  <si>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</si>
  <si>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</si>
  <si>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</si>
  <si>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</si>
  <si>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</si>
  <si>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</si>
  <si>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</si>
  <si>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</si>
  <si>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</si>
  <si>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</si>
  <si>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</si>
  <si>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</si>
  <si>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</si>
  <si>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</si>
  <si>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</si>
  <si>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</si>
  <si>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</si>
  <si>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</si>
  <si>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</si>
  <si>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</si>
  <si>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</si>
  <si>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</si>
  <si>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</si>
  <si>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</si>
  <si>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</si>
  <si>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</si>
  <si>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</si>
  <si>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</si>
  <si>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</si>
  <si>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</si>
  <si>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</si>
  <si>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</si>
  <si>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</si>
  <si>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</si>
  <si>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</si>
  <si>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</si>
  <si>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</si>
  <si>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</si>
  <si>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</si>
  <si>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</si>
  <si>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</si>
  <si>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</si>
  <si>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</si>
  <si>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</si>
  <si>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</si>
  <si>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</si>
  <si>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</si>
  <si>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</si>
  <si>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</si>
  <si>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</si>
  <si>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</si>
  <si>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</si>
  <si>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</si>
  <si>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</si>
  <si>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</si>
  <si>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</si>
  <si>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</si>
  <si>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</si>
  <si>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</si>
  <si>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</si>
  <si>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</si>
  <si>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</si>
  <si>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</si>
  <si>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</si>
  <si>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</si>
  <si>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</si>
  <si>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</si>
  <si>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</si>
  <si>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</si>
  <si>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</si>
  <si>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</si>
  <si>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</si>
  <si>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</si>
  <si>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</si>
  <si>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</si>
  <si>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</si>
  <si>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</si>
  <si>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</si>
  <si>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</si>
  <si>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</si>
  <si>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</si>
  <si>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</si>
  <si>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</si>
  <si>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</si>
  <si>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</si>
  <si>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</si>
  <si>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</si>
  <si>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</si>
  <si>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</si>
  <si>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</si>
  <si>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</si>
  <si>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</si>
  <si>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</si>
  <si>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</si>
  <si>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</si>
  <si>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</si>
  <si>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</si>
  <si>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</si>
  <si>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</si>
  <si>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</si>
  <si>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</si>
  <si>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</si>
  <si>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</si>
  <si>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</si>
  <si>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</si>
  <si>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</si>
  <si>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</si>
  <si>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</si>
  <si>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</si>
  <si>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</si>
  <si>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</si>
  <si>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</si>
  <si>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</si>
  <si>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</si>
  <si>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</si>
  <si>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</si>
  <si>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</si>
  <si>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</si>
  <si>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</si>
  <si>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</si>
  <si>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</si>
  <si>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</si>
  <si>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</si>
  <si>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</si>
  <si>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</si>
  <si>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</si>
  <si>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</si>
  <si>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</si>
  <si>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</si>
  <si>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</si>
  <si>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</si>
  <si>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</si>
  <si>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</si>
  <si>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</si>
  <si>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</si>
  <si>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</si>
  <si>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</si>
  <si>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</si>
  <si>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</si>
  <si>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</si>
  <si>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</si>
  <si>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</si>
  <si>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</si>
  <si>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</si>
  <si>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</si>
  <si>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</si>
  <si>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</si>
  <si>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</si>
  <si>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</si>
  <si>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</si>
  <si>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</si>
  <si>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</si>
  <si>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</si>
  <si>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</si>
  <si>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</si>
  <si>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</si>
  <si>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</si>
  <si>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</si>
  <si>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</si>
  <si>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</si>
  <si>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</si>
  <si>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</si>
  <si>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</si>
  <si>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</si>
  <si>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</si>
  <si>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</si>
  <si>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</si>
  <si>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</si>
  <si>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</si>
  <si>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</si>
  <si>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</si>
  <si>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</si>
  <si>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</si>
  <si>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</si>
  <si>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</si>
  <si>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</si>
  <si>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</si>
  <si>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</si>
  <si>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</si>
  <si>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</si>
  <si>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</si>
  <si>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</si>
  <si>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</si>
  <si>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</si>
  <si>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</si>
  <si>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</si>
  <si>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</si>
  <si>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</si>
  <si>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</si>
  <si>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</si>
  <si>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</si>
  <si>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</si>
  <si>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</si>
  <si>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</si>
  <si>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</si>
  <si>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</si>
  <si>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</si>
  <si>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</si>
  <si>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</si>
  <si>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</si>
  <si>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</si>
  <si>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</si>
  <si>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</si>
  <si>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</si>
  <si>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</si>
  <si>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</si>
  <si>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</si>
  <si>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</si>
  <si>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</si>
  <si>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</si>
  <si>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</si>
  <si>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</si>
  <si>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</si>
  <si>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</si>
  <si>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</si>
  <si>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</si>
  <si>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</si>
  <si>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</si>
  <si>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</si>
  <si>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</si>
  <si>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</si>
  <si>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</si>
  <si>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</si>
  <si>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</si>
  <si>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</si>
  <si>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</si>
  <si>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</si>
  <si>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</si>
  <si>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</si>
  <si>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</si>
  <si>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</si>
  <si>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</si>
  <si>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</si>
  <si>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</si>
  <si>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</si>
  <si>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</si>
  <si>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</si>
  <si>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</si>
  <si>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</si>
  <si>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</si>
  <si>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</si>
  <si>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</si>
  <si>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</si>
  <si>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</si>
  <si>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</si>
  <si>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</si>
  <si>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</si>
  <si>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</si>
  <si>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</si>
  <si>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</si>
  <si>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</si>
  <si>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</si>
  <si>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</si>
  <si>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</si>
  <si>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</si>
  <si>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</si>
  <si>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</si>
  <si>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</si>
  <si>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</si>
  <si>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</si>
  <si>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</si>
  <si>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</si>
  <si>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</si>
  <si>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</si>
  <si>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</si>
  <si>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</si>
  <si>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</si>
  <si>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</si>
  <si>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</si>
  <si>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</si>
  <si>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</si>
  <si>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</si>
  <si>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</si>
  <si>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</si>
  <si>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</si>
  <si>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</si>
  <si>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</si>
  <si>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</si>
  <si>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</si>
  <si>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</si>
  <si>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</si>
  <si>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</si>
  <si>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</si>
  <si>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</si>
  <si>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</si>
  <si>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</si>
  <si>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</si>
  <si>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</si>
  <si>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</si>
  <si>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</si>
  <si>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</si>
  <si>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</si>
  <si>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</si>
  <si>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</si>
  <si>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</si>
  <si>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</si>
  <si>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</si>
  <si>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</si>
  <si>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</si>
  <si>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</si>
  <si>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</si>
  <si>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</si>
  <si>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</si>
  <si>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</si>
  <si>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</si>
  <si>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</si>
  <si>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</si>
  <si>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</si>
  <si>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</si>
  <si>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</si>
  <si>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</si>
  <si>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</si>
  <si>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</si>
  <si>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</si>
  <si>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</si>
  <si>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</si>
  <si>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</si>
  <si>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</si>
  <si>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</si>
  <si>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</si>
  <si>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</si>
  <si>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</si>
  <si>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</si>
  <si>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</si>
  <si>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</si>
  <si>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</si>
  <si>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</si>
  <si>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</si>
  <si>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</si>
  <si>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</si>
  <si>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</si>
  <si>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</si>
  <si>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</si>
  <si>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</si>
  <si>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</si>
  <si>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</si>
  <si>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</si>
  <si>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</si>
  <si>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</si>
  <si>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</si>
  <si>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</si>
  <si>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</si>
  <si>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</si>
  <si>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</si>
  <si>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</si>
  <si>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</si>
  <si>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</si>
  <si>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</si>
  <si>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</si>
  <si>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</si>
  <si>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</si>
  <si>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</si>
  <si>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</si>
  <si>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</si>
  <si>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</si>
  <si>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</si>
  <si>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</si>
  <si>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</si>
  <si>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</si>
  <si>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</si>
  <si>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</si>
  <si>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</si>
  <si>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</si>
  <si>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</si>
  <si>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</si>
  <si>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</si>
  <si>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</si>
  <si>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</si>
  <si>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</si>
  <si>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</si>
  <si>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</si>
  <si>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</si>
  <si>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</si>
  <si>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</si>
  <si>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</si>
  <si>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</si>
  <si>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</si>
  <si>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</si>
  <si>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</si>
  <si>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</si>
  <si>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</si>
  <si>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</si>
  <si>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</si>
  <si>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</si>
  <si>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</si>
  <si>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</si>
  <si>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</si>
  <si>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</si>
  <si>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</si>
  <si>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</si>
  <si>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</si>
  <si>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</si>
  <si>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</si>
  <si>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</si>
  <si>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</si>
  <si>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</si>
  <si>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</si>
  <si>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</si>
  <si>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</si>
  <si>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</si>
  <si>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</si>
  <si>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</si>
  <si>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</si>
  <si>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</si>
  <si>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</si>
  <si>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</si>
  <si>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</si>
  <si>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</si>
  <si>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</si>
  <si>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</si>
  <si>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</si>
  <si>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</si>
  <si>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</si>
  <si>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</si>
  <si>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</si>
  <si>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</si>
  <si>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</si>
  <si>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</si>
  <si>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</si>
  <si>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</si>
  <si>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</si>
  <si>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</si>
  <si>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</si>
  <si>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</si>
  <si>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</si>
  <si>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</si>
  <si>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</si>
  <si>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</si>
  <si>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</si>
  <si>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</si>
  <si>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</si>
  <si>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</si>
  <si>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</si>
  <si>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</si>
  <si>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</si>
  <si>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</si>
  <si>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</si>
  <si>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</si>
  <si>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</si>
  <si>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</si>
  <si>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</si>
  <si>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</si>
  <si>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</si>
  <si>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</si>
  <si>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</si>
  <si>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</si>
  <si>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</si>
  <si>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</si>
  <si>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</si>
  <si>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</si>
  <si>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</si>
  <si>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</si>
  <si>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</si>
  <si>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</si>
  <si>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</si>
  <si>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</si>
  <si>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</si>
  <si>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</si>
  <si>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</si>
  <si>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</si>
  <si>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</si>
  <si>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</si>
  <si>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</si>
  <si>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</si>
  <si>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</si>
  <si>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</si>
  <si>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</si>
  <si>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</si>
  <si>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</si>
  <si>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</si>
  <si>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</si>
  <si>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</si>
  <si>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</si>
  <si>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</si>
  <si>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</si>
  <si>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</si>
  <si>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</si>
  <si>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</si>
  <si>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</si>
  <si>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</si>
  <si>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</si>
  <si>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</si>
  <si>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</si>
  <si>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</si>
  <si>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</si>
  <si>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</si>
  <si>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</si>
  <si>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</si>
  <si>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</si>
  <si>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</si>
  <si>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</si>
  <si>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</si>
  <si>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</si>
  <si>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</si>
  <si>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</si>
  <si>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</si>
  <si>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</si>
  <si>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</si>
  <si>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</si>
  <si>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</si>
  <si>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</si>
  <si>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</si>
  <si>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</si>
  <si>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</si>
  <si>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</si>
  <si>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</si>
  <si>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</si>
  <si>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</si>
  <si>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</si>
  <si>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</si>
  <si>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</si>
  <si>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</si>
  <si>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</si>
  <si>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</si>
  <si>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</si>
  <si>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</si>
  <si>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</si>
  <si>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</si>
  <si>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</si>
  <si>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</si>
  <si>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</si>
  <si>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</si>
  <si>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</si>
  <si>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</si>
  <si>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</si>
  <si>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</si>
  <si>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</si>
  <si>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</si>
  <si>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</si>
  <si>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</si>
  <si>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</si>
  <si>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</si>
  <si>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</si>
  <si>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</si>
  <si>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</si>
  <si>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</si>
  <si>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</si>
  <si>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</si>
  <si>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</si>
  <si>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</si>
  <si>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</si>
  <si>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</si>
  <si>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</si>
  <si>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</si>
  <si>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</si>
  <si>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</si>
  <si>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</si>
  <si>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</si>
  <si>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</si>
  <si>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</si>
  <si>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</si>
  <si>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</si>
  <si>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</si>
  <si>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</si>
  <si>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</si>
  <si>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</si>
  <si>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</si>
  <si>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</si>
  <si>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</si>
  <si>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</si>
  <si>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</si>
  <si>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</si>
  <si>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</si>
  <si>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</si>
  <si>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</si>
  <si>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</si>
  <si>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</si>
  <si>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</si>
  <si>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</si>
  <si>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</si>
  <si>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</si>
  <si>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</si>
  <si>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</si>
  <si>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</si>
  <si>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</si>
  <si>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</si>
  <si>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</si>
  <si>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</si>
  <si>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</si>
  <si>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</si>
  <si>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</si>
  <si>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</si>
  <si>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</si>
  <si>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</si>
  <si>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</si>
  <si>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</si>
  <si>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</si>
  <si>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</si>
  <si>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</si>
  <si>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</si>
  <si>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</si>
  <si>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</si>
  <si>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</si>
  <si>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</si>
  <si>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</si>
  <si>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</si>
  <si>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</si>
  <si>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</si>
  <si>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</si>
  <si>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</si>
  <si>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</si>
  <si>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</si>
  <si>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</si>
  <si>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</si>
  <si>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</si>
  <si>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</si>
  <si>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</si>
  <si>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</si>
  <si>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</si>
  <si>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</si>
  <si>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</si>
  <si>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</si>
  <si>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</si>
  <si>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</si>
  <si>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</si>
  <si>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</si>
  <si>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</si>
  <si>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</si>
  <si>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</si>
  <si>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</si>
  <si>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</si>
  <si>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</si>
  <si>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</si>
  <si>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</si>
  <si>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</si>
  <si>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</si>
  <si>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</si>
  <si>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</si>
  <si>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</si>
  <si>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</si>
  <si>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</si>
  <si>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</si>
  <si>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</si>
  <si>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</si>
  <si>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</si>
  <si>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</si>
  <si>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</si>
  <si>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</si>
  <si>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</si>
  <si>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</si>
  <si>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</si>
  <si>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</si>
  <si>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</si>
  <si>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</si>
  <si>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</si>
  <si>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</si>
  <si>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</si>
  <si>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</si>
  <si>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</si>
  <si>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</si>
  <si>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</si>
  <si>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</si>
  <si>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</si>
  <si>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</si>
  <si>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</si>
  <si>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</si>
  <si>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</si>
  <si>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</si>
  <si>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</si>
  <si>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</si>
  <si>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</si>
  <si>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</si>
  <si>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</si>
  <si>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</si>
  <si>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</si>
  <si>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</si>
  <si>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</si>
  <si>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</si>
  <si>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</si>
  <si>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</si>
  <si>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</si>
  <si>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</si>
  <si>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</si>
  <si>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</si>
  <si>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</si>
  <si>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</si>
  <si>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</si>
  <si>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</si>
  <si>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</si>
  <si>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</si>
  <si>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</si>
  <si>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</si>
  <si>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</si>
  <si>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</si>
  <si>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</si>
  <si>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</si>
  <si>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</si>
  <si>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</si>
  <si>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</si>
  <si>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</si>
  <si>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</si>
  <si>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</si>
  <si>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</si>
  <si>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</si>
  <si>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</si>
  <si>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</si>
  <si>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</si>
  <si>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</si>
  <si>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</si>
  <si>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</si>
  <si>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</si>
  <si>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</si>
  <si>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</si>
  <si>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</si>
  <si>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</si>
  <si>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</si>
  <si>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</si>
  <si>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</si>
  <si>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</si>
  <si>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</si>
  <si>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</si>
  <si>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</si>
  <si>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</si>
  <si>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</si>
  <si>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</si>
  <si>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</si>
  <si>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</si>
  <si>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</si>
  <si>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</si>
  <si>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</si>
  <si>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</si>
  <si>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</si>
  <si>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</si>
  <si>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</si>
  <si>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</si>
  <si>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</si>
  <si>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</si>
  <si>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</si>
  <si>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</si>
  <si>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</si>
  <si>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</si>
  <si>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</si>
  <si>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</si>
  <si>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</si>
  <si>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</si>
  <si>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</si>
  <si>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</si>
  <si>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</si>
  <si>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</si>
  <si>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</si>
  <si>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</si>
  <si>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</si>
  <si>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</si>
  <si>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</si>
  <si>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</si>
  <si>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</si>
  <si>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</si>
  <si>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</si>
  <si>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</si>
  <si>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</si>
  <si>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</si>
  <si>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</si>
  <si>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</si>
  <si>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</si>
  <si>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</si>
  <si>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</si>
  <si>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</si>
  <si>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</si>
  <si>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</si>
  <si>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</si>
  <si>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</si>
  <si>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</si>
  <si>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</si>
  <si>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</si>
  <si>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</si>
  <si>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</si>
  <si>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</si>
  <si>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</si>
  <si>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</si>
  <si>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</si>
  <si>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</si>
  <si>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</si>
  <si>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</si>
  <si>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</si>
  <si>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</si>
  <si>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</si>
  <si>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</si>
  <si>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</si>
  <si>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</si>
  <si>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</si>
  <si>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</si>
  <si>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</si>
  <si>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</si>
  <si>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</si>
  <si>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</si>
  <si>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</si>
  <si>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</si>
  <si>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</si>
  <si>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</si>
  <si>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</si>
  <si>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</si>
  <si>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</si>
  <si>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</si>
  <si>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</si>
  <si>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</si>
  <si>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</si>
  <si>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</si>
  <si>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</si>
  <si>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</si>
  <si>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</si>
  <si>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</si>
  <si>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</si>
  <si>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</si>
  <si>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</si>
  <si>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</si>
  <si>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</si>
  <si>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</si>
  <si>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</si>
  <si>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</si>
  <si>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</si>
  <si>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</si>
  <si>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</si>
  <si>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</si>
  <si>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</si>
  <si>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</si>
  <si>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</si>
  <si>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</si>
  <si>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</si>
  <si>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</si>
  <si>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</si>
  <si>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</si>
  <si>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</si>
  <si>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</si>
  <si>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</si>
  <si>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</si>
  <si>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</si>
  <si>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</si>
  <si>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</si>
  <si>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</si>
  <si>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</si>
  <si>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</si>
  <si>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</si>
  <si>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</si>
  <si>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</si>
  <si>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</si>
  <si>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</si>
  <si>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</si>
  <si>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</si>
  <si>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</si>
  <si>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</si>
  <si>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</si>
  <si>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</si>
  <si>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</si>
  <si>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</si>
  <si>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</si>
  <si>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</si>
  <si>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</si>
  <si>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</si>
  <si>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</si>
  <si>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</si>
  <si>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</si>
  <si>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</si>
  <si>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</si>
  <si>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</si>
  <si>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</si>
  <si>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</si>
  <si>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</si>
  <si>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</si>
  <si>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</si>
  <si>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</si>
  <si>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</si>
  <si>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</si>
  <si>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</si>
  <si>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</si>
  <si>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</si>
  <si>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</si>
  <si>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</si>
  <si>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</si>
  <si>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</si>
  <si>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</si>
  <si>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</si>
  <si>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</si>
  <si>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</si>
  <si>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</si>
  <si>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</si>
  <si>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</si>
  <si>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</si>
  <si>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</si>
  <si>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</si>
  <si>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</si>
  <si>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</si>
  <si>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</si>
  <si>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</si>
  <si>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</si>
  <si>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</si>
  <si>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</si>
  <si>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</si>
  <si>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</si>
  <si>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</si>
  <si>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</si>
  <si>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</si>
  <si>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</si>
  <si>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</si>
  <si>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</si>
  <si>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</si>
  <si>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</si>
  <si>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</si>
  <si>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</si>
  <si>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</si>
  <si>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</si>
  <si>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</si>
  <si>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</si>
  <si>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</si>
  <si>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</si>
  <si>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</si>
  <si>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</si>
  <si>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</si>
  <si>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</si>
  <si>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</si>
  <si>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</si>
  <si>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</si>
  <si>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</si>
  <si>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</si>
  <si>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</si>
  <si>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</si>
  <si>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</si>
  <si>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</si>
  <si>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</si>
  <si>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</si>
  <si>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</si>
  <si>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</si>
  <si>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</si>
  <si>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</si>
  <si>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</si>
  <si>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</si>
  <si>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</si>
  <si>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</si>
  <si>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</si>
  <si>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</si>
  <si>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</si>
  <si>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</si>
  <si>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</si>
  <si>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</si>
  <si>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</si>
  <si>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</si>
  <si>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</si>
  <si>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</si>
  <si>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</si>
  <si>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</si>
  <si>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</si>
  <si>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</si>
  <si>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</si>
  <si>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</si>
  <si>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</si>
  <si>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</si>
  <si>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</si>
  <si>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</si>
  <si>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</si>
  <si>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</si>
  <si>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</si>
  <si>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</si>
  <si>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</si>
  <si>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</si>
  <si>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</si>
  <si>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</si>
  <si>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</si>
  <si>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</si>
  <si>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</si>
  <si>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</si>
  <si>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</si>
  <si>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</si>
  <si>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</si>
  <si>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</si>
  <si>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</si>
  <si>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</si>
  <si>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</si>
  <si>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</si>
  <si>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</si>
  <si>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</si>
  <si>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</si>
  <si>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</si>
  <si>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</si>
  <si>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</si>
  <si>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</si>
  <si>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</si>
  <si>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</si>
  <si>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</si>
  <si>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</si>
  <si>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</si>
  <si>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</si>
  <si>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</si>
  <si>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</si>
  <si>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</si>
  <si>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</si>
  <si>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</si>
  <si>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</si>
  <si>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</si>
  <si>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</si>
  <si>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</si>
  <si>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</si>
  <si>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</si>
  <si>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</si>
  <si>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</si>
  <si>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</si>
  <si>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</si>
  <si>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</si>
  <si>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</si>
  <si>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</si>
  <si>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</si>
  <si>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</si>
  <si>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</si>
  <si>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</si>
  <si>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</si>
  <si>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</si>
  <si>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</si>
  <si>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</si>
  <si>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</si>
  <si>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</si>
  <si>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</si>
  <si>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</si>
  <si>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</si>
  <si>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</si>
  <si>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</si>
  <si>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</si>
  <si>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</si>
  <si>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</si>
  <si>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</si>
  <si>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</si>
  <si>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</si>
  <si>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</si>
  <si>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</si>
  <si>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</si>
  <si>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</si>
  <si>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</si>
  <si>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</si>
  <si>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</si>
  <si>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</si>
  <si>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</si>
  <si>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</si>
  <si>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</si>
  <si>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</si>
  <si>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</si>
  <si>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</si>
  <si>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</si>
  <si>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</si>
  <si>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</si>
  <si>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</si>
  <si>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</si>
  <si>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</si>
  <si>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</si>
  <si>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</si>
  <si>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</si>
  <si>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</si>
  <si>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</si>
  <si>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</si>
  <si>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</si>
  <si>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</si>
  <si>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</si>
  <si>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</si>
  <si>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</si>
  <si>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</si>
  <si>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</si>
  <si>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</si>
  <si>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</si>
  <si>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</si>
  <si>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</si>
  <si>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</si>
  <si>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</si>
  <si>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</si>
  <si>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</si>
  <si>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</si>
  <si>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</si>
  <si>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</si>
  <si>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</si>
  <si>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</si>
  <si>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</si>
  <si>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</si>
  <si>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</si>
  <si>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</si>
  <si>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</si>
  <si>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</si>
  <si>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</si>
  <si>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</si>
  <si>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</si>
  <si>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</si>
  <si>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</si>
  <si>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</si>
  <si>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</si>
  <si>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</si>
  <si>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</si>
  <si>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</si>
  <si>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</si>
  <si>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</si>
  <si>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</si>
  <si>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</si>
  <si>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</si>
  <si>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</si>
  <si>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</si>
  <si>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</si>
  <si>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</si>
  <si>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</si>
  <si>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</si>
  <si>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</si>
  <si>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</si>
  <si>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</si>
  <si>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</si>
  <si>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</si>
  <si>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</si>
  <si>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</si>
  <si>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</si>
  <si>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</si>
  <si>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</si>
  <si>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</si>
  <si>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</si>
  <si>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</si>
  <si>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</si>
  <si>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</si>
  <si>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</si>
  <si>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</si>
  <si>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</si>
  <si>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</si>
  <si>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</si>
  <si>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</si>
  <si>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</si>
  <si>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</si>
  <si>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</si>
  <si>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</si>
  <si>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</si>
  <si>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</si>
  <si>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</si>
  <si>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</si>
  <si>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</si>
  <si>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</si>
  <si>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</si>
  <si>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</si>
  <si>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</si>
  <si>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</si>
  <si>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</si>
  <si>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</si>
  <si>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</si>
  <si>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</si>
  <si>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</si>
  <si>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</si>
  <si>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</si>
  <si>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</si>
  <si>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</si>
  <si>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</si>
  <si>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</si>
  <si>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</si>
  <si>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</si>
  <si>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</si>
  <si>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</si>
  <si>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</si>
  <si>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</si>
  <si>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</si>
  <si>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</si>
  <si>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</si>
  <si>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</si>
  <si>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</si>
  <si>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</si>
  <si>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</si>
  <si>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</si>
  <si>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</si>
  <si>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</si>
  <si>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</si>
  <si>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</si>
  <si>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</si>
  <si>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</si>
  <si>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</si>
  <si>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</si>
  <si>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</si>
  <si>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</si>
  <si>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</si>
  <si>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</si>
  <si>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</si>
  <si>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</si>
  <si>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</si>
  <si>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</si>
  <si>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</si>
  <si>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</si>
  <si>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</si>
  <si>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</si>
  <si>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</si>
  <si>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</si>
  <si>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</si>
  <si>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</si>
  <si>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</si>
  <si>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</si>
  <si>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</si>
  <si>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</si>
  <si>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</si>
  <si>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</si>
  <si>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</si>
  <si>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</si>
  <si>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</si>
  <si>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</si>
  <si>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</si>
  <si>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</si>
  <si>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</si>
  <si>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</si>
  <si>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</si>
  <si>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</si>
  <si>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</si>
  <si>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</si>
  <si>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</si>
  <si>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</si>
  <si>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</si>
  <si>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</si>
  <si>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</si>
  <si>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</si>
  <si>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</si>
  <si>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</si>
  <si>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</si>
  <si>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</si>
  <si>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</si>
  <si>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</si>
  <si>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</si>
  <si>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</si>
  <si>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</si>
  <si>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</si>
  <si>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</si>
  <si>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</si>
  <si>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</si>
  <si>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</si>
  <si>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</si>
  <si>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</si>
  <si>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</si>
  <si>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</si>
  <si>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</si>
  <si>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</si>
  <si>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</si>
  <si>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</si>
  <si>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</si>
  <si>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</si>
  <si>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</si>
  <si>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</si>
  <si>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</si>
  <si>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</si>
  <si>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</si>
  <si>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</si>
  <si>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</si>
  <si>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</si>
  <si>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</si>
  <si>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</si>
  <si>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</si>
  <si>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</si>
  <si>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</si>
  <si>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</si>
  <si>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</si>
  <si>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</si>
  <si>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</si>
  <si>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</si>
  <si>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</si>
  <si>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</si>
  <si>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</si>
  <si>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</si>
  <si>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</si>
  <si>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</si>
  <si>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</si>
  <si>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</si>
  <si>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</si>
  <si>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</si>
  <si>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</si>
  <si>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</si>
  <si>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</si>
  <si>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</si>
  <si>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</si>
  <si>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</si>
  <si>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</si>
  <si>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</si>
  <si>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</si>
  <si>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</si>
  <si>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</si>
  <si>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</si>
  <si>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</si>
  <si>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</si>
  <si>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</si>
  <si>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</si>
  <si>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</si>
  <si>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</si>
  <si>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</si>
  <si>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</si>
  <si>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</si>
  <si>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</si>
  <si>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</si>
  <si>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</si>
  <si>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</si>
  <si>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</si>
  <si>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</si>
  <si>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</si>
  <si>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</si>
  <si>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</si>
  <si>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</si>
  <si>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</si>
  <si>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</si>
  <si>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</si>
  <si>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</si>
  <si>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</si>
  <si>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</si>
  <si>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</si>
  <si>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</si>
  <si>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</si>
  <si>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</si>
  <si>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</si>
  <si>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</si>
  <si>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</si>
  <si>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</si>
  <si>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</si>
  <si>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</si>
  <si>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</si>
  <si>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</si>
  <si>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</si>
  <si>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</si>
  <si>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</si>
  <si>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</si>
  <si>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</si>
  <si>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</si>
  <si>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</si>
  <si>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</si>
  <si>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</si>
  <si>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</si>
  <si>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</si>
  <si>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</si>
  <si>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</si>
  <si>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</si>
  <si>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</si>
  <si>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</si>
  <si>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</si>
  <si>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</si>
  <si>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</si>
  <si>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</si>
  <si>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</si>
  <si>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</si>
  <si>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</si>
  <si>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</si>
  <si>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</si>
  <si>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</si>
  <si>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</si>
  <si>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</si>
  <si>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</si>
  <si>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</si>
  <si>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</si>
  <si>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</si>
  <si>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</si>
  <si>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</si>
  <si>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</si>
  <si>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</si>
  <si>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</si>
  <si>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</si>
  <si>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</si>
  <si>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</si>
  <si>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</si>
  <si>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</si>
  <si>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</si>
  <si>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</si>
  <si>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</si>
  <si>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</si>
  <si>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</si>
  <si>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</si>
  <si>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</si>
  <si>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</si>
  <si>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</si>
  <si>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</si>
  <si>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</si>
  <si>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</si>
  <si>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</si>
  <si>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</si>
  <si>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</si>
  <si>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</si>
  <si>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</si>
  <si>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</si>
  <si>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</si>
  <si>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</si>
  <si>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</si>
  <si>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</si>
  <si>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</si>
  <si>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</si>
  <si>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</si>
  <si>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</si>
  <si>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</si>
  <si>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</si>
  <si>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</si>
  <si>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</si>
  <si>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</si>
  <si>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</si>
  <si>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</si>
  <si>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</si>
  <si>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</si>
  <si>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</si>
  <si>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</si>
  <si>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</si>
  <si>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</si>
  <si>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</si>
  <si>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</si>
  <si>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</si>
  <si>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</si>
  <si>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</si>
  <si>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</si>
  <si>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</si>
  <si>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</si>
  <si>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</si>
  <si>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</si>
  <si>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</si>
  <si>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</si>
  <si>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</si>
  <si>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</si>
  <si>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</si>
  <si>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</si>
  <si>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</si>
  <si>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</si>
  <si>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</si>
  <si>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</si>
  <si>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</si>
  <si>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</si>
  <si>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</si>
  <si>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</si>
  <si>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</si>
  <si>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</si>
  <si>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</si>
  <si>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</si>
  <si>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</si>
  <si>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</si>
  <si>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</si>
  <si>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</si>
  <si>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</si>
  <si>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</si>
  <si>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</si>
  <si>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</si>
  <si>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</si>
  <si>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</si>
  <si>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</si>
  <si>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</si>
  <si>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</si>
  <si>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</si>
  <si>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</si>
  <si>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</si>
  <si>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</si>
  <si>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</si>
  <si>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</si>
  <si>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</si>
  <si>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</si>
  <si>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</si>
  <si>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</si>
  <si>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</si>
  <si>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</si>
  <si>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</si>
  <si>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</si>
  <si>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</si>
  <si>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</si>
  <si>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</si>
  <si>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</si>
  <si>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</si>
  <si>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</si>
  <si>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</si>
  <si>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</si>
  <si>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</si>
  <si>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</si>
  <si>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</si>
  <si>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</si>
  <si>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</si>
  <si>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</si>
  <si>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</si>
  <si>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</si>
  <si>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</si>
  <si>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</si>
  <si>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</si>
  <si>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</si>
  <si>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</si>
  <si>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</si>
  <si>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</si>
  <si>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</si>
  <si>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</si>
  <si>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</si>
  <si>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</si>
  <si>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</si>
  <si>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</si>
  <si>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</si>
  <si>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</si>
  <si>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</si>
  <si>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</si>
  <si>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</si>
  <si>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</si>
  <si>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</si>
  <si>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</si>
  <si>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</si>
  <si>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</si>
  <si>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</si>
  <si>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</si>
  <si>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</si>
  <si>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</si>
  <si>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</si>
  <si>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</si>
  <si>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</si>
  <si>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</si>
  <si>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</si>
  <si>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</si>
  <si>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</si>
  <si>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</si>
  <si>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</si>
  <si>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</si>
  <si>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</si>
  <si>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</si>
  <si>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</si>
  <si>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</si>
  <si>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</si>
  <si>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</si>
  <si>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</si>
  <si>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</si>
  <si>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</si>
  <si>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</si>
  <si>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</si>
  <si>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</si>
  <si>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</si>
  <si>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</si>
  <si>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</si>
  <si>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</si>
  <si>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</si>
  <si>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</si>
  <si>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</si>
  <si>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</si>
  <si>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</si>
  <si>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</si>
  <si>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</si>
  <si>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</si>
  <si>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</si>
  <si>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</si>
  <si>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</si>
  <si>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</si>
  <si>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</si>
  <si>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</si>
  <si>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</si>
  <si>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</si>
  <si>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</si>
  <si>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</si>
  <si>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</si>
  <si>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</si>
  <si>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</si>
  <si>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</si>
  <si>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</si>
  <si>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</si>
  <si>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</si>
  <si>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</si>
  <si>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</si>
  <si>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</si>
  <si>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</si>
  <si>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</si>
  <si>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</si>
  <si>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</si>
  <si>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</si>
  <si>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</si>
  <si>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</si>
  <si>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</si>
  <si>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</si>
  <si>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</si>
  <si>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</si>
  <si>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</si>
  <si>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</si>
  <si>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</si>
  <si>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</si>
  <si>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</si>
  <si>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</si>
  <si>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</si>
  <si>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</si>
  <si>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</si>
  <si>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</si>
  <si>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</si>
  <si>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</si>
  <si>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</si>
  <si>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</si>
  <si>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</si>
  <si>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</si>
  <si>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</si>
  <si>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</si>
  <si>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</si>
  <si>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</si>
  <si>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</si>
  <si>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</si>
  <si>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</si>
  <si>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</si>
  <si>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</si>
  <si>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</si>
  <si>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</si>
  <si>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</si>
  <si>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</si>
  <si>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</si>
  <si>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</si>
  <si>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</si>
  <si>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</si>
  <si>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</si>
  <si>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</si>
  <si>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</si>
  <si>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</si>
  <si>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</si>
  <si>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</si>
  <si>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</si>
  <si>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</si>
  <si>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</si>
  <si>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</si>
  <si>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</si>
  <si>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</si>
  <si>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</si>
  <si>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</si>
  <si>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</si>
  <si>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</si>
  <si>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</si>
  <si>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</si>
  <si>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</si>
  <si>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</si>
  <si>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</si>
  <si>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</si>
  <si>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</si>
  <si>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</si>
  <si>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</si>
  <si>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</si>
  <si>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</si>
  <si>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</si>
  <si>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</si>
  <si>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</si>
  <si>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</si>
  <si>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</si>
  <si>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</si>
  <si>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</si>
  <si>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</si>
  <si>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</si>
  <si>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</si>
  <si>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</si>
  <si>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</si>
  <si>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</si>
  <si>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</si>
  <si>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</si>
  <si>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</si>
  <si>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</si>
  <si>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</si>
  <si>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</si>
  <si>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</si>
  <si>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</si>
  <si>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</si>
  <si>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</si>
  <si>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</si>
  <si>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</si>
  <si>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</si>
  <si>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</si>
  <si>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</si>
  <si>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</si>
  <si>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</si>
  <si>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</si>
  <si>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</si>
  <si>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</si>
  <si>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</si>
  <si>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</si>
  <si>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</si>
  <si>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</si>
  <si>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</si>
  <si>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</si>
  <si>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</si>
  <si>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</si>
  <si>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</si>
  <si>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</si>
  <si>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</si>
  <si>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</si>
  <si>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</si>
  <si>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</si>
  <si>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</si>
  <si>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</si>
  <si>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</si>
  <si>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</si>
  <si>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</si>
  <si>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</si>
  <si>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</si>
  <si>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</si>
  <si>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</si>
  <si>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</si>
  <si>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</si>
  <si>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</si>
  <si>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food trucks</t>
  </si>
  <si>
    <t>restaurants</t>
  </si>
  <si>
    <t>small batch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</si>
  <si>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</si>
  <si>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</si>
  <si>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</si>
  <si>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</si>
  <si>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</si>
  <si>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</si>
  <si>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</si>
  <si>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</si>
  <si>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</si>
  <si>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</si>
  <si>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</si>
  <si>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</si>
  <si>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</si>
  <si>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</si>
  <si>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</si>
  <si>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</si>
  <si>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</si>
  <si>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</si>
  <si>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</si>
  <si>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</si>
  <si>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</si>
  <si>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</si>
  <si>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</si>
  <si>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</si>
  <si>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</si>
  <si>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</si>
  <si>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</si>
  <si>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</si>
  <si>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</si>
  <si>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</si>
  <si>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</si>
  <si>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</si>
  <si>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</si>
  <si>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</si>
  <si>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</si>
  <si>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</si>
  <si>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</si>
  <si>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</si>
  <si>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</si>
  <si>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</si>
  <si>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</si>
  <si>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</si>
  <si>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</si>
  <si>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</si>
  <si>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</si>
  <si>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animation</t>
  </si>
  <si>
    <t>art books</t>
  </si>
  <si>
    <t>children's books</t>
  </si>
  <si>
    <t>documentary</t>
  </si>
  <si>
    <t>drama</t>
  </si>
  <si>
    <t>fiction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</si>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</sst>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[Excel_Homework_djaimes.xlsx]Parent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A-1242-A66D-BD668FE5799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DF3B-0748-8147-6F62B5719276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DF3B-0748-8147-6F62B5719276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DF3B-0748-8147-6F62B5719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8827520"/>
        <c:axId val="511907552"/>
      </c:barChart>
      <c:catAx>
        <c:axId val="4988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07552"/>
        <c:crosses val="autoZero"/>
        <c:auto val="1"/>
        <c:lblAlgn val="ctr"/>
        <c:lblOffset val="100"/>
        <c:noMultiLvlLbl val="0"/>
      </c:catAx>
      <c:valAx>
        <c:axId val="5119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[Excel_Homework_djaimes.xlsx]Sub-Category!PivotTable1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6-E842-90A9-79AC352FBD3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17-5D4F-8413-7728D761DC2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B17-5D4F-8413-7728D761DC2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17-5D4F-8413-7728D761D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2017840"/>
        <c:axId val="1912019472"/>
      </c:barChart>
      <c:catAx>
        <c:axId val="19120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19472"/>
        <c:crosses val="autoZero"/>
        <c:auto val="1"/>
        <c:lblAlgn val="ctr"/>
        <c:lblOffset val="100"/>
        <c:noMultiLvlLbl val="0"/>
      </c:catAx>
      <c:valAx>
        <c:axId val="1912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[Excel_Homework_djaimes.xlsx]Date Conversion!PivotTable2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D-1D4A-91F2-6960214F3266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D-1D4A-91F2-6960214F3266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D-1D4A-91F2-6960214F3266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CD-1D4A-91F2-6960214F3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272304"/>
        <c:axId val="1975273936"/>
      </c:lineChart>
      <c:catAx>
        <c:axId val="19752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73936"/>
        <c:crosses val="autoZero"/>
        <c:auto val="1"/>
        <c:lblAlgn val="ctr"/>
        <c:lblOffset val="100"/>
        <c:noMultiLvlLbl val="0"/>
      </c:catAx>
      <c:valAx>
        <c:axId val="19752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6-FF4D-A6C4-BA110610E6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6-FF4D-A6C4-BA110610E6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6-FF4D-A6C4-BA110610E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343632"/>
        <c:axId val="1852704992"/>
      </c:lineChart>
      <c:catAx>
        <c:axId val="19113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04992"/>
        <c:crosses val="autoZero"/>
        <c:auto val="1"/>
        <c:lblAlgn val="ctr"/>
        <c:lblOffset val="100"/>
        <c:noMultiLvlLbl val="0"/>
      </c:catAx>
      <c:valAx>
        <c:axId val="18527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101600</xdr:rowOff>
    </xdr:from>
    <xdr:to>
      <xdr:col>17</xdr:col>
      <xdr:colOff>114300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5DA5B-A3DB-EB4E-9AF9-B8C046818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114300</xdr:rowOff>
    </xdr:from>
    <xdr:to>
      <xdr:col>16</xdr:col>
      <xdr:colOff>177800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6F73B-9F46-5147-8EF9-AAFDFC98B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88900</xdr:rowOff>
    </xdr:from>
    <xdr:to>
      <xdr:col>14</xdr:col>
      <xdr:colOff>723900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E2598-3B04-0842-99F5-B67C2F0AC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12700</xdr:rowOff>
    </xdr:from>
    <xdr:to>
      <xdr:col>7</xdr:col>
      <xdr:colOff>1854200</xdr:colOff>
      <xdr:row>36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C721C-6D8A-D64C-86F6-40E8EBEE1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imes" refreshedDate="43773.766133912039" createdVersion="6" refreshedVersion="6" minRefreshableVersion="3" recordCount="4114" xr:uid="{F8F9B649-4FD2-E840-869E-D883B244C2F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imes" refreshedDate="43773.938673379627" createdVersion="6" refreshedVersion="6" minRefreshableVersion="3" recordCount="4114" xr:uid="{1B97D099-0EBB-0445-A7A6-5FFF7EBED36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57B91-EF92-3A4B-B231-AC2396DADFC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218EF-E8E9-C742-A87E-0381853604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43A7C-68BC-5143-BDF5-4E24E9569EF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FIND("/", N2)-1)</f>
        <v>film &amp; video</v>
      </c>
      <c r="R2" t="str">
        <f>RIGHT(N2, LEN(N2)-FIND("/",N2))</f>
        <v>television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FIND("/", N3)-1)</f>
        <v>film &amp; video</v>
      </c>
      <c r="R3" t="str">
        <f t="shared" ref="R3:R66" si="3">RIGHT(N3, LEN(N3)-FIND("/",N3))</f>
        <v>television</v>
      </c>
      <c r="S3" s="8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FIND("/", N67)-1)</f>
        <v>film &amp; video</v>
      </c>
      <c r="R67" t="str">
        <f t="shared" ref="R67:R130" si="9">RIGHT(N67, LEN(N67)-FIND("/",N67))</f>
        <v>shorts</v>
      </c>
      <c r="S67" s="8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FIND("/", N131)-1)</f>
        <v>film &amp; video</v>
      </c>
      <c r="R131" t="str">
        <f t="shared" ref="R131:R194" si="15">RIGHT(N131, LEN(N131)-FIND("/",N131))</f>
        <v>science fiction</v>
      </c>
      <c r="S131" s="8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FIND("/", N195)-1)</f>
        <v>film &amp; video</v>
      </c>
      <c r="R195" t="str">
        <f t="shared" ref="R195:R258" si="21">RIGHT(N195, LEN(N195)-FIND("/",N195))</f>
        <v>drama</v>
      </c>
      <c r="S195" s="8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FIND("/", N259)-1)</f>
        <v>film &amp; video</v>
      </c>
      <c r="R259" t="str">
        <f t="shared" ref="R259:R322" si="27">RIGHT(N259, LEN(N259)-FIND("/",N259))</f>
        <v>documentary</v>
      </c>
      <c r="S259" s="8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FIND("/", N323)-1)</f>
        <v>film &amp; video</v>
      </c>
      <c r="R323" t="str">
        <f t="shared" ref="R323:R386" si="33">RIGHT(N323, LEN(N323)-FIND("/",N323))</f>
        <v>documentary</v>
      </c>
      <c r="S323" s="8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FIND("/", N387)-1)</f>
        <v>film &amp; video</v>
      </c>
      <c r="R387" t="str">
        <f t="shared" ref="R387:R450" si="39">RIGHT(N387, LEN(N387)-FIND("/",N387))</f>
        <v>documentary</v>
      </c>
      <c r="S387" s="8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FIND("/", N451)-1)</f>
        <v>film &amp; video</v>
      </c>
      <c r="R451" t="str">
        <f t="shared" ref="R451:R514" si="45">RIGHT(N451, LEN(N451)-FIND("/",N451))</f>
        <v>animation</v>
      </c>
      <c r="S451" s="8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FIND("/", N515)-1)</f>
        <v>film &amp; video</v>
      </c>
      <c r="R515" t="str">
        <f t="shared" ref="R515:R578" si="51">RIGHT(N515, LEN(N515)-FIND("/",N515))</f>
        <v>animation</v>
      </c>
      <c r="S515" s="8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FIND("/", N579)-1)</f>
        <v>technology</v>
      </c>
      <c r="R579" t="str">
        <f t="shared" ref="R579:R642" si="57">RIGHT(N579, LEN(N579)-FIND("/",N579))</f>
        <v>web</v>
      </c>
      <c r="S579" s="8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FIND("/", N643)-1)</f>
        <v>technology</v>
      </c>
      <c r="R643" t="str">
        <f t="shared" ref="R643:R706" si="63">RIGHT(N643, LEN(N643)-FIND("/",N643))</f>
        <v>wearables</v>
      </c>
      <c r="S643" s="8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FIND("/", N707)-1)</f>
        <v>technology</v>
      </c>
      <c r="R707" t="str">
        <f t="shared" ref="R707:R770" si="69">RIGHT(N707, LEN(N707)-FIND("/",N707))</f>
        <v>wearables</v>
      </c>
      <c r="S707" s="8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FIND("/", N771)-1)</f>
        <v>publishing</v>
      </c>
      <c r="R771" t="str">
        <f t="shared" ref="R771:R834" si="75">RIGHT(N771, LEN(N771)-FIND("/",N771))</f>
        <v>fiction</v>
      </c>
      <c r="S771" s="8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FIND("/", N835)-1)</f>
        <v>music</v>
      </c>
      <c r="R835" t="str">
        <f t="shared" ref="R835:R898" si="81">RIGHT(N835, LEN(N835)-FIND("/",N835))</f>
        <v>rock</v>
      </c>
      <c r="S835" s="8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FIND("/", N899)-1)</f>
        <v>music</v>
      </c>
      <c r="R899" t="str">
        <f t="shared" ref="R899:R962" si="87">RIGHT(N899, LEN(N899)-FIND("/",N899))</f>
        <v>indie rock</v>
      </c>
      <c r="S899" s="8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FIND("/", N963)-1)</f>
        <v>technology</v>
      </c>
      <c r="R963" t="str">
        <f t="shared" ref="R963:R1026" si="93">RIGHT(N963, LEN(N963)-FIND("/",N963))</f>
        <v>wearables</v>
      </c>
      <c r="S963" s="8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FIND("/", N1027)-1)</f>
        <v>music</v>
      </c>
      <c r="R1027" t="str">
        <f t="shared" ref="R1027:R1090" si="99">RIGHT(N1027, LEN(N1027)-FIND("/",N1027))</f>
        <v>electronic music</v>
      </c>
      <c r="S1027" s="8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FIND("/", N1091)-1)</f>
        <v>games</v>
      </c>
      <c r="R1091" t="str">
        <f t="shared" ref="R1091:R1154" si="105">RIGHT(N1091, LEN(N1091)-FIND("/",N1091))</f>
        <v>video games</v>
      </c>
      <c r="S1091" s="8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FIND("/", N1155)-1)</f>
        <v>food</v>
      </c>
      <c r="R1155" t="str">
        <f t="shared" ref="R1155:R1218" si="111">RIGHT(N1155, LEN(N1155)-FIND("/",N1155))</f>
        <v>food trucks</v>
      </c>
      <c r="S1155" s="8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FIND("/", N1219)-1)</f>
        <v>photography</v>
      </c>
      <c r="R1219" t="str">
        <f t="shared" ref="R1219:R1282" si="117">RIGHT(N1219, LEN(N1219)-FIND("/",N1219))</f>
        <v>photobooks</v>
      </c>
      <c r="S1219" s="8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FIND("/", N1283)-1)</f>
        <v>music</v>
      </c>
      <c r="R1283" t="str">
        <f t="shared" ref="R1283:R1346" si="123">RIGHT(N1283, LEN(N1283)-FIND("/",N1283))</f>
        <v>rock</v>
      </c>
      <c r="S1283" s="8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FIND("/", N1347)-1)</f>
        <v>publishing</v>
      </c>
      <c r="R1347" t="str">
        <f t="shared" ref="R1347:R1410" si="129">RIGHT(N1347, LEN(N1347)-FIND("/",N1347))</f>
        <v>nonfiction</v>
      </c>
      <c r="S1347" s="8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FIND("/", N1411)-1)</f>
        <v>publishing</v>
      </c>
      <c r="R1411" t="str">
        <f t="shared" ref="R1411:R1474" si="135">RIGHT(N1411, LEN(N1411)-FIND("/",N1411))</f>
        <v>translations</v>
      </c>
      <c r="S1411" s="8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FIND("/", N1475)-1)</f>
        <v>publishing</v>
      </c>
      <c r="R1475" t="str">
        <f t="shared" ref="R1475:R1538" si="141">RIGHT(N1475, LEN(N1475)-FIND("/",N1475))</f>
        <v>radio &amp; podcasts</v>
      </c>
      <c r="S1475" s="8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FIND("/", N1539)-1)</f>
        <v>photography</v>
      </c>
      <c r="R1539" t="str">
        <f t="shared" ref="R1539:R1602" si="147">RIGHT(N1539, LEN(N1539)-FIND("/",N1539))</f>
        <v>photobooks</v>
      </c>
      <c r="S1539" s="8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FIND("/", N1603)-1)</f>
        <v>music</v>
      </c>
      <c r="R1603" t="str">
        <f t="shared" ref="R1603:R1666" si="153">RIGHT(N1603, LEN(N1603)-FIND("/",N1603))</f>
        <v>rock</v>
      </c>
      <c r="S1603" s="8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FIND("/", N1667)-1)</f>
        <v>music</v>
      </c>
      <c r="R1667" t="str">
        <f t="shared" ref="R1667:R1730" si="159">RIGHT(N1667, LEN(N1667)-FIND("/",N1667))</f>
        <v>pop</v>
      </c>
      <c r="S1667" s="8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FIND("/", N1731)-1)</f>
        <v>music</v>
      </c>
      <c r="R1731" t="str">
        <f t="shared" ref="R1731:R1794" si="165">RIGHT(N1731, LEN(N1731)-FIND("/",N1731))</f>
        <v>faith</v>
      </c>
      <c r="S1731" s="8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FIND("/", N1795)-1)</f>
        <v>photography</v>
      </c>
      <c r="R1795" t="str">
        <f t="shared" ref="R1795:R1858" si="171">RIGHT(N1795, LEN(N1795)-FIND("/",N1795))</f>
        <v>photobooks</v>
      </c>
      <c r="S1795" s="8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FIND("/", N1859)-1)</f>
        <v>music</v>
      </c>
      <c r="R1859" t="str">
        <f t="shared" ref="R1859:R1922" si="177">RIGHT(N1859, LEN(N1859)-FIND("/",N1859))</f>
        <v>rock</v>
      </c>
      <c r="S1859" s="8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FIND("/", N1923)-1)</f>
        <v>music</v>
      </c>
      <c r="R1923" t="str">
        <f t="shared" ref="R1923:R1986" si="183">RIGHT(N1923, LEN(N1923)-FIND("/",N1923))</f>
        <v>indie rock</v>
      </c>
      <c r="S1923" s="8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FIND("/", N1987)-1)</f>
        <v>photography</v>
      </c>
      <c r="R1987" t="str">
        <f t="shared" ref="R1987:R2050" si="189">RIGHT(N1987, LEN(N1987)-FIND("/",N1987))</f>
        <v>people</v>
      </c>
      <c r="S1987" s="8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FIND("/", N2051)-1)</f>
        <v>technology</v>
      </c>
      <c r="R2051" t="str">
        <f t="shared" ref="R2051:R2114" si="195">RIGHT(N2051, LEN(N2051)-FIND("/",N2051))</f>
        <v>hardware</v>
      </c>
      <c r="S2051" s="8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FIND("/", N2115)-1)</f>
        <v>music</v>
      </c>
      <c r="R2115" t="str">
        <f t="shared" ref="R2115:R2178" si="201">RIGHT(N2115, LEN(N2115)-FIND("/",N2115))</f>
        <v>indie rock</v>
      </c>
      <c r="S2115" s="8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FIND("/", N2179)-1)</f>
        <v>music</v>
      </c>
      <c r="R2179" t="str">
        <f t="shared" ref="R2179:R2242" si="207">RIGHT(N2179, LEN(N2179)-FIND("/",N2179))</f>
        <v>rock</v>
      </c>
      <c r="S2179" s="8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FIND("/", N2243)-1)</f>
        <v>games</v>
      </c>
      <c r="R2243" t="str">
        <f t="shared" ref="R2243:R2306" si="213">RIGHT(N2243, LEN(N2243)-FIND("/",N2243))</f>
        <v>tabletop games</v>
      </c>
      <c r="S2243" s="8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FIND("/", N2307)-1)</f>
        <v>music</v>
      </c>
      <c r="R2307" t="str">
        <f t="shared" ref="R2307:R2370" si="219">RIGHT(N2307, LEN(N2307)-FIND("/",N2307))</f>
        <v>indie rock</v>
      </c>
      <c r="S2307" s="8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FIND("/", N2371)-1)</f>
        <v>technology</v>
      </c>
      <c r="R2371" t="str">
        <f t="shared" ref="R2371:R2434" si="225">RIGHT(N2371, LEN(N2371)-FIND("/",N2371))</f>
        <v>web</v>
      </c>
      <c r="S2371" s="8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FIND("/", N2435)-1)</f>
        <v>food</v>
      </c>
      <c r="R2435" t="str">
        <f t="shared" ref="R2435:R2498" si="231">RIGHT(N2435, LEN(N2435)-FIND("/",N2435))</f>
        <v>food trucks</v>
      </c>
      <c r="S2435" s="8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FIND("/", N2499)-1)</f>
        <v>music</v>
      </c>
      <c r="R2499" t="str">
        <f t="shared" ref="R2499:R2562" si="237">RIGHT(N2499, LEN(N2499)-FIND("/",N2499))</f>
        <v>indie rock</v>
      </c>
      <c r="S2499" s="8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FIND("/", N2563)-1)</f>
        <v>food</v>
      </c>
      <c r="R2563" t="str">
        <f t="shared" ref="R2563:R2626" si="243">RIGHT(N2563, LEN(N2563)-FIND("/",N2563))</f>
        <v>food trucks</v>
      </c>
      <c r="S2563" s="8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FIND("/", N2627)-1)</f>
        <v>technology</v>
      </c>
      <c r="R2627" t="str">
        <f t="shared" ref="R2627:R2690" si="249">RIGHT(N2627, LEN(N2627)-FIND("/",N2627))</f>
        <v>space exploration</v>
      </c>
      <c r="S2627" s="8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FIND("/", N2691)-1)</f>
        <v>food</v>
      </c>
      <c r="R2691" t="str">
        <f t="shared" ref="R2691:R2754" si="255">RIGHT(N2691, LEN(N2691)-FIND("/",N2691))</f>
        <v>food trucks</v>
      </c>
      <c r="S2691" s="8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FIND("/", N2755)-1)</f>
        <v>publishing</v>
      </c>
      <c r="R2755" t="str">
        <f t="shared" ref="R2755:R2818" si="261">RIGHT(N2755, LEN(N2755)-FIND("/",N2755))</f>
        <v>children's books</v>
      </c>
      <c r="S2755" s="8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FIND("/", N2819)-1)</f>
        <v>theater</v>
      </c>
      <c r="R2819" t="str">
        <f t="shared" ref="R2819:R2882" si="267">RIGHT(N2819, LEN(N2819)-FIND("/",N2819))</f>
        <v>plays</v>
      </c>
      <c r="S2819" s="8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FIND("/", N2883)-1)</f>
        <v>theater</v>
      </c>
      <c r="R2883" t="str">
        <f t="shared" ref="R2883:R2946" si="273">RIGHT(N2883, LEN(N2883)-FIND("/",N2883))</f>
        <v>plays</v>
      </c>
      <c r="S2883" s="8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FIND("/", N2947)-1)</f>
        <v>theater</v>
      </c>
      <c r="R2947" t="str">
        <f t="shared" ref="R2947:R3010" si="279">RIGHT(N2947, LEN(N2947)-FIND("/",N2947))</f>
        <v>spaces</v>
      </c>
      <c r="S2947" s="8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FIND("/", N3011)-1)</f>
        <v>theater</v>
      </c>
      <c r="R3011" t="str">
        <f t="shared" ref="R3011:R3074" si="285">RIGHT(N3011, LEN(N3011)-FIND("/",N3011))</f>
        <v>spaces</v>
      </c>
      <c r="S3011" s="8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FIND("/", N3075)-1)</f>
        <v>theater</v>
      </c>
      <c r="R3075" t="str">
        <f t="shared" ref="R3075:R3138" si="291">RIGHT(N3075, LEN(N3075)-FIND("/",N3075))</f>
        <v>spaces</v>
      </c>
      <c r="S3075" s="8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FIND("/", N3139)-1)</f>
        <v>theater</v>
      </c>
      <c r="R3139" t="str">
        <f t="shared" ref="R3139:R3202" si="297">RIGHT(N3139, LEN(N3139)-FIND("/",N3139))</f>
        <v>plays</v>
      </c>
      <c r="S3139" s="8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FIND("/", N3203)-1)</f>
        <v>theater</v>
      </c>
      <c r="R3203" t="str">
        <f t="shared" ref="R3203:R3266" si="303">RIGHT(N3203, LEN(N3203)-FIND("/",N3203))</f>
        <v>musical</v>
      </c>
      <c r="S3203" s="8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FIND("/", N3267)-1)</f>
        <v>theater</v>
      </c>
      <c r="R3267" t="str">
        <f t="shared" ref="R3267:R3330" si="309">RIGHT(N3267, LEN(N3267)-FIND("/",N3267))</f>
        <v>plays</v>
      </c>
      <c r="S3267" s="8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FIND("/", N3331)-1)</f>
        <v>theater</v>
      </c>
      <c r="R3331" t="str">
        <f t="shared" ref="R3331:R3394" si="315">RIGHT(N3331, LEN(N3331)-FIND("/",N3331))</f>
        <v>plays</v>
      </c>
      <c r="S3331" s="8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FIND("/", N3395)-1)</f>
        <v>theater</v>
      </c>
      <c r="R3395" t="str">
        <f t="shared" ref="R3395:R3458" si="321">RIGHT(N3395, LEN(N3395)-FIND("/",N3395))</f>
        <v>plays</v>
      </c>
      <c r="S3395" s="8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FIND("/", N3459)-1)</f>
        <v>theater</v>
      </c>
      <c r="R3459" t="str">
        <f t="shared" ref="R3459:R3522" si="327">RIGHT(N3459, LEN(N3459)-FIND("/",N3459))</f>
        <v>plays</v>
      </c>
      <c r="S3459" s="8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FIND("/", N3523)-1)</f>
        <v>theater</v>
      </c>
      <c r="R3523" t="str">
        <f t="shared" ref="R3523:R3586" si="333">RIGHT(N3523, LEN(N3523)-FIND("/",N3523))</f>
        <v>plays</v>
      </c>
      <c r="S3523" s="8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FIND("/", N3587)-1)</f>
        <v>theater</v>
      </c>
      <c r="R3587" t="str">
        <f t="shared" ref="R3587:R3650" si="339">RIGHT(N3587, LEN(N3587)-FIND("/",N3587))</f>
        <v>plays</v>
      </c>
      <c r="S3587" s="8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FIND("/", N3651)-1)</f>
        <v>theater</v>
      </c>
      <c r="R3651" t="str">
        <f t="shared" ref="R3651:R3714" si="345">RIGHT(N3651, LEN(N3651)-FIND("/",N3651))</f>
        <v>plays</v>
      </c>
      <c r="S3651" s="8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FIND("/", N3715)-1)</f>
        <v>theater</v>
      </c>
      <c r="R3715" t="str">
        <f t="shared" ref="R3715:R3778" si="351">RIGHT(N3715, LEN(N3715)-FIND("/",N3715))</f>
        <v>plays</v>
      </c>
      <c r="S3715" s="8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FIND("/", N3779)-1)</f>
        <v>theater</v>
      </c>
      <c r="R3779" t="str">
        <f t="shared" ref="R3779:R3842" si="357">RIGHT(N3779, LEN(N3779)-FIND("/",N3779))</f>
        <v>musical</v>
      </c>
      <c r="S3779" s="8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FIND("/", N3843)-1)</f>
        <v>theater</v>
      </c>
      <c r="R3843" t="str">
        <f t="shared" ref="R3843:R3906" si="363">RIGHT(N3843, LEN(N3843)-FIND("/",N3843))</f>
        <v>plays</v>
      </c>
      <c r="S3843" s="8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FIND("/", N3907)-1)</f>
        <v>theater</v>
      </c>
      <c r="R3907" t="str">
        <f t="shared" ref="R3907:R3970" si="369">RIGHT(N3907, LEN(N3907)-FIND("/",N3907))</f>
        <v>plays</v>
      </c>
      <c r="S3907" s="8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FIND("/", N3971)-1)</f>
        <v>theater</v>
      </c>
      <c r="R3971" t="str">
        <f t="shared" ref="R3971:R4034" si="375">RIGHT(N3971, LEN(N3971)-FIND("/",N3971))</f>
        <v>plays</v>
      </c>
      <c r="S3971" s="8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FIND("/", N4035)-1)</f>
        <v>theater</v>
      </c>
      <c r="R4035" t="str">
        <f t="shared" ref="R4035:R4098" si="381">RIGHT(N4035, LEN(N4035)-FIND("/",N4035))</f>
        <v>plays</v>
      </c>
      <c r="S4035" s="8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FIND("/", N4099)-1)</f>
        <v>theater</v>
      </c>
      <c r="R4099" t="str">
        <f t="shared" ref="R4099:R4115" si="387">RIGHT(N4099, LEN(N4099)-FIND("/",N4099))</f>
        <v>plays</v>
      </c>
      <c r="S4099" s="8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85F6-358F-2349-9433-66601B391513}">
  <dimension ref="A1:F14"/>
  <sheetViews>
    <sheetView workbookViewId="0">
      <selection activeCell="S7" sqref="S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8322</v>
      </c>
      <c r="B3" s="5" t="s">
        <v>8323</v>
      </c>
    </row>
    <row r="4" spans="1:6" x14ac:dyDescent="0.2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B6CB-4F6F-6740-B2F3-6BA882419953}">
  <dimension ref="A1:F47"/>
  <sheetViews>
    <sheetView tabSelected="1"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8308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6" t="s">
        <v>8372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8373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8371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8374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8362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8375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8376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8363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8364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8377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8324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8378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8379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8365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8366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8380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8367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8381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8382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8383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8384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8385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8386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8387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8388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8368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8389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8325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8369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8390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8391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8326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8392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8393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8394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8395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8396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8397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8398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8399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8370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D991-B274-1B4C-B834-57A12A720331}">
  <dimension ref="A1:F18"/>
  <sheetViews>
    <sheetView workbookViewId="0">
      <selection activeCell="L26" sqref="L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8308</v>
      </c>
      <c r="B1" t="s">
        <v>8310</v>
      </c>
    </row>
    <row r="2" spans="1:6" x14ac:dyDescent="0.2">
      <c r="A2" s="5" t="s">
        <v>8341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10" t="s">
        <v>8335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0" t="s">
        <v>8336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0" t="s">
        <v>8337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0" t="s">
        <v>8338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0" t="s">
        <v>8329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0" t="s">
        <v>8339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0" t="s">
        <v>8330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0" t="s">
        <v>8331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0" t="s">
        <v>8332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0" t="s">
        <v>8333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0" t="s">
        <v>8334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0" t="s">
        <v>8340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0" t="s">
        <v>8321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57B8-184E-CD41-B642-43813F267478}">
  <dimension ref="A1:H13"/>
  <sheetViews>
    <sheetView workbookViewId="0">
      <selection activeCell="J8" sqref="J8"/>
    </sheetView>
  </sheetViews>
  <sheetFormatPr baseColWidth="10" defaultRowHeight="15" x14ac:dyDescent="0.2"/>
  <cols>
    <col min="1" max="1" width="18.83203125" customWidth="1"/>
    <col min="2" max="2" width="19.83203125" customWidth="1"/>
    <col min="3" max="3" width="16.1640625" customWidth="1"/>
    <col min="4" max="4" width="20.33203125" customWidth="1"/>
    <col min="5" max="5" width="16.1640625" customWidth="1"/>
    <col min="6" max="6" width="23.1640625" customWidth="1"/>
    <col min="7" max="7" width="19.83203125" customWidth="1"/>
    <col min="8" max="8" width="24.5" customWidth="1"/>
  </cols>
  <sheetData>
    <row r="1" spans="1:8" x14ac:dyDescent="0.2">
      <c r="A1" s="1" t="s">
        <v>8342</v>
      </c>
      <c r="B1" s="1" t="s">
        <v>8343</v>
      </c>
      <c r="C1" s="1" t="s">
        <v>8344</v>
      </c>
      <c r="D1" s="1" t="s">
        <v>8345</v>
      </c>
      <c r="E1" s="1" t="s">
        <v>8346</v>
      </c>
      <c r="F1" s="1" t="s">
        <v>8347</v>
      </c>
      <c r="G1" s="1" t="s">
        <v>8348</v>
      </c>
      <c r="H1" s="1" t="s">
        <v>8349</v>
      </c>
    </row>
    <row r="2" spans="1:8" x14ac:dyDescent="0.2">
      <c r="A2" t="s">
        <v>8350</v>
      </c>
      <c r="B2">
        <f>COUNTIFS(Data!D2:D4115, "&lt; 1000", Data!F2:F4115, "successful")</f>
        <v>322</v>
      </c>
      <c r="C2">
        <f>COUNTIFS(Data!D2:D4115, "&lt; 1000", Data!F2:F4115, "failed")</f>
        <v>113</v>
      </c>
      <c r="D2">
        <f>COUNTIFS(Data!D2:D4115, "&lt; 1000", Data!F2:F4115, "canceled")</f>
        <v>18</v>
      </c>
      <c r="E2">
        <f>SUM(B2:D2)</f>
        <v>453</v>
      </c>
      <c r="F2" s="12">
        <f>ROUND(B2/E2, 2)</f>
        <v>0.71</v>
      </c>
      <c r="G2" s="12">
        <f>ROUND(C2/E2, 2)</f>
        <v>0.25</v>
      </c>
      <c r="H2" s="12">
        <f>ROUND(D2/E2, 2)</f>
        <v>0.04</v>
      </c>
    </row>
    <row r="3" spans="1:8" x14ac:dyDescent="0.2">
      <c r="A3" t="s">
        <v>8351</v>
      </c>
      <c r="B3">
        <f>COUNTIFS(Data!D2:D4115, "&gt;= 1000", Data!D2:D4115, "&lt; 5000", Data!F2:F4115, "successful")</f>
        <v>932</v>
      </c>
      <c r="C3">
        <f>COUNTIFS(Data!D2:D4115, "&gt;= 1000", Data!D2:D4115, "&lt; 5000", Data!F2:F4115, "failed")</f>
        <v>420</v>
      </c>
      <c r="D3">
        <f>COUNTIFS(Data!D2:D4115, "&gt;= 1000", Data!D2:D4115, "&lt; 5000", Data!F2:F4115, "canceled")</f>
        <v>60</v>
      </c>
      <c r="E3">
        <f t="shared" ref="E3:E13" si="0">SUM(B3:D3)</f>
        <v>1412</v>
      </c>
      <c r="F3" s="12">
        <f t="shared" ref="F3:F13" si="1">ROUND(B3/E3, 2)</f>
        <v>0.66</v>
      </c>
      <c r="G3" s="12">
        <f t="shared" ref="G3:G13" si="2">ROUND(C3/E3, 2)</f>
        <v>0.3</v>
      </c>
      <c r="H3" s="12">
        <f t="shared" ref="H3:H13" si="3">ROUND(D3/E3, 2)</f>
        <v>0.04</v>
      </c>
    </row>
    <row r="4" spans="1:8" x14ac:dyDescent="0.2">
      <c r="A4" t="s">
        <v>8352</v>
      </c>
      <c r="B4">
        <f>COUNTIFS(Data!D2:D4115, "&gt;= 5000", Data!D2:D4115, "&lt; 10000", Data!F2:F4115, "successful")</f>
        <v>381</v>
      </c>
      <c r="C4">
        <f>COUNTIFS(Data!D2:D4115, "&gt;= 5000", Data!D2:D4115, "&lt; 10000", Data!F2:F4115, "failed")</f>
        <v>283</v>
      </c>
      <c r="D4">
        <f>COUNTIFS(Data!D2:D4115, "&gt;= 5000", Data!D2:D4115, "&lt; 10000", Data!F2:F4115, "canceled")</f>
        <v>52</v>
      </c>
      <c r="E4">
        <f t="shared" si="0"/>
        <v>716</v>
      </c>
      <c r="F4" s="12">
        <f t="shared" si="1"/>
        <v>0.53</v>
      </c>
      <c r="G4" s="12">
        <f t="shared" si="2"/>
        <v>0.4</v>
      </c>
      <c r="H4" s="12">
        <f t="shared" si="3"/>
        <v>7.0000000000000007E-2</v>
      </c>
    </row>
    <row r="5" spans="1:8" x14ac:dyDescent="0.2">
      <c r="A5" t="s">
        <v>8353</v>
      </c>
      <c r="B5">
        <f>COUNTIFS(Data!D2:D4115, "&gt;= 10000", Data!D2:D4115, "&lt; 15000", Data!F2:F4115, "successful")</f>
        <v>168</v>
      </c>
      <c r="C5">
        <f>COUNTIFS(Data!D2:D4115, "&gt;= 10000", Data!D2:D4115, "&lt; 15000", Data!F2:F4115, "failed")</f>
        <v>144</v>
      </c>
      <c r="D5">
        <f>COUNTIFS(Data!D2:D4115, "&gt;= 10000", Data!D2:D4115, "&lt; 15000", Data!F2:F4115, "canceled")</f>
        <v>40</v>
      </c>
      <c r="E5">
        <f t="shared" si="0"/>
        <v>352</v>
      </c>
      <c r="F5" s="12">
        <f t="shared" si="1"/>
        <v>0.48</v>
      </c>
      <c r="G5" s="12">
        <f t="shared" si="2"/>
        <v>0.41</v>
      </c>
      <c r="H5" s="12">
        <f t="shared" si="3"/>
        <v>0.11</v>
      </c>
    </row>
    <row r="6" spans="1:8" x14ac:dyDescent="0.2">
      <c r="A6" t="s">
        <v>8354</v>
      </c>
      <c r="B6">
        <f>COUNTIFS(Data!D2:D4115, "&gt;= 15000", Data!D2:D4115, "&lt; 20000", Data!F2:F4115, "successful")</f>
        <v>94</v>
      </c>
      <c r="C6">
        <f>COUNTIFS(Data!D2:D4115, "&gt;= 15000", Data!D2:D4115, "&lt; 20000", Data!F2:F4115, "failed")</f>
        <v>90</v>
      </c>
      <c r="D6">
        <f>COUNTIFS(Data!D2:D4115, "&gt;= 15000", Data!D2:D4115, "&lt; 20000", Data!F2:F4115, "canceled")</f>
        <v>17</v>
      </c>
      <c r="E6">
        <f t="shared" si="0"/>
        <v>201</v>
      </c>
      <c r="F6" s="12">
        <f t="shared" si="1"/>
        <v>0.47</v>
      </c>
      <c r="G6" s="12">
        <f t="shared" si="2"/>
        <v>0.45</v>
      </c>
      <c r="H6" s="12">
        <f t="shared" si="3"/>
        <v>0.08</v>
      </c>
    </row>
    <row r="7" spans="1:8" x14ac:dyDescent="0.2">
      <c r="A7" t="s">
        <v>8355</v>
      </c>
      <c r="B7">
        <f>COUNTIFS(Data!D2:D4115, "&gt;= 20000", Data!D2:D4115, "&lt; 25000", Data!F2:F4115, "successful")</f>
        <v>62</v>
      </c>
      <c r="C7">
        <f>COUNTIFS(Data!D2:D4115, "&gt;= 20000", Data!D2:D4115, "&lt; 25000", Data!F2:F4115, "failed")</f>
        <v>72</v>
      </c>
      <c r="D7">
        <f>COUNTIFS(Data!D2:D4115, "&gt;= 20000", Data!D2:D4115, "&lt; 25000", Data!F2:F4115, "canceled")</f>
        <v>14</v>
      </c>
      <c r="E7">
        <f t="shared" si="0"/>
        <v>148</v>
      </c>
      <c r="F7" s="12">
        <f t="shared" si="1"/>
        <v>0.42</v>
      </c>
      <c r="G7" s="12">
        <f t="shared" si="2"/>
        <v>0.49</v>
      </c>
      <c r="H7" s="12">
        <f t="shared" si="3"/>
        <v>0.09</v>
      </c>
    </row>
    <row r="8" spans="1:8" x14ac:dyDescent="0.2">
      <c r="A8" t="s">
        <v>8356</v>
      </c>
      <c r="B8">
        <f>COUNTIFS(Data!D2:D4115, "&gt;= 25000", Data!D2:D4115, "&lt; 30000", Data!F2:F4115, "successful")</f>
        <v>55</v>
      </c>
      <c r="C8">
        <f>COUNTIFS(Data!D2:D4115, "&gt;= 25000", Data!D2:D4115, "&lt; 30000", Data!F2:F4115, "failed")</f>
        <v>64</v>
      </c>
      <c r="D8">
        <f>COUNTIFS(Data!D2:D4115, "&gt;= 25000", Data!D2:D4115, "&lt; 30000", Data!F2:F4115, "canceled")</f>
        <v>18</v>
      </c>
      <c r="E8">
        <f t="shared" si="0"/>
        <v>137</v>
      </c>
      <c r="F8" s="12">
        <f t="shared" si="1"/>
        <v>0.4</v>
      </c>
      <c r="G8" s="12">
        <f t="shared" si="2"/>
        <v>0.47</v>
      </c>
      <c r="H8" s="12">
        <f t="shared" si="3"/>
        <v>0.13</v>
      </c>
    </row>
    <row r="9" spans="1:8" x14ac:dyDescent="0.2">
      <c r="A9" t="s">
        <v>8357</v>
      </c>
      <c r="B9">
        <f>COUNTIFS(Data!D2:D4115, "&gt;= 30000", Data!D2:D4115, "&lt; 35000", Data!F2:F4115, "successful")</f>
        <v>32</v>
      </c>
      <c r="C9">
        <f>COUNTIFS(Data!D2:D4115, "&gt;= 30000", Data!D2:D4115, "&lt; 35000", Data!F2:F4115, "failed")</f>
        <v>37</v>
      </c>
      <c r="D9">
        <f>COUNTIFS(Data!D2:D4115, "&gt;= 30000", Data!D2:D4115, "&lt; 35000", Data!F2:F4115, "canceled")</f>
        <v>13</v>
      </c>
      <c r="E9">
        <f t="shared" si="0"/>
        <v>82</v>
      </c>
      <c r="F9" s="12">
        <f t="shared" si="1"/>
        <v>0.39</v>
      </c>
      <c r="G9" s="12">
        <f t="shared" si="2"/>
        <v>0.45</v>
      </c>
      <c r="H9" s="12">
        <f t="shared" si="3"/>
        <v>0.16</v>
      </c>
    </row>
    <row r="10" spans="1:8" x14ac:dyDescent="0.2">
      <c r="A10" t="s">
        <v>8358</v>
      </c>
      <c r="B10">
        <f>COUNTIFS(Data!D2:D4115, "&gt;= 35000", Data!D2:D4115, "&lt; 40000", Data!F2:F4115, "successful")</f>
        <v>26</v>
      </c>
      <c r="C10">
        <f>COUNTIFS(Data!D2:D4115, "&gt;= 35000", Data!D2:D4115, "&lt; 40000", Data!F2:F4115, "failed")</f>
        <v>22</v>
      </c>
      <c r="D10">
        <f>COUNTIFS(Data!D2:D4115, "&gt;= 35000", Data!D2:D4115, "&lt; 40000", Data!F2:F4115, "canceled")</f>
        <v>7</v>
      </c>
      <c r="E10">
        <f t="shared" si="0"/>
        <v>55</v>
      </c>
      <c r="F10" s="12">
        <f t="shared" si="1"/>
        <v>0.47</v>
      </c>
      <c r="G10" s="12">
        <f t="shared" si="2"/>
        <v>0.4</v>
      </c>
      <c r="H10" s="12">
        <f t="shared" si="3"/>
        <v>0.13</v>
      </c>
    </row>
    <row r="11" spans="1:8" x14ac:dyDescent="0.2">
      <c r="A11" t="s">
        <v>8359</v>
      </c>
      <c r="B11">
        <f>COUNTIFS(Data!D2:D4115, "&gt;= 40000", Data!D2:D4115, "&lt; 45000", Data!F2:F4115, "successful")</f>
        <v>21</v>
      </c>
      <c r="C11">
        <f>COUNTIFS(Data!D2:D4115, "&gt;= 40000", Data!D2:D4115, "&lt; 45000", Data!F2:F4115, "failed")</f>
        <v>16</v>
      </c>
      <c r="D11">
        <f>COUNTIFS(Data!D2:D4115, "&gt;= 40000", Data!D2:D4115, "&lt; 45000", Data!F2:F4115, "canceled")</f>
        <v>6</v>
      </c>
      <c r="E11">
        <f t="shared" si="0"/>
        <v>43</v>
      </c>
      <c r="F11" s="12">
        <f t="shared" si="1"/>
        <v>0.49</v>
      </c>
      <c r="G11" s="12">
        <f t="shared" si="2"/>
        <v>0.37</v>
      </c>
      <c r="H11" s="12">
        <f t="shared" si="3"/>
        <v>0.14000000000000001</v>
      </c>
    </row>
    <row r="12" spans="1:8" x14ac:dyDescent="0.2">
      <c r="A12" t="s">
        <v>8360</v>
      </c>
      <c r="B12">
        <f>COUNTIFS(Data!D2:D4115, "&gt;= 45000", Data!D2:D4115, "&lt; 50000", Data!F2:F4115, "successful")</f>
        <v>6</v>
      </c>
      <c r="C12">
        <f>COUNTIFS(Data!D2:D4115, "&gt;= 45000", Data!D2:D4115, "&lt; 50000", Data!F2:F4115, "failed")</f>
        <v>11</v>
      </c>
      <c r="D12">
        <f>COUNTIFS(Data!D2:D4115, "&gt;= 45000", Data!D2:D4115, "&lt; 50000", Data!F2:F4115, "canceled")</f>
        <v>4</v>
      </c>
      <c r="E12">
        <f t="shared" si="0"/>
        <v>21</v>
      </c>
      <c r="F12" s="12">
        <f t="shared" si="1"/>
        <v>0.28999999999999998</v>
      </c>
      <c r="G12" s="12">
        <f t="shared" si="2"/>
        <v>0.52</v>
      </c>
      <c r="H12" s="12">
        <f t="shared" si="3"/>
        <v>0.19</v>
      </c>
    </row>
    <row r="13" spans="1:8" x14ac:dyDescent="0.2">
      <c r="A13" t="s">
        <v>8361</v>
      </c>
      <c r="B13">
        <f>COUNTIFS(Data!D2:D4115, "&gt;= 50000", Data!F2:F4115, "successful")</f>
        <v>86</v>
      </c>
      <c r="C13">
        <f>COUNTIFS(Data!D2:D4115, "&gt;= 50000", Data!F2:F4115, "failed")</f>
        <v>258</v>
      </c>
      <c r="D13">
        <f>COUNTIFS(Data!D2:D4115, "&gt;= 50000", Data!F2:F4115, "canceled")</f>
        <v>100</v>
      </c>
      <c r="E13">
        <f t="shared" si="0"/>
        <v>444</v>
      </c>
      <c r="F13" s="12">
        <f t="shared" si="1"/>
        <v>0.19</v>
      </c>
      <c r="G13" s="12">
        <f t="shared" si="2"/>
        <v>0.57999999999999996</v>
      </c>
      <c r="H13" s="12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Parent Category</vt:lpstr>
      <vt:lpstr>Sub-Category</vt:lpstr>
      <vt:lpstr>Date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Jaimes</cp:lastModifiedBy>
  <dcterms:created xsi:type="dcterms:W3CDTF">2017-04-20T15:17:24Z</dcterms:created>
  <dcterms:modified xsi:type="dcterms:W3CDTF">2019-11-09T16:43:57Z</dcterms:modified>
</cp:coreProperties>
</file>