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0.9\Files\Costos\PRECIOS\PRECIOS FINAL OPERACIONES\"/>
    </mc:Choice>
  </mc:AlternateContent>
  <xr:revisionPtr revIDLastSave="0" documentId="8_{B64601EE-1599-4762-ADD9-3EF2413DCC19}" xr6:coauthVersionLast="47" xr6:coauthVersionMax="47" xr10:uidLastSave="{00000000-0000-0000-0000-000000000000}"/>
  <bookViews>
    <workbookView xWindow="-28920" yWindow="1515" windowWidth="29040" windowHeight="15720" xr2:uid="{F89FCCC6-64BD-40DC-8894-ECFCA42B90C1}"/>
  </bookViews>
  <sheets>
    <sheet name="PRECIOS DE VENTA" sheetId="1" r:id="rId1"/>
  </sheets>
  <externalReferences>
    <externalReference r:id="rId2"/>
    <externalReference r:id="rId3"/>
  </externalReferences>
  <definedNames>
    <definedName name="TAX">'[2]FACTURACION ESPERADA X CANAL '!$A$48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G27" i="1" s="1"/>
  <c r="I27" i="1" s="1"/>
  <c r="J27" i="1" s="1"/>
  <c r="E27" i="1"/>
  <c r="D27" i="1"/>
  <c r="C27" i="1"/>
  <c r="B27" i="1"/>
  <c r="F26" i="1"/>
  <c r="G26" i="1" s="1"/>
  <c r="I26" i="1" s="1"/>
  <c r="J26" i="1" s="1"/>
  <c r="E26" i="1"/>
  <c r="D26" i="1"/>
  <c r="C26" i="1"/>
  <c r="B26" i="1"/>
  <c r="F25" i="1"/>
  <c r="G25" i="1" s="1"/>
  <c r="I25" i="1" s="1"/>
  <c r="J25" i="1" s="1"/>
  <c r="E25" i="1"/>
  <c r="D25" i="1"/>
  <c r="C25" i="1"/>
  <c r="B25" i="1"/>
  <c r="F24" i="1"/>
  <c r="G24" i="1" s="1"/>
  <c r="I24" i="1" s="1"/>
  <c r="J24" i="1" s="1"/>
  <c r="E24" i="1"/>
  <c r="D24" i="1"/>
  <c r="C24" i="1"/>
  <c r="B24" i="1"/>
  <c r="F23" i="1"/>
  <c r="G23" i="1" s="1"/>
  <c r="I23" i="1" s="1"/>
  <c r="J23" i="1" s="1"/>
  <c r="E23" i="1"/>
  <c r="D23" i="1"/>
  <c r="C23" i="1"/>
  <c r="B23" i="1"/>
  <c r="F22" i="1"/>
  <c r="G22" i="1" s="1"/>
  <c r="I22" i="1" s="1"/>
  <c r="J22" i="1" s="1"/>
  <c r="E22" i="1"/>
  <c r="D22" i="1"/>
  <c r="C22" i="1"/>
  <c r="B22" i="1"/>
  <c r="F21" i="1"/>
  <c r="G21" i="1" s="1"/>
  <c r="I21" i="1" s="1"/>
  <c r="J21" i="1" s="1"/>
  <c r="E21" i="1"/>
  <c r="D21" i="1"/>
  <c r="C21" i="1"/>
  <c r="B21" i="1"/>
  <c r="F20" i="1"/>
  <c r="G20" i="1" s="1"/>
  <c r="I20" i="1" s="1"/>
  <c r="J20" i="1" s="1"/>
  <c r="E20" i="1"/>
  <c r="D20" i="1"/>
  <c r="C20" i="1"/>
  <c r="B20" i="1"/>
  <c r="F19" i="1"/>
  <c r="G19" i="1" s="1"/>
  <c r="I19" i="1" s="1"/>
  <c r="J19" i="1" s="1"/>
  <c r="E19" i="1"/>
  <c r="D19" i="1"/>
  <c r="C19" i="1"/>
  <c r="B19" i="1"/>
  <c r="F18" i="1"/>
  <c r="G18" i="1" s="1"/>
  <c r="I18" i="1" s="1"/>
  <c r="J18" i="1" s="1"/>
  <c r="E18" i="1"/>
  <c r="D18" i="1"/>
  <c r="C18" i="1"/>
  <c r="B18" i="1"/>
  <c r="F17" i="1"/>
  <c r="G17" i="1" s="1"/>
  <c r="I17" i="1" s="1"/>
  <c r="J17" i="1" s="1"/>
  <c r="E17" i="1"/>
  <c r="D17" i="1"/>
  <c r="C17" i="1"/>
  <c r="B17" i="1"/>
  <c r="F16" i="1"/>
  <c r="G16" i="1" s="1"/>
  <c r="I16" i="1" s="1"/>
  <c r="J16" i="1" s="1"/>
  <c r="E16" i="1"/>
  <c r="D16" i="1"/>
  <c r="C16" i="1"/>
  <c r="B16" i="1"/>
  <c r="F15" i="1"/>
  <c r="G15" i="1" s="1"/>
  <c r="I15" i="1" s="1"/>
  <c r="J15" i="1" s="1"/>
  <c r="E15" i="1"/>
  <c r="D15" i="1"/>
  <c r="C15" i="1"/>
  <c r="B15" i="1"/>
  <c r="F14" i="1"/>
  <c r="G14" i="1" s="1"/>
  <c r="I14" i="1" s="1"/>
  <c r="J14" i="1" s="1"/>
  <c r="E14" i="1"/>
  <c r="D14" i="1"/>
  <c r="C14" i="1"/>
  <c r="B14" i="1"/>
  <c r="F13" i="1"/>
  <c r="G13" i="1" s="1"/>
  <c r="I13" i="1" s="1"/>
  <c r="J13" i="1" s="1"/>
  <c r="E13" i="1"/>
  <c r="D13" i="1"/>
  <c r="C13" i="1"/>
  <c r="B13" i="1"/>
  <c r="F12" i="1"/>
  <c r="G12" i="1" s="1"/>
  <c r="I12" i="1" s="1"/>
  <c r="J12" i="1" s="1"/>
  <c r="E12" i="1"/>
  <c r="D12" i="1"/>
  <c r="C12" i="1"/>
  <c r="B12" i="1"/>
  <c r="F11" i="1"/>
  <c r="G11" i="1" s="1"/>
  <c r="I11" i="1" s="1"/>
  <c r="J11" i="1" s="1"/>
  <c r="E11" i="1"/>
  <c r="D11" i="1"/>
  <c r="C11" i="1"/>
  <c r="B11" i="1"/>
  <c r="F10" i="1"/>
  <c r="G10" i="1" s="1"/>
  <c r="I10" i="1" s="1"/>
  <c r="J10" i="1" s="1"/>
  <c r="E10" i="1"/>
  <c r="D10" i="1"/>
  <c r="C10" i="1"/>
  <c r="B10" i="1"/>
  <c r="F9" i="1"/>
  <c r="G9" i="1" s="1"/>
  <c r="I9" i="1" s="1"/>
  <c r="J9" i="1" s="1"/>
  <c r="E9" i="1"/>
  <c r="D9" i="1"/>
  <c r="C9" i="1"/>
  <c r="B9" i="1"/>
  <c r="F8" i="1"/>
  <c r="G8" i="1" s="1"/>
  <c r="I8" i="1" s="1"/>
  <c r="J8" i="1" s="1"/>
  <c r="E8" i="1"/>
  <c r="D8" i="1"/>
  <c r="C8" i="1"/>
  <c r="B8" i="1"/>
  <c r="F7" i="1"/>
  <c r="G7" i="1" s="1"/>
  <c r="I7" i="1" s="1"/>
  <c r="J7" i="1" s="1"/>
  <c r="E7" i="1"/>
  <c r="D7" i="1"/>
  <c r="C7" i="1"/>
  <c r="B7" i="1"/>
  <c r="F6" i="1"/>
  <c r="G6" i="1" s="1"/>
  <c r="I6" i="1" s="1"/>
  <c r="J6" i="1" s="1"/>
  <c r="E6" i="1"/>
  <c r="D6" i="1"/>
  <c r="C6" i="1"/>
  <c r="B6" i="1"/>
  <c r="F5" i="1"/>
  <c r="E5" i="1"/>
  <c r="G5" i="1" s="1"/>
  <c r="D5" i="1"/>
  <c r="C5" i="1"/>
  <c r="B5" i="1"/>
  <c r="I5" i="1" l="1"/>
  <c r="G28" i="1"/>
  <c r="I28" i="1" l="1"/>
  <c r="J5" i="1"/>
  <c r="J28" i="1" s="1"/>
</calcChain>
</file>

<file path=xl/sharedStrings.xml><?xml version="1.0" encoding="utf-8"?>
<sst xmlns="http://schemas.openxmlformats.org/spreadsheetml/2006/main" count="10" uniqueCount="10">
  <si>
    <t>REFERENCIA</t>
  </si>
  <si>
    <t>DESCRIPCION</t>
  </si>
  <si>
    <t>PROVEEDOR</t>
  </si>
  <si>
    <t>SUBTOTAL UNITARIO</t>
  </si>
  <si>
    <t>CANTIDAD</t>
  </si>
  <si>
    <t>SUBTOTAL</t>
  </si>
  <si>
    <t>IVA %</t>
  </si>
  <si>
    <t>IVA</t>
  </si>
  <si>
    <t>TOTAL INCLUIDO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</si>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</sst>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_-[$COP]\ * #,##0.00_-;\-[$COP]\ * #,##0.00_-;_-[$COP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 Light"/>
      <family val="2"/>
      <scheme val="major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0" fontId="3" fillId="2" borderId="1" xfId="2" applyFont="1" applyFill="1" applyBorder="1" applyAlignment="1">
      <alignment horizontal="center" vertical="center" wrapText="1"/>
    </xf>
    <xf numFmtId="1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9" fontId="0" fillId="0" borderId="1" xfId="0" applyNumberFormat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4" fontId="4" fillId="2" borderId="5" xfId="1" applyNumberFormat="1" applyFont="1" applyFill="1" applyBorder="1" applyAlignment="1"/>
    <xf numFmtId="42" fontId="5" fillId="2" borderId="5" xfId="1" applyNumberFormat="1" applyFont="1" applyFill="1" applyBorder="1" applyAlignment="1"/>
  </cellXfs>
  <cellStyles count="3">
    <cellStyle name="Normal" xfId="0" builtinId="0"/>
    <cellStyle name="Normal 3" xfId="2" xr:uid="{22170A64-D322-4BFC-8F5A-76EC071E5685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72.16.0.9\Files\Costos\PRECIOS\ANALISIS%20DE%20PRECIOS%20DE%20VENTA\PHY-2843-24%20THE%20ENGLISH%20SCHOOL.xlsx" TargetMode="External"/><Relationship Id="rId1" Type="http://schemas.openxmlformats.org/officeDocument/2006/relationships/externalLinkPath" Target="/Costos/PRECIOS/ANALISIS%20DE%20PRECIOS%20DE%20VENTA/PHY-2843-24%20THE%20ENGLISH%20SCHOO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stanza.bravo\Documents\GERENCIA%20%20ADMON%20Y%20FINANCIERA\PRESUPUESTO%202021\ERI%20PROYECTADO%202021.xlsx" TargetMode="External"/><Relationship Id="rId1" Type="http://schemas.openxmlformats.org/officeDocument/2006/relationships/externalLinkPath" Target="/Users/constanza.bravo/Documents/GERENCIA%20%20ADMON%20Y%20FINANCIERA/PRESUPUESTO%202021/ERI%20PROYECTAD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ICITUD"/>
      <sheetName val="LISTAS DESPLEGABLES"/>
      <sheetName val="MODELO COSTEO"/>
      <sheetName val="ERI PROYECTADO"/>
      <sheetName val="PRECIOS DE VENTA"/>
      <sheetName val="BASE"/>
      <sheetName val="TD1"/>
      <sheetName val="TD2"/>
    </sheetNames>
    <sheetDataSet>
      <sheetData sheetId="0"/>
      <sheetData sheetId="1"/>
      <sheetData sheetId="2">
        <row r="16">
          <cell r="D16" t="str">
            <v>05612-50</v>
          </cell>
          <cell r="E16" t="str">
            <v>Resistor 50 Ohm,module SB</v>
          </cell>
          <cell r="G16" t="str">
            <v>PHYWE</v>
          </cell>
          <cell r="I16">
            <v>16</v>
          </cell>
          <cell r="AB16">
            <v>270704.98928571423</v>
          </cell>
        </row>
        <row r="17">
          <cell r="D17" t="str">
            <v>05613-10</v>
          </cell>
          <cell r="E17" t="str">
            <v>Resistor 100 Ohm,module SB</v>
          </cell>
          <cell r="G17" t="str">
            <v>PHYWE</v>
          </cell>
          <cell r="I17">
            <v>16</v>
          </cell>
          <cell r="AB17">
            <v>270704.98928571423</v>
          </cell>
        </row>
        <row r="18">
          <cell r="D18" t="str">
            <v>05604-00</v>
          </cell>
          <cell r="E18" t="str">
            <v>Enchufe para lámpara incandescente, E10</v>
          </cell>
          <cell r="G18" t="str">
            <v>PHYWE</v>
          </cell>
          <cell r="I18">
            <v>8</v>
          </cell>
          <cell r="AB18">
            <v>341632.0607142857</v>
          </cell>
        </row>
        <row r="19">
          <cell r="D19" t="str">
            <v>15250-88D</v>
          </cell>
          <cell r="E19" t="str">
            <v>TESS advanced Física set Líneas Equipotenciales y Campo Eléctrico, ÄQU</v>
          </cell>
          <cell r="G19" t="str">
            <v>PHYWE</v>
          </cell>
          <cell r="I19">
            <v>1</v>
          </cell>
          <cell r="AB19">
            <v>4551153.75</v>
          </cell>
        </row>
        <row r="20">
          <cell r="D20" t="str">
            <v>25289-88</v>
          </cell>
          <cell r="E20" t="str">
            <v>TESS advanced Ciencias Aplicadas, set Acústica 1, AE-1</v>
          </cell>
          <cell r="G20" t="str">
            <v>PHYWE</v>
          </cell>
          <cell r="I20">
            <v>1</v>
          </cell>
          <cell r="AB20">
            <v>4373836.0714285718</v>
          </cell>
        </row>
        <row r="21">
          <cell r="D21" t="str">
            <v>15321-88</v>
          </cell>
          <cell r="E21" t="str">
            <v>TESS advanced Ciencias Aplicadas, Set Acústica 2, AE-2</v>
          </cell>
          <cell r="G21" t="str">
            <v>PHYWE</v>
          </cell>
          <cell r="I21">
            <v>1</v>
          </cell>
          <cell r="AB21">
            <v>3770955.9642857141</v>
          </cell>
        </row>
        <row r="22">
          <cell r="D22" t="str">
            <v>P2133669</v>
          </cell>
          <cell r="E22" t="str">
            <v>La velocidad de fase de las ondas estacionarias con Cobra SMARTsense</v>
          </cell>
          <cell r="G22" t="str">
            <v>PHYWE</v>
          </cell>
          <cell r="I22">
            <v>1</v>
          </cell>
          <cell r="AB22">
            <v>18478866.342857145</v>
          </cell>
        </row>
        <row r="23">
          <cell r="D23" t="str">
            <v>11260-88</v>
          </cell>
          <cell r="E23" t="str">
            <v>Cubeta de ondas de agua con led, completa</v>
          </cell>
          <cell r="G23" t="str">
            <v>PHYWE</v>
          </cell>
          <cell r="I23">
            <v>4</v>
          </cell>
          <cell r="AB23">
            <v>18618356.25</v>
          </cell>
        </row>
        <row r="24">
          <cell r="D24" t="str">
            <v>11260-10</v>
          </cell>
          <cell r="E24" t="str">
            <v>GENERADOR DE VIBRACIONES EXTERNO PARA CUBETA DE ONDAS</v>
          </cell>
          <cell r="G24" t="str">
            <v>PHYWE</v>
          </cell>
          <cell r="I24">
            <v>4</v>
          </cell>
          <cell r="AB24">
            <v>4716650.25</v>
          </cell>
        </row>
        <row r="25">
          <cell r="D25" t="str">
            <v>11260-30</v>
          </cell>
          <cell r="E25" t="str">
            <v>SET DEMOSTRATIVO CON ESPEJO PARA CUBETA DE ONDAS</v>
          </cell>
          <cell r="G25" t="str">
            <v>PHYWE</v>
          </cell>
          <cell r="I25">
            <v>4</v>
          </cell>
          <cell r="AB25">
            <v>768376.60714285716</v>
          </cell>
        </row>
        <row r="26">
          <cell r="D26" t="str">
            <v>07645-97</v>
          </cell>
          <cell r="E26" t="str">
            <v>Generador de Van de Graaff, 230V/50Hz</v>
          </cell>
          <cell r="G26" t="str">
            <v>PHYWE</v>
          </cell>
          <cell r="I26">
            <v>1</v>
          </cell>
          <cell r="AB26">
            <v>8263003.82142857</v>
          </cell>
        </row>
        <row r="27">
          <cell r="D27" t="str">
            <v>07643-01</v>
          </cell>
          <cell r="E27" t="str">
            <v>BANDA PARA 07645-97</v>
          </cell>
          <cell r="G27" t="str">
            <v>PHYWE</v>
          </cell>
          <cell r="I27">
            <v>1</v>
          </cell>
          <cell r="AB27">
            <v>874767.2142857142</v>
          </cell>
        </row>
        <row r="28">
          <cell r="D28" t="str">
            <v>12937-02</v>
          </cell>
          <cell r="E28" t="str">
            <v xml:space="preserve">Cobra SMARTsense Radioactivity - Sensor para medir la radiación radiactiva 0 ... 40000 #/min (Bluetooth + USB) </v>
          </cell>
          <cell r="G28" t="str">
            <v>PHYWE</v>
          </cell>
          <cell r="I28">
            <v>2</v>
          </cell>
          <cell r="AB28">
            <v>7671944.8928571418</v>
          </cell>
        </row>
        <row r="29">
          <cell r="D29" t="str">
            <v>15278-88</v>
          </cell>
          <cell r="E29" t="str">
            <v>Set para Estudiantes Óptica 1 que incluye una fuente de luz LED/láser</v>
          </cell>
          <cell r="G29" t="str">
            <v>PHYWE</v>
          </cell>
          <cell r="I29">
            <v>2</v>
          </cell>
          <cell r="AB29">
            <v>4243803.1071428563</v>
          </cell>
        </row>
        <row r="30">
          <cell r="D30" t="str">
            <v>09812-00</v>
          </cell>
          <cell r="E30" t="str">
            <v>ESPEJO, CONCAVO-CONVEXO</v>
          </cell>
          <cell r="G30" t="str">
            <v>PHYWE</v>
          </cell>
          <cell r="I30">
            <v>1</v>
          </cell>
          <cell r="AB30">
            <v>153675.32142857145</v>
          </cell>
        </row>
        <row r="31">
          <cell r="D31" t="str">
            <v>09813-00</v>
          </cell>
          <cell r="E31" t="str">
            <v>ESPEJO PLANO</v>
          </cell>
          <cell r="G31" t="str">
            <v>PHYWE</v>
          </cell>
          <cell r="I31">
            <v>1</v>
          </cell>
          <cell r="AB31">
            <v>200960.03571428568</v>
          </cell>
        </row>
        <row r="32">
          <cell r="D32" t="str">
            <v>P2320167</v>
          </cell>
          <cell r="E32" t="str">
            <v>Ecuación de estado de gases ideales con Cobra SMARTsenseLey de gases: Gay-Lussac, Amontons, Boyle</v>
          </cell>
          <cell r="G32" t="str">
            <v>PHYWE</v>
          </cell>
          <cell r="I32">
            <v>4</v>
          </cell>
          <cell r="AB32">
            <v>21006234.321428575</v>
          </cell>
        </row>
        <row r="33">
          <cell r="D33" t="str">
            <v>25276-88</v>
          </cell>
          <cell r="E33" t="str">
            <v>TESS advanced Física set básico Óptica 1, OE-1, incluye caja de luces</v>
          </cell>
          <cell r="G33" t="str">
            <v>PHYWE</v>
          </cell>
          <cell r="I33">
            <v>2</v>
          </cell>
          <cell r="AB33">
            <v>2435162.7857142859</v>
          </cell>
        </row>
        <row r="34">
          <cell r="D34" t="str">
            <v>25277-88D</v>
          </cell>
          <cell r="E34" t="str">
            <v>TESS advanced Física set complementario Óptica 2 digital, OE-2</v>
          </cell>
          <cell r="G34" t="str">
            <v>PHYWE</v>
          </cell>
          <cell r="I34">
            <v>2</v>
          </cell>
          <cell r="AB34">
            <v>6147012.8571428573</v>
          </cell>
        </row>
        <row r="35">
          <cell r="D35" t="str">
            <v>13250-77</v>
          </cell>
          <cell r="E35" t="str">
            <v>TESS advanced Física set complementario Óptica Mezcla de Colores</v>
          </cell>
          <cell r="G35" t="str">
            <v>PHYWE</v>
          </cell>
          <cell r="I35">
            <v>2</v>
          </cell>
          <cell r="AB35">
            <v>661986</v>
          </cell>
        </row>
        <row r="36">
          <cell r="D36" t="str">
            <v>06306-01</v>
          </cell>
          <cell r="E36" t="str">
            <v>Hojas carton 200 x 300 mm, negro, 10 pzs</v>
          </cell>
          <cell r="G36" t="str">
            <v>PHYWE</v>
          </cell>
          <cell r="I36">
            <v>2</v>
          </cell>
          <cell r="AB36">
            <v>69744.953571428574</v>
          </cell>
        </row>
        <row r="37">
          <cell r="D37" t="str">
            <v>15280-88</v>
          </cell>
          <cell r="E37" t="str">
            <v>TESS advanced Física set complementario Óptica 3, OE-3</v>
          </cell>
          <cell r="G37" t="str">
            <v>PHYWE</v>
          </cell>
          <cell r="I37">
            <v>2</v>
          </cell>
          <cell r="AB37">
            <v>4870325.5714285718</v>
          </cell>
        </row>
        <row r="38">
          <cell r="D38" t="str">
            <v>EAK-P-6227</v>
          </cell>
          <cell r="E38" t="str">
            <v>FUENTE DC 0-60V 0-6A</v>
          </cell>
          <cell r="G38" t="str">
            <v>PHYWE</v>
          </cell>
          <cell r="I38">
            <v>5</v>
          </cell>
          <cell r="AB38">
            <v>1359435.5357142854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YECTADO 2021"/>
      <sheetName val="CONSOLID PROYEC "/>
      <sheetName val="EJECUTADO AÑO 2021 CON PT  "/>
      <sheetName val="ANTES DE  PT. 2021 "/>
      <sheetName val="AUXILIAR REAL GASTOS"/>
      <sheetName val="NOTA "/>
      <sheetName val="VACIADO DE CIFRAS "/>
      <sheetName val="GG"/>
      <sheetName val="ERI POR CANAL "/>
      <sheetName val="P.E X CANAL "/>
      <sheetName val="FACTURACION ESPERADA X CANAL "/>
      <sheetName val="GASTOS VARIABLES"/>
      <sheetName val="DISTRIBUCION DE GASTOS"/>
      <sheetName val="MEDELLIN "/>
      <sheetName val="EJECUTADO VS PROYECTADO  A MAYO"/>
      <sheetName val="FACTURACION  JUNIO"/>
      <sheetName val="FACTURACION A JULIO "/>
      <sheetName val="CUMPLIMIENTO PRESUP A 0621"/>
      <sheetName val="FACTURACION PENDIENTE OCTUBER"/>
      <sheetName val="FACTURACION PENDIENTE NOVIEMBRE"/>
      <sheetName val="Hoja2"/>
      <sheetName val="Sheet1 (2)"/>
      <sheetName val="INSTRUMENTACION "/>
      <sheetName val="PLANEACION TRIBUTARIA "/>
    </sheetNames>
    <sheetDataSet>
      <sheetData sheetId="0">
        <row r="25">
          <cell r="N25">
            <v>4866671310.738061</v>
          </cell>
        </row>
      </sheetData>
      <sheetData sheetId="1">
        <row r="41">
          <cell r="AC41">
            <v>3938097.6</v>
          </cell>
        </row>
      </sheetData>
      <sheetData sheetId="2">
        <row r="5">
          <cell r="Q5">
            <v>149136600</v>
          </cell>
        </row>
      </sheetData>
      <sheetData sheetId="3"/>
      <sheetData sheetId="4">
        <row r="10">
          <cell r="B10" t="str">
            <v>HONORARIOS</v>
          </cell>
        </row>
      </sheetData>
      <sheetData sheetId="5"/>
      <sheetData sheetId="6">
        <row r="11">
          <cell r="AC11">
            <v>15292538212.820002</v>
          </cell>
        </row>
      </sheetData>
      <sheetData sheetId="7">
        <row r="22">
          <cell r="D22">
            <v>122000000</v>
          </cell>
        </row>
      </sheetData>
      <sheetData sheetId="8">
        <row r="2">
          <cell r="B2">
            <v>0.3943246281048603</v>
          </cell>
        </row>
      </sheetData>
      <sheetData sheetId="9"/>
      <sheetData sheetId="10">
        <row r="48">
          <cell r="A48">
            <v>0.35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3DAA6-50C7-4163-9150-FFBF15E1D5EE}">
  <dimension ref="B4:J28"/>
  <sheetViews>
    <sheetView showGridLines="0" tabSelected="1" zoomScale="87" zoomScaleNormal="87" workbookViewId="0">
      <selection activeCell="F32" sqref="F32"/>
    </sheetView>
  </sheetViews>
  <sheetFormatPr baseColWidth="10" defaultRowHeight="14.5" x14ac:dyDescent="0.35"/>
  <cols>
    <col min="1" max="1" width="4.7265625" customWidth="1"/>
    <col min="2" max="2" width="18.1796875" customWidth="1"/>
    <col min="3" max="3" width="23.453125" bestFit="1" customWidth="1"/>
    <col min="4" max="4" width="18.1796875" customWidth="1"/>
    <col min="5" max="5" width="22" customWidth="1"/>
    <col min="7" max="7" width="20.26953125" bestFit="1" customWidth="1"/>
    <col min="9" max="9" width="23.26953125" customWidth="1"/>
    <col min="10" max="10" width="20.453125" customWidth="1"/>
    <col min="11" max="11" width="11.36328125" customWidth="1"/>
  </cols>
  <sheetData>
    <row r="4" spans="2:10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</row>
    <row r="5" spans="2:10" x14ac:dyDescent="0.35">
      <c r="B5" s="2" t="str">
        <f>+'[1]MODELO COSTEO'!D16</f>
        <v>05612-50</v>
      </c>
      <c r="C5" s="2" t="str">
        <f>+'[1]MODELO COSTEO'!E16</f>
        <v>Resistor 50 Ohm,module SB</v>
      </c>
      <c r="D5" s="3" t="str">
        <f>+'[1]MODELO COSTEO'!G16</f>
        <v>PHYWE</v>
      </c>
      <c r="E5" s="4">
        <f>MROUND(+'[1]MODELO COSTEO'!AB16,100)</f>
        <v>270700</v>
      </c>
      <c r="F5" s="2">
        <f>+'[1]MODELO COSTEO'!I16</f>
        <v>16</v>
      </c>
      <c r="G5" s="4">
        <f>+F5*E5</f>
        <v>4331200</v>
      </c>
      <c r="H5" s="5">
        <v>0.19</v>
      </c>
      <c r="I5" s="4">
        <f>H5*G5</f>
        <v>822928</v>
      </c>
      <c r="J5" s="4">
        <f>I5+G5</f>
        <v>5154128</v>
      </c>
    </row>
    <row r="6" spans="2:10" x14ac:dyDescent="0.35">
      <c r="B6" s="2" t="str">
        <f>+'[1]MODELO COSTEO'!D17</f>
        <v>05613-10</v>
      </c>
      <c r="C6" s="2" t="str">
        <f>+'[1]MODELO COSTEO'!E17</f>
        <v>Resistor 100 Ohm,module SB</v>
      </c>
      <c r="D6" s="3" t="str">
        <f>+'[1]MODELO COSTEO'!G17</f>
        <v>PHYWE</v>
      </c>
      <c r="E6" s="4">
        <f>MROUND(+'[1]MODELO COSTEO'!AB17,100)</f>
        <v>270700</v>
      </c>
      <c r="F6" s="2">
        <f>+'[1]MODELO COSTEO'!I17</f>
        <v>16</v>
      </c>
      <c r="G6" s="4">
        <f t="shared" ref="G6:G27" si="0">+F6*E6</f>
        <v>4331200</v>
      </c>
      <c r="H6" s="5">
        <v>0.19</v>
      </c>
      <c r="I6" s="4">
        <f t="shared" ref="I6:I27" si="1">H6*G6</f>
        <v>822928</v>
      </c>
      <c r="J6" s="4">
        <f t="shared" ref="J6:J27" si="2">I6+G6</f>
        <v>5154128</v>
      </c>
    </row>
    <row r="7" spans="2:10" x14ac:dyDescent="0.35">
      <c r="B7" s="2" t="str">
        <f>+'[1]MODELO COSTEO'!D18</f>
        <v>05604-00</v>
      </c>
      <c r="C7" s="2" t="str">
        <f>+'[1]MODELO COSTEO'!E18</f>
        <v>Enchufe para lámpara incandescente, E10</v>
      </c>
      <c r="D7" s="3" t="str">
        <f>+'[1]MODELO COSTEO'!G18</f>
        <v>PHYWE</v>
      </c>
      <c r="E7" s="4">
        <f>MROUND(+'[1]MODELO COSTEO'!AB18,100)</f>
        <v>341600</v>
      </c>
      <c r="F7" s="2">
        <f>+'[1]MODELO COSTEO'!I18</f>
        <v>8</v>
      </c>
      <c r="G7" s="4">
        <f t="shared" si="0"/>
        <v>2732800</v>
      </c>
      <c r="H7" s="5">
        <v>0.19</v>
      </c>
      <c r="I7" s="4">
        <f t="shared" si="1"/>
        <v>519232</v>
      </c>
      <c r="J7" s="4">
        <f t="shared" si="2"/>
        <v>3252032</v>
      </c>
    </row>
    <row r="8" spans="2:10" x14ac:dyDescent="0.35">
      <c r="B8" s="2" t="str">
        <f>+'[1]MODELO COSTEO'!D19</f>
        <v>15250-88D</v>
      </c>
      <c r="C8" s="2" t="str">
        <f>+'[1]MODELO COSTEO'!E19</f>
        <v>TESS advanced Física set Líneas Equipotenciales y Campo Eléctrico, ÄQU</v>
      </c>
      <c r="D8" s="3" t="str">
        <f>+'[1]MODELO COSTEO'!G19</f>
        <v>PHYWE</v>
      </c>
      <c r="E8" s="4">
        <f>MROUND(+'[1]MODELO COSTEO'!AB19,100)</f>
        <v>4551200</v>
      </c>
      <c r="F8" s="2">
        <f>+'[1]MODELO COSTEO'!I19</f>
        <v>1</v>
      </c>
      <c r="G8" s="4">
        <f t="shared" si="0"/>
        <v>4551200</v>
      </c>
      <c r="H8" s="5">
        <v>0.19</v>
      </c>
      <c r="I8" s="4">
        <f t="shared" si="1"/>
        <v>864728</v>
      </c>
      <c r="J8" s="4">
        <f t="shared" si="2"/>
        <v>5415928</v>
      </c>
    </row>
    <row r="9" spans="2:10" x14ac:dyDescent="0.35">
      <c r="B9" s="2" t="str">
        <f>+'[1]MODELO COSTEO'!D20</f>
        <v>25289-88</v>
      </c>
      <c r="C9" s="2" t="str">
        <f>+'[1]MODELO COSTEO'!E20</f>
        <v>TESS advanced Ciencias Aplicadas, set Acústica 1, AE-1</v>
      </c>
      <c r="D9" s="3" t="str">
        <f>+'[1]MODELO COSTEO'!G20</f>
        <v>PHYWE</v>
      </c>
      <c r="E9" s="4">
        <f>MROUND(+'[1]MODELO COSTEO'!AB20,100)</f>
        <v>4373800</v>
      </c>
      <c r="F9" s="2">
        <f>+'[1]MODELO COSTEO'!I20</f>
        <v>1</v>
      </c>
      <c r="G9" s="4">
        <f t="shared" si="0"/>
        <v>4373800</v>
      </c>
      <c r="H9" s="5">
        <v>0.19</v>
      </c>
      <c r="I9" s="4">
        <f t="shared" si="1"/>
        <v>831022</v>
      </c>
      <c r="J9" s="4">
        <f t="shared" si="2"/>
        <v>5204822</v>
      </c>
    </row>
    <row r="10" spans="2:10" x14ac:dyDescent="0.35">
      <c r="B10" s="2" t="str">
        <f>+'[1]MODELO COSTEO'!D21</f>
        <v>15321-88</v>
      </c>
      <c r="C10" s="2" t="str">
        <f>+'[1]MODELO COSTEO'!E21</f>
        <v>TESS advanced Ciencias Aplicadas, Set Acústica 2, AE-2</v>
      </c>
      <c r="D10" s="3" t="str">
        <f>+'[1]MODELO COSTEO'!G21</f>
        <v>PHYWE</v>
      </c>
      <c r="E10" s="4">
        <f>MROUND(+'[1]MODELO COSTEO'!AB21,100)</f>
        <v>3771000</v>
      </c>
      <c r="F10" s="2">
        <f>+'[1]MODELO COSTEO'!I21</f>
        <v>1</v>
      </c>
      <c r="G10" s="4">
        <f t="shared" si="0"/>
        <v>3771000</v>
      </c>
      <c r="H10" s="5">
        <v>0.19</v>
      </c>
      <c r="I10" s="4">
        <f t="shared" si="1"/>
        <v>716490</v>
      </c>
      <c r="J10" s="4">
        <f t="shared" si="2"/>
        <v>4487490</v>
      </c>
    </row>
    <row r="11" spans="2:10" x14ac:dyDescent="0.35">
      <c r="B11" s="2" t="str">
        <f>+'[1]MODELO COSTEO'!D22</f>
        <v>P2133669</v>
      </c>
      <c r="C11" s="2" t="str">
        <f>+'[1]MODELO COSTEO'!E22</f>
        <v>La velocidad de fase de las ondas estacionarias con Cobra SMARTsense</v>
      </c>
      <c r="D11" s="3" t="str">
        <f>+'[1]MODELO COSTEO'!G22</f>
        <v>PHYWE</v>
      </c>
      <c r="E11" s="4">
        <f>MROUND(+'[1]MODELO COSTEO'!AB22,100)</f>
        <v>18478900</v>
      </c>
      <c r="F11" s="2">
        <f>+'[1]MODELO COSTEO'!I22</f>
        <v>1</v>
      </c>
      <c r="G11" s="4">
        <f t="shared" si="0"/>
        <v>18478900</v>
      </c>
      <c r="H11" s="5">
        <v>0.19</v>
      </c>
      <c r="I11" s="4">
        <f t="shared" si="1"/>
        <v>3510991</v>
      </c>
      <c r="J11" s="4">
        <f t="shared" si="2"/>
        <v>21989891</v>
      </c>
    </row>
    <row r="12" spans="2:10" x14ac:dyDescent="0.35">
      <c r="B12" s="2" t="str">
        <f>+'[1]MODELO COSTEO'!D23</f>
        <v>11260-88</v>
      </c>
      <c r="C12" s="2" t="str">
        <f>+'[1]MODELO COSTEO'!E23</f>
        <v>Cubeta de ondas de agua con led, completa</v>
      </c>
      <c r="D12" s="3" t="str">
        <f>+'[1]MODELO COSTEO'!G23</f>
        <v>PHYWE</v>
      </c>
      <c r="E12" s="4">
        <f>MROUND(+'[1]MODELO COSTEO'!AB23,100)</f>
        <v>18618400</v>
      </c>
      <c r="F12" s="2">
        <f>+'[1]MODELO COSTEO'!I23</f>
        <v>4</v>
      </c>
      <c r="G12" s="4">
        <f t="shared" si="0"/>
        <v>74473600</v>
      </c>
      <c r="H12" s="5">
        <v>0.19</v>
      </c>
      <c r="I12" s="4">
        <f t="shared" si="1"/>
        <v>14149984</v>
      </c>
      <c r="J12" s="4">
        <f t="shared" si="2"/>
        <v>88623584</v>
      </c>
    </row>
    <row r="13" spans="2:10" x14ac:dyDescent="0.35">
      <c r="B13" s="2" t="str">
        <f>+'[1]MODELO COSTEO'!D24</f>
        <v>11260-10</v>
      </c>
      <c r="C13" s="2" t="str">
        <f>+'[1]MODELO COSTEO'!E24</f>
        <v>GENERADOR DE VIBRACIONES EXTERNO PARA CUBETA DE ONDAS</v>
      </c>
      <c r="D13" s="3" t="str">
        <f>+'[1]MODELO COSTEO'!G24</f>
        <v>PHYWE</v>
      </c>
      <c r="E13" s="4">
        <f>MROUND(+'[1]MODELO COSTEO'!AB24,100)</f>
        <v>4716700</v>
      </c>
      <c r="F13" s="2">
        <f>+'[1]MODELO COSTEO'!I24</f>
        <v>4</v>
      </c>
      <c r="G13" s="4">
        <f t="shared" si="0"/>
        <v>18866800</v>
      </c>
      <c r="H13" s="5">
        <v>0.19</v>
      </c>
      <c r="I13" s="4">
        <f>H13*G13</f>
        <v>3584692</v>
      </c>
      <c r="J13" s="4">
        <f t="shared" si="2"/>
        <v>22451492</v>
      </c>
    </row>
    <row r="14" spans="2:10" x14ac:dyDescent="0.35">
      <c r="B14" s="2" t="str">
        <f>+'[1]MODELO COSTEO'!D25</f>
        <v>11260-30</v>
      </c>
      <c r="C14" s="2" t="str">
        <f>+'[1]MODELO COSTEO'!E25</f>
        <v>SET DEMOSTRATIVO CON ESPEJO PARA CUBETA DE ONDAS</v>
      </c>
      <c r="D14" s="3" t="str">
        <f>+'[1]MODELO COSTEO'!G25</f>
        <v>PHYWE</v>
      </c>
      <c r="E14" s="4">
        <f>MROUND(+'[1]MODELO COSTEO'!AB25,100)</f>
        <v>768400</v>
      </c>
      <c r="F14" s="2">
        <f>+'[1]MODELO COSTEO'!I25</f>
        <v>4</v>
      </c>
      <c r="G14" s="4">
        <f t="shared" si="0"/>
        <v>3073600</v>
      </c>
      <c r="H14" s="5">
        <v>0.19</v>
      </c>
      <c r="I14" s="4">
        <f t="shared" si="1"/>
        <v>583984</v>
      </c>
      <c r="J14" s="4">
        <f>I14+G14</f>
        <v>3657584</v>
      </c>
    </row>
    <row r="15" spans="2:10" x14ac:dyDescent="0.35">
      <c r="B15" s="2" t="str">
        <f>+'[1]MODELO COSTEO'!D26</f>
        <v>07645-97</v>
      </c>
      <c r="C15" s="2" t="str">
        <f>+'[1]MODELO COSTEO'!E26</f>
        <v>Generador de Van de Graaff, 230V/50Hz</v>
      </c>
      <c r="D15" s="3" t="str">
        <f>+'[1]MODELO COSTEO'!G26</f>
        <v>PHYWE</v>
      </c>
      <c r="E15" s="4">
        <f>MROUND(+'[1]MODELO COSTEO'!AB26,100)</f>
        <v>8263000</v>
      </c>
      <c r="F15" s="2">
        <f>+'[1]MODELO COSTEO'!I26</f>
        <v>1</v>
      </c>
      <c r="G15" s="4">
        <f t="shared" si="0"/>
        <v>8263000</v>
      </c>
      <c r="H15" s="5">
        <v>0.19</v>
      </c>
      <c r="I15" s="4">
        <f t="shared" si="1"/>
        <v>1569970</v>
      </c>
      <c r="J15" s="4">
        <f t="shared" si="2"/>
        <v>9832970</v>
      </c>
    </row>
    <row r="16" spans="2:10" x14ac:dyDescent="0.35">
      <c r="B16" s="2" t="str">
        <f>+'[1]MODELO COSTEO'!D27</f>
        <v>07643-01</v>
      </c>
      <c r="C16" s="2" t="str">
        <f>+'[1]MODELO COSTEO'!E27</f>
        <v>BANDA PARA 07645-97</v>
      </c>
      <c r="D16" s="3" t="str">
        <f>+'[1]MODELO COSTEO'!G27</f>
        <v>PHYWE</v>
      </c>
      <c r="E16" s="4">
        <f>MROUND(+'[1]MODELO COSTEO'!AB27,100)</f>
        <v>874800</v>
      </c>
      <c r="F16" s="2">
        <f>+'[1]MODELO COSTEO'!I27</f>
        <v>1</v>
      </c>
      <c r="G16" s="4">
        <f t="shared" si="0"/>
        <v>874800</v>
      </c>
      <c r="H16" s="5">
        <v>0.19</v>
      </c>
      <c r="I16" s="4">
        <f t="shared" si="1"/>
        <v>166212</v>
      </c>
      <c r="J16" s="4">
        <f t="shared" si="2"/>
        <v>1041012</v>
      </c>
    </row>
    <row r="17" spans="2:10" x14ac:dyDescent="0.35">
      <c r="B17" s="2" t="str">
        <f>+'[1]MODELO COSTEO'!D28</f>
        <v>12937-02</v>
      </c>
      <c r="C17" s="2" t="str">
        <f>+'[1]MODELO COSTEO'!E28</f>
        <v xml:space="preserve">Cobra SMARTsense Radioactivity - Sensor para medir la radiación radiactiva 0 ... 40000 #/min (Bluetooth + USB) </v>
      </c>
      <c r="D17" s="3" t="str">
        <f>+'[1]MODELO COSTEO'!G28</f>
        <v>PHYWE</v>
      </c>
      <c r="E17" s="4">
        <f>MROUND(+'[1]MODELO COSTEO'!AB28,100)</f>
        <v>7671900</v>
      </c>
      <c r="F17" s="2">
        <f>+'[1]MODELO COSTEO'!I28</f>
        <v>2</v>
      </c>
      <c r="G17" s="4">
        <f t="shared" si="0"/>
        <v>15343800</v>
      </c>
      <c r="H17" s="5">
        <v>0.19</v>
      </c>
      <c r="I17" s="4">
        <f t="shared" si="1"/>
        <v>2915322</v>
      </c>
      <c r="J17" s="4">
        <f t="shared" si="2"/>
        <v>18259122</v>
      </c>
    </row>
    <row r="18" spans="2:10" x14ac:dyDescent="0.35">
      <c r="B18" s="2" t="str">
        <f>+'[1]MODELO COSTEO'!D29</f>
        <v>15278-88</v>
      </c>
      <c r="C18" s="2" t="str">
        <f>+'[1]MODELO COSTEO'!E29</f>
        <v>Set para Estudiantes Óptica 1 que incluye una fuente de luz LED/láser</v>
      </c>
      <c r="D18" s="3" t="str">
        <f>+'[1]MODELO COSTEO'!G29</f>
        <v>PHYWE</v>
      </c>
      <c r="E18" s="4">
        <f>MROUND(+'[1]MODELO COSTEO'!AB29,100)</f>
        <v>4243800</v>
      </c>
      <c r="F18" s="2">
        <f>+'[1]MODELO COSTEO'!I29</f>
        <v>2</v>
      </c>
      <c r="G18" s="4">
        <f t="shared" si="0"/>
        <v>8487600</v>
      </c>
      <c r="H18" s="5">
        <v>0.19</v>
      </c>
      <c r="I18" s="4">
        <f t="shared" si="1"/>
        <v>1612644</v>
      </c>
      <c r="J18" s="4">
        <f t="shared" si="2"/>
        <v>10100244</v>
      </c>
    </row>
    <row r="19" spans="2:10" x14ac:dyDescent="0.35">
      <c r="B19" s="2" t="str">
        <f>+'[1]MODELO COSTEO'!D30</f>
        <v>09812-00</v>
      </c>
      <c r="C19" s="2" t="str">
        <f>+'[1]MODELO COSTEO'!E30</f>
        <v>ESPEJO, CONCAVO-CONVEXO</v>
      </c>
      <c r="D19" s="3" t="str">
        <f>+'[1]MODELO COSTEO'!G30</f>
        <v>PHYWE</v>
      </c>
      <c r="E19" s="4">
        <f>MROUND(+'[1]MODELO COSTEO'!AB30,100)</f>
        <v>153700</v>
      </c>
      <c r="F19" s="2">
        <f>+'[1]MODELO COSTEO'!I30</f>
        <v>1</v>
      </c>
      <c r="G19" s="4">
        <f t="shared" si="0"/>
        <v>153700</v>
      </c>
      <c r="H19" s="5">
        <v>0.19</v>
      </c>
      <c r="I19" s="4">
        <f t="shared" si="1"/>
        <v>29203</v>
      </c>
      <c r="J19" s="4">
        <f t="shared" si="2"/>
        <v>182903</v>
      </c>
    </row>
    <row r="20" spans="2:10" x14ac:dyDescent="0.35">
      <c r="B20" s="2" t="str">
        <f>+'[1]MODELO COSTEO'!D31</f>
        <v>09813-00</v>
      </c>
      <c r="C20" s="2" t="str">
        <f>+'[1]MODELO COSTEO'!E31</f>
        <v>ESPEJO PLANO</v>
      </c>
      <c r="D20" s="3" t="str">
        <f>+'[1]MODELO COSTEO'!G31</f>
        <v>PHYWE</v>
      </c>
      <c r="E20" s="4">
        <f>MROUND(+'[1]MODELO COSTEO'!AB31,100)</f>
        <v>201000</v>
      </c>
      <c r="F20" s="2">
        <f>+'[1]MODELO COSTEO'!I31</f>
        <v>1</v>
      </c>
      <c r="G20" s="4">
        <f t="shared" si="0"/>
        <v>201000</v>
      </c>
      <c r="H20" s="5">
        <v>0.19</v>
      </c>
      <c r="I20" s="4">
        <f t="shared" si="1"/>
        <v>38190</v>
      </c>
      <c r="J20" s="4">
        <f t="shared" si="2"/>
        <v>239190</v>
      </c>
    </row>
    <row r="21" spans="2:10" x14ac:dyDescent="0.35">
      <c r="B21" s="2" t="str">
        <f>+'[1]MODELO COSTEO'!D32</f>
        <v>P2320167</v>
      </c>
      <c r="C21" s="2" t="str">
        <f>+'[1]MODELO COSTEO'!E32</f>
        <v>Ecuación de estado de gases ideales con Cobra SMARTsenseLey de gases: Gay-Lussac, Amontons, Boyle</v>
      </c>
      <c r="D21" s="3" t="str">
        <f>+'[1]MODELO COSTEO'!G32</f>
        <v>PHYWE</v>
      </c>
      <c r="E21" s="4">
        <f>MROUND(+'[1]MODELO COSTEO'!AB32,100)</f>
        <v>21006200</v>
      </c>
      <c r="F21" s="2">
        <f>+'[1]MODELO COSTEO'!I32</f>
        <v>4</v>
      </c>
      <c r="G21" s="4">
        <f t="shared" si="0"/>
        <v>84024800</v>
      </c>
      <c r="H21" s="5">
        <v>0.19</v>
      </c>
      <c r="I21" s="4">
        <f t="shared" si="1"/>
        <v>15964712</v>
      </c>
      <c r="J21" s="4">
        <f t="shared" si="2"/>
        <v>99989512</v>
      </c>
    </row>
    <row r="22" spans="2:10" x14ac:dyDescent="0.35">
      <c r="B22" s="2" t="str">
        <f>+'[1]MODELO COSTEO'!D33</f>
        <v>25276-88</v>
      </c>
      <c r="C22" s="2" t="str">
        <f>+'[1]MODELO COSTEO'!E33</f>
        <v>TESS advanced Física set básico Óptica 1, OE-1, incluye caja de luces</v>
      </c>
      <c r="D22" s="3" t="str">
        <f>+'[1]MODELO COSTEO'!G33</f>
        <v>PHYWE</v>
      </c>
      <c r="E22" s="4">
        <f>MROUND(+'[1]MODELO COSTEO'!AB33,100)</f>
        <v>2435200</v>
      </c>
      <c r="F22" s="2">
        <f>+'[1]MODELO COSTEO'!I33</f>
        <v>2</v>
      </c>
      <c r="G22" s="4">
        <f t="shared" si="0"/>
        <v>4870400</v>
      </c>
      <c r="H22" s="5">
        <v>0.19</v>
      </c>
      <c r="I22" s="4">
        <f t="shared" si="1"/>
        <v>925376</v>
      </c>
      <c r="J22" s="4">
        <f t="shared" si="2"/>
        <v>5795776</v>
      </c>
    </row>
    <row r="23" spans="2:10" x14ac:dyDescent="0.35">
      <c r="B23" s="2" t="str">
        <f>+'[1]MODELO COSTEO'!D34</f>
        <v>25277-88D</v>
      </c>
      <c r="C23" s="2" t="str">
        <f>+'[1]MODELO COSTEO'!E34</f>
        <v>TESS advanced Física set complementario Óptica 2 digital, OE-2</v>
      </c>
      <c r="D23" s="3" t="str">
        <f>+'[1]MODELO COSTEO'!G34</f>
        <v>PHYWE</v>
      </c>
      <c r="E23" s="4">
        <f>MROUND(+'[1]MODELO COSTEO'!AB34,100)</f>
        <v>6147000</v>
      </c>
      <c r="F23" s="2">
        <f>+'[1]MODELO COSTEO'!I34</f>
        <v>2</v>
      </c>
      <c r="G23" s="4">
        <f t="shared" si="0"/>
        <v>12294000</v>
      </c>
      <c r="H23" s="5">
        <v>0.19</v>
      </c>
      <c r="I23" s="4">
        <f t="shared" si="1"/>
        <v>2335860</v>
      </c>
      <c r="J23" s="4">
        <f t="shared" si="2"/>
        <v>14629860</v>
      </c>
    </row>
    <row r="24" spans="2:10" x14ac:dyDescent="0.35">
      <c r="B24" s="2" t="str">
        <f>+'[1]MODELO COSTEO'!D35</f>
        <v>13250-77</v>
      </c>
      <c r="C24" s="2" t="str">
        <f>+'[1]MODELO COSTEO'!E35</f>
        <v>TESS advanced Física set complementario Óptica Mezcla de Colores</v>
      </c>
      <c r="D24" s="3" t="str">
        <f>+'[1]MODELO COSTEO'!G35</f>
        <v>PHYWE</v>
      </c>
      <c r="E24" s="4">
        <f>MROUND(+'[1]MODELO COSTEO'!AB35,100)</f>
        <v>662000</v>
      </c>
      <c r="F24" s="2">
        <f>+'[1]MODELO COSTEO'!I35</f>
        <v>2</v>
      </c>
      <c r="G24" s="4">
        <f t="shared" si="0"/>
        <v>1324000</v>
      </c>
      <c r="H24" s="5">
        <v>0.19</v>
      </c>
      <c r="I24" s="4">
        <f t="shared" si="1"/>
        <v>251560</v>
      </c>
      <c r="J24" s="4">
        <f t="shared" si="2"/>
        <v>1575560</v>
      </c>
    </row>
    <row r="25" spans="2:10" x14ac:dyDescent="0.35">
      <c r="B25" s="2" t="str">
        <f>+'[1]MODELO COSTEO'!D36</f>
        <v>06306-01</v>
      </c>
      <c r="C25" s="2" t="str">
        <f>+'[1]MODELO COSTEO'!E36</f>
        <v>Hojas carton 200 x 300 mm, negro, 10 pzs</v>
      </c>
      <c r="D25" s="3" t="str">
        <f>+'[1]MODELO COSTEO'!G36</f>
        <v>PHYWE</v>
      </c>
      <c r="E25" s="4">
        <f>MROUND(+'[1]MODELO COSTEO'!AB36,100)</f>
        <v>69700</v>
      </c>
      <c r="F25" s="2">
        <f>+'[1]MODELO COSTEO'!I36</f>
        <v>2</v>
      </c>
      <c r="G25" s="4">
        <f t="shared" si="0"/>
        <v>139400</v>
      </c>
      <c r="H25" s="5">
        <v>0.19</v>
      </c>
      <c r="I25" s="4">
        <f t="shared" si="1"/>
        <v>26486</v>
      </c>
      <c r="J25" s="4">
        <f t="shared" si="2"/>
        <v>165886</v>
      </c>
    </row>
    <row r="26" spans="2:10" x14ac:dyDescent="0.35">
      <c r="B26" s="2" t="str">
        <f>+'[1]MODELO COSTEO'!D37</f>
        <v>15280-88</v>
      </c>
      <c r="C26" s="2" t="str">
        <f>+'[1]MODELO COSTEO'!E37</f>
        <v>TESS advanced Física set complementario Óptica 3, OE-3</v>
      </c>
      <c r="D26" s="3" t="str">
        <f>+'[1]MODELO COSTEO'!G37</f>
        <v>PHYWE</v>
      </c>
      <c r="E26" s="4">
        <f>MROUND(+'[1]MODELO COSTEO'!AB37,100)</f>
        <v>4870300</v>
      </c>
      <c r="F26" s="2">
        <f>+'[1]MODELO COSTEO'!I37</f>
        <v>2</v>
      </c>
      <c r="G26" s="4">
        <f t="shared" si="0"/>
        <v>9740600</v>
      </c>
      <c r="H26" s="5">
        <v>0.19</v>
      </c>
      <c r="I26" s="4">
        <f t="shared" si="1"/>
        <v>1850714</v>
      </c>
      <c r="J26" s="4">
        <f t="shared" si="2"/>
        <v>11591314</v>
      </c>
    </row>
    <row r="27" spans="2:10" ht="15" thickBot="1" x14ac:dyDescent="0.4">
      <c r="B27" s="2" t="str">
        <f>+'[1]MODELO COSTEO'!D38</f>
        <v>EAK-P-6227</v>
      </c>
      <c r="C27" s="2" t="str">
        <f>+'[1]MODELO COSTEO'!E38</f>
        <v>FUENTE DC 0-60V 0-6A</v>
      </c>
      <c r="D27" s="3" t="str">
        <f>+'[1]MODELO COSTEO'!G38</f>
        <v>PHYWE</v>
      </c>
      <c r="E27" s="4">
        <f>MROUND(+'[1]MODELO COSTEO'!AB38,100)</f>
        <v>1359400</v>
      </c>
      <c r="F27" s="2">
        <f>+'[1]MODELO COSTEO'!I38</f>
        <v>5</v>
      </c>
      <c r="G27" s="4">
        <f t="shared" si="0"/>
        <v>6797000</v>
      </c>
      <c r="H27" s="5">
        <v>0.19</v>
      </c>
      <c r="I27" s="4">
        <f t="shared" si="1"/>
        <v>1291430</v>
      </c>
      <c r="J27" s="4">
        <f t="shared" si="2"/>
        <v>8088430</v>
      </c>
    </row>
    <row r="28" spans="2:10" ht="15" thickBot="1" x14ac:dyDescent="0.4">
      <c r="B28" s="6" t="s">
        <v>9</v>
      </c>
      <c r="C28" s="7"/>
      <c r="D28" s="7"/>
      <c r="E28" s="7"/>
      <c r="F28" s="8"/>
      <c r="G28" s="9">
        <f>SUM(G5:G27)</f>
        <v>291498200</v>
      </c>
      <c r="H28" s="10"/>
      <c r="I28" s="9">
        <f>SUM(I5:I27)</f>
        <v>55384658</v>
      </c>
      <c r="J28" s="9">
        <f>SUM(J5:J27)</f>
        <v>346882858</v>
      </c>
    </row>
  </sheetData>
  <mergeCells count="1">
    <mergeCell ref="B28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 DE 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Lizeth Mirque Canchon</dc:creator>
  <cp:lastModifiedBy>Angie Lizeth Mirque Canchon</cp:lastModifiedBy>
  <dcterms:created xsi:type="dcterms:W3CDTF">2024-05-16T21:06:40Z</dcterms:created>
  <dcterms:modified xsi:type="dcterms:W3CDTF">2024-05-16T21:07:13Z</dcterms:modified>
</cp:coreProperties>
</file>