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72.16.0.9\Files\Costos\PRECIOS\PRECIOS FINAL OPERACIONES\"/>
    </mc:Choice>
  </mc:AlternateContent>
  <xr:revisionPtr revIDLastSave="0" documentId="8_{30A92D56-9DA8-4760-AC7C-72CBC8BF3546}" xr6:coauthVersionLast="47" xr6:coauthVersionMax="47" xr10:uidLastSave="{00000000-0000-0000-0000-000000000000}"/>
  <bookViews>
    <workbookView xWindow="-28920" yWindow="1515" windowWidth="29040" windowHeight="15720" xr2:uid="{BDCAC6FF-7F69-4BF9-85AC-ED4CF825DD07}"/>
  </bookViews>
  <sheets>
    <sheet name="PRECIOS DE VENTA" sheetId="1" r:id="rId1"/>
  </sheets>
  <externalReferences>
    <externalReference r:id="rId2"/>
    <externalReference r:id="rId3"/>
  </externalReferences>
  <definedNames>
    <definedName name="TAX">'[2]FACTURACION ESPERADA X CANAL '!$A$48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 l="1"/>
  <c r="G30" i="1" s="1"/>
  <c r="I30" i="1" s="1"/>
  <c r="J30" i="1" s="1"/>
  <c r="E30" i="1"/>
  <c r="D30" i="1"/>
  <c r="C30" i="1"/>
  <c r="B30" i="1"/>
  <c r="F29" i="1"/>
  <c r="G29" i="1" s="1"/>
  <c r="I29" i="1" s="1"/>
  <c r="J29" i="1" s="1"/>
  <c r="E29" i="1"/>
  <c r="D29" i="1"/>
  <c r="C29" i="1"/>
  <c r="B29" i="1"/>
  <c r="F28" i="1"/>
  <c r="G28" i="1" s="1"/>
  <c r="I28" i="1" s="1"/>
  <c r="J28" i="1" s="1"/>
  <c r="E28" i="1"/>
  <c r="D28" i="1"/>
  <c r="C28" i="1"/>
  <c r="B28" i="1"/>
  <c r="F27" i="1"/>
  <c r="G27" i="1" s="1"/>
  <c r="I27" i="1" s="1"/>
  <c r="J27" i="1" s="1"/>
  <c r="E27" i="1"/>
  <c r="D27" i="1"/>
  <c r="C27" i="1"/>
  <c r="B27" i="1"/>
  <c r="F26" i="1"/>
  <c r="G26" i="1" s="1"/>
  <c r="I26" i="1" s="1"/>
  <c r="J26" i="1" s="1"/>
  <c r="E26" i="1"/>
  <c r="D26" i="1"/>
  <c r="C26" i="1"/>
  <c r="B26" i="1"/>
  <c r="F25" i="1"/>
  <c r="G25" i="1" s="1"/>
  <c r="I25" i="1" s="1"/>
  <c r="J25" i="1" s="1"/>
  <c r="E25" i="1"/>
  <c r="D25" i="1"/>
  <c r="C25" i="1"/>
  <c r="B25" i="1"/>
  <c r="F24" i="1"/>
  <c r="G24" i="1" s="1"/>
  <c r="I24" i="1" s="1"/>
  <c r="J24" i="1" s="1"/>
  <c r="E24" i="1"/>
  <c r="D24" i="1"/>
  <c r="C24" i="1"/>
  <c r="B24" i="1"/>
  <c r="F23" i="1"/>
  <c r="G23" i="1" s="1"/>
  <c r="I23" i="1" s="1"/>
  <c r="J23" i="1" s="1"/>
  <c r="E23" i="1"/>
  <c r="D23" i="1"/>
  <c r="C23" i="1"/>
  <c r="B23" i="1"/>
  <c r="F22" i="1"/>
  <c r="G22" i="1" s="1"/>
  <c r="I22" i="1" s="1"/>
  <c r="J22" i="1" s="1"/>
  <c r="E22" i="1"/>
  <c r="D22" i="1"/>
  <c r="C22" i="1"/>
  <c r="B22" i="1"/>
  <c r="F21" i="1"/>
  <c r="G21" i="1" s="1"/>
  <c r="I21" i="1" s="1"/>
  <c r="J21" i="1" s="1"/>
  <c r="E21" i="1"/>
  <c r="D21" i="1"/>
  <c r="C21" i="1"/>
  <c r="B21" i="1"/>
  <c r="F20" i="1"/>
  <c r="G20" i="1" s="1"/>
  <c r="I20" i="1" s="1"/>
  <c r="J20" i="1" s="1"/>
  <c r="E20" i="1"/>
  <c r="D20" i="1"/>
  <c r="C20" i="1"/>
  <c r="B20" i="1"/>
  <c r="F19" i="1"/>
  <c r="G19" i="1" s="1"/>
  <c r="I19" i="1" s="1"/>
  <c r="J19" i="1" s="1"/>
  <c r="E19" i="1"/>
  <c r="D19" i="1"/>
  <c r="C19" i="1"/>
  <c r="B19" i="1"/>
  <c r="F18" i="1"/>
  <c r="G18" i="1" s="1"/>
  <c r="I18" i="1" s="1"/>
  <c r="J18" i="1" s="1"/>
  <c r="E18" i="1"/>
  <c r="D18" i="1"/>
  <c r="C18" i="1"/>
  <c r="B18" i="1"/>
  <c r="F17" i="1"/>
  <c r="G17" i="1" s="1"/>
  <c r="I17" i="1" s="1"/>
  <c r="J17" i="1" s="1"/>
  <c r="E17" i="1"/>
  <c r="D17" i="1"/>
  <c r="C17" i="1"/>
  <c r="B17" i="1"/>
  <c r="F16" i="1"/>
  <c r="G16" i="1" s="1"/>
  <c r="I16" i="1" s="1"/>
  <c r="J16" i="1" s="1"/>
  <c r="E16" i="1"/>
  <c r="D16" i="1"/>
  <c r="C16" i="1"/>
  <c r="B16" i="1"/>
  <c r="F15" i="1"/>
  <c r="G15" i="1" s="1"/>
  <c r="I15" i="1" s="1"/>
  <c r="J15" i="1" s="1"/>
  <c r="E15" i="1"/>
  <c r="D15" i="1"/>
  <c r="C15" i="1"/>
  <c r="B15" i="1"/>
  <c r="F14" i="1"/>
  <c r="G14" i="1" s="1"/>
  <c r="I14" i="1" s="1"/>
  <c r="J14" i="1" s="1"/>
  <c r="E14" i="1"/>
  <c r="D14" i="1"/>
  <c r="C14" i="1"/>
  <c r="B14" i="1"/>
  <c r="F13" i="1"/>
  <c r="G13" i="1" s="1"/>
  <c r="I13" i="1" s="1"/>
  <c r="J13" i="1" s="1"/>
  <c r="E13" i="1"/>
  <c r="D13" i="1"/>
  <c r="C13" i="1"/>
  <c r="B13" i="1"/>
  <c r="F12" i="1"/>
  <c r="G12" i="1" s="1"/>
  <c r="I12" i="1" s="1"/>
  <c r="J12" i="1" s="1"/>
  <c r="E12" i="1"/>
  <c r="D12" i="1"/>
  <c r="C12" i="1"/>
  <c r="B12" i="1"/>
  <c r="F11" i="1"/>
  <c r="G11" i="1" s="1"/>
  <c r="I11" i="1" s="1"/>
  <c r="J11" i="1" s="1"/>
  <c r="E11" i="1"/>
  <c r="D11" i="1"/>
  <c r="C11" i="1"/>
  <c r="B11" i="1"/>
  <c r="F10" i="1"/>
  <c r="G10" i="1" s="1"/>
  <c r="I10" i="1" s="1"/>
  <c r="J10" i="1" s="1"/>
  <c r="E10" i="1"/>
  <c r="D10" i="1"/>
  <c r="C10" i="1"/>
  <c r="B10" i="1"/>
  <c r="F9" i="1"/>
  <c r="G9" i="1" s="1"/>
  <c r="I9" i="1" s="1"/>
  <c r="J9" i="1" s="1"/>
  <c r="E9" i="1"/>
  <c r="D9" i="1"/>
  <c r="C9" i="1"/>
  <c r="B9" i="1"/>
  <c r="F8" i="1"/>
  <c r="G8" i="1" s="1"/>
  <c r="I8" i="1" s="1"/>
  <c r="J8" i="1" s="1"/>
  <c r="E8" i="1"/>
  <c r="D8" i="1"/>
  <c r="C8" i="1"/>
  <c r="B8" i="1"/>
  <c r="F7" i="1"/>
  <c r="G7" i="1" s="1"/>
  <c r="I7" i="1" s="1"/>
  <c r="J7" i="1" s="1"/>
  <c r="E7" i="1"/>
  <c r="D7" i="1"/>
  <c r="C7" i="1"/>
  <c r="B7" i="1"/>
  <c r="F6" i="1"/>
  <c r="G6" i="1" s="1"/>
  <c r="I6" i="1" s="1"/>
  <c r="J6" i="1" s="1"/>
  <c r="E6" i="1"/>
  <c r="D6" i="1"/>
  <c r="C6" i="1"/>
  <c r="B6" i="1"/>
  <c r="F5" i="1"/>
  <c r="G5" i="1" s="1"/>
  <c r="E5" i="1"/>
  <c r="D5" i="1"/>
  <c r="C5" i="1"/>
  <c r="B5" i="1"/>
  <c r="I5" i="1" l="1"/>
  <c r="G31" i="1"/>
  <c r="I31" i="1" l="1"/>
  <c r="J5" i="1"/>
  <c r="J31" i="1" s="1"/>
</calcChain>
</file>

<file path=xl/sharedStrings.xml><?xml version="1.0" encoding="utf-8"?>
<sst xmlns="http://schemas.openxmlformats.org/spreadsheetml/2006/main" count="10" uniqueCount="10">
  <si>
    <t>REFERENCIA</t>
  </si>
  <si>
    <t>DESCRIPCION</t>
  </si>
  <si>
    <t>PROVEEDOR</t>
  </si>
  <si>
    <t>SUBTOTAL UNITARIO</t>
  </si>
  <si>
    <t>CANTIDAD</t>
  </si>
  <si>
    <t>SUBTOTAL</t>
  </si>
  <si>
    <t>IVA %</t>
  </si>
  <si>
    <t>IVA</t>
  </si>
  <si>
    <t>TOTAL INCLUIDO IVA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</si>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</sst>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EUR]\ * #,##0.00_-;\-[$EUR]\ * #,##0.00_-;_-[$EUR]\ 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Calibri Light"/>
      <family val="2"/>
      <scheme val="major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2" fillId="0" borderId="0"/>
  </cellStyleXfs>
  <cellXfs count="10">
    <xf numFmtId="0" fontId="0" fillId="0" borderId="0" xfId="0"/>
    <xf numFmtId="0" fontId="3" fillId="2" borderId="1" xfId="2" applyFont="1" applyFill="1" applyBorder="1" applyAlignment="1">
      <alignment horizontal="center" vertical="center" wrapText="1"/>
    </xf>
    <xf numFmtId="1" fontId="0" fillId="0" borderId="1" xfId="0" applyNumberFormat="1" applyBorder="1"/>
    <xf numFmtId="2" fontId="0" fillId="0" borderId="1" xfId="0" applyNumberFormat="1" applyBorder="1"/>
    <xf numFmtId="164" fontId="0" fillId="0" borderId="1" xfId="0" applyNumberFormat="1" applyBorder="1"/>
    <xf numFmtId="9" fontId="0" fillId="0" borderId="1" xfId="0" applyNumberFormat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164" fontId="4" fillId="2" borderId="5" xfId="1" applyNumberFormat="1" applyFont="1" applyFill="1" applyBorder="1" applyAlignment="1"/>
  </cellXfs>
  <cellStyles count="3">
    <cellStyle name="Normal" xfId="0" builtinId="0"/>
    <cellStyle name="Normal 3" xfId="2" xr:uid="{E0B06F2F-B284-4EAA-8196-DB66E8A39222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172.16.0.9\Files\Costos\PRECIOS\ANALISIS%20DE%20PRECIOS%20DE%20VENTA\PHY-2847-24%20UNIVERSIDAD%20DE%20LOS%20ANDES.xlsx" TargetMode="External"/><Relationship Id="rId1" Type="http://schemas.openxmlformats.org/officeDocument/2006/relationships/externalLinkPath" Target="/Costos/PRECIOS/ANALISIS%20DE%20PRECIOS%20DE%20VENTA/PHY-2847-24%20UNIVERSIDAD%20DE%20LOS%20ANDE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onstanza.bravo\Documents\GERENCIA%20%20ADMON%20Y%20FINANCIERA\PRESUPUESTO%202021\ERI%20PROYECTADO%202021.xlsx" TargetMode="External"/><Relationship Id="rId1" Type="http://schemas.openxmlformats.org/officeDocument/2006/relationships/externalLinkPath" Target="/Users/constanza.bravo/Documents/GERENCIA%20%20ADMON%20Y%20FINANCIERA/PRESUPUESTO%202021/ERI%20PROYECTADO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LICITUD 28 MAYO"/>
      <sheetName val="SOLICITUD 31 MAYO"/>
      <sheetName val="LISTAS DESPLEGABLES"/>
      <sheetName val="MODELO COSTEO 28 MAYO"/>
      <sheetName val="MODELO COSTEO 31 MAYO"/>
      <sheetName val="ERI PROYECTADO"/>
      <sheetName val="PRECIOS DE VENTA"/>
      <sheetName val="BASE"/>
      <sheetName val="TD1"/>
      <sheetName val="TD2"/>
    </sheetNames>
    <sheetDataSet>
      <sheetData sheetId="0"/>
      <sheetData sheetId="1"/>
      <sheetData sheetId="2"/>
      <sheetData sheetId="3"/>
      <sheetData sheetId="4">
        <row r="16">
          <cell r="D16" t="str">
            <v>09057-99</v>
          </cell>
          <cell r="E16" t="str">
            <v>XR 4.0 Unidad de rayos X, 35 kV</v>
          </cell>
          <cell r="G16" t="str">
            <v>PHYWE</v>
          </cell>
          <cell r="I16">
            <v>1</v>
          </cell>
          <cell r="AB16">
            <v>27053.216189649</v>
          </cell>
        </row>
        <row r="17">
          <cell r="D17" t="str">
            <v>09056-99</v>
          </cell>
          <cell r="E17" t="str">
            <v>Máquina de Rayos X, XR 4.0 unidad LI, 35 Kv</v>
          </cell>
          <cell r="G17" t="str">
            <v>PHYWE</v>
          </cell>
          <cell r="I17">
            <v>1</v>
          </cell>
          <cell r="AB17">
            <v>22348.309026231782</v>
          </cell>
        </row>
        <row r="18">
          <cell r="D18" t="str">
            <v>09057-81</v>
          </cell>
          <cell r="E18" t="str">
            <v>X-ray MODULO ENCHUFABLE CON TUBO DE RAYOS X DE TUNGSTENO</v>
          </cell>
          <cell r="G18" t="str">
            <v>PHYWE</v>
          </cell>
          <cell r="I18">
            <v>1</v>
          </cell>
          <cell r="AB18">
            <v>5455.3398559822626</v>
          </cell>
        </row>
        <row r="19">
          <cell r="D19" t="str">
            <v>09057-51</v>
          </cell>
          <cell r="E19" t="str">
            <v>X-ray Módulo enchufable con tubo de rayos X de cobre (Cu)</v>
          </cell>
          <cell r="G19" t="str">
            <v>PHYWE</v>
          </cell>
          <cell r="I19">
            <v>1</v>
          </cell>
          <cell r="AB19">
            <v>5455.3398559822626</v>
          </cell>
        </row>
        <row r="20">
          <cell r="D20" t="str">
            <v>09057-10</v>
          </cell>
          <cell r="E20" t="str">
            <v>XR 4.0 X-ray goniometro</v>
          </cell>
          <cell r="G20" t="str">
            <v>PHYWE</v>
          </cell>
          <cell r="I20">
            <v>1</v>
          </cell>
          <cell r="AB20">
            <v>4937.8000680063697</v>
          </cell>
        </row>
        <row r="21">
          <cell r="D21" t="str">
            <v>09185-88</v>
          </cell>
          <cell r="E21" t="str">
            <v>XR 4.0 X-ray Set d.Extens.Tomografia Computariz. c.Rayos X</v>
          </cell>
          <cell r="G21" t="str">
            <v>PHYWE</v>
          </cell>
          <cell r="I21">
            <v>1</v>
          </cell>
          <cell r="AB21">
            <v>50577.752006735085</v>
          </cell>
        </row>
        <row r="22">
          <cell r="D22" t="str">
            <v>09145-88</v>
          </cell>
          <cell r="E22" t="str">
            <v>XR 4.0 Set de Extensión Análisis Estructural con Rayos X</v>
          </cell>
          <cell r="G22" t="str">
            <v>PHYWE</v>
          </cell>
          <cell r="I22">
            <v>1</v>
          </cell>
          <cell r="AB22">
            <v>6819.7629333732566</v>
          </cell>
        </row>
        <row r="23">
          <cell r="D23" t="str">
            <v>09125-88</v>
          </cell>
          <cell r="E23" t="str">
            <v>XR 4.0 Set de Extensión Física de Estado Sólido con Rayos-X</v>
          </cell>
          <cell r="G23" t="str">
            <v>PHYWE</v>
          </cell>
          <cell r="I23">
            <v>1</v>
          </cell>
          <cell r="AB23">
            <v>2820.5918444686217</v>
          </cell>
        </row>
        <row r="24">
          <cell r="D24" t="str">
            <v>30238-E</v>
          </cell>
          <cell r="E24" t="str">
            <v>Vaselina</v>
          </cell>
          <cell r="G24" t="str">
            <v>PHYWE</v>
          </cell>
          <cell r="I24">
            <v>1</v>
          </cell>
          <cell r="AB24">
            <v>39.050729456362909</v>
          </cell>
        </row>
        <row r="25">
          <cell r="D25" t="str">
            <v>30024-E</v>
          </cell>
          <cell r="E25" t="str">
            <v>Cloruro de amonio</v>
          </cell>
          <cell r="G25" t="str">
            <v>PHYWE</v>
          </cell>
          <cell r="I25">
            <v>1</v>
          </cell>
          <cell r="AB25">
            <v>38.109748023679458</v>
          </cell>
        </row>
        <row r="26">
          <cell r="D26" t="str">
            <v>30098-E</v>
          </cell>
          <cell r="E26" t="str">
            <v>Cloruro potásico</v>
          </cell>
          <cell r="G26" t="str">
            <v>PHYWE</v>
          </cell>
          <cell r="I26">
            <v>1</v>
          </cell>
          <cell r="AB26">
            <v>42.932277866182105</v>
          </cell>
        </row>
        <row r="27">
          <cell r="D27" t="str">
            <v>30258-E</v>
          </cell>
          <cell r="E27" t="str">
            <v>Bromuro de potasio</v>
          </cell>
          <cell r="G27" t="str">
            <v>PHYWE</v>
          </cell>
          <cell r="I27">
            <v>1</v>
          </cell>
          <cell r="AB27">
            <v>38.109748023679458</v>
          </cell>
        </row>
        <row r="28">
          <cell r="D28" t="str">
            <v>31767-10</v>
          </cell>
          <cell r="E28" t="str">
            <v>Polvo de molibdeno, 99,7%</v>
          </cell>
          <cell r="G28" t="str">
            <v>PHYWE</v>
          </cell>
          <cell r="I28">
            <v>1</v>
          </cell>
          <cell r="AB28">
            <v>729.26061032966868</v>
          </cell>
        </row>
        <row r="29">
          <cell r="D29" t="str">
            <v>31768-03</v>
          </cell>
          <cell r="E29" t="str">
            <v>Polvo de germanio, 99%</v>
          </cell>
          <cell r="G29" t="str">
            <v>PHYWE</v>
          </cell>
          <cell r="I29">
            <v>1</v>
          </cell>
          <cell r="AB29">
            <v>2018.4051731059863</v>
          </cell>
        </row>
        <row r="30">
          <cell r="D30" t="str">
            <v>31155-05</v>
          </cell>
          <cell r="E30" t="str">
            <v>Silicio en polvo fino</v>
          </cell>
          <cell r="G30" t="str">
            <v>PHYWE</v>
          </cell>
          <cell r="I30">
            <v>1</v>
          </cell>
          <cell r="AB30">
            <v>191.48972155108075</v>
          </cell>
        </row>
        <row r="31">
          <cell r="D31" t="str">
            <v>31979-E</v>
          </cell>
          <cell r="E31" t="str">
            <v>Cinc, polvo</v>
          </cell>
          <cell r="G31" t="str">
            <v>PHYWE</v>
          </cell>
          <cell r="I31">
            <v>1</v>
          </cell>
          <cell r="AB31">
            <v>70.103116734916554</v>
          </cell>
        </row>
        <row r="32">
          <cell r="D32" t="str">
            <v>30155-E</v>
          </cell>
          <cell r="E32" t="str">
            <v>Cloruro sódico</v>
          </cell>
          <cell r="G32" t="str">
            <v>PHYWE</v>
          </cell>
          <cell r="I32">
            <v>1</v>
          </cell>
          <cell r="AB32">
            <v>42.932277866182105</v>
          </cell>
        </row>
        <row r="33">
          <cell r="D33" t="str">
            <v>30119-E</v>
          </cell>
          <cell r="E33" t="str">
            <v>Cobre, polvo</v>
          </cell>
          <cell r="G33" t="str">
            <v>PHYWE</v>
          </cell>
          <cell r="I33">
            <v>1</v>
          </cell>
          <cell r="AB33">
            <v>57.399867393690052</v>
          </cell>
        </row>
        <row r="34">
          <cell r="D34" t="str">
            <v>30117-10</v>
          </cell>
          <cell r="E34" t="str">
            <v>Cobre metálico en hojas</v>
          </cell>
          <cell r="G34" t="str">
            <v>PHYWE</v>
          </cell>
          <cell r="I34">
            <v>1</v>
          </cell>
          <cell r="AB34">
            <v>94.098143268344344</v>
          </cell>
        </row>
        <row r="35">
          <cell r="D35" t="str">
            <v>30104-E</v>
          </cell>
          <cell r="E35" t="str">
            <v>Yoduro potásico</v>
          </cell>
          <cell r="G35" t="str">
            <v>PHYWE</v>
          </cell>
          <cell r="I35">
            <v>1</v>
          </cell>
          <cell r="AB35">
            <v>76.689986763700631</v>
          </cell>
        </row>
        <row r="36">
          <cell r="D36" t="str">
            <v>50000-00</v>
          </cell>
          <cell r="E36" t="str">
            <v>Tungsteno (VI) óxido</v>
          </cell>
          <cell r="G36" t="str">
            <v>PHYWE</v>
          </cell>
          <cell r="I36">
            <v>1</v>
          </cell>
          <cell r="AB36">
            <v>291.23375341552571</v>
          </cell>
        </row>
        <row r="37">
          <cell r="D37" t="str">
            <v>50001-00</v>
          </cell>
          <cell r="E37" t="str">
            <v>Selenio (polvo)</v>
          </cell>
          <cell r="G37" t="str">
            <v>PHYWE</v>
          </cell>
          <cell r="I37">
            <v>1</v>
          </cell>
          <cell r="AB37">
            <v>465.78580917830448</v>
          </cell>
        </row>
        <row r="38">
          <cell r="D38" t="str">
            <v>50002-00</v>
          </cell>
          <cell r="E38" t="str">
            <v>Germanio (IV) óxido</v>
          </cell>
          <cell r="G38" t="str">
            <v>PHYWE</v>
          </cell>
          <cell r="I38">
            <v>1</v>
          </cell>
          <cell r="AB38">
            <v>465.78580917830448</v>
          </cell>
        </row>
        <row r="39">
          <cell r="D39" t="str">
            <v>50004-00</v>
          </cell>
          <cell r="E39" t="str">
            <v>Sulfato de estroncio</v>
          </cell>
          <cell r="G39" t="str">
            <v>PHYWE</v>
          </cell>
          <cell r="I39">
            <v>1</v>
          </cell>
          <cell r="AB39">
            <v>2775.8952264161585</v>
          </cell>
        </row>
        <row r="40">
          <cell r="D40" t="str">
            <v>50005-00</v>
          </cell>
          <cell r="E40" t="str">
            <v>Óxido de bismuto</v>
          </cell>
          <cell r="G40" t="str">
            <v>PHYWE</v>
          </cell>
          <cell r="I40">
            <v>1</v>
          </cell>
          <cell r="AB40">
            <v>291.23375341552571</v>
          </cell>
        </row>
        <row r="41">
          <cell r="D41" t="str">
            <v>30222-E</v>
          </cell>
          <cell r="E41" t="str">
            <v>Nitrato de plata puro</v>
          </cell>
          <cell r="G41" t="str">
            <v>PHYWE</v>
          </cell>
          <cell r="I41">
            <v>1</v>
          </cell>
          <cell r="AB41">
            <v>247.00762607940391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YECTADO 2021"/>
      <sheetName val="CONSOLID PROYEC "/>
      <sheetName val="EJECUTADO AÑO 2021 CON PT  "/>
      <sheetName val="ANTES DE  PT. 2021 "/>
      <sheetName val="AUXILIAR REAL GASTOS"/>
      <sheetName val="NOTA "/>
      <sheetName val="VACIADO DE CIFRAS "/>
      <sheetName val="GG"/>
      <sheetName val="ERI POR CANAL "/>
      <sheetName val="P.E X CANAL "/>
      <sheetName val="FACTURACION ESPERADA X CANAL "/>
      <sheetName val="GASTOS VARIABLES"/>
      <sheetName val="DISTRIBUCION DE GASTOS"/>
      <sheetName val="MEDELLIN "/>
      <sheetName val="EJECUTADO VS PROYECTADO  A MAYO"/>
      <sheetName val="FACTURACION  JUNIO"/>
      <sheetName val="FACTURACION A JULIO "/>
      <sheetName val="CUMPLIMIENTO PRESUP A 0621"/>
      <sheetName val="FACTURACION PENDIENTE OCTUBER"/>
      <sheetName val="FACTURACION PENDIENTE NOVIEMBRE"/>
      <sheetName val="Hoja2"/>
      <sheetName val="Sheet1 (2)"/>
      <sheetName val="INSTRUMENTACION "/>
      <sheetName val="PLANEACION TRIBUTARIA "/>
    </sheetNames>
    <sheetDataSet>
      <sheetData sheetId="0">
        <row r="25">
          <cell r="N25">
            <v>4866671310.738061</v>
          </cell>
        </row>
      </sheetData>
      <sheetData sheetId="1">
        <row r="41">
          <cell r="AC41">
            <v>3938097.6</v>
          </cell>
        </row>
      </sheetData>
      <sheetData sheetId="2">
        <row r="5">
          <cell r="Q5">
            <v>149136600</v>
          </cell>
        </row>
      </sheetData>
      <sheetData sheetId="3"/>
      <sheetData sheetId="4">
        <row r="10">
          <cell r="B10" t="str">
            <v>HONORARIOS</v>
          </cell>
        </row>
      </sheetData>
      <sheetData sheetId="5"/>
      <sheetData sheetId="6">
        <row r="11">
          <cell r="AC11">
            <v>15292538212.820002</v>
          </cell>
        </row>
      </sheetData>
      <sheetData sheetId="7">
        <row r="22">
          <cell r="D22">
            <v>122000000</v>
          </cell>
        </row>
      </sheetData>
      <sheetData sheetId="8">
        <row r="2">
          <cell r="B2">
            <v>0.3943246281048603</v>
          </cell>
        </row>
      </sheetData>
      <sheetData sheetId="9"/>
      <sheetData sheetId="10">
        <row r="48">
          <cell r="A48">
            <v>0.35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88147-ACD6-474B-895D-933B3BC2191A}">
  <dimension ref="B4:J31"/>
  <sheetViews>
    <sheetView showGridLines="0" tabSelected="1" zoomScale="87" zoomScaleNormal="87" workbookViewId="0">
      <selection activeCell="E40" sqref="E40"/>
    </sheetView>
  </sheetViews>
  <sheetFormatPr baseColWidth="10" defaultRowHeight="14.5" x14ac:dyDescent="0.35"/>
  <cols>
    <col min="1" max="1" width="4.7265625" customWidth="1"/>
    <col min="2" max="2" width="18.1796875" customWidth="1"/>
    <col min="3" max="3" width="45.54296875" bestFit="1" customWidth="1"/>
    <col min="4" max="4" width="18.1796875" customWidth="1"/>
    <col min="5" max="5" width="22" customWidth="1"/>
    <col min="7" max="7" width="20.26953125" bestFit="1" customWidth="1"/>
    <col min="9" max="9" width="23.26953125" customWidth="1"/>
    <col min="10" max="10" width="20.453125" customWidth="1"/>
    <col min="11" max="11" width="11.36328125" customWidth="1"/>
  </cols>
  <sheetData>
    <row r="4" spans="2:10" x14ac:dyDescent="0.3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</row>
    <row r="5" spans="2:10" x14ac:dyDescent="0.35">
      <c r="B5" s="2" t="str">
        <f>+'[1]MODELO COSTEO 31 MAYO'!D16</f>
        <v>09057-99</v>
      </c>
      <c r="C5" s="2" t="str">
        <f>+'[1]MODELO COSTEO 31 MAYO'!E16</f>
        <v>XR 4.0 Unidad de rayos X, 35 kV</v>
      </c>
      <c r="D5" s="3" t="str">
        <f>+'[1]MODELO COSTEO 31 MAYO'!G16</f>
        <v>PHYWE</v>
      </c>
      <c r="E5" s="4">
        <f>+'[1]MODELO COSTEO 31 MAYO'!AB16</f>
        <v>27053.216189649</v>
      </c>
      <c r="F5" s="2">
        <f>+'[1]MODELO COSTEO 31 MAYO'!I16</f>
        <v>1</v>
      </c>
      <c r="G5" s="4">
        <f>+F5*E5</f>
        <v>27053.216189649</v>
      </c>
      <c r="H5" s="5">
        <v>0.19</v>
      </c>
      <c r="I5" s="4">
        <f>H5*G5</f>
        <v>5140.1110760333104</v>
      </c>
      <c r="J5" s="4">
        <f>I5+G5</f>
        <v>32193.32726568231</v>
      </c>
    </row>
    <row r="6" spans="2:10" x14ac:dyDescent="0.35">
      <c r="B6" s="2" t="str">
        <f>+'[1]MODELO COSTEO 31 MAYO'!D17</f>
        <v>09056-99</v>
      </c>
      <c r="C6" s="2" t="str">
        <f>+'[1]MODELO COSTEO 31 MAYO'!E17</f>
        <v>Máquina de Rayos X, XR 4.0 unidad LI, 35 Kv</v>
      </c>
      <c r="D6" s="3" t="str">
        <f>+'[1]MODELO COSTEO 31 MAYO'!G17</f>
        <v>PHYWE</v>
      </c>
      <c r="E6" s="4">
        <f>+'[1]MODELO COSTEO 31 MAYO'!AB17</f>
        <v>22348.309026231782</v>
      </c>
      <c r="F6" s="2">
        <f>+'[1]MODELO COSTEO 31 MAYO'!I17</f>
        <v>1</v>
      </c>
      <c r="G6" s="4">
        <f t="shared" ref="G6:G30" si="0">+F6*E6</f>
        <v>22348.309026231782</v>
      </c>
      <c r="H6" s="5">
        <v>0.19</v>
      </c>
      <c r="I6" s="4">
        <f t="shared" ref="I6:I30" si="1">H6*G6</f>
        <v>4246.1787149840384</v>
      </c>
      <c r="J6" s="4">
        <f t="shared" ref="J6:J30" si="2">I6+G6</f>
        <v>26594.48774121582</v>
      </c>
    </row>
    <row r="7" spans="2:10" x14ac:dyDescent="0.35">
      <c r="B7" s="2" t="str">
        <f>+'[1]MODELO COSTEO 31 MAYO'!D18</f>
        <v>09057-81</v>
      </c>
      <c r="C7" s="2" t="str">
        <f>+'[1]MODELO COSTEO 31 MAYO'!E18</f>
        <v>X-ray MODULO ENCHUFABLE CON TUBO DE RAYOS X DE TUNGSTENO</v>
      </c>
      <c r="D7" s="3" t="str">
        <f>+'[1]MODELO COSTEO 31 MAYO'!G18</f>
        <v>PHYWE</v>
      </c>
      <c r="E7" s="4">
        <f>+'[1]MODELO COSTEO 31 MAYO'!AB18</f>
        <v>5455.3398559822626</v>
      </c>
      <c r="F7" s="2">
        <f>+'[1]MODELO COSTEO 31 MAYO'!I18</f>
        <v>1</v>
      </c>
      <c r="G7" s="4">
        <f t="shared" si="0"/>
        <v>5455.3398559822626</v>
      </c>
      <c r="H7" s="5">
        <v>0.19</v>
      </c>
      <c r="I7" s="4">
        <f t="shared" si="1"/>
        <v>1036.51457263663</v>
      </c>
      <c r="J7" s="4">
        <f t="shared" si="2"/>
        <v>6491.8544286188926</v>
      </c>
    </row>
    <row r="8" spans="2:10" x14ac:dyDescent="0.35">
      <c r="B8" s="2" t="str">
        <f>+'[1]MODELO COSTEO 31 MAYO'!D19</f>
        <v>09057-51</v>
      </c>
      <c r="C8" s="2" t="str">
        <f>+'[1]MODELO COSTEO 31 MAYO'!E19</f>
        <v>X-ray Módulo enchufable con tubo de rayos X de cobre (Cu)</v>
      </c>
      <c r="D8" s="3" t="str">
        <f>+'[1]MODELO COSTEO 31 MAYO'!G19</f>
        <v>PHYWE</v>
      </c>
      <c r="E8" s="4">
        <f>+'[1]MODELO COSTEO 31 MAYO'!AB19</f>
        <v>5455.3398559822626</v>
      </c>
      <c r="F8" s="2">
        <f>+'[1]MODELO COSTEO 31 MAYO'!I19</f>
        <v>1</v>
      </c>
      <c r="G8" s="4">
        <f t="shared" si="0"/>
        <v>5455.3398559822626</v>
      </c>
      <c r="H8" s="5">
        <v>0.19</v>
      </c>
      <c r="I8" s="4">
        <f t="shared" si="1"/>
        <v>1036.51457263663</v>
      </c>
      <c r="J8" s="4">
        <f t="shared" si="2"/>
        <v>6491.8544286188926</v>
      </c>
    </row>
    <row r="9" spans="2:10" x14ac:dyDescent="0.35">
      <c r="B9" s="2" t="str">
        <f>+'[1]MODELO COSTEO 31 MAYO'!D20</f>
        <v>09057-10</v>
      </c>
      <c r="C9" s="2" t="str">
        <f>+'[1]MODELO COSTEO 31 MAYO'!E20</f>
        <v>XR 4.0 X-ray goniometro</v>
      </c>
      <c r="D9" s="3" t="str">
        <f>+'[1]MODELO COSTEO 31 MAYO'!G20</f>
        <v>PHYWE</v>
      </c>
      <c r="E9" s="4">
        <f>+'[1]MODELO COSTEO 31 MAYO'!AB20</f>
        <v>4937.8000680063697</v>
      </c>
      <c r="F9" s="2">
        <f>+'[1]MODELO COSTEO 31 MAYO'!I20</f>
        <v>1</v>
      </c>
      <c r="G9" s="4">
        <f t="shared" si="0"/>
        <v>4937.8000680063697</v>
      </c>
      <c r="H9" s="5">
        <v>0.19</v>
      </c>
      <c r="I9" s="4">
        <f t="shared" si="1"/>
        <v>938.18201292121023</v>
      </c>
      <c r="J9" s="4">
        <f t="shared" si="2"/>
        <v>5875.9820809275798</v>
      </c>
    </row>
    <row r="10" spans="2:10" x14ac:dyDescent="0.35">
      <c r="B10" s="2" t="str">
        <f>+'[1]MODELO COSTEO 31 MAYO'!D21</f>
        <v>09185-88</v>
      </c>
      <c r="C10" s="2" t="str">
        <f>+'[1]MODELO COSTEO 31 MAYO'!E21</f>
        <v>XR 4.0 X-ray Set d.Extens.Tomografia Computariz. c.Rayos X</v>
      </c>
      <c r="D10" s="3" t="str">
        <f>+'[1]MODELO COSTEO 31 MAYO'!G21</f>
        <v>PHYWE</v>
      </c>
      <c r="E10" s="4">
        <f>+'[1]MODELO COSTEO 31 MAYO'!AB21</f>
        <v>50577.752006735085</v>
      </c>
      <c r="F10" s="2">
        <f>+'[1]MODELO COSTEO 31 MAYO'!I21</f>
        <v>1</v>
      </c>
      <c r="G10" s="4">
        <f t="shared" si="0"/>
        <v>50577.752006735085</v>
      </c>
      <c r="H10" s="5">
        <v>0.19</v>
      </c>
      <c r="I10" s="4">
        <f t="shared" si="1"/>
        <v>9609.7728812796668</v>
      </c>
      <c r="J10" s="4">
        <f t="shared" si="2"/>
        <v>60187.524888014756</v>
      </c>
    </row>
    <row r="11" spans="2:10" x14ac:dyDescent="0.35">
      <c r="B11" s="2" t="str">
        <f>+'[1]MODELO COSTEO 31 MAYO'!D22</f>
        <v>09145-88</v>
      </c>
      <c r="C11" s="2" t="str">
        <f>+'[1]MODELO COSTEO 31 MAYO'!E22</f>
        <v>XR 4.0 Set de Extensión Análisis Estructural con Rayos X</v>
      </c>
      <c r="D11" s="3" t="str">
        <f>+'[1]MODELO COSTEO 31 MAYO'!G22</f>
        <v>PHYWE</v>
      </c>
      <c r="E11" s="4">
        <f>+'[1]MODELO COSTEO 31 MAYO'!AB22</f>
        <v>6819.7629333732566</v>
      </c>
      <c r="F11" s="2">
        <f>+'[1]MODELO COSTEO 31 MAYO'!I22</f>
        <v>1</v>
      </c>
      <c r="G11" s="4">
        <f t="shared" si="0"/>
        <v>6819.7629333732566</v>
      </c>
      <c r="H11" s="5">
        <v>0.19</v>
      </c>
      <c r="I11" s="4">
        <f t="shared" si="1"/>
        <v>1295.7549573409187</v>
      </c>
      <c r="J11" s="4">
        <f t="shared" si="2"/>
        <v>8115.5178907141753</v>
      </c>
    </row>
    <row r="12" spans="2:10" x14ac:dyDescent="0.35">
      <c r="B12" s="2" t="str">
        <f>+'[1]MODELO COSTEO 31 MAYO'!D23</f>
        <v>09125-88</v>
      </c>
      <c r="C12" s="2" t="str">
        <f>+'[1]MODELO COSTEO 31 MAYO'!E23</f>
        <v>XR 4.0 Set de Extensión Física de Estado Sólido con Rayos-X</v>
      </c>
      <c r="D12" s="3" t="str">
        <f>+'[1]MODELO COSTEO 31 MAYO'!G23</f>
        <v>PHYWE</v>
      </c>
      <c r="E12" s="4">
        <f>+'[1]MODELO COSTEO 31 MAYO'!AB23</f>
        <v>2820.5918444686217</v>
      </c>
      <c r="F12" s="2">
        <f>+'[1]MODELO COSTEO 31 MAYO'!I23</f>
        <v>1</v>
      </c>
      <c r="G12" s="4">
        <f t="shared" si="0"/>
        <v>2820.5918444686217</v>
      </c>
      <c r="H12" s="5">
        <v>0.19</v>
      </c>
      <c r="I12" s="4">
        <f t="shared" si="1"/>
        <v>535.91245044903815</v>
      </c>
      <c r="J12" s="4">
        <f t="shared" si="2"/>
        <v>3356.50429491766</v>
      </c>
    </row>
    <row r="13" spans="2:10" x14ac:dyDescent="0.35">
      <c r="B13" s="2" t="str">
        <f>+'[1]MODELO COSTEO 31 MAYO'!D24</f>
        <v>30238-E</v>
      </c>
      <c r="C13" s="2" t="str">
        <f>+'[1]MODELO COSTEO 31 MAYO'!E24</f>
        <v>Vaselina</v>
      </c>
      <c r="D13" s="3" t="str">
        <f>+'[1]MODELO COSTEO 31 MAYO'!G24</f>
        <v>PHYWE</v>
      </c>
      <c r="E13" s="4">
        <f>+'[1]MODELO COSTEO 31 MAYO'!AB24</f>
        <v>39.050729456362909</v>
      </c>
      <c r="F13" s="2">
        <f>+'[1]MODELO COSTEO 31 MAYO'!I24</f>
        <v>1</v>
      </c>
      <c r="G13" s="4">
        <f t="shared" si="0"/>
        <v>39.050729456362909</v>
      </c>
      <c r="H13" s="5">
        <v>0.19</v>
      </c>
      <c r="I13" s="4">
        <f t="shared" si="1"/>
        <v>7.4196385967089524</v>
      </c>
      <c r="J13" s="4">
        <f t="shared" si="2"/>
        <v>46.470368053071859</v>
      </c>
    </row>
    <row r="14" spans="2:10" x14ac:dyDescent="0.35">
      <c r="B14" s="2" t="str">
        <f>+'[1]MODELO COSTEO 31 MAYO'!D25</f>
        <v>30024-E</v>
      </c>
      <c r="C14" s="2" t="str">
        <f>+'[1]MODELO COSTEO 31 MAYO'!E25</f>
        <v>Cloruro de amonio</v>
      </c>
      <c r="D14" s="3" t="str">
        <f>+'[1]MODELO COSTEO 31 MAYO'!G25</f>
        <v>PHYWE</v>
      </c>
      <c r="E14" s="4">
        <f>+'[1]MODELO COSTEO 31 MAYO'!AB25</f>
        <v>38.109748023679458</v>
      </c>
      <c r="F14" s="2">
        <f>+'[1]MODELO COSTEO 31 MAYO'!I25</f>
        <v>1</v>
      </c>
      <c r="G14" s="4">
        <f t="shared" si="0"/>
        <v>38.109748023679458</v>
      </c>
      <c r="H14" s="5">
        <v>0.19</v>
      </c>
      <c r="I14" s="4">
        <f t="shared" si="1"/>
        <v>7.2408521244990975</v>
      </c>
      <c r="J14" s="4">
        <f t="shared" si="2"/>
        <v>45.350600148178557</v>
      </c>
    </row>
    <row r="15" spans="2:10" x14ac:dyDescent="0.35">
      <c r="B15" s="2" t="str">
        <f>+'[1]MODELO COSTEO 31 MAYO'!D26</f>
        <v>30098-E</v>
      </c>
      <c r="C15" s="2" t="str">
        <f>+'[1]MODELO COSTEO 31 MAYO'!E26</f>
        <v>Cloruro potásico</v>
      </c>
      <c r="D15" s="3" t="str">
        <f>+'[1]MODELO COSTEO 31 MAYO'!G26</f>
        <v>PHYWE</v>
      </c>
      <c r="E15" s="4">
        <f>+'[1]MODELO COSTEO 31 MAYO'!AB26</f>
        <v>42.932277866182105</v>
      </c>
      <c r="F15" s="2">
        <f>+'[1]MODELO COSTEO 31 MAYO'!I26</f>
        <v>1</v>
      </c>
      <c r="G15" s="4">
        <f t="shared" si="0"/>
        <v>42.932277866182105</v>
      </c>
      <c r="H15" s="5">
        <v>0.19</v>
      </c>
      <c r="I15" s="4">
        <f t="shared" si="1"/>
        <v>8.1571327945746006</v>
      </c>
      <c r="J15" s="4">
        <f t="shared" si="2"/>
        <v>51.089410660756705</v>
      </c>
    </row>
    <row r="16" spans="2:10" x14ac:dyDescent="0.35">
      <c r="B16" s="2" t="str">
        <f>+'[1]MODELO COSTEO 31 MAYO'!D27</f>
        <v>30258-E</v>
      </c>
      <c r="C16" s="2" t="str">
        <f>+'[1]MODELO COSTEO 31 MAYO'!E27</f>
        <v>Bromuro de potasio</v>
      </c>
      <c r="D16" s="3" t="str">
        <f>+'[1]MODELO COSTEO 31 MAYO'!G27</f>
        <v>PHYWE</v>
      </c>
      <c r="E16" s="4">
        <f>+'[1]MODELO COSTEO 31 MAYO'!AB27</f>
        <v>38.109748023679458</v>
      </c>
      <c r="F16" s="2">
        <f>+'[1]MODELO COSTEO 31 MAYO'!I27</f>
        <v>1</v>
      </c>
      <c r="G16" s="4">
        <f t="shared" si="0"/>
        <v>38.109748023679458</v>
      </c>
      <c r="H16" s="5">
        <v>0.19</v>
      </c>
      <c r="I16" s="4">
        <f t="shared" si="1"/>
        <v>7.2408521244990975</v>
      </c>
      <c r="J16" s="4">
        <f t="shared" si="2"/>
        <v>45.350600148178557</v>
      </c>
    </row>
    <row r="17" spans="2:10" x14ac:dyDescent="0.35">
      <c r="B17" s="2" t="str">
        <f>+'[1]MODELO COSTEO 31 MAYO'!D28</f>
        <v>31767-10</v>
      </c>
      <c r="C17" s="2" t="str">
        <f>+'[1]MODELO COSTEO 31 MAYO'!E28</f>
        <v>Polvo de molibdeno, 99,7%</v>
      </c>
      <c r="D17" s="3" t="str">
        <f>+'[1]MODELO COSTEO 31 MAYO'!G28</f>
        <v>PHYWE</v>
      </c>
      <c r="E17" s="4">
        <f>+'[1]MODELO COSTEO 31 MAYO'!AB28</f>
        <v>729.26061032966868</v>
      </c>
      <c r="F17" s="2">
        <f>+'[1]MODELO COSTEO 31 MAYO'!I28</f>
        <v>1</v>
      </c>
      <c r="G17" s="4">
        <f t="shared" si="0"/>
        <v>729.26061032966868</v>
      </c>
      <c r="H17" s="5">
        <v>0.19</v>
      </c>
      <c r="I17" s="4">
        <f t="shared" si="1"/>
        <v>138.55951596263705</v>
      </c>
      <c r="J17" s="4">
        <f t="shared" si="2"/>
        <v>867.82012629230576</v>
      </c>
    </row>
    <row r="18" spans="2:10" x14ac:dyDescent="0.35">
      <c r="B18" s="2" t="str">
        <f>+'[1]MODELO COSTEO 31 MAYO'!D29</f>
        <v>31768-03</v>
      </c>
      <c r="C18" s="2" t="str">
        <f>+'[1]MODELO COSTEO 31 MAYO'!E29</f>
        <v>Polvo de germanio, 99%</v>
      </c>
      <c r="D18" s="3" t="str">
        <f>+'[1]MODELO COSTEO 31 MAYO'!G29</f>
        <v>PHYWE</v>
      </c>
      <c r="E18" s="4">
        <f>+'[1]MODELO COSTEO 31 MAYO'!AB29</f>
        <v>2018.4051731059863</v>
      </c>
      <c r="F18" s="2">
        <f>+'[1]MODELO COSTEO 31 MAYO'!I29</f>
        <v>1</v>
      </c>
      <c r="G18" s="4">
        <f t="shared" si="0"/>
        <v>2018.4051731059863</v>
      </c>
      <c r="H18" s="5">
        <v>0.19</v>
      </c>
      <c r="I18" s="4">
        <f t="shared" si="1"/>
        <v>383.49698289013742</v>
      </c>
      <c r="J18" s="4">
        <f t="shared" si="2"/>
        <v>2401.9021559961238</v>
      </c>
    </row>
    <row r="19" spans="2:10" x14ac:dyDescent="0.35">
      <c r="B19" s="2" t="str">
        <f>+'[1]MODELO COSTEO 31 MAYO'!D30</f>
        <v>31155-05</v>
      </c>
      <c r="C19" s="2" t="str">
        <f>+'[1]MODELO COSTEO 31 MAYO'!E30</f>
        <v>Silicio en polvo fino</v>
      </c>
      <c r="D19" s="3" t="str">
        <f>+'[1]MODELO COSTEO 31 MAYO'!G30</f>
        <v>PHYWE</v>
      </c>
      <c r="E19" s="4">
        <f>+'[1]MODELO COSTEO 31 MAYO'!AB30</f>
        <v>191.48972155108075</v>
      </c>
      <c r="F19" s="2">
        <f>+'[1]MODELO COSTEO 31 MAYO'!I30</f>
        <v>1</v>
      </c>
      <c r="G19" s="4">
        <f t="shared" si="0"/>
        <v>191.48972155108075</v>
      </c>
      <c r="H19" s="5">
        <v>0.19</v>
      </c>
      <c r="I19" s="4">
        <f t="shared" si="1"/>
        <v>36.38304709470534</v>
      </c>
      <c r="J19" s="4">
        <f t="shared" si="2"/>
        <v>227.8727686457861</v>
      </c>
    </row>
    <row r="20" spans="2:10" x14ac:dyDescent="0.35">
      <c r="B20" s="2" t="str">
        <f>+'[1]MODELO COSTEO 31 MAYO'!D31</f>
        <v>31979-E</v>
      </c>
      <c r="C20" s="2" t="str">
        <f>+'[1]MODELO COSTEO 31 MAYO'!E31</f>
        <v>Cinc, polvo</v>
      </c>
      <c r="D20" s="3" t="str">
        <f>+'[1]MODELO COSTEO 31 MAYO'!G31</f>
        <v>PHYWE</v>
      </c>
      <c r="E20" s="4">
        <f>+'[1]MODELO COSTEO 31 MAYO'!AB31</f>
        <v>70.103116734916554</v>
      </c>
      <c r="F20" s="2">
        <f>+'[1]MODELO COSTEO 31 MAYO'!I31</f>
        <v>1</v>
      </c>
      <c r="G20" s="4">
        <f t="shared" si="0"/>
        <v>70.103116734916554</v>
      </c>
      <c r="H20" s="5">
        <v>0.19</v>
      </c>
      <c r="I20" s="4">
        <f t="shared" si="1"/>
        <v>13.319592179634146</v>
      </c>
      <c r="J20" s="4">
        <f t="shared" si="2"/>
        <v>83.422708914550697</v>
      </c>
    </row>
    <row r="21" spans="2:10" x14ac:dyDescent="0.35">
      <c r="B21" s="2" t="str">
        <f>+'[1]MODELO COSTEO 31 MAYO'!D32</f>
        <v>30155-E</v>
      </c>
      <c r="C21" s="2" t="str">
        <f>+'[1]MODELO COSTEO 31 MAYO'!E32</f>
        <v>Cloruro sódico</v>
      </c>
      <c r="D21" s="3" t="str">
        <f>+'[1]MODELO COSTEO 31 MAYO'!G32</f>
        <v>PHYWE</v>
      </c>
      <c r="E21" s="4">
        <f>+'[1]MODELO COSTEO 31 MAYO'!AB32</f>
        <v>42.932277866182105</v>
      </c>
      <c r="F21" s="2">
        <f>+'[1]MODELO COSTEO 31 MAYO'!I32</f>
        <v>1</v>
      </c>
      <c r="G21" s="4">
        <f t="shared" si="0"/>
        <v>42.932277866182105</v>
      </c>
      <c r="H21" s="5">
        <v>0.19</v>
      </c>
      <c r="I21" s="4">
        <f t="shared" si="1"/>
        <v>8.1571327945746006</v>
      </c>
      <c r="J21" s="4">
        <f t="shared" si="2"/>
        <v>51.089410660756705</v>
      </c>
    </row>
    <row r="22" spans="2:10" x14ac:dyDescent="0.35">
      <c r="B22" s="2" t="str">
        <f>+'[1]MODELO COSTEO 31 MAYO'!D33</f>
        <v>30119-E</v>
      </c>
      <c r="C22" s="2" t="str">
        <f>+'[1]MODELO COSTEO 31 MAYO'!E33</f>
        <v>Cobre, polvo</v>
      </c>
      <c r="D22" s="3" t="str">
        <f>+'[1]MODELO COSTEO 31 MAYO'!G33</f>
        <v>PHYWE</v>
      </c>
      <c r="E22" s="4">
        <f>+'[1]MODELO COSTEO 31 MAYO'!AB33</f>
        <v>57.399867393690052</v>
      </c>
      <c r="F22" s="2">
        <f>+'[1]MODELO COSTEO 31 MAYO'!I33</f>
        <v>1</v>
      </c>
      <c r="G22" s="4">
        <f t="shared" si="0"/>
        <v>57.399867393690052</v>
      </c>
      <c r="H22" s="5">
        <v>0.19</v>
      </c>
      <c r="I22" s="4">
        <f t="shared" si="1"/>
        <v>10.90597480480111</v>
      </c>
      <c r="J22" s="4">
        <f t="shared" si="2"/>
        <v>68.305842198491163</v>
      </c>
    </row>
    <row r="23" spans="2:10" x14ac:dyDescent="0.35">
      <c r="B23" s="2" t="str">
        <f>+'[1]MODELO COSTEO 31 MAYO'!D34</f>
        <v>30117-10</v>
      </c>
      <c r="C23" s="2" t="str">
        <f>+'[1]MODELO COSTEO 31 MAYO'!E34</f>
        <v>Cobre metálico en hojas</v>
      </c>
      <c r="D23" s="3" t="str">
        <f>+'[1]MODELO COSTEO 31 MAYO'!G34</f>
        <v>PHYWE</v>
      </c>
      <c r="E23" s="4">
        <f>+'[1]MODELO COSTEO 31 MAYO'!AB34</f>
        <v>94.098143268344344</v>
      </c>
      <c r="F23" s="2">
        <f>+'[1]MODELO COSTEO 31 MAYO'!I34</f>
        <v>1</v>
      </c>
      <c r="G23" s="4">
        <f t="shared" si="0"/>
        <v>94.098143268344344</v>
      </c>
      <c r="H23" s="5">
        <v>0.19</v>
      </c>
      <c r="I23" s="4">
        <f t="shared" si="1"/>
        <v>17.878647220985425</v>
      </c>
      <c r="J23" s="4">
        <f t="shared" si="2"/>
        <v>111.97679048932977</v>
      </c>
    </row>
    <row r="24" spans="2:10" x14ac:dyDescent="0.35">
      <c r="B24" s="2" t="str">
        <f>+'[1]MODELO COSTEO 31 MAYO'!D35</f>
        <v>30104-E</v>
      </c>
      <c r="C24" s="2" t="str">
        <f>+'[1]MODELO COSTEO 31 MAYO'!E35</f>
        <v>Yoduro potásico</v>
      </c>
      <c r="D24" s="3" t="str">
        <f>+'[1]MODELO COSTEO 31 MAYO'!G35</f>
        <v>PHYWE</v>
      </c>
      <c r="E24" s="4">
        <f>+'[1]MODELO COSTEO 31 MAYO'!AB35</f>
        <v>76.689986763700631</v>
      </c>
      <c r="F24" s="2">
        <f>+'[1]MODELO COSTEO 31 MAYO'!I35</f>
        <v>1</v>
      </c>
      <c r="G24" s="4">
        <f t="shared" si="0"/>
        <v>76.689986763700631</v>
      </c>
      <c r="H24" s="5">
        <v>0.19</v>
      </c>
      <c r="I24" s="4">
        <f t="shared" si="1"/>
        <v>14.57109748510312</v>
      </c>
      <c r="J24" s="4">
        <f t="shared" si="2"/>
        <v>91.261084248803755</v>
      </c>
    </row>
    <row r="25" spans="2:10" x14ac:dyDescent="0.35">
      <c r="B25" s="2" t="str">
        <f>+'[1]MODELO COSTEO 31 MAYO'!D36</f>
        <v>50000-00</v>
      </c>
      <c r="C25" s="2" t="str">
        <f>+'[1]MODELO COSTEO 31 MAYO'!E36</f>
        <v>Tungsteno (VI) óxido</v>
      </c>
      <c r="D25" s="3" t="str">
        <f>+'[1]MODELO COSTEO 31 MAYO'!G36</f>
        <v>PHYWE</v>
      </c>
      <c r="E25" s="4">
        <f>+'[1]MODELO COSTEO 31 MAYO'!AB36</f>
        <v>291.23375341552571</v>
      </c>
      <c r="F25" s="2">
        <f>+'[1]MODELO COSTEO 31 MAYO'!I36</f>
        <v>1</v>
      </c>
      <c r="G25" s="4">
        <f t="shared" si="0"/>
        <v>291.23375341552571</v>
      </c>
      <c r="H25" s="5">
        <v>0.19</v>
      </c>
      <c r="I25" s="4">
        <f t="shared" si="1"/>
        <v>55.334413148949885</v>
      </c>
      <c r="J25" s="4">
        <f t="shared" si="2"/>
        <v>346.56816656447558</v>
      </c>
    </row>
    <row r="26" spans="2:10" x14ac:dyDescent="0.35">
      <c r="B26" s="2" t="str">
        <f>+'[1]MODELO COSTEO 31 MAYO'!D37</f>
        <v>50001-00</v>
      </c>
      <c r="C26" s="2" t="str">
        <f>+'[1]MODELO COSTEO 31 MAYO'!E37</f>
        <v>Selenio (polvo)</v>
      </c>
      <c r="D26" s="3" t="str">
        <f>+'[1]MODELO COSTEO 31 MAYO'!G37</f>
        <v>PHYWE</v>
      </c>
      <c r="E26" s="4">
        <f>+'[1]MODELO COSTEO 31 MAYO'!AB37</f>
        <v>465.78580917830448</v>
      </c>
      <c r="F26" s="2">
        <f>+'[1]MODELO COSTEO 31 MAYO'!I37</f>
        <v>1</v>
      </c>
      <c r="G26" s="4">
        <f t="shared" si="0"/>
        <v>465.78580917830448</v>
      </c>
      <c r="H26" s="5">
        <v>0.19</v>
      </c>
      <c r="I26" s="4">
        <f t="shared" si="1"/>
        <v>88.499303743877846</v>
      </c>
      <c r="J26" s="4">
        <f t="shared" si="2"/>
        <v>554.28511292218229</v>
      </c>
    </row>
    <row r="27" spans="2:10" x14ac:dyDescent="0.35">
      <c r="B27" s="2" t="str">
        <f>+'[1]MODELO COSTEO 31 MAYO'!D38</f>
        <v>50002-00</v>
      </c>
      <c r="C27" s="2" t="str">
        <f>+'[1]MODELO COSTEO 31 MAYO'!E38</f>
        <v>Germanio (IV) óxido</v>
      </c>
      <c r="D27" s="3" t="str">
        <f>+'[1]MODELO COSTEO 31 MAYO'!G38</f>
        <v>PHYWE</v>
      </c>
      <c r="E27" s="4">
        <f>+'[1]MODELO COSTEO 31 MAYO'!AB38</f>
        <v>465.78580917830448</v>
      </c>
      <c r="F27" s="2">
        <f>+'[1]MODELO COSTEO 31 MAYO'!I38</f>
        <v>1</v>
      </c>
      <c r="G27" s="4">
        <f t="shared" si="0"/>
        <v>465.78580917830448</v>
      </c>
      <c r="H27" s="5">
        <v>0.19</v>
      </c>
      <c r="I27" s="4">
        <f t="shared" si="1"/>
        <v>88.499303743877846</v>
      </c>
      <c r="J27" s="4">
        <f t="shared" si="2"/>
        <v>554.28511292218229</v>
      </c>
    </row>
    <row r="28" spans="2:10" x14ac:dyDescent="0.35">
      <c r="B28" s="2" t="str">
        <f>+'[1]MODELO COSTEO 31 MAYO'!D39</f>
        <v>50004-00</v>
      </c>
      <c r="C28" s="2" t="str">
        <f>+'[1]MODELO COSTEO 31 MAYO'!E39</f>
        <v>Sulfato de estroncio</v>
      </c>
      <c r="D28" s="3" t="str">
        <f>+'[1]MODELO COSTEO 31 MAYO'!G39</f>
        <v>PHYWE</v>
      </c>
      <c r="E28" s="4">
        <f>+'[1]MODELO COSTEO 31 MAYO'!AB39</f>
        <v>2775.8952264161585</v>
      </c>
      <c r="F28" s="2">
        <f>+'[1]MODELO COSTEO 31 MAYO'!I39</f>
        <v>1</v>
      </c>
      <c r="G28" s="4">
        <f t="shared" si="0"/>
        <v>2775.8952264161585</v>
      </c>
      <c r="H28" s="5">
        <v>0.19</v>
      </c>
      <c r="I28" s="4">
        <f t="shared" si="1"/>
        <v>527.42009301907012</v>
      </c>
      <c r="J28" s="4">
        <f t="shared" si="2"/>
        <v>3303.3153194352285</v>
      </c>
    </row>
    <row r="29" spans="2:10" x14ac:dyDescent="0.35">
      <c r="B29" s="2" t="str">
        <f>+'[1]MODELO COSTEO 31 MAYO'!D40</f>
        <v>50005-00</v>
      </c>
      <c r="C29" s="2" t="str">
        <f>+'[1]MODELO COSTEO 31 MAYO'!E40</f>
        <v>Óxido de bismuto</v>
      </c>
      <c r="D29" s="3" t="str">
        <f>+'[1]MODELO COSTEO 31 MAYO'!G40</f>
        <v>PHYWE</v>
      </c>
      <c r="E29" s="4">
        <f>+'[1]MODELO COSTEO 31 MAYO'!AB40</f>
        <v>291.23375341552571</v>
      </c>
      <c r="F29" s="2">
        <f>+'[1]MODELO COSTEO 31 MAYO'!I40</f>
        <v>1</v>
      </c>
      <c r="G29" s="4">
        <f t="shared" si="0"/>
        <v>291.23375341552571</v>
      </c>
      <c r="H29" s="5">
        <v>0.19</v>
      </c>
      <c r="I29" s="4">
        <f t="shared" si="1"/>
        <v>55.334413148949885</v>
      </c>
      <c r="J29" s="4">
        <f t="shared" si="2"/>
        <v>346.56816656447558</v>
      </c>
    </row>
    <row r="30" spans="2:10" ht="15" thickBot="1" x14ac:dyDescent="0.4">
      <c r="B30" s="2" t="str">
        <f>+'[1]MODELO COSTEO 31 MAYO'!D41</f>
        <v>30222-E</v>
      </c>
      <c r="C30" s="2" t="str">
        <f>+'[1]MODELO COSTEO 31 MAYO'!E41</f>
        <v>Nitrato de plata puro</v>
      </c>
      <c r="D30" s="3" t="str">
        <f>+'[1]MODELO COSTEO 31 MAYO'!G41</f>
        <v>PHYWE</v>
      </c>
      <c r="E30" s="4">
        <f>+'[1]MODELO COSTEO 31 MAYO'!AB41</f>
        <v>247.00762607940391</v>
      </c>
      <c r="F30" s="2">
        <f>+'[1]MODELO COSTEO 31 MAYO'!I41</f>
        <v>1</v>
      </c>
      <c r="G30" s="4">
        <f t="shared" si="0"/>
        <v>247.00762607940391</v>
      </c>
      <c r="H30" s="5">
        <v>0.19</v>
      </c>
      <c r="I30" s="4">
        <f t="shared" si="1"/>
        <v>46.931448955086744</v>
      </c>
      <c r="J30" s="4">
        <f t="shared" si="2"/>
        <v>293.93907503449066</v>
      </c>
    </row>
    <row r="31" spans="2:10" ht="15" thickBot="1" x14ac:dyDescent="0.4">
      <c r="B31" s="6" t="s">
        <v>9</v>
      </c>
      <c r="C31" s="7"/>
      <c r="D31" s="7"/>
      <c r="E31" s="7"/>
      <c r="F31" s="8"/>
      <c r="G31" s="9">
        <f>SUM(G5:G30)</f>
        <v>133443.63515849534</v>
      </c>
      <c r="H31" s="9"/>
      <c r="I31" s="9">
        <f>SUM(I5:I30)</f>
        <v>25354.290680114114</v>
      </c>
      <c r="J31" s="9">
        <f>SUM(J5:J30)</f>
        <v>158797.92583860949</v>
      </c>
    </row>
  </sheetData>
  <mergeCells count="1">
    <mergeCell ref="B31:F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PRECIOS DE VENTA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 Lizeth Mirque Canchon</dc:creator>
  <cp:lastModifiedBy>Angie Lizeth Mirque Canchon</cp:lastModifiedBy>
  <dcterms:created xsi:type="dcterms:W3CDTF">2024-05-31T14:55:52Z</dcterms:created>
  <dcterms:modified xsi:type="dcterms:W3CDTF">2024-05-31T14:56:36Z</dcterms:modified>
</cp:coreProperties>
</file>