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pivotTables/pivotTable3.xml" ContentType="application/vnd.openxmlformats-officedocument.spreadsheetml.pivotTable+xml"/>
  <Override PartName="/xl/comments1.xml" ContentType="application/vnd.openxmlformats-officedocument.spreadsheetml.comments+xml"/>
  <Override PartName="/xl/comments2.xml" ContentType="application/vnd.openxmlformats-officedocument.spreadsheetml.comments+xml"/>
  <Override PartName="/xl/pivotTables/pivotTable4.xml" ContentType="application/vnd.openxmlformats-officedocument.spreadsheetml.pivotTable+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92" windowWidth="13608" windowHeight="5988" tabRatio="759" firstSheet="6" activeTab="11"/>
  </bookViews>
  <sheets>
    <sheet name="Sheet2" sheetId="40" r:id="rId1"/>
    <sheet name="Elevantal statistik" sheetId="25" r:id="rId2"/>
    <sheet name="Besøgsstatistik" sheetId="36" r:id="rId3"/>
    <sheet name="GYM" sheetId="1" r:id="rId4"/>
    <sheet name="Kommune_Regioner" sheetId="29" r:id="rId5"/>
    <sheet name="SNM 2014" sheetId="9" r:id="rId6"/>
    <sheet name="SNM 2015" sheetId="14" r:id="rId7"/>
    <sheet name="Tilsendt fra GYM" sheetId="12" r:id="rId8"/>
    <sheet name="Til Peter Rask_Klar_" sheetId="7" r:id="rId9"/>
    <sheet name="UndersøgteLoks" sheetId="21" r:id="rId10"/>
    <sheet name="TW_overview" sheetId="39" r:id="rId11"/>
    <sheet name="Tap Water" sheetId="22" r:id="rId12"/>
    <sheet name="tap water_update 4. januar 2016" sheetId="24" r:id="rId13"/>
    <sheet name="Tap Water Test" sheetId="28" r:id="rId14"/>
  </sheets>
  <definedNames>
    <definedName name="_xlnm._FilterDatabase" localSheetId="3" hidden="1">GYM!$A$1:$AO$307</definedName>
    <definedName name="_xlnm._FilterDatabase" localSheetId="4" hidden="1">Kommune_Regioner!$A$1:$B$1</definedName>
    <definedName name="_xlnm._FilterDatabase" localSheetId="5" hidden="1">'SNM 2014'!$A$1:$Q$98</definedName>
    <definedName name="_xlnm._FilterDatabase" localSheetId="6" hidden="1">'SNM 2015'!$A$1:$R$34</definedName>
    <definedName name="_xlnm._FilterDatabase" localSheetId="11" hidden="1">'Tap Water'!$A$1:$AQ$30</definedName>
    <definedName name="_xlnm._FilterDatabase" localSheetId="12" hidden="1">'tap water_update 4. januar 2016'!$A$3:$B$3</definedName>
    <definedName name="_xlnm._FilterDatabase" localSheetId="8" hidden="1">'Til Peter Rask_Klar_'!$A$1:$D$46</definedName>
    <definedName name="_xlnm._FilterDatabase" localSheetId="7" hidden="1">'Tilsendt fra GYM'!$A$1:$P$15</definedName>
    <definedName name="_xlnm.Print_Area" localSheetId="3">GYM!$AB$2:$AJ$84</definedName>
  </definedNames>
  <calcPr calcId="145621"/>
  <pivotCaches>
    <pivotCache cacheId="6" r:id="rId15"/>
    <pivotCache cacheId="7" r:id="rId16"/>
    <pivotCache cacheId="8" r:id="rId17"/>
    <pivotCache cacheId="9" r:id="rId18"/>
  </pivotCaches>
</workbook>
</file>

<file path=xl/calcChain.xml><?xml version="1.0" encoding="utf-8"?>
<calcChain xmlns="http://schemas.openxmlformats.org/spreadsheetml/2006/main">
  <c r="Y91" i="22" l="1"/>
  <c r="P91" i="22"/>
  <c r="M91" i="22"/>
  <c r="I91" i="22"/>
  <c r="H91" i="22"/>
  <c r="Y90" i="22"/>
  <c r="P90" i="22"/>
  <c r="M90" i="22"/>
  <c r="I90" i="22"/>
  <c r="H90" i="22"/>
  <c r="Y87" i="22"/>
  <c r="P87" i="22"/>
  <c r="Y88" i="22"/>
  <c r="P88" i="22"/>
  <c r="M88" i="22"/>
  <c r="I88" i="22"/>
  <c r="H88" i="22"/>
  <c r="Y96" i="22"/>
  <c r="P96" i="22"/>
  <c r="M96" i="22"/>
  <c r="I96" i="22"/>
  <c r="H96" i="22"/>
  <c r="Y20" i="22" l="1"/>
  <c r="M93" i="22"/>
  <c r="M94" i="22"/>
  <c r="P58" i="22"/>
  <c r="M58" i="22"/>
  <c r="P57" i="22"/>
  <c r="M57" i="22"/>
  <c r="P93" i="22"/>
  <c r="Y93" i="22"/>
  <c r="Y94" i="22"/>
  <c r="P94" i="22"/>
  <c r="Y59" i="22" l="1"/>
  <c r="K263" i="1" l="1"/>
  <c r="J263" i="1"/>
  <c r="I263" i="1"/>
  <c r="H263" i="1"/>
  <c r="AC210" i="1"/>
  <c r="X210" i="1"/>
  <c r="T210" i="1"/>
  <c r="S210" i="1"/>
  <c r="O210" i="1"/>
  <c r="K210" i="1"/>
  <c r="J210" i="1"/>
  <c r="I210" i="1"/>
  <c r="H210" i="1"/>
  <c r="O267" i="1"/>
  <c r="O212" i="1"/>
  <c r="O237" i="1"/>
  <c r="O266" i="1"/>
  <c r="O271" i="1"/>
  <c r="O265" i="1"/>
  <c r="O270" i="1"/>
  <c r="O275" i="1"/>
  <c r="O276" i="1"/>
  <c r="O277" i="1"/>
  <c r="O278" i="1"/>
  <c r="O279" i="1"/>
  <c r="O280" i="1"/>
  <c r="O281" i="1"/>
  <c r="O282" i="1"/>
  <c r="O283" i="1"/>
  <c r="O284" i="1"/>
  <c r="AC209" i="1" l="1"/>
  <c r="X209" i="1"/>
  <c r="T209" i="1"/>
  <c r="S209" i="1"/>
  <c r="O209" i="1"/>
  <c r="K209" i="1"/>
  <c r="J209" i="1"/>
  <c r="I209" i="1"/>
  <c r="H209" i="1"/>
  <c r="Y97" i="22" l="1"/>
  <c r="P97" i="22"/>
  <c r="M97" i="22"/>
  <c r="I97" i="22"/>
  <c r="H97" i="22"/>
  <c r="H69" i="22" l="1"/>
  <c r="Y69" i="22"/>
  <c r="P86" i="22"/>
  <c r="P89" i="22"/>
  <c r="P92" i="22"/>
  <c r="P95" i="22"/>
  <c r="P98" i="22"/>
  <c r="P6" i="22"/>
  <c r="P69" i="22"/>
  <c r="P79" i="22"/>
  <c r="P80" i="22"/>
  <c r="P81" i="22"/>
  <c r="P82" i="22"/>
  <c r="P83" i="22"/>
  <c r="P84" i="22"/>
  <c r="P85" i="22"/>
  <c r="M69" i="22"/>
  <c r="I69" i="22"/>
  <c r="Y43" i="22" l="1"/>
  <c r="Y42" i="22"/>
  <c r="Y70" i="22" l="1"/>
  <c r="P70" i="22"/>
  <c r="M70" i="22"/>
  <c r="I70" i="22"/>
  <c r="H70" i="22"/>
  <c r="M3" i="22" l="1"/>
  <c r="M2" i="22"/>
  <c r="Y50" i="22"/>
  <c r="Y83" i="22"/>
  <c r="M83" i="22"/>
  <c r="J83" i="22"/>
  <c r="I83" i="22"/>
  <c r="H83" i="22"/>
  <c r="Y82" i="22"/>
  <c r="M82" i="22"/>
  <c r="J82" i="22"/>
  <c r="I82" i="22"/>
  <c r="H82" i="22"/>
  <c r="Y60" i="22"/>
  <c r="Y62" i="22"/>
  <c r="Y61" i="22"/>
  <c r="Y89" i="22"/>
  <c r="M89" i="22"/>
  <c r="I89" i="22"/>
  <c r="H89" i="22"/>
  <c r="Y95" i="22"/>
  <c r="M95" i="22"/>
  <c r="I95" i="22"/>
  <c r="H95" i="22"/>
  <c r="Y86" i="22"/>
  <c r="Y49" i="22"/>
  <c r="Y54" i="22"/>
  <c r="Y53" i="22"/>
  <c r="Y92" i="22"/>
  <c r="M92" i="22"/>
  <c r="I92" i="22"/>
  <c r="H92" i="22"/>
  <c r="Y98" i="22"/>
  <c r="M98" i="22"/>
  <c r="I98" i="22"/>
  <c r="H98" i="22"/>
  <c r="Y34" i="22"/>
  <c r="Y33" i="22"/>
  <c r="Y32" i="22"/>
  <c r="Y31" i="22"/>
  <c r="Y19" i="22"/>
  <c r="Y76" i="22"/>
  <c r="Y75" i="22"/>
  <c r="Y79" i="22"/>
  <c r="Y85" i="22"/>
  <c r="M85" i="22"/>
  <c r="J85" i="22"/>
  <c r="I85" i="22"/>
  <c r="H85" i="22"/>
  <c r="Y84" i="22"/>
  <c r="M84" i="22"/>
  <c r="J84" i="22"/>
  <c r="I84" i="22"/>
  <c r="H84" i="22"/>
  <c r="Y68" i="22"/>
  <c r="P68" i="22"/>
  <c r="M68" i="22"/>
  <c r="I68" i="22"/>
  <c r="H68" i="22"/>
  <c r="Y67" i="22"/>
  <c r="P67" i="22"/>
  <c r="M67" i="22"/>
  <c r="I67" i="22"/>
  <c r="H67" i="22"/>
  <c r="Y39" i="22"/>
  <c r="P39" i="22"/>
  <c r="M39" i="22"/>
  <c r="I39" i="22"/>
  <c r="H39" i="22"/>
  <c r="Y38" i="22"/>
  <c r="P38" i="22"/>
  <c r="M38" i="22"/>
  <c r="I38" i="22"/>
  <c r="H38" i="22"/>
  <c r="Y64" i="22"/>
  <c r="P64" i="22"/>
  <c r="M64" i="22"/>
  <c r="I64" i="22"/>
  <c r="H64" i="22"/>
  <c r="Y63" i="22"/>
  <c r="P63" i="22"/>
  <c r="M63" i="22"/>
  <c r="I63" i="22"/>
  <c r="H63" i="22"/>
  <c r="Y72" i="22"/>
  <c r="P72" i="22"/>
  <c r="M72" i="22"/>
  <c r="I72" i="22"/>
  <c r="H72" i="22"/>
  <c r="Y78" i="22"/>
  <c r="P78" i="22"/>
  <c r="M78" i="22"/>
  <c r="I78" i="22"/>
  <c r="H78" i="22"/>
  <c r="Y77" i="22"/>
  <c r="P77" i="22"/>
  <c r="M77" i="22"/>
  <c r="I77" i="22"/>
  <c r="H77" i="22"/>
  <c r="Y44" i="22"/>
  <c r="P44" i="22"/>
  <c r="M44" i="22"/>
  <c r="I44" i="22"/>
  <c r="H44" i="22"/>
  <c r="P43" i="22"/>
  <c r="M43" i="22"/>
  <c r="I43" i="22"/>
  <c r="H43" i="22"/>
  <c r="P42" i="22"/>
  <c r="M42" i="22"/>
  <c r="I42" i="22"/>
  <c r="H42" i="22"/>
  <c r="Y74" i="22"/>
  <c r="P74" i="22"/>
  <c r="M74" i="22"/>
  <c r="I74" i="22"/>
  <c r="H74" i="22"/>
  <c r="Y81" i="22"/>
  <c r="Y80" i="22"/>
  <c r="Y66" i="22"/>
  <c r="P66" i="22"/>
  <c r="M66" i="22"/>
  <c r="I66" i="22"/>
  <c r="H66" i="22"/>
  <c r="Y65" i="22"/>
  <c r="P65" i="22"/>
  <c r="M65" i="22"/>
  <c r="I65" i="22"/>
  <c r="H65" i="22"/>
  <c r="Y46" i="22"/>
  <c r="P46" i="22"/>
  <c r="M46" i="22"/>
  <c r="I46" i="22"/>
  <c r="H46" i="22"/>
  <c r="Y71" i="22"/>
  <c r="P71" i="22"/>
  <c r="M71" i="22"/>
  <c r="I71" i="22"/>
  <c r="H71" i="22"/>
  <c r="Y27" i="22"/>
  <c r="P27" i="22"/>
  <c r="M27" i="22"/>
  <c r="I27" i="22"/>
  <c r="H27" i="22"/>
  <c r="Y26" i="22"/>
  <c r="P26" i="22"/>
  <c r="M26" i="22"/>
  <c r="I26" i="22"/>
  <c r="H26" i="22"/>
  <c r="Y73" i="22"/>
  <c r="P73" i="22"/>
  <c r="M73" i="22"/>
  <c r="I73" i="22"/>
  <c r="H73" i="22"/>
  <c r="Y56" i="22"/>
  <c r="P56" i="22"/>
  <c r="M56" i="22"/>
  <c r="I56" i="22"/>
  <c r="H56" i="22"/>
  <c r="Y55" i="22"/>
  <c r="P55" i="22"/>
  <c r="M55" i="22"/>
  <c r="I55" i="22"/>
  <c r="H55" i="22"/>
  <c r="Y52" i="22"/>
  <c r="P52" i="22"/>
  <c r="M52" i="22"/>
  <c r="I52" i="22"/>
  <c r="H52" i="22"/>
  <c r="Y51" i="22"/>
  <c r="P51" i="22"/>
  <c r="M51" i="22"/>
  <c r="I51" i="22"/>
  <c r="H51" i="22"/>
  <c r="Y36" i="22"/>
  <c r="Y35" i="22"/>
  <c r="Y29" i="22"/>
  <c r="Y22" i="22"/>
  <c r="Y45" i="22"/>
  <c r="Y37" i="22"/>
  <c r="Y41" i="22"/>
  <c r="Y40" i="22"/>
  <c r="Y25" i="22"/>
  <c r="Y24" i="22"/>
  <c r="Y23" i="22"/>
  <c r="Y28" i="22"/>
  <c r="Y30" i="22"/>
  <c r="Y7" i="22"/>
  <c r="Y21" i="22"/>
  <c r="Y17" i="22"/>
  <c r="Y16" i="22"/>
  <c r="Y15" i="22"/>
  <c r="Y11" i="22"/>
  <c r="Y18" i="22"/>
  <c r="Y13" i="22"/>
  <c r="Y9" i="22"/>
  <c r="Y8" i="22"/>
  <c r="Y14" i="22"/>
  <c r="Y12" i="22"/>
  <c r="Y10" i="22"/>
  <c r="AC18" i="12"/>
  <c r="X307" i="1"/>
  <c r="T307" i="1"/>
  <c r="X306" i="1"/>
  <c r="T306" i="1"/>
  <c r="K306" i="1"/>
  <c r="J306" i="1"/>
  <c r="I306" i="1"/>
  <c r="H306" i="1"/>
  <c r="X305" i="1"/>
  <c r="T305" i="1"/>
  <c r="K305" i="1"/>
  <c r="J305" i="1"/>
  <c r="I305" i="1"/>
  <c r="H305" i="1"/>
  <c r="X304" i="1"/>
  <c r="T304" i="1"/>
  <c r="K304" i="1"/>
  <c r="J304" i="1"/>
  <c r="I304" i="1"/>
  <c r="H304" i="1"/>
  <c r="X303" i="1"/>
  <c r="T303" i="1"/>
  <c r="K303" i="1"/>
  <c r="J303" i="1"/>
  <c r="I303" i="1"/>
  <c r="H303" i="1"/>
  <c r="X302" i="1"/>
  <c r="T302" i="1"/>
  <c r="K302" i="1"/>
  <c r="J302" i="1"/>
  <c r="I302" i="1"/>
  <c r="H302" i="1"/>
  <c r="X301" i="1"/>
  <c r="T301" i="1"/>
  <c r="K301" i="1"/>
  <c r="J301" i="1"/>
  <c r="I301" i="1"/>
  <c r="H301" i="1"/>
  <c r="X300" i="1"/>
  <c r="T300" i="1"/>
  <c r="K300" i="1"/>
  <c r="J300" i="1"/>
  <c r="I300" i="1"/>
  <c r="H300" i="1"/>
  <c r="X299" i="1"/>
  <c r="T299" i="1"/>
  <c r="K299" i="1"/>
  <c r="J299" i="1"/>
  <c r="I299" i="1"/>
  <c r="H299" i="1"/>
  <c r="X298" i="1"/>
  <c r="T298" i="1"/>
  <c r="K298" i="1"/>
  <c r="J298" i="1"/>
  <c r="I298" i="1"/>
  <c r="H298" i="1"/>
  <c r="X297" i="1"/>
  <c r="T297" i="1"/>
  <c r="K297" i="1"/>
  <c r="J297" i="1"/>
  <c r="I297" i="1"/>
  <c r="H297" i="1"/>
  <c r="X296" i="1"/>
  <c r="T296" i="1"/>
  <c r="K296" i="1"/>
  <c r="J296" i="1"/>
  <c r="I296" i="1"/>
  <c r="H296" i="1"/>
  <c r="X295" i="1"/>
  <c r="T295" i="1"/>
  <c r="K295" i="1"/>
  <c r="J295" i="1"/>
  <c r="I295" i="1"/>
  <c r="H295" i="1"/>
  <c r="X294" i="1"/>
  <c r="T294" i="1"/>
  <c r="K294" i="1"/>
  <c r="J294" i="1"/>
  <c r="I294" i="1"/>
  <c r="H294" i="1"/>
  <c r="X293" i="1"/>
  <c r="T293" i="1"/>
  <c r="K293" i="1"/>
  <c r="J293" i="1"/>
  <c r="I293" i="1"/>
  <c r="H293" i="1"/>
  <c r="X292" i="1"/>
  <c r="T292" i="1"/>
  <c r="K292" i="1"/>
  <c r="J292" i="1"/>
  <c r="I292" i="1"/>
  <c r="H292" i="1"/>
  <c r="X291" i="1"/>
  <c r="T291" i="1"/>
  <c r="K291" i="1"/>
  <c r="J291" i="1"/>
  <c r="I291" i="1"/>
  <c r="H291" i="1"/>
  <c r="X290" i="1"/>
  <c r="T290" i="1"/>
  <c r="K290" i="1"/>
  <c r="J290" i="1"/>
  <c r="I290" i="1"/>
  <c r="H290" i="1"/>
  <c r="X289" i="1"/>
  <c r="T289" i="1"/>
  <c r="K289" i="1"/>
  <c r="J289" i="1"/>
  <c r="I289" i="1"/>
  <c r="H289" i="1"/>
  <c r="X288" i="1"/>
  <c r="T288" i="1"/>
  <c r="K288" i="1"/>
  <c r="J288" i="1"/>
  <c r="I288" i="1"/>
  <c r="H288" i="1"/>
  <c r="X287" i="1"/>
  <c r="T287" i="1"/>
  <c r="K287" i="1"/>
  <c r="J287" i="1"/>
  <c r="I287" i="1"/>
  <c r="H287" i="1"/>
  <c r="X286" i="1"/>
  <c r="T286" i="1"/>
  <c r="K286" i="1"/>
  <c r="J286" i="1"/>
  <c r="I286" i="1"/>
  <c r="H286" i="1"/>
  <c r="X285" i="1"/>
  <c r="T285" i="1"/>
  <c r="K285" i="1"/>
  <c r="J285" i="1"/>
  <c r="I285" i="1"/>
  <c r="H285" i="1"/>
  <c r="X284" i="1"/>
  <c r="T284" i="1"/>
  <c r="K284" i="1"/>
  <c r="J284" i="1"/>
  <c r="I284" i="1"/>
  <c r="H284" i="1"/>
  <c r="X283" i="1"/>
  <c r="T283" i="1"/>
  <c r="K283" i="1"/>
  <c r="J283" i="1"/>
  <c r="I283" i="1"/>
  <c r="H283" i="1"/>
  <c r="X282" i="1"/>
  <c r="T282" i="1"/>
  <c r="K282" i="1"/>
  <c r="J282" i="1"/>
  <c r="I282" i="1"/>
  <c r="H282" i="1"/>
  <c r="X281" i="1"/>
  <c r="T281" i="1"/>
  <c r="K281" i="1"/>
  <c r="J281" i="1"/>
  <c r="I281" i="1"/>
  <c r="H281" i="1"/>
  <c r="X280" i="1"/>
  <c r="T280" i="1"/>
  <c r="K280" i="1"/>
  <c r="J280" i="1"/>
  <c r="I280" i="1"/>
  <c r="H280" i="1"/>
  <c r="X279" i="1"/>
  <c r="T279" i="1"/>
  <c r="K279" i="1"/>
  <c r="J279" i="1"/>
  <c r="I279" i="1"/>
  <c r="H279" i="1"/>
  <c r="X278" i="1"/>
  <c r="T278" i="1"/>
  <c r="K278" i="1"/>
  <c r="J278" i="1"/>
  <c r="I278" i="1"/>
  <c r="H278" i="1"/>
  <c r="X277" i="1"/>
  <c r="T277" i="1"/>
  <c r="K277" i="1"/>
  <c r="J277" i="1"/>
  <c r="I277" i="1"/>
  <c r="H277" i="1"/>
  <c r="X276" i="1"/>
  <c r="T276" i="1"/>
  <c r="K276" i="1"/>
  <c r="J276" i="1"/>
  <c r="I276" i="1"/>
  <c r="H276" i="1"/>
  <c r="X275" i="1"/>
  <c r="T275" i="1"/>
  <c r="K275" i="1"/>
  <c r="J275" i="1"/>
  <c r="I275" i="1"/>
  <c r="H275" i="1"/>
  <c r="X270" i="1"/>
  <c r="T270" i="1"/>
  <c r="K270" i="1"/>
  <c r="J270" i="1"/>
  <c r="I270" i="1"/>
  <c r="H270" i="1"/>
  <c r="X265" i="1"/>
  <c r="T265" i="1"/>
  <c r="K265" i="1"/>
  <c r="J265" i="1"/>
  <c r="I265" i="1"/>
  <c r="H265" i="1"/>
  <c r="X271" i="1"/>
  <c r="T271" i="1"/>
  <c r="K271" i="1"/>
  <c r="J271" i="1"/>
  <c r="I271" i="1"/>
  <c r="H271" i="1"/>
  <c r="X266" i="1"/>
  <c r="T266" i="1"/>
  <c r="K266" i="1"/>
  <c r="J266" i="1"/>
  <c r="I266" i="1"/>
  <c r="H266" i="1"/>
  <c r="X237" i="1"/>
  <c r="T237" i="1"/>
  <c r="K237" i="1"/>
  <c r="J237" i="1"/>
  <c r="I237" i="1"/>
  <c r="H237" i="1"/>
  <c r="X212" i="1"/>
  <c r="T212" i="1"/>
  <c r="K212" i="1"/>
  <c r="J212" i="1"/>
  <c r="I212" i="1"/>
  <c r="H212" i="1"/>
  <c r="X267" i="1"/>
  <c r="T267" i="1"/>
  <c r="K267" i="1"/>
  <c r="J267" i="1"/>
  <c r="I267" i="1"/>
  <c r="H267" i="1"/>
  <c r="X239" i="1"/>
  <c r="T239" i="1"/>
  <c r="O239" i="1"/>
  <c r="K239" i="1"/>
  <c r="J239" i="1"/>
  <c r="I239" i="1"/>
  <c r="H239" i="1"/>
  <c r="X263" i="1"/>
  <c r="T263" i="1"/>
  <c r="S263" i="1"/>
  <c r="O263" i="1"/>
  <c r="X242" i="1"/>
  <c r="T242" i="1"/>
  <c r="S242" i="1"/>
  <c r="O242" i="1"/>
  <c r="K242" i="1"/>
  <c r="J242" i="1"/>
  <c r="I242" i="1"/>
  <c r="H242" i="1"/>
  <c r="X223" i="1"/>
  <c r="T223" i="1"/>
  <c r="S223" i="1"/>
  <c r="O223" i="1"/>
  <c r="K223" i="1"/>
  <c r="J223" i="1"/>
  <c r="I223" i="1"/>
  <c r="H223" i="1"/>
  <c r="AI274" i="1"/>
  <c r="AC274" i="1"/>
  <c r="X274" i="1"/>
  <c r="T274" i="1"/>
  <c r="S274" i="1"/>
  <c r="O274" i="1"/>
  <c r="K274" i="1"/>
  <c r="J274" i="1"/>
  <c r="I274" i="1"/>
  <c r="H274" i="1"/>
  <c r="AI273" i="1"/>
  <c r="AC273" i="1"/>
  <c r="X273" i="1"/>
  <c r="T273" i="1"/>
  <c r="S273" i="1"/>
  <c r="O273" i="1"/>
  <c r="K273" i="1"/>
  <c r="J273" i="1"/>
  <c r="I273" i="1"/>
  <c r="H273" i="1"/>
  <c r="AI272" i="1"/>
  <c r="AC272" i="1"/>
  <c r="X272" i="1"/>
  <c r="T272" i="1"/>
  <c r="S272" i="1"/>
  <c r="O272" i="1"/>
  <c r="K272" i="1"/>
  <c r="J272" i="1"/>
  <c r="I272" i="1"/>
  <c r="H272" i="1"/>
  <c r="X269" i="1"/>
  <c r="T269" i="1"/>
  <c r="S269" i="1"/>
  <c r="O269" i="1"/>
  <c r="K269" i="1"/>
  <c r="J269" i="1"/>
  <c r="I269" i="1"/>
  <c r="H269" i="1"/>
  <c r="X268" i="1"/>
  <c r="T268" i="1"/>
  <c r="S268" i="1"/>
  <c r="O268" i="1"/>
  <c r="K268" i="1"/>
  <c r="J268" i="1"/>
  <c r="I268" i="1"/>
  <c r="H268" i="1"/>
  <c r="X264" i="1"/>
  <c r="T264" i="1"/>
  <c r="S264" i="1"/>
  <c r="O264" i="1"/>
  <c r="K264" i="1"/>
  <c r="J264" i="1"/>
  <c r="I264" i="1"/>
  <c r="H264" i="1"/>
  <c r="X262" i="1"/>
  <c r="T262" i="1"/>
  <c r="S262" i="1"/>
  <c r="O262" i="1"/>
  <c r="K262" i="1"/>
  <c r="J262" i="1"/>
  <c r="I262" i="1"/>
  <c r="H262" i="1"/>
  <c r="X261" i="1"/>
  <c r="T261" i="1"/>
  <c r="S261" i="1"/>
  <c r="O261" i="1"/>
  <c r="K261" i="1"/>
  <c r="J261" i="1"/>
  <c r="I261" i="1"/>
  <c r="H261" i="1"/>
  <c r="X260" i="1"/>
  <c r="T260" i="1"/>
  <c r="S260" i="1"/>
  <c r="O260" i="1"/>
  <c r="K260" i="1"/>
  <c r="J260" i="1"/>
  <c r="I260" i="1"/>
  <c r="H260" i="1"/>
  <c r="AC259" i="1"/>
  <c r="X259" i="1"/>
  <c r="T259" i="1"/>
  <c r="S259" i="1"/>
  <c r="O259" i="1"/>
  <c r="K259" i="1"/>
  <c r="J259" i="1"/>
  <c r="I259" i="1"/>
  <c r="H259" i="1"/>
  <c r="X258" i="1"/>
  <c r="T258" i="1"/>
  <c r="S258" i="1"/>
  <c r="O258" i="1"/>
  <c r="K258" i="1"/>
  <c r="J258" i="1"/>
  <c r="I258" i="1"/>
  <c r="H258" i="1"/>
  <c r="AC257" i="1"/>
  <c r="X257" i="1"/>
  <c r="T257" i="1"/>
  <c r="S257" i="1"/>
  <c r="O257" i="1"/>
  <c r="K257" i="1"/>
  <c r="J257" i="1"/>
  <c r="I257" i="1"/>
  <c r="H257" i="1"/>
  <c r="AC256" i="1"/>
  <c r="X256" i="1"/>
  <c r="T256" i="1"/>
  <c r="S256" i="1"/>
  <c r="O256" i="1"/>
  <c r="K256" i="1"/>
  <c r="J256" i="1"/>
  <c r="I256" i="1"/>
  <c r="H256" i="1"/>
  <c r="AI255" i="1"/>
  <c r="AC255" i="1"/>
  <c r="X255" i="1"/>
  <c r="T255" i="1"/>
  <c r="S255" i="1"/>
  <c r="O255" i="1"/>
  <c r="K255" i="1"/>
  <c r="J255" i="1"/>
  <c r="I255" i="1"/>
  <c r="H255" i="1"/>
  <c r="AI254" i="1"/>
  <c r="AC254" i="1"/>
  <c r="X254" i="1"/>
  <c r="T254" i="1"/>
  <c r="S254" i="1"/>
  <c r="O254" i="1"/>
  <c r="K254" i="1"/>
  <c r="J254" i="1"/>
  <c r="I254" i="1"/>
  <c r="H254" i="1"/>
  <c r="X253" i="1"/>
  <c r="T253" i="1"/>
  <c r="S253" i="1"/>
  <c r="O253" i="1"/>
  <c r="K253" i="1"/>
  <c r="J253" i="1"/>
  <c r="I253" i="1"/>
  <c r="H253" i="1"/>
  <c r="AI252" i="1"/>
  <c r="AC252" i="1"/>
  <c r="X252" i="1"/>
  <c r="T252" i="1"/>
  <c r="S252" i="1"/>
  <c r="O252" i="1"/>
  <c r="K252" i="1"/>
  <c r="J252" i="1"/>
  <c r="I252" i="1"/>
  <c r="H252" i="1"/>
  <c r="AI251" i="1"/>
  <c r="AC251" i="1"/>
  <c r="X251" i="1"/>
  <c r="T251" i="1"/>
  <c r="S251" i="1"/>
  <c r="O251" i="1"/>
  <c r="K251" i="1"/>
  <c r="J251" i="1"/>
  <c r="I251" i="1"/>
  <c r="H251" i="1"/>
  <c r="X250" i="1"/>
  <c r="T250" i="1"/>
  <c r="S250" i="1"/>
  <c r="O250" i="1"/>
  <c r="K250" i="1"/>
  <c r="J250" i="1"/>
  <c r="I250" i="1"/>
  <c r="H250" i="1"/>
  <c r="AC249" i="1"/>
  <c r="X249" i="1"/>
  <c r="T249" i="1"/>
  <c r="S249" i="1"/>
  <c r="O249" i="1"/>
  <c r="K249" i="1"/>
  <c r="J249" i="1"/>
  <c r="I249" i="1"/>
  <c r="H249" i="1"/>
  <c r="X248" i="1"/>
  <c r="T248" i="1"/>
  <c r="S248" i="1"/>
  <c r="O248" i="1"/>
  <c r="K248" i="1"/>
  <c r="J248" i="1"/>
  <c r="I248" i="1"/>
  <c r="H248" i="1"/>
  <c r="X247" i="1"/>
  <c r="T247" i="1"/>
  <c r="S247" i="1"/>
  <c r="O247" i="1"/>
  <c r="K247" i="1"/>
  <c r="J247" i="1"/>
  <c r="I247" i="1"/>
  <c r="H247" i="1"/>
  <c r="X246" i="1"/>
  <c r="T246" i="1"/>
  <c r="S246" i="1"/>
  <c r="O246" i="1"/>
  <c r="K246" i="1"/>
  <c r="J246" i="1"/>
  <c r="I246" i="1"/>
  <c r="H246" i="1"/>
  <c r="X245" i="1"/>
  <c r="T245" i="1"/>
  <c r="S245" i="1"/>
  <c r="O245" i="1"/>
  <c r="K245" i="1"/>
  <c r="J245" i="1"/>
  <c r="I245" i="1"/>
  <c r="H245" i="1"/>
  <c r="X244" i="1"/>
  <c r="T244" i="1"/>
  <c r="S244" i="1"/>
  <c r="O244" i="1"/>
  <c r="K244" i="1"/>
  <c r="J244" i="1"/>
  <c r="I244" i="1"/>
  <c r="H244" i="1"/>
  <c r="AC243" i="1"/>
  <c r="X243" i="1"/>
  <c r="T243" i="1"/>
  <c r="S243" i="1"/>
  <c r="O243" i="1"/>
  <c r="K243" i="1"/>
  <c r="J243" i="1"/>
  <c r="I243" i="1"/>
  <c r="H243" i="1"/>
  <c r="X241" i="1"/>
  <c r="T241" i="1"/>
  <c r="S241" i="1"/>
  <c r="O241" i="1"/>
  <c r="K241" i="1"/>
  <c r="J241" i="1"/>
  <c r="I241" i="1"/>
  <c r="H241" i="1"/>
  <c r="X240" i="1"/>
  <c r="T240" i="1"/>
  <c r="S240" i="1"/>
  <c r="O240" i="1"/>
  <c r="K240" i="1"/>
  <c r="J240" i="1"/>
  <c r="I240" i="1"/>
  <c r="H240" i="1"/>
  <c r="AC238" i="1"/>
  <c r="X238" i="1"/>
  <c r="T238" i="1"/>
  <c r="S238" i="1"/>
  <c r="O238" i="1"/>
  <c r="K238" i="1"/>
  <c r="J238" i="1"/>
  <c r="I238" i="1"/>
  <c r="H238" i="1"/>
  <c r="X236" i="1"/>
  <c r="T236" i="1"/>
  <c r="S236" i="1"/>
  <c r="O236" i="1"/>
  <c r="K236" i="1"/>
  <c r="J236" i="1"/>
  <c r="I236" i="1"/>
  <c r="H236" i="1"/>
  <c r="X235" i="1"/>
  <c r="S235" i="1"/>
  <c r="O235" i="1"/>
  <c r="K235" i="1"/>
  <c r="J235" i="1"/>
  <c r="I235" i="1"/>
  <c r="H235" i="1"/>
  <c r="X234" i="1"/>
  <c r="T234" i="1"/>
  <c r="S234" i="1"/>
  <c r="O234" i="1"/>
  <c r="K234" i="1"/>
  <c r="J234" i="1"/>
  <c r="I234" i="1"/>
  <c r="H234" i="1"/>
  <c r="X233" i="1"/>
  <c r="T233" i="1"/>
  <c r="S233" i="1"/>
  <c r="O233" i="1"/>
  <c r="K233" i="1"/>
  <c r="J233" i="1"/>
  <c r="I233" i="1"/>
  <c r="H233" i="1"/>
  <c r="X232" i="1"/>
  <c r="T232" i="1"/>
  <c r="S232" i="1"/>
  <c r="O232" i="1"/>
  <c r="K232" i="1"/>
  <c r="J232" i="1"/>
  <c r="I232" i="1"/>
  <c r="H232" i="1"/>
  <c r="X231" i="1"/>
  <c r="T231" i="1"/>
  <c r="S231" i="1"/>
  <c r="O231" i="1"/>
  <c r="K231" i="1"/>
  <c r="J231" i="1"/>
  <c r="I231" i="1"/>
  <c r="H231" i="1"/>
  <c r="X230" i="1"/>
  <c r="T230" i="1"/>
  <c r="S230" i="1"/>
  <c r="O230" i="1"/>
  <c r="K230" i="1"/>
  <c r="J230" i="1"/>
  <c r="I230" i="1"/>
  <c r="H230" i="1"/>
  <c r="X229" i="1"/>
  <c r="T229" i="1"/>
  <c r="S229" i="1"/>
  <c r="O229" i="1"/>
  <c r="K229" i="1"/>
  <c r="J229" i="1"/>
  <c r="I229" i="1"/>
  <c r="H229" i="1"/>
  <c r="X228" i="1"/>
  <c r="T228" i="1"/>
  <c r="S228" i="1"/>
  <c r="O228" i="1"/>
  <c r="K228" i="1"/>
  <c r="J228" i="1"/>
  <c r="I228" i="1"/>
  <c r="H228" i="1"/>
  <c r="AI227" i="1"/>
  <c r="AC227" i="1"/>
  <c r="X227" i="1"/>
  <c r="T227" i="1"/>
  <c r="S227" i="1"/>
  <c r="O227" i="1"/>
  <c r="K227" i="1"/>
  <c r="J227" i="1"/>
  <c r="I227" i="1"/>
  <c r="H227" i="1"/>
  <c r="AI226" i="1"/>
  <c r="AC226" i="1"/>
  <c r="X226" i="1"/>
  <c r="T226" i="1"/>
  <c r="S226" i="1"/>
  <c r="O226" i="1"/>
  <c r="K226" i="1"/>
  <c r="J226" i="1"/>
  <c r="I226" i="1"/>
  <c r="H226" i="1"/>
  <c r="X225" i="1"/>
  <c r="T225" i="1"/>
  <c r="S225" i="1"/>
  <c r="O225" i="1"/>
  <c r="K225" i="1"/>
  <c r="J225" i="1"/>
  <c r="I225" i="1"/>
  <c r="H225" i="1"/>
  <c r="AI224" i="1"/>
  <c r="AC224" i="1"/>
  <c r="X224" i="1"/>
  <c r="T224" i="1"/>
  <c r="S224" i="1"/>
  <c r="O224" i="1"/>
  <c r="K224" i="1"/>
  <c r="J224" i="1"/>
  <c r="I224" i="1"/>
  <c r="H224" i="1"/>
  <c r="AI222" i="1"/>
  <c r="AC222" i="1"/>
  <c r="X222" i="1"/>
  <c r="T222" i="1"/>
  <c r="S222" i="1"/>
  <c r="O222" i="1"/>
  <c r="K222" i="1"/>
  <c r="J222" i="1"/>
  <c r="I222" i="1"/>
  <c r="H222" i="1"/>
  <c r="AI221" i="1"/>
  <c r="AC221" i="1"/>
  <c r="X221" i="1"/>
  <c r="T221" i="1"/>
  <c r="S221" i="1"/>
  <c r="O221" i="1"/>
  <c r="K221" i="1"/>
  <c r="J221" i="1"/>
  <c r="I221" i="1"/>
  <c r="H221" i="1"/>
  <c r="X220" i="1"/>
  <c r="T220" i="1"/>
  <c r="S220" i="1"/>
  <c r="O220" i="1"/>
  <c r="K220" i="1"/>
  <c r="J220" i="1"/>
  <c r="I220" i="1"/>
  <c r="H220" i="1"/>
  <c r="AI219" i="1"/>
  <c r="AC219" i="1"/>
  <c r="X219" i="1"/>
  <c r="T219" i="1"/>
  <c r="S219" i="1"/>
  <c r="O219" i="1"/>
  <c r="K219" i="1"/>
  <c r="J219" i="1"/>
  <c r="I219" i="1"/>
  <c r="H219" i="1"/>
  <c r="X218" i="1"/>
  <c r="T218" i="1"/>
  <c r="S218" i="1"/>
  <c r="O218" i="1"/>
  <c r="K218" i="1"/>
  <c r="J218" i="1"/>
  <c r="I218" i="1"/>
  <c r="H218" i="1"/>
  <c r="X217" i="1"/>
  <c r="T217" i="1"/>
  <c r="S217" i="1"/>
  <c r="O217" i="1"/>
  <c r="K217" i="1"/>
  <c r="J217" i="1"/>
  <c r="I217" i="1"/>
  <c r="H217" i="1"/>
  <c r="X216" i="1"/>
  <c r="T216" i="1"/>
  <c r="S216" i="1"/>
  <c r="O216" i="1"/>
  <c r="K216" i="1"/>
  <c r="J216" i="1"/>
  <c r="I216" i="1"/>
  <c r="H216" i="1"/>
  <c r="AI215" i="1"/>
  <c r="AC215" i="1"/>
  <c r="X215" i="1"/>
  <c r="T215" i="1"/>
  <c r="S215" i="1"/>
  <c r="O215" i="1"/>
  <c r="K215" i="1"/>
  <c r="J215" i="1"/>
  <c r="I215" i="1"/>
  <c r="H215" i="1"/>
  <c r="AI214" i="1"/>
  <c r="AC214" i="1"/>
  <c r="X214" i="1"/>
  <c r="T214" i="1"/>
  <c r="S214" i="1"/>
  <c r="O214" i="1"/>
  <c r="K214" i="1"/>
  <c r="J214" i="1"/>
  <c r="I214" i="1"/>
  <c r="H214" i="1"/>
  <c r="AI213" i="1"/>
  <c r="AC213" i="1"/>
  <c r="X213" i="1"/>
  <c r="T213" i="1"/>
  <c r="S213" i="1"/>
  <c r="O213" i="1"/>
  <c r="K213" i="1"/>
  <c r="J213" i="1"/>
  <c r="I213" i="1"/>
  <c r="H213" i="1"/>
  <c r="AC211" i="1"/>
  <c r="X211" i="1"/>
  <c r="T211" i="1"/>
  <c r="S211" i="1"/>
  <c r="O211" i="1"/>
  <c r="K211" i="1"/>
  <c r="J211" i="1"/>
  <c r="I211" i="1"/>
  <c r="H211" i="1"/>
  <c r="AC208" i="1"/>
  <c r="X208" i="1"/>
  <c r="T208" i="1"/>
  <c r="S208" i="1"/>
  <c r="O208" i="1"/>
  <c r="K208" i="1"/>
  <c r="J208" i="1"/>
  <c r="I208" i="1"/>
  <c r="H208" i="1"/>
  <c r="AC207" i="1"/>
  <c r="X207" i="1"/>
  <c r="T207" i="1"/>
  <c r="S207" i="1"/>
  <c r="O207" i="1"/>
  <c r="K207" i="1"/>
  <c r="J207" i="1"/>
  <c r="I207" i="1"/>
  <c r="H207" i="1"/>
  <c r="AI206" i="1"/>
  <c r="AC206" i="1"/>
  <c r="X206" i="1"/>
  <c r="T206" i="1"/>
  <c r="S206" i="1"/>
  <c r="O206" i="1"/>
  <c r="K206" i="1"/>
  <c r="J206" i="1"/>
  <c r="I206" i="1"/>
  <c r="H206" i="1"/>
  <c r="X205" i="1"/>
  <c r="T205" i="1"/>
  <c r="S205" i="1"/>
  <c r="O205" i="1"/>
  <c r="K205" i="1"/>
  <c r="J205" i="1"/>
  <c r="I205" i="1"/>
  <c r="H205" i="1"/>
  <c r="AC204" i="1"/>
  <c r="X204" i="1"/>
  <c r="T204" i="1"/>
  <c r="S204" i="1"/>
  <c r="O204" i="1"/>
  <c r="K204" i="1"/>
  <c r="J204" i="1"/>
  <c r="I204" i="1"/>
  <c r="H204" i="1"/>
  <c r="X203" i="1"/>
  <c r="T203" i="1"/>
  <c r="S203" i="1"/>
  <c r="O203" i="1"/>
  <c r="K203" i="1"/>
  <c r="J203" i="1"/>
  <c r="I203" i="1"/>
  <c r="H203" i="1"/>
  <c r="AC202" i="1"/>
  <c r="X202" i="1"/>
  <c r="T202" i="1"/>
  <c r="S202" i="1"/>
  <c r="O202" i="1"/>
  <c r="K202" i="1"/>
  <c r="J202" i="1"/>
  <c r="I202" i="1"/>
  <c r="H202" i="1"/>
  <c r="X201" i="1"/>
  <c r="T201" i="1"/>
  <c r="S201" i="1"/>
  <c r="O201" i="1"/>
  <c r="K201" i="1"/>
  <c r="J201" i="1"/>
  <c r="I201" i="1"/>
  <c r="H201" i="1"/>
  <c r="AC200" i="1"/>
  <c r="X200" i="1"/>
  <c r="T200" i="1"/>
  <c r="S200" i="1"/>
  <c r="O200" i="1"/>
  <c r="K200" i="1"/>
  <c r="J200" i="1"/>
  <c r="I200" i="1"/>
  <c r="H200" i="1"/>
  <c r="AI199" i="1"/>
  <c r="AC199" i="1"/>
  <c r="X199" i="1"/>
  <c r="T199" i="1"/>
  <c r="S199" i="1"/>
  <c r="O199" i="1"/>
  <c r="K199" i="1"/>
  <c r="J199" i="1"/>
  <c r="I199" i="1"/>
  <c r="H199" i="1"/>
  <c r="AI198" i="1"/>
  <c r="AC198" i="1"/>
  <c r="X198" i="1"/>
  <c r="T198" i="1"/>
  <c r="S198" i="1"/>
  <c r="O198" i="1"/>
  <c r="K198" i="1"/>
  <c r="J198" i="1"/>
  <c r="I198" i="1"/>
  <c r="H198" i="1"/>
  <c r="AI197" i="1"/>
  <c r="AC197" i="1"/>
  <c r="X197" i="1"/>
  <c r="T197" i="1"/>
  <c r="S197" i="1"/>
  <c r="O197" i="1"/>
  <c r="K197" i="1"/>
  <c r="J197" i="1"/>
  <c r="I197" i="1"/>
  <c r="H197" i="1"/>
  <c r="AI196" i="1"/>
  <c r="AC196" i="1"/>
  <c r="X196" i="1"/>
  <c r="T196" i="1"/>
  <c r="S196" i="1"/>
  <c r="O196" i="1"/>
  <c r="K196" i="1"/>
  <c r="J196" i="1"/>
  <c r="I196" i="1"/>
  <c r="H196" i="1"/>
  <c r="AC195" i="1"/>
  <c r="X195" i="1"/>
  <c r="T195" i="1"/>
  <c r="S195" i="1"/>
  <c r="O195" i="1"/>
  <c r="K195" i="1"/>
  <c r="J195" i="1"/>
  <c r="I195" i="1"/>
  <c r="H195" i="1"/>
  <c r="AI194" i="1"/>
  <c r="AC194" i="1"/>
  <c r="X194" i="1"/>
  <c r="T194" i="1"/>
  <c r="S194" i="1"/>
  <c r="O194" i="1"/>
  <c r="K194" i="1"/>
  <c r="J194" i="1"/>
  <c r="I194" i="1"/>
  <c r="H194" i="1"/>
  <c r="AC193" i="1"/>
  <c r="X193" i="1"/>
  <c r="T193" i="1"/>
  <c r="S193" i="1"/>
  <c r="O193" i="1"/>
  <c r="K193" i="1"/>
  <c r="J193" i="1"/>
  <c r="I193" i="1"/>
  <c r="H193" i="1"/>
  <c r="AI192" i="1"/>
  <c r="AC192" i="1"/>
  <c r="X192" i="1"/>
  <c r="T192" i="1"/>
  <c r="S192" i="1"/>
  <c r="O192" i="1"/>
  <c r="K192" i="1"/>
  <c r="J192" i="1"/>
  <c r="I192" i="1"/>
  <c r="H192" i="1"/>
  <c r="AC190" i="1"/>
  <c r="X190" i="1"/>
  <c r="S190" i="1"/>
  <c r="O190" i="1"/>
  <c r="K190" i="1"/>
  <c r="J190" i="1"/>
  <c r="I190" i="1"/>
  <c r="H190" i="1"/>
  <c r="AI191" i="1"/>
  <c r="AC191" i="1"/>
  <c r="X191" i="1"/>
  <c r="T191" i="1"/>
  <c r="S191" i="1"/>
  <c r="O191" i="1"/>
  <c r="K191" i="1"/>
  <c r="J191" i="1"/>
  <c r="I191" i="1"/>
  <c r="H191" i="1"/>
  <c r="AI189" i="1"/>
  <c r="AC189" i="1"/>
  <c r="X189" i="1"/>
  <c r="T189" i="1"/>
  <c r="S189" i="1"/>
  <c r="O189" i="1"/>
  <c r="K189" i="1"/>
  <c r="J189" i="1"/>
  <c r="I189" i="1"/>
  <c r="H189" i="1"/>
  <c r="AC188" i="1"/>
  <c r="T188" i="1"/>
  <c r="S188" i="1"/>
  <c r="O188" i="1"/>
  <c r="K188" i="1"/>
  <c r="J188" i="1"/>
  <c r="I188" i="1"/>
  <c r="H188" i="1"/>
  <c r="AC187" i="1"/>
  <c r="T187" i="1"/>
  <c r="S187" i="1"/>
  <c r="O187" i="1"/>
  <c r="K187" i="1"/>
  <c r="J187" i="1"/>
  <c r="I187" i="1"/>
  <c r="H187" i="1"/>
  <c r="AC186" i="1"/>
  <c r="T186" i="1"/>
  <c r="S186" i="1"/>
  <c r="O186" i="1"/>
  <c r="K186" i="1"/>
  <c r="J186" i="1"/>
  <c r="I186" i="1"/>
  <c r="H186" i="1"/>
  <c r="AC185" i="1"/>
  <c r="T185" i="1"/>
  <c r="S185" i="1"/>
  <c r="O185" i="1"/>
  <c r="K185" i="1"/>
  <c r="J185" i="1"/>
  <c r="I185" i="1"/>
  <c r="H185" i="1"/>
  <c r="AI184" i="1"/>
  <c r="AC184" i="1"/>
  <c r="X184" i="1"/>
  <c r="T184" i="1"/>
  <c r="S184" i="1"/>
  <c r="O184" i="1"/>
  <c r="K184" i="1"/>
  <c r="J184" i="1"/>
  <c r="I184" i="1"/>
  <c r="H184" i="1"/>
  <c r="AI183" i="1"/>
  <c r="AC183" i="1"/>
  <c r="X183" i="1"/>
  <c r="T183" i="1"/>
  <c r="S183" i="1"/>
  <c r="O183" i="1"/>
  <c r="K183" i="1"/>
  <c r="J183" i="1"/>
  <c r="I183" i="1"/>
  <c r="H183" i="1"/>
  <c r="AI182" i="1"/>
  <c r="AC182" i="1"/>
  <c r="X182" i="1"/>
  <c r="T182" i="1"/>
  <c r="S182" i="1"/>
  <c r="O182" i="1"/>
  <c r="K182" i="1"/>
  <c r="J182" i="1"/>
  <c r="I182" i="1"/>
  <c r="H182" i="1"/>
  <c r="AC181" i="1"/>
  <c r="X181" i="1"/>
  <c r="T181" i="1"/>
  <c r="S181" i="1"/>
  <c r="O181" i="1"/>
  <c r="K181" i="1"/>
  <c r="J181" i="1"/>
  <c r="I181" i="1"/>
  <c r="H181" i="1"/>
  <c r="AI180" i="1"/>
  <c r="AC180" i="1"/>
  <c r="X180" i="1"/>
  <c r="T180" i="1"/>
  <c r="S180" i="1"/>
  <c r="O180" i="1"/>
  <c r="K180" i="1"/>
  <c r="J180" i="1"/>
  <c r="I180" i="1"/>
  <c r="H180" i="1"/>
  <c r="AI179" i="1"/>
  <c r="AC179" i="1"/>
  <c r="X179" i="1"/>
  <c r="T179" i="1"/>
  <c r="S179" i="1"/>
  <c r="O179" i="1"/>
  <c r="K179" i="1"/>
  <c r="J179" i="1"/>
  <c r="I179" i="1"/>
  <c r="H179" i="1"/>
  <c r="AI178" i="1"/>
  <c r="AC178" i="1"/>
  <c r="X178" i="1"/>
  <c r="T178" i="1"/>
  <c r="S178" i="1"/>
  <c r="O178" i="1"/>
  <c r="K178" i="1"/>
  <c r="J178" i="1"/>
  <c r="I178" i="1"/>
  <c r="H178" i="1"/>
  <c r="AC177" i="1"/>
  <c r="X177" i="1"/>
  <c r="T177" i="1"/>
  <c r="S177" i="1"/>
  <c r="O177" i="1"/>
  <c r="K177" i="1"/>
  <c r="J177" i="1"/>
  <c r="I177" i="1"/>
  <c r="H177" i="1"/>
  <c r="AI176" i="1"/>
  <c r="AC176" i="1"/>
  <c r="X176" i="1"/>
  <c r="T176" i="1"/>
  <c r="S176" i="1"/>
  <c r="O176" i="1"/>
  <c r="K176" i="1"/>
  <c r="J176" i="1"/>
  <c r="I176" i="1"/>
  <c r="H176" i="1"/>
  <c r="AC175" i="1"/>
  <c r="X175" i="1"/>
  <c r="T175" i="1"/>
  <c r="S175" i="1"/>
  <c r="O175" i="1"/>
  <c r="K175" i="1"/>
  <c r="J175" i="1"/>
  <c r="I175" i="1"/>
  <c r="H175" i="1"/>
  <c r="AI174" i="1"/>
  <c r="AC174" i="1"/>
  <c r="X174" i="1"/>
  <c r="T174" i="1"/>
  <c r="S174" i="1"/>
  <c r="O174" i="1"/>
  <c r="K174" i="1"/>
  <c r="J174" i="1"/>
  <c r="I174" i="1"/>
  <c r="H174" i="1"/>
  <c r="AI173" i="1"/>
  <c r="AC173" i="1"/>
  <c r="X173" i="1"/>
  <c r="T173" i="1"/>
  <c r="S173" i="1"/>
  <c r="O173" i="1"/>
  <c r="K173" i="1"/>
  <c r="J173" i="1"/>
  <c r="I173" i="1"/>
  <c r="H173" i="1"/>
  <c r="AI172" i="1"/>
  <c r="AC172" i="1"/>
  <c r="X172" i="1"/>
  <c r="T172" i="1"/>
  <c r="S172" i="1"/>
  <c r="O172" i="1"/>
  <c r="K172" i="1"/>
  <c r="J172" i="1"/>
  <c r="I172" i="1"/>
  <c r="H172" i="1"/>
  <c r="AI171" i="1"/>
  <c r="AC171" i="1"/>
  <c r="X171" i="1"/>
  <c r="T171" i="1"/>
  <c r="S171" i="1"/>
  <c r="O171" i="1"/>
  <c r="K171" i="1"/>
  <c r="J171" i="1"/>
  <c r="I171" i="1"/>
  <c r="H171" i="1"/>
  <c r="AC170" i="1"/>
  <c r="X170" i="1"/>
  <c r="T170" i="1"/>
  <c r="S170" i="1"/>
  <c r="O170" i="1"/>
  <c r="K170" i="1"/>
  <c r="J170" i="1"/>
  <c r="I170" i="1"/>
  <c r="H170" i="1"/>
  <c r="AC169" i="1"/>
  <c r="X169" i="1"/>
  <c r="T169" i="1"/>
  <c r="S169" i="1"/>
  <c r="O169" i="1"/>
  <c r="K169" i="1"/>
  <c r="J169" i="1"/>
  <c r="I169" i="1"/>
  <c r="H169" i="1"/>
  <c r="AI168" i="1"/>
  <c r="AC168" i="1"/>
  <c r="X168" i="1"/>
  <c r="T168" i="1"/>
  <c r="S168" i="1"/>
  <c r="O168" i="1"/>
  <c r="K168" i="1"/>
  <c r="J168" i="1"/>
  <c r="I168" i="1"/>
  <c r="H168" i="1"/>
  <c r="AI167" i="1"/>
  <c r="AC167" i="1"/>
  <c r="X167" i="1"/>
  <c r="T167" i="1"/>
  <c r="S167" i="1"/>
  <c r="O167" i="1"/>
  <c r="K167" i="1"/>
  <c r="J167" i="1"/>
  <c r="I167" i="1"/>
  <c r="H167" i="1"/>
  <c r="AI166" i="1"/>
  <c r="AC166" i="1"/>
  <c r="X166" i="1"/>
  <c r="T166" i="1"/>
  <c r="S166" i="1"/>
  <c r="O166" i="1"/>
  <c r="K166" i="1"/>
  <c r="J166" i="1"/>
  <c r="I166" i="1"/>
  <c r="H166" i="1"/>
  <c r="AI164" i="1"/>
  <c r="AC164" i="1"/>
  <c r="X164" i="1"/>
  <c r="T164" i="1"/>
  <c r="S164" i="1"/>
  <c r="O164" i="1"/>
  <c r="K164" i="1"/>
  <c r="J164" i="1"/>
  <c r="I164" i="1"/>
  <c r="H164" i="1"/>
  <c r="AC165" i="1"/>
  <c r="X165" i="1"/>
  <c r="T165" i="1"/>
  <c r="S165" i="1"/>
  <c r="O165" i="1"/>
  <c r="K165" i="1"/>
  <c r="J165" i="1"/>
  <c r="I165" i="1"/>
  <c r="H165" i="1"/>
  <c r="AI163" i="1"/>
  <c r="AC163" i="1"/>
  <c r="X163" i="1"/>
  <c r="T163" i="1"/>
  <c r="S163" i="1"/>
  <c r="O163" i="1"/>
  <c r="K163" i="1"/>
  <c r="J163" i="1"/>
  <c r="I163" i="1"/>
  <c r="H163" i="1"/>
  <c r="AI162" i="1"/>
  <c r="AC162" i="1"/>
  <c r="X162" i="1"/>
  <c r="T162" i="1"/>
  <c r="S162" i="1"/>
  <c r="O162" i="1"/>
  <c r="K162" i="1"/>
  <c r="J162" i="1"/>
  <c r="I162" i="1"/>
  <c r="H162" i="1"/>
  <c r="AC161" i="1"/>
  <c r="X161" i="1"/>
  <c r="T161" i="1"/>
  <c r="S161" i="1"/>
  <c r="O161" i="1"/>
  <c r="K161" i="1"/>
  <c r="J161" i="1"/>
  <c r="I161" i="1"/>
  <c r="H161" i="1"/>
  <c r="AC160" i="1"/>
  <c r="X160" i="1"/>
  <c r="T160" i="1"/>
  <c r="S160" i="1"/>
  <c r="O160" i="1"/>
  <c r="K160" i="1"/>
  <c r="J160" i="1"/>
  <c r="I160" i="1"/>
  <c r="H160" i="1"/>
  <c r="AI159" i="1"/>
  <c r="AC159" i="1"/>
  <c r="X159" i="1"/>
  <c r="T159" i="1"/>
  <c r="S159" i="1"/>
  <c r="O159" i="1"/>
  <c r="K159" i="1"/>
  <c r="J159" i="1"/>
  <c r="I159" i="1"/>
  <c r="H159" i="1"/>
  <c r="AI158" i="1"/>
  <c r="AC158" i="1"/>
  <c r="X158" i="1"/>
  <c r="T158" i="1"/>
  <c r="S158" i="1"/>
  <c r="O158" i="1"/>
  <c r="K158" i="1"/>
  <c r="J158" i="1"/>
  <c r="I158" i="1"/>
  <c r="H158" i="1"/>
  <c r="AI157" i="1"/>
  <c r="AC157" i="1"/>
  <c r="X157" i="1"/>
  <c r="T157" i="1"/>
  <c r="S157" i="1"/>
  <c r="O157" i="1"/>
  <c r="K157" i="1"/>
  <c r="J157" i="1"/>
  <c r="I157" i="1"/>
  <c r="H157" i="1"/>
  <c r="AI156" i="1"/>
  <c r="AC156" i="1"/>
  <c r="X156" i="1"/>
  <c r="T156" i="1"/>
  <c r="S156" i="1"/>
  <c r="O156" i="1"/>
  <c r="K156" i="1"/>
  <c r="J156" i="1"/>
  <c r="I156" i="1"/>
  <c r="H156" i="1"/>
  <c r="AI155" i="1"/>
  <c r="AC155" i="1"/>
  <c r="X155" i="1"/>
  <c r="T155" i="1"/>
  <c r="S155" i="1"/>
  <c r="O155" i="1"/>
  <c r="K155" i="1"/>
  <c r="J155" i="1"/>
  <c r="I155" i="1"/>
  <c r="H155" i="1"/>
  <c r="AI154" i="1"/>
  <c r="AC154" i="1"/>
  <c r="X154" i="1"/>
  <c r="T154" i="1"/>
  <c r="S154" i="1"/>
  <c r="O154" i="1"/>
  <c r="K154" i="1"/>
  <c r="J154" i="1"/>
  <c r="I154" i="1"/>
  <c r="H154" i="1"/>
  <c r="AI153" i="1"/>
  <c r="AC153" i="1"/>
  <c r="X153" i="1"/>
  <c r="T153" i="1"/>
  <c r="S153" i="1"/>
  <c r="O153" i="1"/>
  <c r="K153" i="1"/>
  <c r="J153" i="1"/>
  <c r="I153" i="1"/>
  <c r="H153" i="1"/>
  <c r="AI152" i="1"/>
  <c r="AC152" i="1"/>
  <c r="X152" i="1"/>
  <c r="T152" i="1"/>
  <c r="S152" i="1"/>
  <c r="O152" i="1"/>
  <c r="K152" i="1"/>
  <c r="J152" i="1"/>
  <c r="I152" i="1"/>
  <c r="H152" i="1"/>
  <c r="AC151" i="1"/>
  <c r="X151" i="1"/>
  <c r="T151" i="1"/>
  <c r="S151" i="1"/>
  <c r="O151" i="1"/>
  <c r="K151" i="1"/>
  <c r="J151" i="1"/>
  <c r="I151" i="1"/>
  <c r="H151" i="1"/>
  <c r="AC150" i="1"/>
  <c r="X150" i="1"/>
  <c r="T150" i="1"/>
  <c r="S150" i="1"/>
  <c r="O150" i="1"/>
  <c r="K150" i="1"/>
  <c r="J150" i="1"/>
  <c r="I150" i="1"/>
  <c r="H150" i="1"/>
  <c r="AI149" i="1"/>
  <c r="AC149" i="1"/>
  <c r="X149" i="1"/>
  <c r="T149" i="1"/>
  <c r="S149" i="1"/>
  <c r="O149" i="1"/>
  <c r="K149" i="1"/>
  <c r="J149" i="1"/>
  <c r="I149" i="1"/>
  <c r="H149" i="1"/>
  <c r="AC148" i="1"/>
  <c r="X148" i="1"/>
  <c r="T148" i="1"/>
  <c r="S148" i="1"/>
  <c r="O148" i="1"/>
  <c r="K148" i="1"/>
  <c r="J148" i="1"/>
  <c r="I148" i="1"/>
  <c r="H148" i="1"/>
  <c r="AC147" i="1"/>
  <c r="X147" i="1"/>
  <c r="T147" i="1"/>
  <c r="S147" i="1"/>
  <c r="O147" i="1"/>
  <c r="K147" i="1"/>
  <c r="J147" i="1"/>
  <c r="I147" i="1"/>
  <c r="H147" i="1"/>
  <c r="AI146" i="1"/>
  <c r="AC146" i="1"/>
  <c r="X146" i="1"/>
  <c r="T146" i="1"/>
  <c r="S146" i="1"/>
  <c r="O146" i="1"/>
  <c r="K146" i="1"/>
  <c r="J146" i="1"/>
  <c r="I146" i="1"/>
  <c r="H146" i="1"/>
  <c r="AC145" i="1"/>
  <c r="X145" i="1"/>
  <c r="T145" i="1"/>
  <c r="S145" i="1"/>
  <c r="O145" i="1"/>
  <c r="K145" i="1"/>
  <c r="J145" i="1"/>
  <c r="I145" i="1"/>
  <c r="H145" i="1"/>
  <c r="AC144" i="1"/>
  <c r="X144" i="1"/>
  <c r="T144" i="1"/>
  <c r="S144" i="1"/>
  <c r="O144" i="1"/>
  <c r="K144" i="1"/>
  <c r="J144" i="1"/>
  <c r="I144" i="1"/>
  <c r="H144" i="1"/>
  <c r="AC143" i="1"/>
  <c r="X143" i="1"/>
  <c r="T143" i="1"/>
  <c r="S143" i="1"/>
  <c r="O143" i="1"/>
  <c r="K143" i="1"/>
  <c r="J143" i="1"/>
  <c r="I143" i="1"/>
  <c r="H143" i="1"/>
  <c r="AC142" i="1"/>
  <c r="X142" i="1"/>
  <c r="T142" i="1"/>
  <c r="S142" i="1"/>
  <c r="O142" i="1"/>
  <c r="K142" i="1"/>
  <c r="J142" i="1"/>
  <c r="I142" i="1"/>
  <c r="H142" i="1"/>
  <c r="AC141" i="1"/>
  <c r="X141" i="1"/>
  <c r="T141" i="1"/>
  <c r="S141" i="1"/>
  <c r="O141" i="1"/>
  <c r="K141" i="1"/>
  <c r="J141" i="1"/>
  <c r="I141" i="1"/>
  <c r="H141" i="1"/>
  <c r="AC140" i="1"/>
  <c r="X140" i="1"/>
  <c r="S140" i="1"/>
  <c r="O140" i="1"/>
  <c r="K140" i="1"/>
  <c r="J140" i="1"/>
  <c r="I140" i="1"/>
  <c r="H140" i="1"/>
  <c r="AI139" i="1"/>
  <c r="AC139" i="1"/>
  <c r="X139" i="1"/>
  <c r="T139" i="1"/>
  <c r="S139" i="1"/>
  <c r="O139" i="1"/>
  <c r="K139" i="1"/>
  <c r="J139" i="1"/>
  <c r="I139" i="1"/>
  <c r="H139" i="1"/>
  <c r="AI138" i="1"/>
  <c r="AC138" i="1"/>
  <c r="X138" i="1"/>
  <c r="T138" i="1"/>
  <c r="S138" i="1"/>
  <c r="O138" i="1"/>
  <c r="K138" i="1"/>
  <c r="J138" i="1"/>
  <c r="I138" i="1"/>
  <c r="H138" i="1"/>
  <c r="AI137" i="1"/>
  <c r="AC137" i="1"/>
  <c r="X137" i="1"/>
  <c r="T137" i="1"/>
  <c r="S137" i="1"/>
  <c r="O137" i="1"/>
  <c r="K137" i="1"/>
  <c r="J137" i="1"/>
  <c r="I137" i="1"/>
  <c r="H137" i="1"/>
  <c r="AI136" i="1"/>
  <c r="AC136" i="1"/>
  <c r="X136" i="1"/>
  <c r="T136" i="1"/>
  <c r="S136" i="1"/>
  <c r="O136" i="1"/>
  <c r="K136" i="1"/>
  <c r="J136" i="1"/>
  <c r="I136" i="1"/>
  <c r="H136" i="1"/>
  <c r="AI135" i="1"/>
  <c r="AC135" i="1"/>
  <c r="X135" i="1"/>
  <c r="T135" i="1"/>
  <c r="S135" i="1"/>
  <c r="O135" i="1"/>
  <c r="K135" i="1"/>
  <c r="J135" i="1"/>
  <c r="I135" i="1"/>
  <c r="H135" i="1"/>
  <c r="AI134" i="1"/>
  <c r="AC134" i="1"/>
  <c r="X134" i="1"/>
  <c r="T134" i="1"/>
  <c r="S134" i="1"/>
  <c r="O134" i="1"/>
  <c r="K134" i="1"/>
  <c r="J134" i="1"/>
  <c r="I134" i="1"/>
  <c r="H134" i="1"/>
  <c r="AI133" i="1"/>
  <c r="AC133" i="1"/>
  <c r="X133" i="1"/>
  <c r="T133" i="1"/>
  <c r="S133" i="1"/>
  <c r="O133" i="1"/>
  <c r="K133" i="1"/>
  <c r="J133" i="1"/>
  <c r="I133" i="1"/>
  <c r="H133" i="1"/>
  <c r="AI132" i="1"/>
  <c r="AC132" i="1"/>
  <c r="X132" i="1"/>
  <c r="T132" i="1"/>
  <c r="S132" i="1"/>
  <c r="O132" i="1"/>
  <c r="K132" i="1"/>
  <c r="J132" i="1"/>
  <c r="I132" i="1"/>
  <c r="H132" i="1"/>
  <c r="AI131" i="1"/>
  <c r="AC131" i="1"/>
  <c r="X131" i="1"/>
  <c r="T131" i="1"/>
  <c r="S131" i="1"/>
  <c r="O131" i="1"/>
  <c r="K131" i="1"/>
  <c r="J131" i="1"/>
  <c r="I131" i="1"/>
  <c r="H131" i="1"/>
  <c r="AI130" i="1"/>
  <c r="AC130" i="1"/>
  <c r="X130" i="1"/>
  <c r="T130" i="1"/>
  <c r="S130" i="1"/>
  <c r="O130" i="1"/>
  <c r="K130" i="1"/>
  <c r="J130" i="1"/>
  <c r="I130" i="1"/>
  <c r="H130" i="1"/>
  <c r="AI129" i="1"/>
  <c r="AC129" i="1"/>
  <c r="X129" i="1"/>
  <c r="T129" i="1"/>
  <c r="S129" i="1"/>
  <c r="O129" i="1"/>
  <c r="K129" i="1"/>
  <c r="J129" i="1"/>
  <c r="I129" i="1"/>
  <c r="H129" i="1"/>
  <c r="AI128" i="1"/>
  <c r="AC128" i="1"/>
  <c r="X128" i="1"/>
  <c r="T128" i="1"/>
  <c r="S128" i="1"/>
  <c r="O128" i="1"/>
  <c r="K128" i="1"/>
  <c r="J128" i="1"/>
  <c r="I128" i="1"/>
  <c r="H128" i="1"/>
  <c r="AC127" i="1"/>
  <c r="X127" i="1"/>
  <c r="T127" i="1"/>
  <c r="S127" i="1"/>
  <c r="O127" i="1"/>
  <c r="K127" i="1"/>
  <c r="J127" i="1"/>
  <c r="I127" i="1"/>
  <c r="H127" i="1"/>
  <c r="AC126" i="1"/>
  <c r="X126" i="1"/>
  <c r="T126" i="1"/>
  <c r="S126" i="1"/>
  <c r="O126" i="1"/>
  <c r="K126" i="1"/>
  <c r="J126" i="1"/>
  <c r="I126" i="1"/>
  <c r="H126" i="1"/>
  <c r="AC125" i="1"/>
  <c r="X125" i="1"/>
  <c r="T125" i="1"/>
  <c r="S125" i="1"/>
  <c r="O125" i="1"/>
  <c r="K125" i="1"/>
  <c r="J125" i="1"/>
  <c r="I125" i="1"/>
  <c r="H125" i="1"/>
  <c r="AC124" i="1"/>
  <c r="X124" i="1"/>
  <c r="T124" i="1"/>
  <c r="S124" i="1"/>
  <c r="O124" i="1"/>
  <c r="K124" i="1"/>
  <c r="J124" i="1"/>
  <c r="I124" i="1"/>
  <c r="H124" i="1"/>
  <c r="AI123" i="1"/>
  <c r="AC123" i="1"/>
  <c r="X123" i="1"/>
  <c r="T123" i="1"/>
  <c r="S123" i="1"/>
  <c r="O123" i="1"/>
  <c r="K123" i="1"/>
  <c r="J123" i="1"/>
  <c r="I123" i="1"/>
  <c r="H123" i="1"/>
  <c r="AI122" i="1"/>
  <c r="AC122" i="1"/>
  <c r="X122" i="1"/>
  <c r="T122" i="1"/>
  <c r="S122" i="1"/>
  <c r="O122" i="1"/>
  <c r="K122" i="1"/>
  <c r="J122" i="1"/>
  <c r="I122" i="1"/>
  <c r="H122" i="1"/>
  <c r="AI121" i="1"/>
  <c r="AC121" i="1"/>
  <c r="X121" i="1"/>
  <c r="T121" i="1"/>
  <c r="S121" i="1"/>
  <c r="O121" i="1"/>
  <c r="K121" i="1"/>
  <c r="J121" i="1"/>
  <c r="I121" i="1"/>
  <c r="H121" i="1"/>
  <c r="AI119" i="1"/>
  <c r="AC119" i="1"/>
  <c r="X119" i="1"/>
  <c r="T119" i="1"/>
  <c r="S119" i="1"/>
  <c r="O119" i="1"/>
  <c r="K119" i="1"/>
  <c r="J119" i="1"/>
  <c r="I119" i="1"/>
  <c r="H119" i="1"/>
  <c r="AI118" i="1"/>
  <c r="AC118" i="1"/>
  <c r="X118" i="1"/>
  <c r="T118" i="1"/>
  <c r="S118" i="1"/>
  <c r="O118" i="1"/>
  <c r="K118" i="1"/>
  <c r="J118" i="1"/>
  <c r="I118" i="1"/>
  <c r="H118" i="1"/>
  <c r="AI120" i="1"/>
  <c r="AC120" i="1"/>
  <c r="X120" i="1"/>
  <c r="T120" i="1"/>
  <c r="S120" i="1"/>
  <c r="O120" i="1"/>
  <c r="K120" i="1"/>
  <c r="J120" i="1"/>
  <c r="I120" i="1"/>
  <c r="H120" i="1"/>
  <c r="AI117" i="1"/>
  <c r="AC117" i="1"/>
  <c r="X117" i="1"/>
  <c r="T117" i="1"/>
  <c r="S117" i="1"/>
  <c r="O117" i="1"/>
  <c r="K117" i="1"/>
  <c r="J117" i="1"/>
  <c r="I117" i="1"/>
  <c r="H117" i="1"/>
  <c r="AC116" i="1"/>
  <c r="X116" i="1"/>
  <c r="T116" i="1"/>
  <c r="S116" i="1"/>
  <c r="O116" i="1"/>
  <c r="K116" i="1"/>
  <c r="J116" i="1"/>
  <c r="I116" i="1"/>
  <c r="H116" i="1"/>
  <c r="X115" i="1"/>
  <c r="T115" i="1"/>
  <c r="S115" i="1"/>
  <c r="O115" i="1"/>
  <c r="K115" i="1"/>
  <c r="J115" i="1"/>
  <c r="I115" i="1"/>
  <c r="H115" i="1"/>
  <c r="AC113" i="1"/>
  <c r="X113" i="1"/>
  <c r="T113" i="1"/>
  <c r="S113" i="1"/>
  <c r="O113" i="1"/>
  <c r="K113" i="1"/>
  <c r="J113" i="1"/>
  <c r="I113" i="1"/>
  <c r="H113" i="1"/>
  <c r="AI114" i="1"/>
  <c r="AC114" i="1"/>
  <c r="X114" i="1"/>
  <c r="T114" i="1"/>
  <c r="S114" i="1"/>
  <c r="O114" i="1"/>
  <c r="K114" i="1"/>
  <c r="J114" i="1"/>
  <c r="I114" i="1"/>
  <c r="H114" i="1"/>
  <c r="AI112" i="1"/>
  <c r="AC112" i="1"/>
  <c r="X112" i="1"/>
  <c r="T112" i="1"/>
  <c r="S112" i="1"/>
  <c r="O112" i="1"/>
  <c r="K112" i="1"/>
  <c r="J112" i="1"/>
  <c r="I112" i="1"/>
  <c r="H112" i="1"/>
  <c r="AI111" i="1"/>
  <c r="AC111" i="1"/>
  <c r="X111" i="1"/>
  <c r="T111" i="1"/>
  <c r="S111" i="1"/>
  <c r="O111" i="1"/>
  <c r="K111" i="1"/>
  <c r="J111" i="1"/>
  <c r="I111" i="1"/>
  <c r="H111" i="1"/>
  <c r="AC110" i="1"/>
  <c r="X110" i="1"/>
  <c r="T110" i="1"/>
  <c r="S110" i="1"/>
  <c r="O110" i="1"/>
  <c r="K110" i="1"/>
  <c r="J110" i="1"/>
  <c r="I110" i="1"/>
  <c r="H110" i="1"/>
  <c r="AC109" i="1"/>
  <c r="X109" i="1"/>
  <c r="T109" i="1"/>
  <c r="S109" i="1"/>
  <c r="O109" i="1"/>
  <c r="K109" i="1"/>
  <c r="J109" i="1"/>
  <c r="I109" i="1"/>
  <c r="H109" i="1"/>
  <c r="AI108" i="1"/>
  <c r="AC108" i="1"/>
  <c r="X108" i="1"/>
  <c r="T108" i="1"/>
  <c r="S108" i="1"/>
  <c r="O108" i="1"/>
  <c r="K108" i="1"/>
  <c r="J108" i="1"/>
  <c r="I108" i="1"/>
  <c r="H108" i="1"/>
  <c r="AC107" i="1"/>
  <c r="X107" i="1"/>
  <c r="T107" i="1"/>
  <c r="S107" i="1"/>
  <c r="O107" i="1"/>
  <c r="K107" i="1"/>
  <c r="J107" i="1"/>
  <c r="I107" i="1"/>
  <c r="H107" i="1"/>
  <c r="AC106" i="1"/>
  <c r="X106" i="1"/>
  <c r="T106" i="1"/>
  <c r="S106" i="1"/>
  <c r="O106" i="1"/>
  <c r="K106" i="1"/>
  <c r="J106" i="1"/>
  <c r="I106" i="1"/>
  <c r="H106" i="1"/>
  <c r="AI105" i="1"/>
  <c r="AC105" i="1"/>
  <c r="X105" i="1"/>
  <c r="T105" i="1"/>
  <c r="S105" i="1"/>
  <c r="O105" i="1"/>
  <c r="K105" i="1"/>
  <c r="J105" i="1"/>
  <c r="I105" i="1"/>
  <c r="H105" i="1"/>
  <c r="AC104" i="1"/>
  <c r="X104" i="1"/>
  <c r="S104" i="1"/>
  <c r="O104" i="1"/>
  <c r="K104" i="1"/>
  <c r="J104" i="1"/>
  <c r="I104" i="1"/>
  <c r="H104" i="1"/>
  <c r="AC103" i="1"/>
  <c r="X103" i="1"/>
  <c r="T103" i="1"/>
  <c r="S103" i="1"/>
  <c r="O103" i="1"/>
  <c r="K103" i="1"/>
  <c r="J103" i="1"/>
  <c r="I103" i="1"/>
  <c r="H103" i="1"/>
  <c r="AC102" i="1"/>
  <c r="AB102" i="1"/>
  <c r="X102" i="1"/>
  <c r="T102" i="1"/>
  <c r="S102" i="1"/>
  <c r="K102" i="1"/>
  <c r="J102" i="1"/>
  <c r="I102" i="1"/>
  <c r="H102" i="1"/>
  <c r="AI101" i="1"/>
  <c r="AC101" i="1"/>
  <c r="X101" i="1"/>
  <c r="T101" i="1"/>
  <c r="S101" i="1"/>
  <c r="O101" i="1"/>
  <c r="K101" i="1"/>
  <c r="J101" i="1"/>
  <c r="I101" i="1"/>
  <c r="H101" i="1"/>
  <c r="AI100" i="1"/>
  <c r="AC100" i="1"/>
  <c r="X100" i="1"/>
  <c r="T100" i="1"/>
  <c r="S100" i="1"/>
  <c r="O100" i="1"/>
  <c r="K100" i="1"/>
  <c r="J100" i="1"/>
  <c r="I100" i="1"/>
  <c r="H100" i="1"/>
  <c r="AI99" i="1"/>
  <c r="AC99" i="1"/>
  <c r="X99" i="1"/>
  <c r="T99" i="1"/>
  <c r="S99" i="1"/>
  <c r="O99" i="1"/>
  <c r="K99" i="1"/>
  <c r="J99" i="1"/>
  <c r="I99" i="1"/>
  <c r="H99" i="1"/>
  <c r="AH97" i="1"/>
  <c r="AC97" i="1"/>
  <c r="X97" i="1"/>
  <c r="T97" i="1"/>
  <c r="S97" i="1"/>
  <c r="K97" i="1"/>
  <c r="J97" i="1"/>
  <c r="I97" i="1"/>
  <c r="H97" i="1"/>
  <c r="AI98" i="1"/>
  <c r="AC98" i="1"/>
  <c r="X98" i="1"/>
  <c r="T98" i="1"/>
  <c r="S98" i="1"/>
  <c r="K98" i="1"/>
  <c r="J98" i="1"/>
  <c r="I98" i="1"/>
  <c r="H98" i="1"/>
  <c r="AI96" i="1"/>
  <c r="AC96" i="1"/>
  <c r="X96" i="1"/>
  <c r="T96" i="1"/>
  <c r="S96" i="1"/>
  <c r="O96" i="1"/>
  <c r="K96" i="1"/>
  <c r="J96" i="1"/>
  <c r="I96" i="1"/>
  <c r="H96" i="1"/>
  <c r="AI95" i="1"/>
  <c r="AC95" i="1"/>
  <c r="X95" i="1"/>
  <c r="T95" i="1"/>
  <c r="S95" i="1"/>
  <c r="O95" i="1"/>
  <c r="K95" i="1"/>
  <c r="J95" i="1"/>
  <c r="I95" i="1"/>
  <c r="H95" i="1"/>
  <c r="AI94" i="1"/>
  <c r="AC94" i="1"/>
  <c r="X94" i="1"/>
  <c r="T94" i="1"/>
  <c r="S94" i="1"/>
  <c r="O94" i="1"/>
  <c r="K94" i="1"/>
  <c r="J94" i="1"/>
  <c r="I94" i="1"/>
  <c r="H94" i="1"/>
  <c r="AI93" i="1"/>
  <c r="AC93" i="1"/>
  <c r="X93" i="1"/>
  <c r="T93" i="1"/>
  <c r="S93" i="1"/>
  <c r="O93" i="1"/>
  <c r="K93" i="1"/>
  <c r="J93" i="1"/>
  <c r="I93" i="1"/>
  <c r="H93" i="1"/>
  <c r="AI92" i="1"/>
  <c r="AC92" i="1"/>
  <c r="X92" i="1"/>
  <c r="T92" i="1"/>
  <c r="S92" i="1"/>
  <c r="O92" i="1"/>
  <c r="K92" i="1"/>
  <c r="J92" i="1"/>
  <c r="I92" i="1"/>
  <c r="H92" i="1"/>
  <c r="AC91" i="1"/>
  <c r="X91" i="1"/>
  <c r="T91" i="1"/>
  <c r="S91" i="1"/>
  <c r="O91" i="1"/>
  <c r="K91" i="1"/>
  <c r="J91" i="1"/>
  <c r="I91" i="1"/>
  <c r="H91" i="1"/>
  <c r="AI90" i="1"/>
  <c r="AC90" i="1"/>
  <c r="X90" i="1"/>
  <c r="T90" i="1"/>
  <c r="S90" i="1"/>
  <c r="O90" i="1"/>
  <c r="K90" i="1"/>
  <c r="J90" i="1"/>
  <c r="I90" i="1"/>
  <c r="H90" i="1"/>
  <c r="AI89" i="1"/>
  <c r="AC89" i="1"/>
  <c r="X89" i="1"/>
  <c r="T89" i="1"/>
  <c r="S89" i="1"/>
  <c r="O89" i="1"/>
  <c r="K89" i="1"/>
  <c r="J89" i="1"/>
  <c r="I89" i="1"/>
  <c r="H89" i="1"/>
  <c r="AI88" i="1"/>
  <c r="AC88" i="1"/>
  <c r="X88" i="1"/>
  <c r="T88" i="1"/>
  <c r="S88" i="1"/>
  <c r="O88" i="1"/>
  <c r="K88" i="1"/>
  <c r="J88" i="1"/>
  <c r="I88" i="1"/>
  <c r="H88" i="1"/>
  <c r="AI87" i="1"/>
  <c r="AC87" i="1"/>
  <c r="X87" i="1"/>
  <c r="T87" i="1"/>
  <c r="S87" i="1"/>
  <c r="O87" i="1"/>
  <c r="K87" i="1"/>
  <c r="J87" i="1"/>
  <c r="I87" i="1"/>
  <c r="H87" i="1"/>
  <c r="AI86" i="1"/>
  <c r="AC86" i="1"/>
  <c r="X86" i="1"/>
  <c r="T86" i="1"/>
  <c r="S86" i="1"/>
  <c r="O86" i="1"/>
  <c r="K86" i="1"/>
  <c r="J86" i="1"/>
  <c r="I86" i="1"/>
  <c r="H86" i="1"/>
  <c r="AI85" i="1"/>
  <c r="AC85" i="1"/>
  <c r="X85" i="1"/>
  <c r="T85" i="1"/>
  <c r="S85" i="1"/>
  <c r="O85" i="1"/>
  <c r="K85" i="1"/>
  <c r="J85" i="1"/>
  <c r="I85" i="1"/>
  <c r="H85" i="1"/>
  <c r="AI84" i="1"/>
  <c r="AC84" i="1"/>
  <c r="X84" i="1"/>
  <c r="T84" i="1"/>
  <c r="S84" i="1"/>
  <c r="O84" i="1"/>
  <c r="K84" i="1"/>
  <c r="J84" i="1"/>
  <c r="I84" i="1"/>
  <c r="H84" i="1"/>
  <c r="X83" i="1"/>
  <c r="T83" i="1"/>
  <c r="S83" i="1"/>
  <c r="O83" i="1"/>
  <c r="K83" i="1"/>
  <c r="J83" i="1"/>
  <c r="I83" i="1"/>
  <c r="H83" i="1"/>
  <c r="AI82" i="1"/>
  <c r="AC82" i="1"/>
  <c r="X82" i="1"/>
  <c r="T82" i="1"/>
  <c r="S82" i="1"/>
  <c r="O82" i="1"/>
  <c r="K82" i="1"/>
  <c r="J82" i="1"/>
  <c r="I82" i="1"/>
  <c r="H82" i="1"/>
  <c r="AI81" i="1"/>
  <c r="AC81" i="1"/>
  <c r="X81" i="1"/>
  <c r="T81" i="1"/>
  <c r="S81" i="1"/>
  <c r="O81" i="1"/>
  <c r="K81" i="1"/>
  <c r="J81" i="1"/>
  <c r="I81" i="1"/>
  <c r="H81" i="1"/>
  <c r="X80" i="1"/>
  <c r="T80" i="1"/>
  <c r="S80" i="1"/>
  <c r="O80" i="1"/>
  <c r="K80" i="1"/>
  <c r="J80" i="1"/>
  <c r="I80" i="1"/>
  <c r="H80" i="1"/>
  <c r="AI79" i="1"/>
  <c r="AC79" i="1"/>
  <c r="X79" i="1"/>
  <c r="T79" i="1"/>
  <c r="S79" i="1"/>
  <c r="O79" i="1"/>
  <c r="K79" i="1"/>
  <c r="J79" i="1"/>
  <c r="I79" i="1"/>
  <c r="H79" i="1"/>
  <c r="AI78" i="1"/>
  <c r="AC78" i="1"/>
  <c r="X78" i="1"/>
  <c r="T78" i="1"/>
  <c r="S78" i="1"/>
  <c r="O78" i="1"/>
  <c r="K78" i="1"/>
  <c r="J78" i="1"/>
  <c r="I78" i="1"/>
  <c r="H78" i="1"/>
  <c r="AI77" i="1"/>
  <c r="AC77" i="1"/>
  <c r="X77" i="1"/>
  <c r="T77" i="1"/>
  <c r="S77" i="1"/>
  <c r="O77" i="1"/>
  <c r="K77" i="1"/>
  <c r="J77" i="1"/>
  <c r="I77" i="1"/>
  <c r="H77" i="1"/>
  <c r="X76" i="1"/>
  <c r="T76" i="1"/>
  <c r="S76" i="1"/>
  <c r="O76" i="1"/>
  <c r="K76" i="1"/>
  <c r="J76" i="1"/>
  <c r="I76" i="1"/>
  <c r="H76" i="1"/>
  <c r="AI75" i="1"/>
  <c r="AC75" i="1"/>
  <c r="X75" i="1"/>
  <c r="T75" i="1"/>
  <c r="S75" i="1"/>
  <c r="O75" i="1"/>
  <c r="K75" i="1"/>
  <c r="J75" i="1"/>
  <c r="I75" i="1"/>
  <c r="H75" i="1"/>
  <c r="AC74" i="1"/>
  <c r="X74" i="1"/>
  <c r="T74" i="1"/>
  <c r="S74" i="1"/>
  <c r="O74" i="1"/>
  <c r="K74" i="1"/>
  <c r="J74" i="1"/>
  <c r="I74" i="1"/>
  <c r="H74" i="1"/>
  <c r="AI73" i="1"/>
  <c r="AC73" i="1"/>
  <c r="X73" i="1"/>
  <c r="T73" i="1"/>
  <c r="S73" i="1"/>
  <c r="O73" i="1"/>
  <c r="K73" i="1"/>
  <c r="J73" i="1"/>
  <c r="I73" i="1"/>
  <c r="H73" i="1"/>
  <c r="AI72" i="1"/>
  <c r="AC72" i="1"/>
  <c r="X72" i="1"/>
  <c r="T72" i="1"/>
  <c r="S72" i="1"/>
  <c r="O72" i="1"/>
  <c r="K72" i="1"/>
  <c r="J72" i="1"/>
  <c r="I72" i="1"/>
  <c r="H72" i="1"/>
  <c r="AI71" i="1"/>
  <c r="AC71" i="1"/>
  <c r="X71" i="1"/>
  <c r="T71" i="1"/>
  <c r="S71" i="1"/>
  <c r="O71" i="1"/>
  <c r="K71" i="1"/>
  <c r="J71" i="1"/>
  <c r="I71" i="1"/>
  <c r="H71" i="1"/>
  <c r="AI70" i="1"/>
  <c r="AC70" i="1"/>
  <c r="X70" i="1"/>
  <c r="T70" i="1"/>
  <c r="S70" i="1"/>
  <c r="O70" i="1"/>
  <c r="K70" i="1"/>
  <c r="J70" i="1"/>
  <c r="I70" i="1"/>
  <c r="H70" i="1"/>
  <c r="AI69" i="1"/>
  <c r="AC69" i="1"/>
  <c r="X69" i="1"/>
  <c r="T69" i="1"/>
  <c r="S69" i="1"/>
  <c r="O69" i="1"/>
  <c r="K69" i="1"/>
  <c r="J69" i="1"/>
  <c r="I69" i="1"/>
  <c r="H69" i="1"/>
  <c r="AI68" i="1"/>
  <c r="AC68" i="1"/>
  <c r="X68" i="1"/>
  <c r="T68" i="1"/>
  <c r="S68" i="1"/>
  <c r="O68" i="1"/>
  <c r="K68" i="1"/>
  <c r="J68" i="1"/>
  <c r="I68" i="1"/>
  <c r="H68" i="1"/>
  <c r="AI67" i="1"/>
  <c r="AC67" i="1"/>
  <c r="X67" i="1"/>
  <c r="T67" i="1"/>
  <c r="S67" i="1"/>
  <c r="O67" i="1"/>
  <c r="K67" i="1"/>
  <c r="J67" i="1"/>
  <c r="I67" i="1"/>
  <c r="H67" i="1"/>
  <c r="AI66" i="1"/>
  <c r="AC66" i="1"/>
  <c r="X66" i="1"/>
  <c r="T66" i="1"/>
  <c r="S66" i="1"/>
  <c r="O66" i="1"/>
  <c r="K66" i="1"/>
  <c r="J66" i="1"/>
  <c r="I66" i="1"/>
  <c r="H66" i="1"/>
  <c r="AI65" i="1"/>
  <c r="AC65" i="1"/>
  <c r="X65" i="1"/>
  <c r="T65" i="1"/>
  <c r="S65" i="1"/>
  <c r="O65" i="1"/>
  <c r="K65" i="1"/>
  <c r="J65" i="1"/>
  <c r="I65" i="1"/>
  <c r="H65" i="1"/>
  <c r="AI64" i="1"/>
  <c r="AC64" i="1"/>
  <c r="X64" i="1"/>
  <c r="T64" i="1"/>
  <c r="S64" i="1"/>
  <c r="O64" i="1"/>
  <c r="K64" i="1"/>
  <c r="J64" i="1"/>
  <c r="I64" i="1"/>
  <c r="H64" i="1"/>
  <c r="AI63" i="1"/>
  <c r="AC63" i="1"/>
  <c r="X63" i="1"/>
  <c r="T63" i="1"/>
  <c r="S63" i="1"/>
  <c r="O63" i="1"/>
  <c r="K63" i="1"/>
  <c r="J63" i="1"/>
  <c r="I63" i="1"/>
  <c r="H63" i="1"/>
  <c r="AI62" i="1"/>
  <c r="AC62" i="1"/>
  <c r="X62" i="1"/>
  <c r="T62" i="1"/>
  <c r="S62" i="1"/>
  <c r="O62" i="1"/>
  <c r="K62" i="1"/>
  <c r="J62" i="1"/>
  <c r="I62" i="1"/>
  <c r="H62" i="1"/>
  <c r="AI61" i="1"/>
  <c r="AC61" i="1"/>
  <c r="X61" i="1"/>
  <c r="T61" i="1"/>
  <c r="S61" i="1"/>
  <c r="O61" i="1"/>
  <c r="K61" i="1"/>
  <c r="J61" i="1"/>
  <c r="I61" i="1"/>
  <c r="H61" i="1"/>
  <c r="AI60" i="1"/>
  <c r="AC60" i="1"/>
  <c r="X60" i="1"/>
  <c r="T60" i="1"/>
  <c r="S60" i="1"/>
  <c r="O60" i="1"/>
  <c r="K60" i="1"/>
  <c r="J60" i="1"/>
  <c r="I60" i="1"/>
  <c r="H60" i="1"/>
  <c r="AI59" i="1"/>
  <c r="AC59" i="1"/>
  <c r="X59" i="1"/>
  <c r="T59" i="1"/>
  <c r="S59" i="1"/>
  <c r="O59" i="1"/>
  <c r="K59" i="1"/>
  <c r="J59" i="1"/>
  <c r="I59" i="1"/>
  <c r="H59" i="1"/>
  <c r="AI58" i="1"/>
  <c r="AC58" i="1"/>
  <c r="X58" i="1"/>
  <c r="T58" i="1"/>
  <c r="S58" i="1"/>
  <c r="O58" i="1"/>
  <c r="K58" i="1"/>
  <c r="J58" i="1"/>
  <c r="I58" i="1"/>
  <c r="H58" i="1"/>
  <c r="AI57" i="1"/>
  <c r="AC57" i="1"/>
  <c r="X57" i="1"/>
  <c r="T57" i="1"/>
  <c r="S57" i="1"/>
  <c r="O57" i="1"/>
  <c r="K57" i="1"/>
  <c r="J57" i="1"/>
  <c r="I57" i="1"/>
  <c r="H57" i="1"/>
  <c r="AI56" i="1"/>
  <c r="AC56" i="1"/>
  <c r="X56" i="1"/>
  <c r="T56" i="1"/>
  <c r="S56" i="1"/>
  <c r="O56" i="1"/>
  <c r="K56" i="1"/>
  <c r="J56" i="1"/>
  <c r="I56" i="1"/>
  <c r="H56" i="1"/>
  <c r="AI55" i="1"/>
  <c r="AC55" i="1"/>
  <c r="X55" i="1"/>
  <c r="T55" i="1"/>
  <c r="S55" i="1"/>
  <c r="O55" i="1"/>
  <c r="K55" i="1"/>
  <c r="J55" i="1"/>
  <c r="I55" i="1"/>
  <c r="H55" i="1"/>
  <c r="AI54" i="1"/>
  <c r="AC54" i="1"/>
  <c r="X54" i="1"/>
  <c r="T54" i="1"/>
  <c r="S54" i="1"/>
  <c r="O54" i="1"/>
  <c r="K54" i="1"/>
  <c r="J54" i="1"/>
  <c r="I54" i="1"/>
  <c r="H54" i="1"/>
  <c r="AI53" i="1"/>
  <c r="AC53" i="1"/>
  <c r="X53" i="1"/>
  <c r="T53" i="1"/>
  <c r="S53" i="1"/>
  <c r="O53" i="1"/>
  <c r="K53" i="1"/>
  <c r="J53" i="1"/>
  <c r="I53" i="1"/>
  <c r="H53" i="1"/>
  <c r="AI52" i="1"/>
  <c r="AC52" i="1"/>
  <c r="X52" i="1"/>
  <c r="T52" i="1"/>
  <c r="S52" i="1"/>
  <c r="O52" i="1"/>
  <c r="K52" i="1"/>
  <c r="J52" i="1"/>
  <c r="I52" i="1"/>
  <c r="H52" i="1"/>
  <c r="AI51" i="1"/>
  <c r="AC51" i="1"/>
  <c r="X51" i="1"/>
  <c r="T51" i="1"/>
  <c r="S51" i="1"/>
  <c r="O51" i="1"/>
  <c r="K51" i="1"/>
  <c r="J51" i="1"/>
  <c r="I51" i="1"/>
  <c r="H51" i="1"/>
  <c r="AI50" i="1"/>
  <c r="AC50" i="1"/>
  <c r="X50" i="1"/>
  <c r="T50" i="1"/>
  <c r="S50" i="1"/>
  <c r="O50" i="1"/>
  <c r="K50" i="1"/>
  <c r="J50" i="1"/>
  <c r="I50" i="1"/>
  <c r="H50" i="1"/>
  <c r="AI49" i="1"/>
  <c r="AC49" i="1"/>
  <c r="X49" i="1"/>
  <c r="T49" i="1"/>
  <c r="S49" i="1"/>
  <c r="O49" i="1"/>
  <c r="K49" i="1"/>
  <c r="J49" i="1"/>
  <c r="I49" i="1"/>
  <c r="H49" i="1"/>
  <c r="AI48" i="1"/>
  <c r="AC48" i="1"/>
  <c r="X48" i="1"/>
  <c r="T48" i="1"/>
  <c r="S48" i="1"/>
  <c r="O48" i="1"/>
  <c r="K48" i="1"/>
  <c r="J48" i="1"/>
  <c r="I48" i="1"/>
  <c r="H48" i="1"/>
  <c r="AI47" i="1"/>
  <c r="AC47" i="1"/>
  <c r="X47" i="1"/>
  <c r="T47" i="1"/>
  <c r="S47" i="1"/>
  <c r="O47" i="1"/>
  <c r="K47" i="1"/>
  <c r="J47" i="1"/>
  <c r="I47" i="1"/>
  <c r="H47" i="1"/>
  <c r="AI46" i="1"/>
  <c r="AC46" i="1"/>
  <c r="X46" i="1"/>
  <c r="T46" i="1"/>
  <c r="S46" i="1"/>
  <c r="O46" i="1"/>
  <c r="K46" i="1"/>
  <c r="J46" i="1"/>
  <c r="I46" i="1"/>
  <c r="H46" i="1"/>
  <c r="AI45" i="1"/>
  <c r="AC45" i="1"/>
  <c r="X45" i="1"/>
  <c r="T45" i="1"/>
  <c r="S45" i="1"/>
  <c r="O45" i="1"/>
  <c r="K45" i="1"/>
  <c r="J45" i="1"/>
  <c r="I45" i="1"/>
  <c r="H45" i="1"/>
  <c r="AI44" i="1"/>
  <c r="AC44" i="1"/>
  <c r="X44" i="1"/>
  <c r="T44" i="1"/>
  <c r="S44" i="1"/>
  <c r="O44" i="1"/>
  <c r="K44" i="1"/>
  <c r="J44" i="1"/>
  <c r="I44" i="1"/>
  <c r="H44" i="1"/>
  <c r="AI43" i="1"/>
  <c r="AC43" i="1"/>
  <c r="X43" i="1"/>
  <c r="T43" i="1"/>
  <c r="S43" i="1"/>
  <c r="O43" i="1"/>
  <c r="K43" i="1"/>
  <c r="J43" i="1"/>
  <c r="I43" i="1"/>
  <c r="H43" i="1"/>
  <c r="AI42" i="1"/>
  <c r="AC42" i="1"/>
  <c r="X42" i="1"/>
  <c r="T42" i="1"/>
  <c r="S42" i="1"/>
  <c r="O42" i="1"/>
  <c r="K42" i="1"/>
  <c r="J42" i="1"/>
  <c r="I42" i="1"/>
  <c r="H42" i="1"/>
  <c r="AI41" i="1"/>
  <c r="AC41" i="1"/>
  <c r="X41" i="1"/>
  <c r="T41" i="1"/>
  <c r="S41" i="1"/>
  <c r="O41" i="1"/>
  <c r="K41" i="1"/>
  <c r="J41" i="1"/>
  <c r="I41" i="1"/>
  <c r="H41" i="1"/>
  <c r="AI40" i="1"/>
  <c r="AC40" i="1"/>
  <c r="X40" i="1"/>
  <c r="T40" i="1"/>
  <c r="S40" i="1"/>
  <c r="O40" i="1"/>
  <c r="K40" i="1"/>
  <c r="J40" i="1"/>
  <c r="I40" i="1"/>
  <c r="H40" i="1"/>
  <c r="AI39" i="1"/>
  <c r="AC39" i="1"/>
  <c r="X39" i="1"/>
  <c r="T39" i="1"/>
  <c r="S39" i="1"/>
  <c r="O39" i="1"/>
  <c r="K39" i="1"/>
  <c r="J39" i="1"/>
  <c r="I39" i="1"/>
  <c r="H39" i="1"/>
  <c r="AI38" i="1"/>
  <c r="AC38" i="1"/>
  <c r="X38" i="1"/>
  <c r="T38" i="1"/>
  <c r="S38" i="1"/>
  <c r="O38" i="1"/>
  <c r="K38" i="1"/>
  <c r="J38" i="1"/>
  <c r="I38" i="1"/>
  <c r="H38" i="1"/>
  <c r="AI37" i="1"/>
  <c r="AC37" i="1"/>
  <c r="X37" i="1"/>
  <c r="T37" i="1"/>
  <c r="S37" i="1"/>
  <c r="O37" i="1"/>
  <c r="K37" i="1"/>
  <c r="J37" i="1"/>
  <c r="I37" i="1"/>
  <c r="H37" i="1"/>
  <c r="AI36" i="1"/>
  <c r="AC36" i="1"/>
  <c r="X36" i="1"/>
  <c r="T36" i="1"/>
  <c r="S36" i="1"/>
  <c r="O36" i="1"/>
  <c r="K36" i="1"/>
  <c r="J36" i="1"/>
  <c r="I36" i="1"/>
  <c r="H36" i="1"/>
  <c r="AI35" i="1"/>
  <c r="AC35" i="1"/>
  <c r="X35" i="1"/>
  <c r="T35" i="1"/>
  <c r="S35" i="1"/>
  <c r="O35" i="1"/>
  <c r="K35" i="1"/>
  <c r="J35" i="1"/>
  <c r="I35" i="1"/>
  <c r="H35" i="1"/>
  <c r="AI34" i="1"/>
  <c r="AC34" i="1"/>
  <c r="X34" i="1"/>
  <c r="T34" i="1"/>
  <c r="S34" i="1"/>
  <c r="O34" i="1"/>
  <c r="K34" i="1"/>
  <c r="J34" i="1"/>
  <c r="I34" i="1"/>
  <c r="H34" i="1"/>
  <c r="AC33" i="1"/>
  <c r="X33" i="1"/>
  <c r="T33" i="1"/>
  <c r="S33" i="1"/>
  <c r="O33" i="1"/>
  <c r="K33" i="1"/>
  <c r="J33" i="1"/>
  <c r="I33" i="1"/>
  <c r="H33" i="1"/>
  <c r="AI32" i="1"/>
  <c r="AC32" i="1"/>
  <c r="X32" i="1"/>
  <c r="T32" i="1"/>
  <c r="S32" i="1"/>
  <c r="O32" i="1"/>
  <c r="K32" i="1"/>
  <c r="J32" i="1"/>
  <c r="I32" i="1"/>
  <c r="H32" i="1"/>
  <c r="AI31" i="1"/>
  <c r="AC31" i="1"/>
  <c r="X31" i="1"/>
  <c r="T31" i="1"/>
  <c r="S31" i="1"/>
  <c r="O31" i="1"/>
  <c r="K31" i="1"/>
  <c r="J31" i="1"/>
  <c r="I31" i="1"/>
  <c r="H31" i="1"/>
  <c r="AI30" i="1"/>
  <c r="AC30" i="1"/>
  <c r="X30" i="1"/>
  <c r="S30" i="1"/>
  <c r="O30" i="1"/>
  <c r="K30" i="1"/>
  <c r="J30" i="1"/>
  <c r="I30" i="1"/>
  <c r="H30" i="1"/>
  <c r="AI29" i="1"/>
  <c r="AC29" i="1"/>
  <c r="X29" i="1"/>
  <c r="S29" i="1"/>
  <c r="O29" i="1"/>
  <c r="K29" i="1"/>
  <c r="J29" i="1"/>
  <c r="I29" i="1"/>
  <c r="H29" i="1"/>
  <c r="AI28" i="1"/>
  <c r="AC28" i="1"/>
  <c r="X28" i="1"/>
  <c r="T28" i="1"/>
  <c r="S28" i="1"/>
  <c r="O28" i="1"/>
  <c r="K28" i="1"/>
  <c r="J28" i="1"/>
  <c r="I28" i="1"/>
  <c r="H28" i="1"/>
  <c r="AI27" i="1"/>
  <c r="AC27" i="1"/>
  <c r="X27" i="1"/>
  <c r="T27" i="1"/>
  <c r="S27" i="1"/>
  <c r="O27" i="1"/>
  <c r="K27" i="1"/>
  <c r="J27" i="1"/>
  <c r="I27" i="1"/>
  <c r="H27" i="1"/>
  <c r="AC26" i="1"/>
  <c r="X26" i="1"/>
  <c r="T26" i="1"/>
  <c r="S26" i="1"/>
  <c r="O26" i="1"/>
  <c r="K26" i="1"/>
  <c r="J26" i="1"/>
  <c r="I26" i="1"/>
  <c r="H26" i="1"/>
  <c r="AI25" i="1"/>
  <c r="AC25" i="1"/>
  <c r="X25" i="1"/>
  <c r="T25" i="1"/>
  <c r="S25" i="1"/>
  <c r="O25" i="1"/>
  <c r="K25" i="1"/>
  <c r="J25" i="1"/>
  <c r="I25" i="1"/>
  <c r="H25" i="1"/>
  <c r="AI24" i="1"/>
  <c r="AC24" i="1"/>
  <c r="X24" i="1"/>
  <c r="T24" i="1"/>
  <c r="S24" i="1"/>
  <c r="O24" i="1"/>
  <c r="K24" i="1"/>
  <c r="J24" i="1"/>
  <c r="I24" i="1"/>
  <c r="H24" i="1"/>
  <c r="AI23" i="1"/>
  <c r="AC23" i="1"/>
  <c r="X23" i="1"/>
  <c r="T23" i="1"/>
  <c r="S23" i="1"/>
  <c r="O23" i="1"/>
  <c r="K23" i="1"/>
  <c r="J23" i="1"/>
  <c r="I23" i="1"/>
  <c r="H23" i="1"/>
  <c r="AI22" i="1"/>
  <c r="AC22" i="1"/>
  <c r="X22" i="1"/>
  <c r="T22" i="1"/>
  <c r="S22" i="1"/>
  <c r="O22" i="1"/>
  <c r="K22" i="1"/>
  <c r="J22" i="1"/>
  <c r="I22" i="1"/>
  <c r="H22" i="1"/>
  <c r="AI21" i="1"/>
  <c r="AC21" i="1"/>
  <c r="X21" i="1"/>
  <c r="T21" i="1"/>
  <c r="S21" i="1"/>
  <c r="O21" i="1"/>
  <c r="K21" i="1"/>
  <c r="J21" i="1"/>
  <c r="I21" i="1"/>
  <c r="H21" i="1"/>
  <c r="AI20" i="1"/>
  <c r="AC20" i="1"/>
  <c r="X20" i="1"/>
  <c r="T20" i="1"/>
  <c r="S20" i="1"/>
  <c r="O20" i="1"/>
  <c r="K20" i="1"/>
  <c r="J20" i="1"/>
  <c r="I20" i="1"/>
  <c r="H20" i="1"/>
  <c r="AI19" i="1"/>
  <c r="AC19" i="1"/>
  <c r="X19" i="1"/>
  <c r="T19" i="1"/>
  <c r="S19" i="1"/>
  <c r="O19" i="1"/>
  <c r="K19" i="1"/>
  <c r="J19" i="1"/>
  <c r="I19" i="1"/>
  <c r="H19" i="1"/>
  <c r="AI18" i="1"/>
  <c r="AC18" i="1"/>
  <c r="X18" i="1"/>
  <c r="T18" i="1"/>
  <c r="S18" i="1"/>
  <c r="O18" i="1"/>
  <c r="K18" i="1"/>
  <c r="J18" i="1"/>
  <c r="I18" i="1"/>
  <c r="H18" i="1"/>
  <c r="AI17" i="1"/>
  <c r="AC17" i="1"/>
  <c r="X17" i="1"/>
  <c r="T17" i="1"/>
  <c r="S17" i="1"/>
  <c r="O17" i="1"/>
  <c r="K17" i="1"/>
  <c r="J17" i="1"/>
  <c r="I17" i="1"/>
  <c r="H17" i="1"/>
  <c r="AI16" i="1"/>
  <c r="AC16" i="1"/>
  <c r="X16" i="1"/>
  <c r="T16" i="1"/>
  <c r="S16" i="1"/>
  <c r="O16" i="1"/>
  <c r="K16" i="1"/>
  <c r="J16" i="1"/>
  <c r="I16" i="1"/>
  <c r="H16" i="1"/>
  <c r="AI15" i="1"/>
  <c r="AC15" i="1"/>
  <c r="X15" i="1"/>
  <c r="T15" i="1"/>
  <c r="S15" i="1"/>
  <c r="O15" i="1"/>
  <c r="K15" i="1"/>
  <c r="J15" i="1"/>
  <c r="I15" i="1"/>
  <c r="H15" i="1"/>
  <c r="AI14" i="1"/>
  <c r="AC14" i="1"/>
  <c r="X14" i="1"/>
  <c r="T14" i="1"/>
  <c r="S14" i="1"/>
  <c r="O14" i="1"/>
  <c r="K14" i="1"/>
  <c r="J14" i="1"/>
  <c r="I14" i="1"/>
  <c r="H14" i="1"/>
  <c r="AI13" i="1"/>
  <c r="AC13" i="1"/>
  <c r="X13" i="1"/>
  <c r="T13" i="1"/>
  <c r="S13" i="1"/>
  <c r="O13" i="1"/>
  <c r="K13" i="1"/>
  <c r="J13" i="1"/>
  <c r="I13" i="1"/>
  <c r="H13" i="1"/>
  <c r="AI12" i="1"/>
  <c r="AC12" i="1"/>
  <c r="X12" i="1"/>
  <c r="T12" i="1"/>
  <c r="S12" i="1"/>
  <c r="O12" i="1"/>
  <c r="K12" i="1"/>
  <c r="J12" i="1"/>
  <c r="I12" i="1"/>
  <c r="H12" i="1"/>
  <c r="AI11" i="1"/>
  <c r="AC11" i="1"/>
  <c r="X11" i="1"/>
  <c r="T11" i="1"/>
  <c r="S11" i="1"/>
  <c r="O11" i="1"/>
  <c r="K11" i="1"/>
  <c r="J11" i="1"/>
  <c r="I11" i="1"/>
  <c r="H11" i="1"/>
  <c r="AI10" i="1"/>
  <c r="AC10" i="1"/>
  <c r="X10" i="1"/>
  <c r="T10" i="1"/>
  <c r="S10" i="1"/>
  <c r="O10" i="1"/>
  <c r="K10" i="1"/>
  <c r="J10" i="1"/>
  <c r="I10" i="1"/>
  <c r="H10" i="1"/>
  <c r="AI9" i="1"/>
  <c r="AC9" i="1"/>
  <c r="X9" i="1"/>
  <c r="T9" i="1"/>
  <c r="S9" i="1"/>
  <c r="O9" i="1"/>
  <c r="K9" i="1"/>
  <c r="J9" i="1"/>
  <c r="I9" i="1"/>
  <c r="H9" i="1"/>
  <c r="AI8" i="1"/>
  <c r="AC8" i="1"/>
  <c r="X8" i="1"/>
  <c r="T8" i="1"/>
  <c r="S8" i="1"/>
  <c r="O8" i="1"/>
  <c r="K8" i="1"/>
  <c r="J8" i="1"/>
  <c r="I8" i="1"/>
  <c r="H8" i="1"/>
  <c r="AI7" i="1"/>
  <c r="AC7" i="1"/>
  <c r="X7" i="1"/>
  <c r="T7" i="1"/>
  <c r="S7" i="1"/>
  <c r="O7" i="1"/>
  <c r="K7" i="1"/>
  <c r="J7" i="1"/>
  <c r="I7" i="1"/>
  <c r="H7" i="1"/>
  <c r="AI6" i="1"/>
  <c r="AC6" i="1"/>
  <c r="X6" i="1"/>
  <c r="T6" i="1"/>
  <c r="S6" i="1"/>
  <c r="O6" i="1"/>
  <c r="K6" i="1"/>
  <c r="J6" i="1"/>
  <c r="I6" i="1"/>
  <c r="H6" i="1"/>
  <c r="AI5" i="1"/>
  <c r="AC5" i="1"/>
  <c r="X5" i="1"/>
  <c r="T5" i="1"/>
  <c r="S5" i="1"/>
  <c r="O5" i="1"/>
  <c r="K5" i="1"/>
  <c r="J5" i="1"/>
  <c r="I5" i="1"/>
  <c r="H5" i="1"/>
  <c r="AI4" i="1"/>
  <c r="AC4" i="1"/>
  <c r="X4" i="1"/>
  <c r="T4" i="1"/>
  <c r="S4" i="1"/>
  <c r="O4" i="1"/>
  <c r="K4" i="1"/>
  <c r="J4" i="1"/>
  <c r="I4" i="1"/>
  <c r="H4" i="1"/>
  <c r="AI3" i="1"/>
  <c r="AC3" i="1"/>
  <c r="X3" i="1"/>
  <c r="T3" i="1"/>
  <c r="S3" i="1"/>
  <c r="O3" i="1"/>
  <c r="K3" i="1"/>
  <c r="J3" i="1"/>
  <c r="I3" i="1"/>
  <c r="H3" i="1"/>
  <c r="AI2" i="1"/>
  <c r="AC2" i="1"/>
  <c r="X2" i="1"/>
  <c r="T2" i="1"/>
  <c r="S2" i="1"/>
  <c r="O2" i="1"/>
  <c r="K2" i="1"/>
  <c r="J2" i="1"/>
  <c r="I2" i="1"/>
  <c r="H2" i="1"/>
  <c r="D42" i="25"/>
  <c r="C42" i="25"/>
  <c r="E41" i="25"/>
  <c r="E40" i="25"/>
  <c r="E39" i="25"/>
  <c r="E38" i="25"/>
  <c r="E37" i="25"/>
  <c r="E36" i="25"/>
  <c r="E35" i="25"/>
  <c r="AC13" i="25"/>
  <c r="AB13" i="25"/>
  <c r="AA13" i="25"/>
  <c r="Z13" i="25"/>
  <c r="Y13" i="25"/>
  <c r="X13" i="25"/>
  <c r="W13" i="25"/>
  <c r="V13" i="25"/>
  <c r="U13" i="25"/>
  <c r="T13" i="25"/>
  <c r="S13" i="25"/>
  <c r="R13" i="25"/>
  <c r="Q13" i="25"/>
  <c r="P13" i="25"/>
  <c r="O13" i="25"/>
  <c r="N13" i="25"/>
  <c r="M13" i="25"/>
  <c r="L13" i="25"/>
  <c r="K13" i="25"/>
  <c r="J13" i="25"/>
  <c r="I13" i="25"/>
  <c r="H13" i="25"/>
  <c r="G13" i="25"/>
  <c r="F13" i="25"/>
  <c r="AA11" i="25"/>
  <c r="Z11" i="25"/>
  <c r="Y11" i="25"/>
  <c r="X11" i="25"/>
  <c r="W11" i="25"/>
  <c r="V11" i="25"/>
  <c r="U11" i="25"/>
  <c r="T11" i="25"/>
  <c r="S11" i="25"/>
  <c r="R11" i="25"/>
  <c r="O11" i="25"/>
  <c r="N11" i="25"/>
  <c r="M11" i="25"/>
  <c r="L11" i="25"/>
  <c r="K11" i="25"/>
  <c r="J11" i="25"/>
  <c r="I11" i="25"/>
  <c r="H11" i="25"/>
  <c r="G11" i="25"/>
  <c r="AC9" i="25"/>
  <c r="AB9" i="25"/>
  <c r="AA9" i="25"/>
  <c r="Z9" i="25"/>
  <c r="Y9" i="25"/>
  <c r="X9" i="25"/>
  <c r="W9" i="25"/>
  <c r="V9" i="25"/>
  <c r="U9" i="25"/>
  <c r="T9" i="25"/>
  <c r="S9" i="25"/>
  <c r="R9" i="25"/>
  <c r="Q9" i="25"/>
  <c r="P9" i="25"/>
  <c r="O9" i="25"/>
  <c r="N9" i="25"/>
  <c r="M9" i="25"/>
  <c r="L9" i="25"/>
  <c r="K9" i="25"/>
  <c r="J9" i="25"/>
  <c r="I9" i="25"/>
  <c r="H9" i="25"/>
  <c r="G9" i="25"/>
  <c r="F9" i="25"/>
  <c r="AC6" i="25"/>
  <c r="AB6" i="25"/>
  <c r="AA6" i="25"/>
  <c r="Z6" i="25"/>
  <c r="Y6" i="25"/>
  <c r="X6" i="25"/>
  <c r="W6" i="25"/>
  <c r="V6" i="25"/>
  <c r="U6" i="25"/>
  <c r="T6" i="25"/>
  <c r="S6" i="25"/>
  <c r="R6" i="25"/>
  <c r="Q6" i="25"/>
  <c r="P6" i="25"/>
  <c r="O6" i="25"/>
  <c r="N6" i="25"/>
  <c r="M6" i="25"/>
  <c r="L6" i="25"/>
  <c r="K6" i="25"/>
  <c r="J6" i="25"/>
  <c r="I6" i="25"/>
  <c r="H6" i="25"/>
  <c r="G6" i="25"/>
  <c r="F6" i="25"/>
  <c r="AC5" i="25"/>
  <c r="AB5" i="25"/>
  <c r="AA5" i="25"/>
  <c r="Z5" i="25"/>
  <c r="Y5" i="25"/>
  <c r="X5" i="25"/>
  <c r="W5" i="25"/>
  <c r="V5" i="25"/>
  <c r="U5" i="25"/>
  <c r="T5" i="25"/>
  <c r="S5" i="25"/>
  <c r="R5" i="25"/>
  <c r="Q5" i="25"/>
  <c r="P5" i="25"/>
  <c r="O5" i="25"/>
  <c r="N5" i="25"/>
  <c r="M5" i="25"/>
  <c r="L5" i="25"/>
  <c r="K5" i="25"/>
  <c r="J5" i="25"/>
  <c r="I5" i="25"/>
  <c r="H5" i="25"/>
  <c r="G5" i="25"/>
</calcChain>
</file>

<file path=xl/comments1.xml><?xml version="1.0" encoding="utf-8"?>
<comments xmlns="http://schemas.openxmlformats.org/spreadsheetml/2006/main">
  <authors>
    <author>Marie Rathcke Lillemark</author>
    <author>Pernille Vibeke Selmer Olsen</author>
  </authors>
  <commentList>
    <comment ref="A101" authorId="0">
      <text>
        <r>
          <rPr>
            <b/>
            <sz val="9"/>
            <color indexed="81"/>
            <rFont val="Tahoma"/>
            <family val="2"/>
          </rPr>
          <t>Marie Rathcke Lillemark:</t>
        </r>
        <r>
          <rPr>
            <sz val="9"/>
            <color indexed="81"/>
            <rFont val="Tahoma"/>
            <family val="2"/>
          </rPr>
          <t xml:space="preserve">
Har aflyst og igen pr. tlf 12-03-2015. /Marie
</t>
        </r>
      </text>
    </comment>
    <comment ref="Z114" authorId="1">
      <text>
        <r>
          <rPr>
            <b/>
            <sz val="9"/>
            <color indexed="81"/>
            <rFont val="Tahoma"/>
            <family val="2"/>
          </rPr>
          <t>Pernille Vibeke Selmer Olsen:</t>
        </r>
        <r>
          <rPr>
            <sz val="9"/>
            <color indexed="81"/>
            <rFont val="Tahoma"/>
            <family val="2"/>
          </rPr>
          <t xml:space="preserve">
Sendt nyt kit 17/4-15</t>
        </r>
      </text>
    </comment>
  </commentList>
</comments>
</file>

<file path=xl/comments2.xml><?xml version="1.0" encoding="utf-8"?>
<comments xmlns="http://schemas.openxmlformats.org/spreadsheetml/2006/main">
  <authors>
    <author>Marie Rathcke Lillemark</author>
  </authors>
  <commentList>
    <comment ref="P10" authorId="0">
      <text>
        <r>
          <rPr>
            <b/>
            <sz val="9"/>
            <color indexed="81"/>
            <rFont val="Tahoma"/>
            <family val="2"/>
          </rPr>
          <t>Marie Rathcke Lillemark:</t>
        </r>
        <r>
          <rPr>
            <sz val="9"/>
            <color indexed="81"/>
            <rFont val="Tahoma"/>
            <family val="2"/>
          </rPr>
          <t xml:space="preserve">
Har dd korresponderet med Niels, som formodentlig ikke tager sin klasse med til UV i lab. Prøven kan dermed benyttes af en anden klasse.</t>
        </r>
      </text>
    </comment>
  </commentList>
</comments>
</file>

<file path=xl/comments3.xml><?xml version="1.0" encoding="utf-8"?>
<comments xmlns="http://schemas.openxmlformats.org/spreadsheetml/2006/main">
  <authors>
    <author>Andreas Kelager</author>
  </authors>
  <commentList>
    <comment ref="A31" authorId="0">
      <text>
        <r>
          <rPr>
            <b/>
            <sz val="9"/>
            <color indexed="81"/>
            <rFont val="Tahoma"/>
            <family val="2"/>
          </rPr>
          <t>Andreas Kelager:</t>
        </r>
        <r>
          <rPr>
            <sz val="9"/>
            <color indexed="81"/>
            <rFont val="Tahoma"/>
            <family val="2"/>
          </rPr>
          <t xml:space="preserve">
Der BURDE være kørt PCR på denne prøve</t>
        </r>
      </text>
    </comment>
    <comment ref="B32" authorId="0">
      <text>
        <r>
          <rPr>
            <b/>
            <sz val="9"/>
            <color indexed="81"/>
            <rFont val="Tahoma"/>
            <family val="2"/>
          </rPr>
          <t>Andreas Kelager:</t>
        </r>
        <r>
          <rPr>
            <sz val="9"/>
            <color indexed="81"/>
            <rFont val="Tahoma"/>
            <family val="2"/>
          </rPr>
          <t xml:space="preserve">
Modtaget?
Skyggeprøve?
</t>
        </r>
      </text>
    </comment>
    <comment ref="A38" authorId="0">
      <text>
        <r>
          <rPr>
            <b/>
            <sz val="9"/>
            <color indexed="81"/>
            <rFont val="Tahoma"/>
            <family val="2"/>
          </rPr>
          <t>Andreas Kelager:</t>
        </r>
        <r>
          <rPr>
            <sz val="9"/>
            <color indexed="81"/>
            <rFont val="Tahoma"/>
            <family val="2"/>
          </rPr>
          <t xml:space="preserve">
Der BURDE være kørt PCR på denne prøve</t>
        </r>
      </text>
    </comment>
    <comment ref="B40" authorId="0">
      <text>
        <r>
          <rPr>
            <b/>
            <sz val="9"/>
            <color indexed="81"/>
            <rFont val="Tahoma"/>
            <family val="2"/>
          </rPr>
          <t>Andreas Kelager:</t>
        </r>
        <r>
          <rPr>
            <sz val="9"/>
            <color indexed="81"/>
            <rFont val="Tahoma"/>
            <family val="2"/>
          </rPr>
          <t xml:space="preserve">
er de to prøver F14_097cold1+2 
PCR-replikater?
</t>
        </r>
      </text>
    </comment>
    <comment ref="B41" authorId="0">
      <text>
        <r>
          <rPr>
            <b/>
            <sz val="9"/>
            <color indexed="81"/>
            <rFont val="Tahoma"/>
            <family val="2"/>
          </rPr>
          <t>Andreas Kelager:</t>
        </r>
        <r>
          <rPr>
            <sz val="9"/>
            <color indexed="81"/>
            <rFont val="Tahoma"/>
            <family val="2"/>
          </rPr>
          <t xml:space="preserve">
er de to prøver F14_097cold1+2 
PCR-replikater?
</t>
        </r>
      </text>
    </comment>
    <comment ref="A42" authorId="0">
      <text>
        <r>
          <rPr>
            <b/>
            <sz val="9"/>
            <color indexed="81"/>
            <rFont val="Tahoma"/>
            <family val="2"/>
          </rPr>
          <t>Andreas Kelager:</t>
        </r>
        <r>
          <rPr>
            <sz val="9"/>
            <color indexed="81"/>
            <rFont val="Tahoma"/>
            <family val="2"/>
          </rPr>
          <t xml:space="preserve">
Dobbelttjek om der er kørt PCR på to TW F14-98 prøver!</t>
        </r>
      </text>
    </comment>
    <comment ref="B43" authorId="0">
      <text>
        <r>
          <rPr>
            <b/>
            <sz val="9"/>
            <color indexed="81"/>
            <rFont val="Tahoma"/>
            <family val="2"/>
          </rPr>
          <t>Andreas Kelager:</t>
        </r>
        <r>
          <rPr>
            <sz val="9"/>
            <color indexed="81"/>
            <rFont val="Tahoma"/>
            <family val="2"/>
          </rPr>
          <t xml:space="preserve">
Skyggeprøve?
PCR-prøve 2? Hvis ja så piljes med F14_098_c1
</t>
        </r>
      </text>
    </comment>
    <comment ref="A47" authorId="0">
      <text>
        <r>
          <rPr>
            <b/>
            <sz val="9"/>
            <color indexed="81"/>
            <rFont val="Tahoma"/>
            <family val="2"/>
          </rPr>
          <t>Andreas Kelager:</t>
        </r>
        <r>
          <rPr>
            <sz val="9"/>
            <color indexed="81"/>
            <rFont val="Tahoma"/>
            <family val="2"/>
          </rPr>
          <t xml:space="preserve">
Der BURDE være kørt PCR på denne prøve</t>
        </r>
      </text>
    </comment>
    <comment ref="A49" authorId="0">
      <text>
        <r>
          <rPr>
            <b/>
            <sz val="9"/>
            <color indexed="81"/>
            <rFont val="Tahoma"/>
            <family val="2"/>
          </rPr>
          <t>Andreas Kelager:</t>
        </r>
        <r>
          <rPr>
            <sz val="9"/>
            <color indexed="81"/>
            <rFont val="Tahoma"/>
            <family val="2"/>
          </rPr>
          <t xml:space="preserve">
Reminder email sendt 4. januar 2016</t>
        </r>
      </text>
    </comment>
    <comment ref="A59" authorId="0">
      <text>
        <r>
          <rPr>
            <b/>
            <sz val="9"/>
            <color indexed="81"/>
            <rFont val="Tahoma"/>
            <family val="2"/>
          </rPr>
          <t>Andreas Kelager:</t>
        </r>
        <r>
          <rPr>
            <sz val="9"/>
            <color indexed="81"/>
            <rFont val="Tahoma"/>
            <family val="2"/>
          </rPr>
          <t xml:space="preserve">
Reminder email sendt 4. januar 2016</t>
        </r>
      </text>
    </comment>
    <comment ref="A60" authorId="0">
      <text>
        <r>
          <rPr>
            <b/>
            <sz val="9"/>
            <color indexed="81"/>
            <rFont val="Tahoma"/>
            <family val="2"/>
          </rPr>
          <t>Andreas Kelager:</t>
        </r>
        <r>
          <rPr>
            <sz val="9"/>
            <color indexed="81"/>
            <rFont val="Tahoma"/>
            <family val="2"/>
          </rPr>
          <t xml:space="preserve">
Reminder email sendt 4. januar 2016</t>
        </r>
      </text>
    </comment>
    <comment ref="A67" authorId="0">
      <text>
        <r>
          <rPr>
            <b/>
            <sz val="9"/>
            <color indexed="81"/>
            <rFont val="Tahoma"/>
            <family val="2"/>
          </rPr>
          <t>Andreas Kelager:</t>
        </r>
        <r>
          <rPr>
            <sz val="9"/>
            <color indexed="81"/>
            <rFont val="Tahoma"/>
            <family val="2"/>
          </rPr>
          <t xml:space="preserve">
Der BURDE være kørt PCR på denne prøve</t>
        </r>
      </text>
    </comment>
    <comment ref="A75" authorId="0">
      <text>
        <r>
          <rPr>
            <b/>
            <sz val="9"/>
            <color indexed="81"/>
            <rFont val="Tahoma"/>
            <family val="2"/>
          </rPr>
          <t>Andreas Kelager:</t>
        </r>
        <r>
          <rPr>
            <sz val="9"/>
            <color indexed="81"/>
            <rFont val="Tahoma"/>
            <family val="2"/>
          </rPr>
          <t xml:space="preserve">
Der BURDE være kørt PCR på denne prøve</t>
        </r>
      </text>
    </comment>
    <comment ref="A84" authorId="0">
      <text>
        <r>
          <rPr>
            <b/>
            <sz val="9"/>
            <color indexed="81"/>
            <rFont val="Tahoma"/>
            <family val="2"/>
          </rPr>
          <t>Andreas Kelager:</t>
        </r>
        <r>
          <rPr>
            <sz val="9"/>
            <color indexed="81"/>
            <rFont val="Tahoma"/>
            <family val="2"/>
          </rPr>
          <t xml:space="preserve">
Der BURDE være kørt PCR på denne prøve</t>
        </r>
      </text>
    </comment>
    <comment ref="A86" authorId="0">
      <text>
        <r>
          <rPr>
            <b/>
            <sz val="9"/>
            <color indexed="81"/>
            <rFont val="Tahoma"/>
            <family val="2"/>
          </rPr>
          <t>Andreas Kelager:</t>
        </r>
        <r>
          <rPr>
            <sz val="9"/>
            <color indexed="81"/>
            <rFont val="Tahoma"/>
            <family val="2"/>
          </rPr>
          <t xml:space="preserve">
Info email sendt 4. januar 2016</t>
        </r>
      </text>
    </comment>
    <comment ref="A87" authorId="0">
      <text>
        <r>
          <rPr>
            <b/>
            <sz val="9"/>
            <color indexed="81"/>
            <rFont val="Tahoma"/>
            <family val="2"/>
          </rPr>
          <t>Andreas Kelager:</t>
        </r>
        <r>
          <rPr>
            <sz val="9"/>
            <color indexed="81"/>
            <rFont val="Tahoma"/>
            <family val="2"/>
          </rPr>
          <t xml:space="preserve">
Info email sendt 4. januar 2016</t>
        </r>
      </text>
    </comment>
    <comment ref="A88" authorId="0">
      <text>
        <r>
          <rPr>
            <b/>
            <sz val="9"/>
            <color indexed="81"/>
            <rFont val="Tahoma"/>
            <family val="2"/>
          </rPr>
          <t>Andreas Kelager:</t>
        </r>
        <r>
          <rPr>
            <sz val="9"/>
            <color indexed="81"/>
            <rFont val="Tahoma"/>
            <family val="2"/>
          </rPr>
          <t xml:space="preserve">
Info email sendt 4. januar 2016</t>
        </r>
      </text>
    </comment>
    <comment ref="A89" authorId="0">
      <text>
        <r>
          <rPr>
            <b/>
            <sz val="9"/>
            <color indexed="81"/>
            <rFont val="Tahoma"/>
            <family val="2"/>
          </rPr>
          <t>Andreas Kelager:</t>
        </r>
        <r>
          <rPr>
            <sz val="9"/>
            <color indexed="81"/>
            <rFont val="Tahoma"/>
            <family val="2"/>
          </rPr>
          <t xml:space="preserve">
Info email sendt 4. januar 2016</t>
        </r>
      </text>
    </comment>
    <comment ref="A90" authorId="0">
      <text>
        <r>
          <rPr>
            <b/>
            <sz val="9"/>
            <color indexed="81"/>
            <rFont val="Tahoma"/>
            <family val="2"/>
          </rPr>
          <t>Andreas Kelager:</t>
        </r>
        <r>
          <rPr>
            <sz val="9"/>
            <color indexed="81"/>
            <rFont val="Tahoma"/>
            <family val="2"/>
          </rPr>
          <t xml:space="preserve">
Info email sendt 4. januar 2016</t>
        </r>
      </text>
    </comment>
    <comment ref="A91" authorId="0">
      <text>
        <r>
          <rPr>
            <b/>
            <sz val="9"/>
            <color indexed="81"/>
            <rFont val="Tahoma"/>
            <family val="2"/>
          </rPr>
          <t>Andreas Kelager:</t>
        </r>
        <r>
          <rPr>
            <sz val="9"/>
            <color indexed="81"/>
            <rFont val="Tahoma"/>
            <family val="2"/>
          </rPr>
          <t xml:space="preserve">
Info email sendt 4. januar 2016</t>
        </r>
      </text>
    </comment>
    <comment ref="A92" authorId="0">
      <text>
        <r>
          <rPr>
            <b/>
            <sz val="9"/>
            <color indexed="81"/>
            <rFont val="Tahoma"/>
            <family val="2"/>
          </rPr>
          <t>Andreas Kelager:</t>
        </r>
        <r>
          <rPr>
            <sz val="9"/>
            <color indexed="81"/>
            <rFont val="Tahoma"/>
            <family val="2"/>
          </rPr>
          <t xml:space="preserve">
Info email sendt 4. januar 2016</t>
        </r>
      </text>
    </comment>
    <comment ref="A93" authorId="0">
      <text>
        <r>
          <rPr>
            <b/>
            <sz val="9"/>
            <color indexed="81"/>
            <rFont val="Tahoma"/>
            <family val="2"/>
          </rPr>
          <t>Andreas Kelager:</t>
        </r>
        <r>
          <rPr>
            <sz val="9"/>
            <color indexed="81"/>
            <rFont val="Tahoma"/>
            <family val="2"/>
          </rPr>
          <t xml:space="preserve">
Info email sendt 4. januar 2016</t>
        </r>
      </text>
    </comment>
    <comment ref="A94" authorId="0">
      <text>
        <r>
          <rPr>
            <b/>
            <sz val="9"/>
            <color indexed="81"/>
            <rFont val="Tahoma"/>
            <family val="2"/>
          </rPr>
          <t>Andreas Kelager:</t>
        </r>
        <r>
          <rPr>
            <sz val="9"/>
            <color indexed="81"/>
            <rFont val="Tahoma"/>
            <family val="2"/>
          </rPr>
          <t xml:space="preserve">
Info email sendt 4. januar 2016</t>
        </r>
      </text>
    </comment>
    <comment ref="A95" authorId="0">
      <text>
        <r>
          <rPr>
            <b/>
            <sz val="9"/>
            <color indexed="81"/>
            <rFont val="Tahoma"/>
            <family val="2"/>
          </rPr>
          <t>Andreas Kelager:</t>
        </r>
        <r>
          <rPr>
            <sz val="9"/>
            <color indexed="81"/>
            <rFont val="Tahoma"/>
            <family val="2"/>
          </rPr>
          <t xml:space="preserve">
Info email sendt 4. januar 2016</t>
        </r>
      </text>
    </comment>
    <comment ref="A96" authorId="0">
      <text>
        <r>
          <rPr>
            <b/>
            <sz val="9"/>
            <color indexed="81"/>
            <rFont val="Tahoma"/>
            <family val="2"/>
          </rPr>
          <t>Andreas Kelager:</t>
        </r>
        <r>
          <rPr>
            <sz val="9"/>
            <color indexed="81"/>
            <rFont val="Tahoma"/>
            <family val="2"/>
          </rPr>
          <t xml:space="preserve">
Info email sendt 4. januar 2016</t>
        </r>
      </text>
    </comment>
    <comment ref="A97" authorId="0">
      <text>
        <r>
          <rPr>
            <b/>
            <sz val="9"/>
            <color indexed="81"/>
            <rFont val="Tahoma"/>
            <family val="2"/>
          </rPr>
          <t>Andreas Kelager:</t>
        </r>
        <r>
          <rPr>
            <sz val="9"/>
            <color indexed="81"/>
            <rFont val="Tahoma"/>
            <family val="2"/>
          </rPr>
          <t xml:space="preserve">
Info email sendt 4. januar 2016</t>
        </r>
      </text>
    </comment>
    <comment ref="A98" authorId="0">
      <text>
        <r>
          <rPr>
            <b/>
            <sz val="9"/>
            <color indexed="81"/>
            <rFont val="Tahoma"/>
            <family val="2"/>
          </rPr>
          <t>Andreas Kelager:</t>
        </r>
        <r>
          <rPr>
            <sz val="9"/>
            <color indexed="81"/>
            <rFont val="Tahoma"/>
            <family val="2"/>
          </rPr>
          <t xml:space="preserve">
Info email sendt 4. januar 2016</t>
        </r>
      </text>
    </comment>
  </commentList>
</comments>
</file>

<file path=xl/sharedStrings.xml><?xml version="1.0" encoding="utf-8"?>
<sst xmlns="http://schemas.openxmlformats.org/spreadsheetml/2006/main" count="6271" uniqueCount="2139">
  <si>
    <t>Gymnasium</t>
  </si>
  <si>
    <t>Klasse</t>
  </si>
  <si>
    <t>Mailadresse</t>
  </si>
  <si>
    <t>Kuvert afsendt</t>
  </si>
  <si>
    <t>Prøver modtaget</t>
  </si>
  <si>
    <t>Jan Østrup</t>
  </si>
  <si>
    <t>Ørestad Gymnasium</t>
  </si>
  <si>
    <t>jan@oegnet.dk</t>
  </si>
  <si>
    <t>Gl. Hellerup Gymnasium</t>
  </si>
  <si>
    <t>Trine Iversen</t>
  </si>
  <si>
    <t>Bo Kildeager</t>
  </si>
  <si>
    <t>Signe Vie</t>
  </si>
  <si>
    <t>ti@ghg.dk</t>
  </si>
  <si>
    <t>bk@ghg.dk</t>
  </si>
  <si>
    <t>sv@ghg.dk</t>
  </si>
  <si>
    <t>Falkonergårdens Gymnasium</t>
  </si>
  <si>
    <t>Morten Green Skaarup</t>
  </si>
  <si>
    <t>mg@falgoo.dk</t>
  </si>
  <si>
    <t>Signe Markman</t>
  </si>
  <si>
    <t>Hanne Strunge</t>
  </si>
  <si>
    <t>hs@falgoo.dk</t>
  </si>
  <si>
    <t>Jens Gerup Nielsen</t>
  </si>
  <si>
    <t>Gentofte HF</t>
  </si>
  <si>
    <t>Vagn Rasmussen</t>
  </si>
  <si>
    <t>Allerød Gymnasium</t>
  </si>
  <si>
    <t>Peter Sjøholm</t>
  </si>
  <si>
    <t>Borupgaard Gymnasium</t>
  </si>
  <si>
    <t>Mogens Ellebæk</t>
  </si>
  <si>
    <t>Annemette Witt</t>
  </si>
  <si>
    <t>Torsten Ingerslev</t>
  </si>
  <si>
    <t>Roskilde Katedralskole</t>
  </si>
  <si>
    <t>vra@mail.dk</t>
  </si>
  <si>
    <t>jens.liane@mail.dk</t>
  </si>
  <si>
    <t>Adresse</t>
  </si>
  <si>
    <t>sj@boag.nu</t>
  </si>
  <si>
    <t>Mogens.Ellebaek@rks-gym.dk</t>
  </si>
  <si>
    <t>Ribe Katedralskole</t>
  </si>
  <si>
    <t>AM@ribekatedralskole.dk</t>
  </si>
  <si>
    <t>Frederiksborg Gymnasium og HF</t>
  </si>
  <si>
    <t>rudi.pedersen@skolekom.dk</t>
  </si>
  <si>
    <t>efr@gefion-gym.dk</t>
  </si>
  <si>
    <t>torsten.ingerslev@gmail.com</t>
  </si>
  <si>
    <t>nds@gefion-gym.dk</t>
  </si>
  <si>
    <t>Gribskov Gymnasium</t>
  </si>
  <si>
    <t>Rudi Pedersen</t>
  </si>
  <si>
    <t>Eva Fredtoft</t>
  </si>
  <si>
    <t>Gefion Gymnasium</t>
  </si>
  <si>
    <t>Nanna Danneskiold-Samsøe</t>
  </si>
  <si>
    <t>Linda Schneider</t>
  </si>
  <si>
    <t>lsc@gefion-gym.dk</t>
  </si>
  <si>
    <t>Espergærde Gymnasium og HF</t>
  </si>
  <si>
    <t>Kirsten Hede</t>
  </si>
  <si>
    <t>he@eg-gym.dk</t>
  </si>
  <si>
    <t>Ida Thingstrup</t>
  </si>
  <si>
    <t>Roskilde Gymnasium</t>
  </si>
  <si>
    <t>rgit@roskilde-gym.dk</t>
  </si>
  <si>
    <t>hm@sag.dk</t>
  </si>
  <si>
    <t>Hans Marker</t>
  </si>
  <si>
    <t>Sankt Annæ Gymnasium</t>
  </si>
  <si>
    <t>Gladsaxe Gymnasium</t>
  </si>
  <si>
    <t>Natacha Bjerre</t>
  </si>
  <si>
    <t>natachabjerre@gmail.com</t>
  </si>
  <si>
    <t>birgittestokbro@gmail.com</t>
  </si>
  <si>
    <t>Birgitte Stokbro</t>
  </si>
  <si>
    <t>Christianshavns Gymnasium</t>
  </si>
  <si>
    <t>Jette Feld</t>
  </si>
  <si>
    <t>jf@cg-gym.dk</t>
  </si>
  <si>
    <t>Morten Eskildsen</t>
  </si>
  <si>
    <t>me@birke-gym.dk</t>
  </si>
  <si>
    <t>Birkerød Gymnasium og HF</t>
  </si>
  <si>
    <t>Lokalitet</t>
  </si>
  <si>
    <t>GPS</t>
  </si>
  <si>
    <t>Dato for indsamling</t>
  </si>
  <si>
    <t>Camilla Christensen</t>
  </si>
  <si>
    <t>camch63@gmail.com</t>
  </si>
  <si>
    <t>Frederikke Tom-Petersen</t>
  </si>
  <si>
    <t>frto@sceu.dk</t>
  </si>
  <si>
    <t>Selandia HTX</t>
  </si>
  <si>
    <t>Christina Høier Ricke</t>
  </si>
  <si>
    <t>cr@birke-gym.dk</t>
  </si>
  <si>
    <t>Thomas Kristiansen</t>
  </si>
  <si>
    <t>tkr@gefion-gym.dk</t>
  </si>
  <si>
    <t>Frederiksberg Gymnasium</t>
  </si>
  <si>
    <t>SNM-adresse</t>
  </si>
  <si>
    <t>Marie Ratchke Lillemark</t>
  </si>
  <si>
    <t>Formidlingsafdelingen (BM)</t>
  </si>
  <si>
    <t>marie.lillemark@snm.ku.dk</t>
  </si>
  <si>
    <t>23.5.</t>
  </si>
  <si>
    <t>27.5.</t>
  </si>
  <si>
    <t>28.5.</t>
  </si>
  <si>
    <t>Rikke Danø</t>
  </si>
  <si>
    <t>Antal kuverter</t>
  </si>
  <si>
    <t>Morten Winther Ravn</t>
  </si>
  <si>
    <t>Mattias Lange Nielsen</t>
  </si>
  <si>
    <t>Skjalm Asser Biba</t>
  </si>
  <si>
    <t>SNM-drektionen</t>
  </si>
  <si>
    <t>Pernille Hjort</t>
  </si>
  <si>
    <t>Karsten Elmose Vad</t>
  </si>
  <si>
    <t>Katrine Minddal</t>
  </si>
  <si>
    <t>Mia Lindegaard-Petersen</t>
  </si>
  <si>
    <t>Hanne Strager</t>
  </si>
  <si>
    <t>Christina Dahl</t>
  </si>
  <si>
    <t>Udstillingsafdelingen (BM)</t>
  </si>
  <si>
    <t>SNM-direktionen (BM)</t>
  </si>
  <si>
    <t>Lisbeth Hansen</t>
  </si>
  <si>
    <t>Mail med plot</t>
  </si>
  <si>
    <t>Frøer</t>
  </si>
  <si>
    <t>Kommentar</t>
  </si>
  <si>
    <t>Stør</t>
  </si>
  <si>
    <t>phjort@snm.ku.dk</t>
  </si>
  <si>
    <t>Kirstine Bohmann</t>
  </si>
  <si>
    <t>Kristinebohmann@gmail.com</t>
  </si>
  <si>
    <t>Andaine Seguin-Orlando</t>
  </si>
  <si>
    <t>Camilla Albech Kleis</t>
  </si>
  <si>
    <t>Christian Lange</t>
  </si>
  <si>
    <t>ZM</t>
  </si>
  <si>
    <t>Christina Ritzl Vejlgaard</t>
  </si>
  <si>
    <t>Elisabeth Wulffeld</t>
  </si>
  <si>
    <t>Hans Kofod</t>
  </si>
  <si>
    <t>Henning Haack</t>
  </si>
  <si>
    <t>CMEC, uniparken 15</t>
  </si>
  <si>
    <t>GM, Øster voldgade</t>
  </si>
  <si>
    <t>Jesper Johannes Madsen</t>
  </si>
  <si>
    <t>ZM, ringmærkningen</t>
  </si>
  <si>
    <t>Keld Jyding Vennervald</t>
  </si>
  <si>
    <t>Kristian Greisen</t>
  </si>
  <si>
    <t>Nybrovej 304, C-20, 2800 Kgs. Lyngby</t>
  </si>
  <si>
    <t>Merkurvej 10, 3700 Rønne</t>
  </si>
  <si>
    <t>Kristian Gregersen</t>
  </si>
  <si>
    <t>Leise Fjeldberg</t>
  </si>
  <si>
    <t>Lotte Endsleff</t>
  </si>
  <si>
    <t>DanBIF, Uni.15</t>
  </si>
  <si>
    <t>Mette Wenøe</t>
  </si>
  <si>
    <t>Mia Bjørg Stolberg Olsen</t>
  </si>
  <si>
    <t>STARPLAN, GM</t>
  </si>
  <si>
    <t>Sidsel Willemann</t>
  </si>
  <si>
    <t>ZM, rum 195</t>
  </si>
  <si>
    <t>Tina Brand</t>
  </si>
  <si>
    <t>ØF, Geogenetik</t>
  </si>
  <si>
    <t>ØF, Evogenetics</t>
  </si>
  <si>
    <t>ØF, Vævslaboratoriet</t>
  </si>
  <si>
    <t>ØF, Sekvenseringscenteret</t>
  </si>
  <si>
    <t>SG, Evogenetics</t>
  </si>
  <si>
    <t>Tobias Valentin Rasmussen</t>
  </si>
  <si>
    <t>Tobias Guldberg Frøslev</t>
  </si>
  <si>
    <t>GM, Geogenetik</t>
  </si>
  <si>
    <t>Tore Hejl Holm -Hansen</t>
  </si>
  <si>
    <t>ZM, Marcus Kragh</t>
  </si>
  <si>
    <t>Utterslev mose</t>
  </si>
  <si>
    <t>55 43 20.6 N</t>
  </si>
  <si>
    <t>12 13 06.7 E</t>
  </si>
  <si>
    <t>Johannes V.Jensens Alle 52, 4.tv, 2000 F</t>
  </si>
  <si>
    <t>ØF</t>
  </si>
  <si>
    <t>Heidi Nystrand</t>
  </si>
  <si>
    <t>Johannes Worm</t>
  </si>
  <si>
    <t>biosof@gmail.com</t>
  </si>
  <si>
    <t>Kate Beck Jacobsen</t>
  </si>
  <si>
    <t>kj@slagelse-gym.dk</t>
  </si>
  <si>
    <t>Mette Lise Gade Nielsen</t>
  </si>
  <si>
    <t>mn@svendborg-gym.dk</t>
  </si>
  <si>
    <t>Sags No.</t>
  </si>
  <si>
    <t>Stenhus Gymnasium &amp; HF</t>
  </si>
  <si>
    <t>Slagelse Gymnasium</t>
  </si>
  <si>
    <t>Johnny Busch</t>
  </si>
  <si>
    <t>BH, Øster Farimagsgade 2B</t>
  </si>
  <si>
    <t>Greve Gymnasium</t>
  </si>
  <si>
    <t>Lone Vinkel</t>
  </si>
  <si>
    <t>gglav@greve-gym.dk</t>
  </si>
  <si>
    <t>Amagerbrogade 15, 5.tv, 2300 S</t>
  </si>
  <si>
    <t>Fyns HF kursus</t>
  </si>
  <si>
    <t>Mariann Rasmussen</t>
  </si>
  <si>
    <t>mrm@vucfyn.dk</t>
  </si>
  <si>
    <t>Vibeke Birkmann</t>
  </si>
  <si>
    <t>ggvbi@greve-gym.dk</t>
  </si>
  <si>
    <t>Københavns VUC</t>
  </si>
  <si>
    <t>Bent Nielsen</t>
  </si>
  <si>
    <t>bn@kvuc.dk</t>
  </si>
  <si>
    <t>Høje Tåstrup Gymnasium</t>
  </si>
  <si>
    <t>Søren Vienberg</t>
  </si>
  <si>
    <t>soeren_vienberg@yahoo.com</t>
  </si>
  <si>
    <t>Køge Gymnasium</t>
  </si>
  <si>
    <t>Marie Eiland</t>
  </si>
  <si>
    <t>kgme@kggym.dk</t>
  </si>
  <si>
    <t>Malthe Lund</t>
  </si>
  <si>
    <t>malthelund@gmail.com</t>
  </si>
  <si>
    <t>Kristian Poulsen</t>
  </si>
  <si>
    <t>kgkp@kggym.dk</t>
  </si>
  <si>
    <t>Max Torbensen</t>
  </si>
  <si>
    <t>maxtorbensen@hotmail.com</t>
  </si>
  <si>
    <t>Louise Lund Bækgaard</t>
  </si>
  <si>
    <t>louise.lund.baekgaard@skolekom.dk</t>
  </si>
  <si>
    <t>55 N</t>
  </si>
  <si>
    <t>11 E</t>
  </si>
  <si>
    <t>cmdahl@snm.ku.dk</t>
  </si>
  <si>
    <t>jjmadsen@snm.ku.dk</t>
  </si>
  <si>
    <t>Gentofte Sø</t>
  </si>
  <si>
    <t>Charlotte Hansen</t>
  </si>
  <si>
    <t>charloth@snm.ku.dk</t>
  </si>
  <si>
    <t>Herthadalen</t>
  </si>
  <si>
    <t>55 36 47,79 N</t>
  </si>
  <si>
    <t>11 56 31,49 E</t>
  </si>
  <si>
    <t>tbbrand@snm.ku.dk</t>
  </si>
  <si>
    <t>Lustrup fællesjord 1</t>
  </si>
  <si>
    <t>X: 487245</t>
  </si>
  <si>
    <t>Y: 6127983</t>
  </si>
  <si>
    <t>Lustrup fællesjord 3</t>
  </si>
  <si>
    <t>X: 487181</t>
  </si>
  <si>
    <t>Y: 6128077</t>
  </si>
  <si>
    <t>Søren Hvidehusvej, Allerød</t>
  </si>
  <si>
    <t>Regnvandsbassinet</t>
  </si>
  <si>
    <t>Gymnasiesøen</t>
  </si>
  <si>
    <t>Lustrup fællesjord 2</t>
  </si>
  <si>
    <t>X: 487285</t>
  </si>
  <si>
    <t>Y: 6127957</t>
  </si>
  <si>
    <t>hk@cagb.dk</t>
  </si>
  <si>
    <t>N 55.22429</t>
  </si>
  <si>
    <t>E 10.76089</t>
  </si>
  <si>
    <t>N 55.18937</t>
  </si>
  <si>
    <t>E 10.78450</t>
  </si>
  <si>
    <t>N 55.19598</t>
  </si>
  <si>
    <t>E 10.80539</t>
  </si>
  <si>
    <t>Odense Katedralskole</t>
  </si>
  <si>
    <t>Himmelev Gymnasium</t>
  </si>
  <si>
    <t>Rødovre Gymnasium</t>
  </si>
  <si>
    <t>Thomas Warner</t>
  </si>
  <si>
    <t>Jesper Terp</t>
  </si>
  <si>
    <t>Mia Godiksen</t>
  </si>
  <si>
    <t>Vibeke Almer</t>
  </si>
  <si>
    <t>Liane Gerup Damsø</t>
  </si>
  <si>
    <t>jesper.terp.joergensen1@skolekom.dk</t>
  </si>
  <si>
    <t>tw@htgym.dk</t>
  </si>
  <si>
    <t>mtg@oegnet.dk</t>
  </si>
  <si>
    <t>Vibekealmer@gmail.com</t>
  </si>
  <si>
    <t>liane.damsoe@skolekom.dk</t>
  </si>
  <si>
    <t>Jonas Septrup Sørensen</t>
  </si>
  <si>
    <t>?</t>
  </si>
  <si>
    <t>jonas.sorensen@snm.ku.dk</t>
  </si>
  <si>
    <t>Aflyst</t>
  </si>
  <si>
    <t>Status</t>
  </si>
  <si>
    <t>-</t>
  </si>
  <si>
    <t>Bekræftet</t>
  </si>
  <si>
    <t>aTest01</t>
  </si>
  <si>
    <t>aTest02</t>
  </si>
  <si>
    <t>aTest03</t>
  </si>
  <si>
    <t>aTest04</t>
  </si>
  <si>
    <t>aTest05</t>
  </si>
  <si>
    <t>aTest06</t>
  </si>
  <si>
    <t>aTest07</t>
  </si>
  <si>
    <t>Virum Gymnasium</t>
  </si>
  <si>
    <t>Magnus Groes</t>
  </si>
  <si>
    <t>Kommentarer</t>
  </si>
  <si>
    <t>Holdet er et hf-enkeltfagshold på B-niveau - Altså vokse kursister!</t>
  </si>
  <si>
    <t>vi vil gerne tage vandprøven i sensommeren, så send venligst materiale på forhånd</t>
  </si>
  <si>
    <t>Vi vil gerne tage egne vandprøver i sensommeren. Hvis muligt send venligst info</t>
  </si>
  <si>
    <t>bio b.</t>
  </si>
  <si>
    <t>Grindsted Gymnasium og HF</t>
  </si>
  <si>
    <t>Anja Lykke Hundebøll Nielsen</t>
  </si>
  <si>
    <t>hn@ggnet.dk</t>
  </si>
  <si>
    <t>ah@ggnet.dk</t>
  </si>
  <si>
    <t>Booket sammen med Heidi Nystrand. Oprindelig sagsnr. F14-01</t>
  </si>
  <si>
    <t>Ombooket, læreren HAR modtaget indsamlingskit, men pgha efterårsferie ændrede han datoen</t>
  </si>
  <si>
    <t>sg@falko.dk</t>
  </si>
  <si>
    <t>Grindsted gymnasium og HF</t>
  </si>
  <si>
    <t>Kuvert/prøver 
afsendt</t>
  </si>
  <si>
    <t>Prøver 
modtaget</t>
  </si>
  <si>
    <t>Dato for 
indsamling</t>
  </si>
  <si>
    <t>Dato for 
Bookning</t>
  </si>
  <si>
    <t>Dato for 
besøg</t>
  </si>
  <si>
    <t>Prøvenummer</t>
  </si>
  <si>
    <t>Indsamler</t>
  </si>
  <si>
    <t>Antal 
elever</t>
  </si>
  <si>
    <t>Antal 
lærer</t>
  </si>
  <si>
    <t>Søren Søgaard</t>
  </si>
  <si>
    <t>Rysensteen Gymnasium</t>
  </si>
  <si>
    <t>ss@rysensteen.dk</t>
  </si>
  <si>
    <t>Nadja Ramseyer</t>
  </si>
  <si>
    <t>nramseyer@gmail.com</t>
  </si>
  <si>
    <t>Martina Koch og Allan G. Olsen</t>
  </si>
  <si>
    <t>MaK@gladgym.dk</t>
  </si>
  <si>
    <t>Natacha Bjerre og Anne Christine</t>
  </si>
  <si>
    <t>Vi har to A niveau hold med 2g med 8 elever og 3g med 25 elever</t>
  </si>
  <si>
    <t>gr@virum-gym.dk</t>
  </si>
  <si>
    <t>55 1' 16'' N</t>
  </si>
  <si>
    <t>10 36' 35'' Ø</t>
  </si>
  <si>
    <t>Katja Toft</t>
  </si>
  <si>
    <t>ktoft@snm.ku.dk</t>
  </si>
  <si>
    <t>Allerød Søpark</t>
  </si>
  <si>
    <t>55 44,792 N</t>
  </si>
  <si>
    <t>12 19,023 Ø</t>
  </si>
  <si>
    <t>Pernille Selmer Olsen</t>
  </si>
  <si>
    <t>pvsolsen@snm.ku.dk</t>
  </si>
  <si>
    <t>Hammersøen, Bornholm</t>
  </si>
  <si>
    <t>55 16' 42'' N</t>
  </si>
  <si>
    <t>14 45' 34'' Ø</t>
  </si>
  <si>
    <t>55 7' 4'' N</t>
  </si>
  <si>
    <t>14 53' 47'' Ø</t>
  </si>
  <si>
    <t>Prøve-ID</t>
  </si>
  <si>
    <t>1 ekstra hold på 18 elever fra samme gym er tilmeldt. Booking ændret d. 14. august 2014</t>
  </si>
  <si>
    <t>Beate Sløk-Andersen</t>
  </si>
  <si>
    <t>Anna-Marie Elmkær Chwastek</t>
  </si>
  <si>
    <t>Bent Erik Kramer Lindow</t>
  </si>
  <si>
    <t>Hyrdehøjskov sø</t>
  </si>
  <si>
    <t>Gurre Sø, Nordsjælland</t>
  </si>
  <si>
    <t>Tingvej Sø</t>
  </si>
  <si>
    <t>55 51' 45.4'' N</t>
  </si>
  <si>
    <t>12 20' 03.6'' Ø</t>
  </si>
  <si>
    <t>Odense Å ved Stryget, Munke Mose</t>
  </si>
  <si>
    <t>Odsherreds Gymnasium</t>
  </si>
  <si>
    <t>Klaus Karlsen</t>
  </si>
  <si>
    <t>Klaus.karlsen@skolekom.dk</t>
  </si>
  <si>
    <t>Helsingør Gymnasium</t>
  </si>
  <si>
    <t>Ole Carsten Pedersen</t>
  </si>
  <si>
    <t>oc@hels-gym.dk</t>
  </si>
  <si>
    <t>Maria Steinhausen</t>
  </si>
  <si>
    <t>st@hels-gym.dk</t>
  </si>
  <si>
    <t>Latitude</t>
  </si>
  <si>
    <t>Longitude</t>
  </si>
  <si>
    <t>asorlando@snm.ku.dk</t>
  </si>
  <si>
    <t>amchwastek@snm.ku.dk</t>
  </si>
  <si>
    <t>beate.sa@snm.ku.dk</t>
  </si>
  <si>
    <t>lindow@snm.ku.dk</t>
  </si>
  <si>
    <t>christina.ritzl@snm.ku.dk</t>
  </si>
  <si>
    <t>elisabethw@snm.ku.dk</t>
  </si>
  <si>
    <t>hanne@snm.ku.dk</t>
  </si>
  <si>
    <t>hh@snm.ku.dk</t>
  </si>
  <si>
    <t>johnnyb@snm.ku.dk</t>
  </si>
  <si>
    <t>kevad@snm.ku.dk</t>
  </si>
  <si>
    <t>katrine.minddal@snm.ku.dk</t>
  </si>
  <si>
    <t>kgregersen@snm.ku.dk</t>
  </si>
  <si>
    <t>kristian.greisen@snm.ku.dk</t>
  </si>
  <si>
    <t>lisbethha@snm.ku.dk</t>
  </si>
  <si>
    <t>lendsleff@snm.ku.dk</t>
  </si>
  <si>
    <t>Maja Balle</t>
  </si>
  <si>
    <t>maja.balle@snm.ku.dk</t>
  </si>
  <si>
    <t>mattias.nielsen@snm.ku.dk</t>
  </si>
  <si>
    <t>mette.wenoe@snm.ku.dk</t>
  </si>
  <si>
    <t>hps648@alumni.ku.dk</t>
  </si>
  <si>
    <t>mia.pedersen@snm.ku.dk</t>
  </si>
  <si>
    <t>morten.ravn@snm.ku.dk</t>
  </si>
  <si>
    <t>rsdanoe@snm.ku.dk</t>
  </si>
  <si>
    <t>sidsel.willemann@snm.ku.dk</t>
  </si>
  <si>
    <t>skjalm.biba@snm.ku.dk</t>
  </si>
  <si>
    <t>tobiasvalentin@snm.ku.dk</t>
  </si>
  <si>
    <t>tore.holm.hansen@snm.ku.dk</t>
  </si>
  <si>
    <t>camilla.kleis@snm.ku.dk</t>
  </si>
  <si>
    <t>christianl@snm.ku.dk</t>
  </si>
  <si>
    <t>Note</t>
  </si>
  <si>
    <t>Prøver fra 3 forskellige søer (3 kits)</t>
  </si>
  <si>
    <t>Furesø, Birkerød roklub</t>
  </si>
  <si>
    <t>Furesø, Holte roklub</t>
  </si>
  <si>
    <t>Furesø, Dumpedalrendens udløb</t>
  </si>
  <si>
    <t>Nina Rønsted</t>
  </si>
  <si>
    <t>Rungsted Gymnasium</t>
  </si>
  <si>
    <t>Knud Johnsen</t>
  </si>
  <si>
    <t>jo@rungsted-gym.dk</t>
  </si>
  <si>
    <t>Nørre Gymnasium</t>
  </si>
  <si>
    <t>Dorte Gedde</t>
  </si>
  <si>
    <t>dg@norreg.dk</t>
  </si>
  <si>
    <t>55 27' 25,4'' N</t>
  </si>
  <si>
    <t>12 09' 34,5'' Ø</t>
  </si>
  <si>
    <t>Utterslev Mose</t>
  </si>
  <si>
    <t>55 43' 4,824'' N</t>
  </si>
  <si>
    <t>12 30' 10,8817'' Ø</t>
  </si>
  <si>
    <t>nronsted@snm.ku.dk</t>
  </si>
  <si>
    <t>57 36' 18'' N</t>
  </si>
  <si>
    <t>10 14' 13'' Ø</t>
  </si>
  <si>
    <t>Branddam, Rådhusvej 6, Allerød</t>
  </si>
  <si>
    <t>55 51' 52,8'' N</t>
  </si>
  <si>
    <t>12 19' 56,8'' Ø</t>
  </si>
  <si>
    <t>Stine Weber</t>
  </si>
  <si>
    <t>sw@hels-gym.dk</t>
  </si>
  <si>
    <t>Én elev gennemgår en stor operation i ryggen 1-2 mdr inden besøget og må forventes at få lidt lang snor mht evnen til at sidde på en stol osv.</t>
  </si>
  <si>
    <t>55 50' 12'' N</t>
  </si>
  <si>
    <t>12 26' 24'' Ø</t>
  </si>
  <si>
    <t>Østre Anlæg</t>
  </si>
  <si>
    <t>55 41' 21'' N</t>
  </si>
  <si>
    <t>12 34' 41'' Ø</t>
  </si>
  <si>
    <t>Davinde sø</t>
  </si>
  <si>
    <t>Damhussøen</t>
  </si>
  <si>
    <t xml:space="preserve">55 40' 35'' </t>
  </si>
  <si>
    <t>12 28' 52'' Ø</t>
  </si>
  <si>
    <t>Store Kattinge sø, nær fugletårn ved Boserupvej</t>
  </si>
  <si>
    <t>55 39' 07,2'' N</t>
  </si>
  <si>
    <t>12 35' 10,7'' Ø</t>
  </si>
  <si>
    <t>Maglesø</t>
  </si>
  <si>
    <t>Københavns Åbne Gymnasium</t>
  </si>
  <si>
    <t>Martin Mejlhede Jensen</t>
  </si>
  <si>
    <t>mt@kg.dk</t>
  </si>
  <si>
    <t>Poul Smedes mose, Svendborg</t>
  </si>
  <si>
    <t>Hakkemosen</t>
  </si>
  <si>
    <t>55 39' 47'' N</t>
  </si>
  <si>
    <t>12 15' 57'' Ø</t>
  </si>
  <si>
    <t>Grindsted Langsø</t>
  </si>
  <si>
    <t>Prøver indsamles i uge 36 og sendes straks derefter.</t>
  </si>
  <si>
    <t>Bølling Sø</t>
  </si>
  <si>
    <t>Salten Langsø</t>
  </si>
  <si>
    <t>Kalgård Sø</t>
  </si>
  <si>
    <t>Ørnsø</t>
  </si>
  <si>
    <t>Kragemosen, Samsø nord</t>
  </si>
  <si>
    <t>55 59' 17,4'' N</t>
  </si>
  <si>
    <t>10 33'42,6'' Ø</t>
  </si>
  <si>
    <t>55 41' 22'' N</t>
  </si>
  <si>
    <t>12 34' 48'' Ø</t>
  </si>
  <si>
    <t>Grevinge Sø</t>
  </si>
  <si>
    <t>55 47' 50,07'' N</t>
  </si>
  <si>
    <t>11 33' 1,7'' Ø</t>
  </si>
  <si>
    <t>Helle Nielsen</t>
  </si>
  <si>
    <t>ni@norreg.dk</t>
  </si>
  <si>
    <t>HTX Hillerød</t>
  </si>
  <si>
    <t>Peter Rostgaard Christensen</t>
  </si>
  <si>
    <t>prc@esnord.dk</t>
  </si>
  <si>
    <t>sen@gefion-gym.dk</t>
  </si>
  <si>
    <t>Signe Engelsen</t>
  </si>
  <si>
    <t>Store Hareskov</t>
  </si>
  <si>
    <t>Vesterled Sø</t>
  </si>
  <si>
    <t>Dato for ekst.</t>
  </si>
  <si>
    <t>Elueret i</t>
  </si>
  <si>
    <t>2 x 50 µl EB</t>
  </si>
  <si>
    <t>Rørmosen, Karlslunde</t>
  </si>
  <si>
    <t>56 01'05,3'' N</t>
  </si>
  <si>
    <t>12 34' 24,6'' Ø</t>
  </si>
  <si>
    <t>Øtoftegårdsvej, Taastrup</t>
  </si>
  <si>
    <t>55 8' 8,96'' N</t>
  </si>
  <si>
    <t>56 1' 27'' N</t>
  </si>
  <si>
    <t>12 35' 19'' Ø</t>
  </si>
  <si>
    <t>Sorø Sø</t>
  </si>
  <si>
    <t>Tystrup Sø</t>
  </si>
  <si>
    <t>Søtorup Sø</t>
  </si>
  <si>
    <t>Ulse Sø</t>
  </si>
  <si>
    <t>Ejlemade Sø</t>
  </si>
  <si>
    <t>Sjælsø</t>
  </si>
  <si>
    <t>Rude Sø</t>
  </si>
  <si>
    <t>Furesø 1</t>
  </si>
  <si>
    <t>Furesø 2</t>
  </si>
  <si>
    <t>Bagsværd Sø</t>
  </si>
  <si>
    <t>Lyngby Sø</t>
  </si>
  <si>
    <t>Vært Nina &amp; Kristian</t>
  </si>
  <si>
    <t>Vært Simone &amp; Kristian</t>
  </si>
  <si>
    <t>55 25' 43'' N</t>
  </si>
  <si>
    <t>11 33' 37,4'' E</t>
  </si>
  <si>
    <t>Kongskilde Møllesø/Skælskør sø</t>
  </si>
  <si>
    <t>55 22' 34,5'' N</t>
  </si>
  <si>
    <t>33 32' 24,5'' E</t>
  </si>
  <si>
    <t>55 21' 45,2'' N</t>
  </si>
  <si>
    <t>11 34' 08,2'' E</t>
  </si>
  <si>
    <t>55 17' 59,4'' N</t>
  </si>
  <si>
    <t>11 59' 31,3'' E</t>
  </si>
  <si>
    <t>55 17' 45,6'' N</t>
  </si>
  <si>
    <t>12 00' 23,5'' E</t>
  </si>
  <si>
    <t>55 18' 18,7'' N</t>
  </si>
  <si>
    <t>12 00' 03,6'' E</t>
  </si>
  <si>
    <t>55 52' 17'' N</t>
  </si>
  <si>
    <t>12 28' 10'' E</t>
  </si>
  <si>
    <t>55 51' 37'' N</t>
  </si>
  <si>
    <t>12 28' 43'' E</t>
  </si>
  <si>
    <t>55 49' 26'' N</t>
  </si>
  <si>
    <t>12 28' 04'' E</t>
  </si>
  <si>
    <t>55 48' 31'' N</t>
  </si>
  <si>
    <t>12 26' 28'' E</t>
  </si>
  <si>
    <t>55 47' 08'' N</t>
  </si>
  <si>
    <t>12 26' 40'' E</t>
  </si>
  <si>
    <t>55 46' 21'' N</t>
  </si>
  <si>
    <t>12 28' 19'' E</t>
  </si>
  <si>
    <t>55 46' 18'' N</t>
  </si>
  <si>
    <t>12 29' 09'' E</t>
  </si>
  <si>
    <t>55 51' 36'' N</t>
  </si>
  <si>
    <t>12 28' 41'' E</t>
  </si>
  <si>
    <t>2 prøver per sø koordinat (kaldet A, B)</t>
  </si>
  <si>
    <t>4 prøver per sø koordinat (kaldet A, B, C, D)</t>
  </si>
  <si>
    <t>2 x 30 µl H2O</t>
  </si>
  <si>
    <t>Emdrup Sø</t>
  </si>
  <si>
    <t>Søndervang Vandhul</t>
  </si>
  <si>
    <t>55 56' 18,2'' N</t>
  </si>
  <si>
    <t>11 44' 20,8'' Ø</t>
  </si>
  <si>
    <t>55 53' 36,35'' N</t>
  </si>
  <si>
    <t>12 31' 17,81'' Ø</t>
  </si>
  <si>
    <t>Gentofte sø</t>
  </si>
  <si>
    <t>Midtsjællands Gymnasieskole</t>
  </si>
  <si>
    <t>Pernille Lærkedal Sørensen</t>
  </si>
  <si>
    <t>ps@msg-gym.dk</t>
  </si>
  <si>
    <t>Himmelev Grusgrav</t>
  </si>
  <si>
    <t>55 39' 45,15'' N</t>
  </si>
  <si>
    <t>12 7' 8,49'' Ø</t>
  </si>
  <si>
    <t>Paddesøen, Måløv Naturpark</t>
  </si>
  <si>
    <t>55 45,350 N</t>
  </si>
  <si>
    <t>12 18,810 Ø</t>
  </si>
  <si>
    <t>Sø v.Stenhus gym. Busstoppested</t>
  </si>
  <si>
    <t>Furesø</t>
  </si>
  <si>
    <t>55 48'13,2'' N</t>
  </si>
  <si>
    <t>12 23' 12,3'' Ø</t>
  </si>
  <si>
    <t>Frederiksberg Have</t>
  </si>
  <si>
    <t>55 40' 28,9'' N</t>
  </si>
  <si>
    <t>12 13' 12,3'' Ø</t>
  </si>
  <si>
    <t>Botanisk Have Sø</t>
  </si>
  <si>
    <t>tina.joe@snm.ku.dk</t>
  </si>
  <si>
    <t>Tina Jørgensen</t>
  </si>
  <si>
    <t>2x50 EB buffer</t>
  </si>
  <si>
    <t>500 ml gennem sterivex filter, til sammenligning med DL_SNM_2014_0002</t>
  </si>
  <si>
    <t>DL_F14-05</t>
  </si>
  <si>
    <t>Mlm. Hakkemosemosevej og Lervangen</t>
  </si>
  <si>
    <t>Sorø Sø, bådbro ved Søro akedemi</t>
  </si>
  <si>
    <t>Sø(dam), Espergærde</t>
  </si>
  <si>
    <t>Åse Uttenthal</t>
  </si>
  <si>
    <t>aau@vordingborg-gym.dk</t>
  </si>
  <si>
    <t>55 41' 23'' N</t>
  </si>
  <si>
    <t>12 34' 49'' Ø</t>
  </si>
  <si>
    <t>55 44' 60,6'' N</t>
  </si>
  <si>
    <t>12 32' 16,1'' Ø</t>
  </si>
  <si>
    <t>55 45' 14,3'' N</t>
  </si>
  <si>
    <t>12 31' 98,5'' Ø</t>
  </si>
  <si>
    <t>lærer</t>
  </si>
  <si>
    <t>2 prøver fra Damhussøen, en fra gadekær i Tjæreby, Roskilde</t>
  </si>
  <si>
    <t>Tranemosen</t>
  </si>
  <si>
    <t>Åsen,Køge</t>
  </si>
  <si>
    <t>Vestre Kirkegårdssø, Valby</t>
  </si>
  <si>
    <t>Karen Margrethe Melchiorsen</t>
  </si>
  <si>
    <t>kme@nghf.dk</t>
  </si>
  <si>
    <t>Vandhul, Åsen, Køge</t>
  </si>
  <si>
    <t>Svend Erik Jørgensen</t>
  </si>
  <si>
    <t>msijapan@hotmail.com</t>
  </si>
  <si>
    <t>Bastrup sø</t>
  </si>
  <si>
    <t>55 48' N</t>
  </si>
  <si>
    <t>12 18' Ø</t>
  </si>
  <si>
    <t>Sønder sø</t>
  </si>
  <si>
    <t>55 46' N</t>
  </si>
  <si>
    <t>12 23' Ø</t>
  </si>
  <si>
    <t>55 47' N</t>
  </si>
  <si>
    <t>12 23,5' Ø</t>
  </si>
  <si>
    <t>Hvidovre Gymnasium og HF</t>
  </si>
  <si>
    <t>Rune Runesen</t>
  </si>
  <si>
    <t>Pris 
pr elev</t>
  </si>
  <si>
    <t>År</t>
  </si>
  <si>
    <t>Bøllesø, Særløse overdrev, Hvalsø</t>
  </si>
  <si>
    <t>Bringe Mose, Flyvestation Værløse</t>
  </si>
  <si>
    <t>Borupgaard Gymnasium, lille sø</t>
  </si>
  <si>
    <t>Raadvad Dam (Mølleåen)</t>
  </si>
  <si>
    <t>Udtræk fra Fiskedatabasen?</t>
  </si>
  <si>
    <t>Ja</t>
  </si>
  <si>
    <t>Sendt info email til læren</t>
  </si>
  <si>
    <t>Emma Sørgaard</t>
  </si>
  <si>
    <t>emma.sorgaard@snm.ku.dk</t>
  </si>
  <si>
    <t>Degnemosen</t>
  </si>
  <si>
    <t>DL_SNM_2014_0001</t>
  </si>
  <si>
    <t>DL_SNM_2014_0002</t>
  </si>
  <si>
    <t>DL_SNM_2014_0003</t>
  </si>
  <si>
    <t>DL_SNM_2014_0004</t>
  </si>
  <si>
    <t>DL_SNM_2014_0005</t>
  </si>
  <si>
    <t>DL_SNM_2014_0006</t>
  </si>
  <si>
    <t>DL_SNM_2014_0007</t>
  </si>
  <si>
    <t>DL_SNM_2014_0008</t>
  </si>
  <si>
    <t>DL_SNM_2014_0009</t>
  </si>
  <si>
    <t>DL_SNM_2014_0010</t>
  </si>
  <si>
    <t>DL_SNM_2014_0011</t>
  </si>
  <si>
    <t>DL_SNM_2014_0012</t>
  </si>
  <si>
    <t>DL_SNM_2014_0013</t>
  </si>
  <si>
    <t>DL_SNM_2014_0014</t>
  </si>
  <si>
    <t>DL_SNM_2014_0015</t>
  </si>
  <si>
    <t>DL_SNM_2014_0016</t>
  </si>
  <si>
    <t>DL_SNM_2014_0017</t>
  </si>
  <si>
    <t>DL_SNM_2014_0018</t>
  </si>
  <si>
    <t>DL_SNM_2014_0019</t>
  </si>
  <si>
    <t>DL_SNM_2014_0020</t>
  </si>
  <si>
    <t>DL_SNM_2014_0021</t>
  </si>
  <si>
    <t>DL_SNM_2014_0022</t>
  </si>
  <si>
    <t>DL_SNM_2014_0023</t>
  </si>
  <si>
    <t>DL_SNM_2014_0024</t>
  </si>
  <si>
    <t>DL_SNM_2014_0025</t>
  </si>
  <si>
    <t>DL_SNM_2014_0026</t>
  </si>
  <si>
    <t>DL_SNM_2014_0027</t>
  </si>
  <si>
    <t>DL_SNM_2014_0028</t>
  </si>
  <si>
    <t>DL_SNM_2014_0029</t>
  </si>
  <si>
    <t>DL_SNM_2014_0052</t>
  </si>
  <si>
    <t>DL_SNM_2014_0053</t>
  </si>
  <si>
    <t>DL_SNM_2014_0054</t>
  </si>
  <si>
    <t>DL_SNM_2014_0055</t>
  </si>
  <si>
    <t>DL_SNM_2014_0056</t>
  </si>
  <si>
    <t>DL_SNM_2014_0057</t>
  </si>
  <si>
    <t>DL_SNM_2014_0058</t>
  </si>
  <si>
    <t>DL_SNM_2014_0059</t>
  </si>
  <si>
    <t>DL_SNM_2014_0030</t>
  </si>
  <si>
    <t>DL_SNM_2014_0031</t>
  </si>
  <si>
    <t>DL_SNM_2014_0032</t>
  </si>
  <si>
    <t>DL_SNM_2014_0033</t>
  </si>
  <si>
    <t>DL_SNM_2014_0034</t>
  </si>
  <si>
    <t>DL_SNM_2014_0035</t>
  </si>
  <si>
    <t>DL_SNM_2014_0036</t>
  </si>
  <si>
    <t>DL_SNM_2014_0037</t>
  </si>
  <si>
    <t>DL_SNM_2014_0038A</t>
  </si>
  <si>
    <t>DL_SNM_2014_0038B</t>
  </si>
  <si>
    <t>DL_SNM_2014_0038C</t>
  </si>
  <si>
    <t>DL_SNM_2014_0038D</t>
  </si>
  <si>
    <t>DL_SNM_2014_0044A</t>
  </si>
  <si>
    <t>DL_SNM_2014_0044B</t>
  </si>
  <si>
    <t>DL_SNM_2014_0044C</t>
  </si>
  <si>
    <t>DL_SNM_2014_0044D</t>
  </si>
  <si>
    <t>DL_SNM_2014_0045A</t>
  </si>
  <si>
    <t>DL_SNM_2014_0045B</t>
  </si>
  <si>
    <t>DL_SNM_2014_0046A</t>
  </si>
  <si>
    <t>DL_SNM_2014_0046B</t>
  </si>
  <si>
    <t>DL_SNM_2014_0046C</t>
  </si>
  <si>
    <t>DL_SNM_2014_0046D</t>
  </si>
  <si>
    <t>DL_SNM_2014_0047A</t>
  </si>
  <si>
    <t>DL_SNM_2014_0047B</t>
  </si>
  <si>
    <t>DL_SNM_2014_0047C</t>
  </si>
  <si>
    <t>DL_SNM_2014_0047D</t>
  </si>
  <si>
    <t>DL_SNM_2014_0048A</t>
  </si>
  <si>
    <t>DL_SNM_2014_0048B</t>
  </si>
  <si>
    <t>DL_SNM_2014_0048C</t>
  </si>
  <si>
    <t>DL_SNM_2014_0048D</t>
  </si>
  <si>
    <t>DL_SNM_2014_0049A</t>
  </si>
  <si>
    <t>DL_SNM_2014_0049B</t>
  </si>
  <si>
    <t>DL_SNM_2014_0049C</t>
  </si>
  <si>
    <t>DL_SNM_2014_0049D</t>
  </si>
  <si>
    <t>DL_SNM_2014_0050A</t>
  </si>
  <si>
    <t>DL_SNM_2014_0050B</t>
  </si>
  <si>
    <t>DL_SNM_2014_0050C</t>
  </si>
  <si>
    <t>DL_SNM_2014_0050D</t>
  </si>
  <si>
    <t>DL_SNM_2014_0051A</t>
  </si>
  <si>
    <t>DL_SNM_2014_0051B</t>
  </si>
  <si>
    <t>Birkerød Sø</t>
  </si>
  <si>
    <t>Nathan Russell</t>
  </si>
  <si>
    <t>npf.russell@gmail.com</t>
  </si>
  <si>
    <t>Store Høj Søen</t>
  </si>
  <si>
    <t>Rørmose, Allerød</t>
  </si>
  <si>
    <t>Grindsted Engsø</t>
  </si>
  <si>
    <t>Sneglehøj sø</t>
  </si>
  <si>
    <t>Forhørt</t>
  </si>
  <si>
    <t>Dam v Helsingør Elforsyning</t>
  </si>
  <si>
    <t>Furesøen, Frederiksdal Fribad</t>
  </si>
  <si>
    <t>Katrine Skjøth</t>
  </si>
  <si>
    <t>katrineskjoeth@yahoo.dk</t>
  </si>
  <si>
    <t>Værebro Å, Hovevej</t>
  </si>
  <si>
    <t>Nils Skov Jørgensen</t>
  </si>
  <si>
    <t>Vordingborg Gymnasium &amp; HF</t>
  </si>
  <si>
    <t>nj@vordingborg-gym.dk</t>
  </si>
  <si>
    <t>Klassen er 3y BI.</t>
  </si>
  <si>
    <t>Jesper B. Petersen</t>
  </si>
  <si>
    <t>VUC Roskilde</t>
  </si>
  <si>
    <t>rjp@vucroskilde.dk</t>
  </si>
  <si>
    <t>DL_F14-09</t>
  </si>
  <si>
    <t>Peter Toft</t>
  </si>
  <si>
    <t>pt@frederiksberggymnasium.dk</t>
  </si>
  <si>
    <t>Klassen har biologi på B-niveau</t>
  </si>
  <si>
    <t>Gorm Clausen</t>
  </si>
  <si>
    <t>rggc@roskilde-gym.dk</t>
  </si>
  <si>
    <t>John hansen</t>
  </si>
  <si>
    <t>Øregård Gymnasium</t>
  </si>
  <si>
    <t>johnbrut@hotmail.com</t>
  </si>
  <si>
    <t>Lærerens telefonnummer</t>
  </si>
  <si>
    <t>Vibeke Tromholt</t>
  </si>
  <si>
    <t>vt@oregard.dk</t>
  </si>
  <si>
    <t>Biologi studieretning A niveau</t>
  </si>
  <si>
    <t>Lat</t>
  </si>
  <si>
    <t>Lon</t>
  </si>
  <si>
    <t>DL_SNM_2014_0042A</t>
  </si>
  <si>
    <t>DL_SNM_2014_0040A</t>
  </si>
  <si>
    <t>DL_SNM_2014_0040B</t>
  </si>
  <si>
    <t>DL_SNM_2014_0040C</t>
  </si>
  <si>
    <t>DL_SNM_2014_0040D</t>
  </si>
  <si>
    <t>DL_SNM_2014_0042B</t>
  </si>
  <si>
    <t>DL_SNM_2014_0042C</t>
  </si>
  <si>
    <t>DL_SNM_2014_0042D</t>
  </si>
  <si>
    <t>DL_SNM_2014_0043B</t>
  </si>
  <si>
    <t>DL_SNM_2014_0043C</t>
  </si>
  <si>
    <t>DL_SNM_2014_0043D</t>
  </si>
  <si>
    <t>DL_SNM_2014_0039A</t>
  </si>
  <si>
    <t>DL_SNM_2014_0039B</t>
  </si>
  <si>
    <t>DL_SNM_2014_0039C</t>
  </si>
  <si>
    <t>DL_SNM_2014_0041B</t>
  </si>
  <si>
    <t>DL_SNM_2014_0041C</t>
  </si>
  <si>
    <t>DL_SNM_2014_0041D</t>
  </si>
  <si>
    <t>DL_SNM_2014_0043A</t>
  </si>
  <si>
    <t>DL_SNM_2014_0041A</t>
  </si>
  <si>
    <t>Det er en dygtig klasse.</t>
  </si>
  <si>
    <t>Kirsten Thøgersen</t>
  </si>
  <si>
    <t>kt@bagkost.dk</t>
  </si>
  <si>
    <t>mak@gladgym.dk</t>
  </si>
  <si>
    <t>DL_F14-13</t>
  </si>
  <si>
    <t>Henvisning til sag F14-13 Vi havde ikke skrevet den korrekte dato i vores kalender. Vi har desuden en elev, der er nyligt rygopereret, som nok ikke kan sidde ned så længe af gangen. Bare så der er forståelse for, at hun evt. går rundt, ligger ned eller lignende</t>
  </si>
  <si>
    <t>EAN-blanket</t>
  </si>
  <si>
    <t>Samlet pris</t>
  </si>
  <si>
    <t>Allan Olsen</t>
  </si>
  <si>
    <t>ao@gladgym.dk</t>
  </si>
  <si>
    <t>uh@vghf.dk</t>
  </si>
  <si>
    <t>Lene Olesen Jensen</t>
  </si>
  <si>
    <t>leneviggo@mail.dk</t>
  </si>
  <si>
    <t>Morsø Gymnasium</t>
  </si>
  <si>
    <t xml:space="preserve">2 hold. Det ene hold 2g (9 elever) det andet hold 3g (11 elever). Begge hold på A-niveau. </t>
  </si>
  <si>
    <t>Sofie Bruhns</t>
  </si>
  <si>
    <t>srb@oegnet.dk</t>
  </si>
  <si>
    <t>Frank Grønlund Jørgensen</t>
  </si>
  <si>
    <t>Tørring Gymnasium</t>
  </si>
  <si>
    <t>fg@toerring-gym.dk</t>
  </si>
  <si>
    <t>Marie Kvist Bondesen</t>
  </si>
  <si>
    <t>mariebondesen@gmail.com</t>
  </si>
  <si>
    <t>Køge Private Realskole, Gymnasium</t>
  </si>
  <si>
    <t>Katie Lin Pedersen</t>
  </si>
  <si>
    <t>kl@norreg.dk</t>
  </si>
  <si>
    <t>Nørre gymnasium</t>
  </si>
  <si>
    <t>Mette Bohn Christiansen</t>
  </si>
  <si>
    <t>mc@sag.dk</t>
  </si>
  <si>
    <t>Natacha Bjerre og Allan Olsen</t>
  </si>
  <si>
    <t>Det er et hold der kommer ind Det er mange elever, men de er meget rolige</t>
  </si>
  <si>
    <t>Analyseret</t>
  </si>
  <si>
    <t>DL_F14-10</t>
  </si>
  <si>
    <t>Ulla Hjorth</t>
  </si>
  <si>
    <t>Egebæksvang Sø(dam), Espergærde</t>
  </si>
  <si>
    <t>Jeppe Mordhorst</t>
  </si>
  <si>
    <t>Almindelig 'Papegøjeklasse' med sproglige elever</t>
  </si>
  <si>
    <t>jm@vordingborg-gym.dk</t>
  </si>
  <si>
    <t>Det er et hold fra læreruddannelsen, der har biologi som undervisningsfag. Tager kontakt pr. mail. Vigtigt for mig at få reserveret dagen i første omgang</t>
  </si>
  <si>
    <t>Institut for skole og læring</t>
  </si>
  <si>
    <t>Henrik Levinsen</t>
  </si>
  <si>
    <t>hele@phmetropol.dk</t>
  </si>
  <si>
    <t>bekræftet</t>
  </si>
  <si>
    <t>Lærerstuderende</t>
  </si>
  <si>
    <t>Vi har haft en del datobytningsforvirring, som også har involveret parallelholdet i biologi med Maria Steinhausen - også fra Helsingør Gymnasium. Det betyder ikke så meget, udover at jeg gerne vil bemærke, at vores prøver er de, som er taget fra "Politisøen" i Helsingør. Så lad ikke booking-koden forlede Jer til at tro, at vi skal behandle Maria Steinhausens prøver :-) hilsen OLe Carsten Pedersen</t>
  </si>
  <si>
    <t>Svendborg Gymnasium og HF</t>
  </si>
  <si>
    <t>Viborg Gymnasium og HF</t>
  </si>
  <si>
    <t>jvk@nvsvuc.dk</t>
  </si>
  <si>
    <t>hlo@tec.dk</t>
  </si>
  <si>
    <t>martina.e.k@gmail.com</t>
  </si>
  <si>
    <t>ggkbp@greve-gym.dk</t>
  </si>
  <si>
    <t>maihagens@gmail.com</t>
  </si>
  <si>
    <t>rj@egedal-gym.dk</t>
  </si>
  <si>
    <t>ra@cg-gym.dk</t>
  </si>
  <si>
    <t>mw@gribskovgymnasium.dk</t>
  </si>
  <si>
    <t>karinfrykman@gmail.com</t>
  </si>
  <si>
    <t>Nordvestsjællands HF og VUC</t>
  </si>
  <si>
    <t>TEC-HTX Lyngby</t>
  </si>
  <si>
    <t>Christianshavns gymnasium</t>
  </si>
  <si>
    <t>Johnny Vingart Kjerside</t>
  </si>
  <si>
    <t>Hanne Lodberg Olsen</t>
  </si>
  <si>
    <t xml:space="preserve">Martina Koch </t>
  </si>
  <si>
    <t>Kenneth Beri Ploug</t>
  </si>
  <si>
    <t>Mai Bjerg Hagens</t>
  </si>
  <si>
    <t>Rikke Anker Jensen</t>
  </si>
  <si>
    <t>Rasmus Andreasen</t>
  </si>
  <si>
    <t>Morten Wermer</t>
  </si>
  <si>
    <t>Karin Frykman</t>
  </si>
  <si>
    <t>Vi kommer med 2 klasser, en biotek A på 11 elever og en Biologi C på 19 elever. Jeg er lærer for dem begge og vil sørge for at de har hørt om DNA og PCR forinden. 1 elev er kørestolsbruger, som har en medhjælper med.</t>
  </si>
  <si>
    <t>Planlagt</t>
  </si>
  <si>
    <t>Uglebjerg, Langø, Fyn</t>
  </si>
  <si>
    <t>Brassø</t>
  </si>
  <si>
    <t>Lillesøvej 2</t>
  </si>
  <si>
    <t>Lillesøvej 1</t>
  </si>
  <si>
    <t xml:space="preserve">Mikkels forældres havebassin, Klintholm, Møn </t>
  </si>
  <si>
    <t>Stauvrebjerg Sø, Møn</t>
  </si>
  <si>
    <t>Sofieholm sø, Brorfelde</t>
  </si>
  <si>
    <t>Vandhul ved Observator Gyldenkernes Vej, Brorfelde</t>
  </si>
  <si>
    <t>Egebæksvang Sø</t>
  </si>
  <si>
    <t>Vallerød Gadekær</t>
  </si>
  <si>
    <t>Grønjordssøen</t>
  </si>
  <si>
    <t>Dumpedalen vandhul</t>
  </si>
  <si>
    <t>Ellesøen</t>
  </si>
  <si>
    <t>Mølleåen ved Frederiksdal Friluftsbad</t>
  </si>
  <si>
    <t>Søndergårds Alle Sø</t>
  </si>
  <si>
    <t>Skanderborg Sø</t>
  </si>
  <si>
    <t>Bøsøre strand feriepark</t>
  </si>
  <si>
    <t>Højsagersred, Bøsøre</t>
  </si>
  <si>
    <t>Kongshøj Møllesø, (Kongshøj Å)</t>
  </si>
  <si>
    <t>Tystrup sø</t>
  </si>
  <si>
    <t>Åremyre</t>
  </si>
  <si>
    <t>Lovns sø</t>
  </si>
  <si>
    <t>Ørslev Kloster Sø</t>
  </si>
  <si>
    <t>Bregninge vandhul</t>
  </si>
  <si>
    <t>Ringsøen</t>
  </si>
  <si>
    <t>Nyhåndsbæk ved Busemarke mose og sø</t>
  </si>
  <si>
    <t>Botanisk have dam</t>
  </si>
  <si>
    <t>Botanisk have Sø</t>
  </si>
  <si>
    <t>Tværsted Sø</t>
  </si>
  <si>
    <t>Grønnelyng Søer i Nordskoven</t>
  </si>
  <si>
    <t>Pølsekedlen/Borgesøen</t>
  </si>
  <si>
    <t>Egedal Gymnasium</t>
  </si>
  <si>
    <t>Ordrup Gymnasium</t>
  </si>
  <si>
    <t>ja</t>
  </si>
  <si>
    <t>Hasseris Gymnasium og IB</t>
  </si>
  <si>
    <t>Tore Rubak</t>
  </si>
  <si>
    <t>tr@hasseris-gym.dk</t>
  </si>
  <si>
    <t>Aurehøj Gymnasium</t>
  </si>
  <si>
    <t>Anne Winther Jørgensen</t>
  </si>
  <si>
    <t>aj@aurehoej.dk</t>
  </si>
  <si>
    <t>OBS: to klasser fra to forskellige gymnasier. De skal have tilsendt to kits. Det ene til Køge, det andet til Tine Tønnes Sørensen
Høng Gymnasium og HF
Hovedgaden 2
4270 Høng</t>
  </si>
  <si>
    <t>08.04.2015</t>
  </si>
  <si>
    <t>Frederiksværk Gymnasium</t>
  </si>
  <si>
    <t>Bente Lerner Bregnbak</t>
  </si>
  <si>
    <t>bb@fvgh.dk</t>
  </si>
  <si>
    <t>postnummer</t>
  </si>
  <si>
    <t>Strandgade 34</t>
  </si>
  <si>
    <t>3300 Frederiksværk</t>
  </si>
  <si>
    <t>Holdet jeg tænker på er 2g Biologi B , der er 12 elever. Imidlertid kunne jeg tænke mig også at deltage samtidigt med 12 Biologi A-elever . Begge dele kræver imidlertid godkendelse fra skolen som jeg straks vil forespørge om Dvs jeg ønsker at reservere dagen. Skulle dagen være optaget vil torsdag d 3 eller fre d 4-9 / uge 36 også være interessant mvh bente bregnbak.</t>
  </si>
  <si>
    <t>Jens Bøgeskov</t>
  </si>
  <si>
    <t>jb@boag.nu</t>
  </si>
  <si>
    <t>Lautruphøj 9</t>
  </si>
  <si>
    <t>2750 Ballerup</t>
  </si>
  <si>
    <t>Birgit Eliasson</t>
  </si>
  <si>
    <t>Bel@gefion-gym.dk</t>
  </si>
  <si>
    <t>Øster Voldgade 10</t>
  </si>
  <si>
    <t>1350 Kbh K</t>
  </si>
  <si>
    <t>Astrid Siegumfeldt</t>
  </si>
  <si>
    <t>as@vghf.dk</t>
  </si>
  <si>
    <t>8800 Viborg</t>
  </si>
  <si>
    <t>Egedal gymnasium</t>
  </si>
  <si>
    <t>3660 Stenløse</t>
  </si>
  <si>
    <t>Gymnasievej 1</t>
  </si>
  <si>
    <t>Klassen er på en naturvidenskabelig studieretning med Bio A, kemi B og Mat B og er generelt både dygtige og ambitiøse udi det naturvidenskabelige så bare fyld på:-)</t>
  </si>
  <si>
    <t>Carlsbergvej 34</t>
  </si>
  <si>
    <t>3400 Hillerød</t>
  </si>
  <si>
    <t>Ingelise Drozd Lund</t>
  </si>
  <si>
    <t>il@tgy.dk</t>
  </si>
  <si>
    <t>Tejn alle 5</t>
  </si>
  <si>
    <t>2770 Kastrup</t>
  </si>
  <si>
    <t>Jeg har fået et vandopsamlingssæt udleveret på Big Bang konferencen. Jeg sender noget vand ind i slutningen af april.</t>
  </si>
  <si>
    <t>Analyseret?</t>
  </si>
  <si>
    <t>er udleveret, sendt også 15-4 (fejl)</t>
  </si>
  <si>
    <t>Hampen sø</t>
  </si>
  <si>
    <t>9°  22' 46'' E</t>
  </si>
  <si>
    <t>DL_F14-42</t>
  </si>
  <si>
    <t>Tine Tønnes Sørensen</t>
  </si>
  <si>
    <t>Bøstrup Å</t>
  </si>
  <si>
    <t>11° 15' 35'' E</t>
  </si>
  <si>
    <t>DL_F14-48_1</t>
  </si>
  <si>
    <t>DL_F14-48_2</t>
  </si>
  <si>
    <t>Krobæk</t>
  </si>
  <si>
    <t>Frøgård Allé 2</t>
  </si>
  <si>
    <t>2630 Taastrup</t>
  </si>
  <si>
    <t>Jeg kender ikke klassens størrelse endnu</t>
  </si>
  <si>
    <t>Mie Marving</t>
  </si>
  <si>
    <t>mi@ghg.dk</t>
  </si>
  <si>
    <t>Svanemøllevej 87</t>
  </si>
  <si>
    <t>2900 Hellerup</t>
  </si>
  <si>
    <t>Den anden lærer er kemilærer i bioteknologi, og hedder Jens Sveistrup</t>
  </si>
  <si>
    <t>liane gerup damsø</t>
  </si>
  <si>
    <t>hendrikholms bouleward 28</t>
  </si>
  <si>
    <t>2610 Rødovre</t>
  </si>
  <si>
    <t>Troldsø</t>
  </si>
  <si>
    <t>9°  24' 10'' E</t>
  </si>
  <si>
    <t>DL_F14-42_2</t>
  </si>
  <si>
    <t>125 µl EB</t>
  </si>
  <si>
    <t>Carlsbergvej 15</t>
  </si>
  <si>
    <t>Rådhusvej 6</t>
  </si>
  <si>
    <t>3450 Allerød</t>
  </si>
  <si>
    <t>Thea Feld Nielsen og Stine Weber</t>
  </si>
  <si>
    <t>tf@hels-gym.dk</t>
  </si>
  <si>
    <t>Borgmester P. Christensensvej 3</t>
  </si>
  <si>
    <t>3000 Helsingør</t>
  </si>
  <si>
    <t>Vognmagergade 8</t>
  </si>
  <si>
    <t>Køge Å</t>
  </si>
  <si>
    <t>Harrestrup Å, v. Vigerslev Allé</t>
  </si>
  <si>
    <t>DL_F14-14_2</t>
  </si>
  <si>
    <t>Uglebrovej 6, Helsinge</t>
  </si>
  <si>
    <t>Langedam</t>
  </si>
  <si>
    <t>Skjalm Biba</t>
  </si>
  <si>
    <t>Skjalm.Biba@snm.ku.dk</t>
  </si>
  <si>
    <t>Høje Tåstrup gymnasium</t>
  </si>
  <si>
    <t>12° 12' 45,0'' E</t>
  </si>
  <si>
    <t>12° 33' 32'' E</t>
  </si>
  <si>
    <t>Vordingborg Voldgrav</t>
  </si>
  <si>
    <t>ng/µl</t>
  </si>
  <si>
    <t>Teglgårdssøen, Hillerød</t>
  </si>
  <si>
    <t>12° 18' 50'' E</t>
  </si>
  <si>
    <t>Skensved Å</t>
  </si>
  <si>
    <t>DL_F14-85_1</t>
  </si>
  <si>
    <t>DL_F14-85_2</t>
  </si>
  <si>
    <t>Allerød/lillerød</t>
  </si>
  <si>
    <t>Clara/Frederikke/Mehrshrshad</t>
  </si>
  <si>
    <t>DL_GYM_001</t>
  </si>
  <si>
    <t>Liane Damsø, Rødovre Gymnasium</t>
  </si>
  <si>
    <t>Pouls Smeds Mose</t>
  </si>
  <si>
    <t>DL_GYM_002</t>
  </si>
  <si>
    <t>Mette Nielsen, Svendborg Gymnasium</t>
  </si>
  <si>
    <t>Morten Jerris</t>
  </si>
  <si>
    <t>mrj@vucfyn.dk</t>
  </si>
  <si>
    <t>Hunderupvej 17</t>
  </si>
  <si>
    <t>5000 Odense C</t>
  </si>
  <si>
    <t>Klassen har i april underøgt søens kvalitet ved undersøgelse af plante- og dyreliv, iltmåling, BI5, sigtdybde mm Undersøgelsen er del af et løbende samarbejde mellem Allerød Gymnasium og Grundejerforeningen omkring søen, som glæder sig til at høre resultatet af eDNA analyserne</t>
  </si>
  <si>
    <t>Københavns åbne Gymnasium</t>
  </si>
  <si>
    <t>Finn Vanman Jørgensen</t>
  </si>
  <si>
    <t>fv@kg.dk</t>
  </si>
  <si>
    <t>Sjælør Boulevard</t>
  </si>
  <si>
    <t>2500 Valby</t>
  </si>
  <si>
    <t>kk@rysensteen.dk</t>
  </si>
  <si>
    <t>Hvidehusvej, Allerød</t>
  </si>
  <si>
    <t>Digterparken, Ballerup</t>
  </si>
  <si>
    <t>12° 22' 37'' E</t>
  </si>
  <si>
    <t>Ishøj Søpark</t>
  </si>
  <si>
    <t>Søndersø, Maribo-søerne</t>
  </si>
  <si>
    <t>Luise Ørsted Brandt</t>
  </si>
  <si>
    <t>DL_F13-17_1</t>
  </si>
  <si>
    <t>DL_F13-17_2</t>
  </si>
  <si>
    <t>55° 36,518' N</t>
  </si>
  <si>
    <t>012° 20.245' E</t>
  </si>
  <si>
    <t>125µl</t>
  </si>
  <si>
    <t>Grindsted Ådal</t>
  </si>
  <si>
    <t>ts@hoeng-gymhf.dk</t>
  </si>
  <si>
    <t xml:space="preserve"> </t>
  </si>
  <si>
    <t>Sø v.Greve Gym</t>
  </si>
  <si>
    <t>DL_F14-56.1</t>
  </si>
  <si>
    <t>DL_F14-56.2</t>
  </si>
  <si>
    <t>12° 22' 24,58'' E</t>
  </si>
  <si>
    <t>tb@ngh.nu</t>
  </si>
  <si>
    <t>4700 næstved</t>
  </si>
  <si>
    <t>Stadion Allé 14</t>
  </si>
  <si>
    <t>2960 Rungsted Kyst</t>
  </si>
  <si>
    <t>Store vejle Å</t>
  </si>
  <si>
    <t>56° 1' 06'' N</t>
  </si>
  <si>
    <t>56° 0' 39'' N</t>
  </si>
  <si>
    <t>55° 32' 45'' N</t>
  </si>
  <si>
    <t>55° 55' 25'' N</t>
  </si>
  <si>
    <t>55° 37' 11,7'' N</t>
  </si>
  <si>
    <t>55° 44' 28'' N</t>
  </si>
  <si>
    <t>56° 3' 37'' N</t>
  </si>
  <si>
    <t>55° 38' 94,7'' N</t>
  </si>
  <si>
    <t>Høng Gymnasium og HF</t>
  </si>
  <si>
    <t>Næstved Gymnasium</t>
  </si>
  <si>
    <t>Nygårdsvej 43</t>
  </si>
  <si>
    <t>Tårnby Gymnasium &amp; HF</t>
  </si>
  <si>
    <t>33U 334193E</t>
  </si>
  <si>
    <t>33U 618261N</t>
  </si>
  <si>
    <t>Haraldsted sø</t>
  </si>
  <si>
    <t>Marie Lillemark</t>
  </si>
  <si>
    <t>Nørresundby Gymnasium &amp; HF</t>
  </si>
  <si>
    <t>Dorte Schartau Rasmussen</t>
  </si>
  <si>
    <t>dra@nghf.dk</t>
  </si>
  <si>
    <t>Vallerød gadekær</t>
  </si>
  <si>
    <t>55° 53' 33'' N</t>
  </si>
  <si>
    <t>12° 31' 26'' E</t>
  </si>
  <si>
    <t>Tornegårdsvej 4, Helsinge</t>
  </si>
  <si>
    <t>DL_GYM_003</t>
  </si>
  <si>
    <t>Lille Fuglsø, Østerådal</t>
  </si>
  <si>
    <t>Fuglsangssøen</t>
  </si>
  <si>
    <t>Hasserisvej 300</t>
  </si>
  <si>
    <t>9000 Aalborg</t>
  </si>
  <si>
    <t>Gymnasievej 2</t>
  </si>
  <si>
    <t>Tinghusgade 20</t>
  </si>
  <si>
    <t>7200 Grindsted</t>
  </si>
  <si>
    <t>Måløv</t>
  </si>
  <si>
    <t>Allerød gymnasie regnvandsbassin</t>
  </si>
  <si>
    <t>Sankt Jørgens Sø</t>
  </si>
  <si>
    <t>55° 44' 45'' N</t>
  </si>
  <si>
    <t>12° 32' 18'' E</t>
  </si>
  <si>
    <t>DL_GYM_004</t>
  </si>
  <si>
    <t>Krobækken, Vordingborg</t>
  </si>
  <si>
    <t>Vordingborg gymnasium</t>
  </si>
  <si>
    <t>Kværkeby Mose, karpesø</t>
  </si>
  <si>
    <t>Kværkeby Mose, store sø</t>
  </si>
  <si>
    <t>55° 27' 53,5'' N</t>
  </si>
  <si>
    <t>11° 53' 12,2'' E</t>
  </si>
  <si>
    <t>55° 27' 52,6'' N</t>
  </si>
  <si>
    <t>11° 53' 20,3'' E</t>
  </si>
  <si>
    <t>DL_F14-97.1</t>
  </si>
  <si>
    <t>DL_F14-97.2</t>
  </si>
  <si>
    <t>Kongeåen v.hovedvej 25</t>
  </si>
  <si>
    <t>55° 24' 56,3'' N</t>
  </si>
  <si>
    <t>9° 18' 0,05'' E</t>
  </si>
  <si>
    <t>Trine Sørensen</t>
  </si>
  <si>
    <t>DL_SNM_2015_001</t>
  </si>
  <si>
    <t>DL_SNM_2015_002</t>
  </si>
  <si>
    <t>DL_SNM_2015_003</t>
  </si>
  <si>
    <t>DL_SNM_2015_004</t>
  </si>
  <si>
    <t>DL_SNM_2015_005</t>
  </si>
  <si>
    <t>Sumpområde v. Barup sø, nordfalster</t>
  </si>
  <si>
    <t>54° 53' 15'' N</t>
  </si>
  <si>
    <t>11° 58' 30'' E</t>
  </si>
  <si>
    <t>DL_SNM_2015_006</t>
  </si>
  <si>
    <t>54° 64' 8'' N</t>
  </si>
  <si>
    <t>11° 81' 6'' E</t>
  </si>
  <si>
    <t>DL_SNM_2015_007</t>
  </si>
  <si>
    <t>Morten Meldgaard</t>
  </si>
  <si>
    <t>Gundsømagle sø</t>
  </si>
  <si>
    <t>DL_SNM_2015_008</t>
  </si>
  <si>
    <t>Kristian Bjergbakke</t>
  </si>
  <si>
    <t>Farum sø</t>
  </si>
  <si>
    <t>DL_SNM_2015_009</t>
  </si>
  <si>
    <t>Princessegade 35</t>
  </si>
  <si>
    <t>DL_GYM_005</t>
  </si>
  <si>
    <t>Tobias Frykman</t>
  </si>
  <si>
    <t>tobiasfrykman@gmail.com</t>
  </si>
  <si>
    <t>Buddinge Hovedgade 81</t>
  </si>
  <si>
    <t>2860 Gladsaxe</t>
  </si>
  <si>
    <t>55° 49' 4'' N</t>
  </si>
  <si>
    <t>12° 12' 29'' E</t>
  </si>
  <si>
    <t>DL_SNM_2015_010</t>
  </si>
  <si>
    <t>Buresø</t>
  </si>
  <si>
    <t>55° 49' 10'' N</t>
  </si>
  <si>
    <t>12° 13' 55'' E</t>
  </si>
  <si>
    <t>DL_SNM_2015_011</t>
  </si>
  <si>
    <t>55° 40' 31'' N</t>
  </si>
  <si>
    <t>12° 28' 40'' E</t>
  </si>
  <si>
    <t>DL_SNM_2015_012</t>
  </si>
  <si>
    <t>ole@cpedersen.dk</t>
  </si>
  <si>
    <t>DL_GYM_006</t>
  </si>
  <si>
    <t>Vandhul Spang Vade</t>
  </si>
  <si>
    <t>54° 55' 28,2'' N</t>
  </si>
  <si>
    <t>09° 50' 15,2'' E</t>
  </si>
  <si>
    <t>Myremosen, Nivå</t>
  </si>
  <si>
    <t>DL_SNM_2015_013</t>
  </si>
  <si>
    <t>mlsandersen@snm.ku.dk</t>
  </si>
  <si>
    <t>Svingelsøen, Nakskov</t>
  </si>
  <si>
    <t>DL_SNM_2015_014</t>
  </si>
  <si>
    <t>Cecilie Toudal Pedersen</t>
  </si>
  <si>
    <t>cecilie.toudal@snm.ku.dk</t>
  </si>
  <si>
    <t>Bruunshåb Mølleå</t>
  </si>
  <si>
    <t>Esrum Sø</t>
  </si>
  <si>
    <t>DL_SNM_2015_015</t>
  </si>
  <si>
    <t>DL_SNM_2015_016</t>
  </si>
  <si>
    <t>Tubæk, Præstø</t>
  </si>
  <si>
    <t>DL_GYM_007</t>
  </si>
  <si>
    <t>Brian Willum Petersen</t>
  </si>
  <si>
    <t>brianwillum@gmail.com</t>
  </si>
  <si>
    <t>Vandhul, Helsinge</t>
  </si>
  <si>
    <t>DL_SNM_2015_017</t>
  </si>
  <si>
    <t>Tryggevælde Å</t>
  </si>
  <si>
    <t>55° 19' 47,27'' N</t>
  </si>
  <si>
    <t>12° 11' 25,13'' E</t>
  </si>
  <si>
    <t>DL_SNM_2015_018</t>
  </si>
  <si>
    <t>DL_SNM_2015_019</t>
  </si>
  <si>
    <t>DL_GYM_008</t>
  </si>
  <si>
    <t>Ejby Mose</t>
  </si>
  <si>
    <t>DL_SNM_2015_020</t>
  </si>
  <si>
    <t>55° 59.861' N</t>
  </si>
  <si>
    <t>012° 18.723' E</t>
  </si>
  <si>
    <t>Anna-Sofie Stensgaard</t>
  </si>
  <si>
    <t>asstensgaard@snm.ku.dk</t>
  </si>
  <si>
    <t>Gymnasiesøen, Allerød</t>
  </si>
  <si>
    <t>DL_GYM_009</t>
  </si>
  <si>
    <t>F14-100</t>
  </si>
  <si>
    <t>Nykøbing Katedralskole</t>
  </si>
  <si>
    <t>Grete Christiansen</t>
  </si>
  <si>
    <t>gc@nykgym.dk</t>
  </si>
  <si>
    <t>4840 Nykøbing F</t>
  </si>
  <si>
    <t>DL_GYM_010</t>
  </si>
  <si>
    <t>Allerød Sø</t>
  </si>
  <si>
    <t>Drænå, Helsinge</t>
  </si>
  <si>
    <t>DL_GYM_011</t>
  </si>
  <si>
    <t>Roskilde katedralskole</t>
  </si>
  <si>
    <t>Horsens Gymnasium</t>
  </si>
  <si>
    <t>Rasmus Østergaard</t>
  </si>
  <si>
    <t>roe@horsensgym.dk</t>
  </si>
  <si>
    <t>Højen 1</t>
  </si>
  <si>
    <t>8700 Horsens</t>
  </si>
  <si>
    <t>Kontaktet</t>
  </si>
  <si>
    <t>Aftalt starttidspunkt 9.30 (ved Andreas)</t>
  </si>
  <si>
    <t>Rosborg Gymnasium</t>
  </si>
  <si>
    <t>F14-101</t>
  </si>
  <si>
    <t>F14-102</t>
  </si>
  <si>
    <t>Lone Kjærby Rasmussen</t>
  </si>
  <si>
    <t>lr@rosborg-gym.dk</t>
  </si>
  <si>
    <t>Vestre Engvej 61</t>
  </si>
  <si>
    <t>7100 Vejle</t>
  </si>
  <si>
    <t>1 hørehæmmet elev. Evt. følger tolk med</t>
  </si>
  <si>
    <t>Kirkevej 5</t>
  </si>
  <si>
    <t>2920 Gentofte</t>
  </si>
  <si>
    <t>biologi B niveau Vi indsamler DNA i august, har et prøvesæt!</t>
  </si>
  <si>
    <t>Har prøvesæt</t>
  </si>
  <si>
    <t>Rødedam, Gribskov</t>
  </si>
  <si>
    <t>55° 58' 12,2'' N</t>
  </si>
  <si>
    <t>12° 16' 53,7'' E</t>
  </si>
  <si>
    <t>Kasper Kristiansen</t>
  </si>
  <si>
    <t>N/A</t>
  </si>
  <si>
    <t>Store Gribsø</t>
  </si>
  <si>
    <t>12° 18' 03'' E</t>
  </si>
  <si>
    <t>55° 59' 79'' N</t>
  </si>
  <si>
    <t>DL_F14-78.2</t>
  </si>
  <si>
    <t>DL_F14-78.1</t>
  </si>
  <si>
    <t>Gentofte Hf</t>
  </si>
  <si>
    <t>F14-103</t>
  </si>
  <si>
    <t>Dahlensstræde 5</t>
  </si>
  <si>
    <t>2820 Gentofte</t>
  </si>
  <si>
    <t>Bøndernes Egehoved</t>
  </si>
  <si>
    <t>DL_GYM_012</t>
  </si>
  <si>
    <t>mmeldgaard@snm.ku.dk</t>
  </si>
  <si>
    <t>kbjergbakke@snm.ku.dk</t>
  </si>
  <si>
    <t>Marie-Louise Siggaard-Andersen</t>
  </si>
  <si>
    <t>Sandskredssøen, Gribskov</t>
  </si>
  <si>
    <t>Guldbjerg Mose</t>
  </si>
  <si>
    <t>trines@snm.ku.dk</t>
  </si>
  <si>
    <t>bhermansen@snm.ku.dk</t>
  </si>
  <si>
    <t>Bjørn Hermannsen</t>
  </si>
  <si>
    <t>lykkemjensen@snm.ku.dk</t>
  </si>
  <si>
    <t>Lykke Maria Jensen</t>
  </si>
  <si>
    <t>lbrandt@hum.ku.dk</t>
  </si>
  <si>
    <t>F14-104</t>
  </si>
  <si>
    <t>Tietgensgade 74</t>
  </si>
  <si>
    <t>Møllesø v. Virket</t>
  </si>
  <si>
    <t>54° 55' 34'' N</t>
  </si>
  <si>
    <t>11° 58' 45'' E</t>
  </si>
  <si>
    <t>Thomas Bang</t>
  </si>
  <si>
    <t>Tvorup Hul</t>
  </si>
  <si>
    <t>56° 58' 12,63'' N</t>
  </si>
  <si>
    <t>08° 27' 49,20'' E</t>
  </si>
  <si>
    <t>DL_SNM_2015_021</t>
  </si>
  <si>
    <t>Brede Å</t>
  </si>
  <si>
    <t>55 03.739</t>
  </si>
  <si>
    <t>008 49.688</t>
  </si>
  <si>
    <t>F14-105</t>
  </si>
  <si>
    <t>F14-106</t>
  </si>
  <si>
    <t>F14-107</t>
  </si>
  <si>
    <t>F14-108</t>
  </si>
  <si>
    <t>Thisted Gymnasium</t>
  </si>
  <si>
    <t>Pia Lassen</t>
  </si>
  <si>
    <t>pl@thisted-gymnasium.dk</t>
  </si>
  <si>
    <t>Ringvej 32</t>
  </si>
  <si>
    <t>7700 Thisted</t>
  </si>
  <si>
    <t>Svendborg Gymnasium &amp; HF</t>
  </si>
  <si>
    <t>Peter Teglhøj</t>
  </si>
  <si>
    <t>pt@svendborg-gym.dk</t>
  </si>
  <si>
    <t>A.P. Møllersvej 35</t>
  </si>
  <si>
    <t>5700 Svendborg</t>
  </si>
  <si>
    <t>Skanderborg Gymnasium</t>
  </si>
  <si>
    <t>Mikala Winther Voldby</t>
  </si>
  <si>
    <t>vv@skanderborg-gym.dk</t>
  </si>
  <si>
    <t>Højvangens Torv 6</t>
  </si>
  <si>
    <t>8660 Skanderborg</t>
  </si>
  <si>
    <t>Sofie Brix</t>
  </si>
  <si>
    <t>Sofieab@gmail.com</t>
  </si>
  <si>
    <t>Frøgaard alle 2</t>
  </si>
  <si>
    <t>F14-109</t>
  </si>
  <si>
    <t>rune.runesen1@skolekom.dk</t>
  </si>
  <si>
    <t>F14-110</t>
  </si>
  <si>
    <t>DL_SNM_2015_022</t>
  </si>
  <si>
    <t>Marie Lillemark &amp; Andreas Kelager</t>
  </si>
  <si>
    <t>Vaserne, øst</t>
  </si>
  <si>
    <t>Vaserne, rende</t>
  </si>
  <si>
    <t>Vaserne, vest</t>
  </si>
  <si>
    <t>DL_SNM_2015_023</t>
  </si>
  <si>
    <t>DL_SNM_2015_024</t>
  </si>
  <si>
    <t>DL_SNM_2015_025</t>
  </si>
  <si>
    <t>marie.lillemark@snm.ku.dk; akelager@snm.ku.dk</t>
  </si>
  <si>
    <t>Hejrede Sø</t>
  </si>
  <si>
    <t>54° 44' 20,42'' N</t>
  </si>
  <si>
    <t>11° 35' 18,51'' E</t>
  </si>
  <si>
    <t>DL_SNM_2015_026</t>
  </si>
  <si>
    <t>Rikke Høvring</t>
  </si>
  <si>
    <t>DL_SNM_2015_027</t>
  </si>
  <si>
    <t>Andreas Kelager</t>
  </si>
  <si>
    <t>akelager@snm.ku.dk</t>
  </si>
  <si>
    <t>Frederiksborg Slotssø</t>
  </si>
  <si>
    <t>Horsekær, Tisvilde Hegn</t>
  </si>
  <si>
    <t>DL_GYM_013</t>
  </si>
  <si>
    <t>DL_SNM_2015_028</t>
  </si>
  <si>
    <t>DL_SNM_2015_029</t>
  </si>
  <si>
    <t>Tranemosen, Frederiksværk</t>
  </si>
  <si>
    <t>N 55gr 58`43.7773 "  </t>
  </si>
  <si>
    <t>E 12gr1`50.7324"</t>
  </si>
  <si>
    <t>rikkemai@snm.ku.dk</t>
  </si>
  <si>
    <t>Ole C Pedersen</t>
  </si>
  <si>
    <t>Brian Willum Petersen, Helsingør Gymnasium</t>
  </si>
  <si>
    <t>Hyrdehøj Skov sø</t>
  </si>
  <si>
    <t>Mølholm Sø, Norholmsvej 55, Aalborg</t>
  </si>
  <si>
    <t>Gym2015</t>
  </si>
  <si>
    <t>SNM2015</t>
  </si>
  <si>
    <t>GymEjBook</t>
  </si>
  <si>
    <t>Vandhul ved Tågensegaard , Lolland</t>
  </si>
  <si>
    <t>Poul Smeds Mose</t>
  </si>
  <si>
    <t>Dybesø</t>
  </si>
  <si>
    <t>Fegen sø, Sverige</t>
  </si>
  <si>
    <t>DL_SNM_2015_030</t>
  </si>
  <si>
    <t>Mia Lindegaard Pedersen</t>
  </si>
  <si>
    <t>Anholt</t>
  </si>
  <si>
    <t>56° 42' 17,429'' N</t>
  </si>
  <si>
    <t>11° 32' 22,757'' E</t>
  </si>
  <si>
    <t>DL_SNM_2015_031</t>
  </si>
  <si>
    <t>Nanna Heidemann</t>
  </si>
  <si>
    <t>nanna.heidemann@snm.ku.dk</t>
  </si>
  <si>
    <t>Viby Gymnasium</t>
  </si>
  <si>
    <t>Birkerød Gymnasium, HF, IB og Kostskole</t>
  </si>
  <si>
    <t>HTX-Vibenshus (KTS)</t>
  </si>
  <si>
    <t>Jagtvej 163</t>
  </si>
  <si>
    <t>Søndervangs alle 45</t>
  </si>
  <si>
    <t>8260 Viby J</t>
  </si>
  <si>
    <t>Tøndervej 100</t>
  </si>
  <si>
    <t>6000 Kolding</t>
  </si>
  <si>
    <t>Læderstræde 4</t>
  </si>
  <si>
    <t>4000 Roskilde</t>
  </si>
  <si>
    <t>Willemoesvej 2a</t>
  </si>
  <si>
    <t>4200 Slagelse</t>
  </si>
  <si>
    <t>Søndervangen 56</t>
  </si>
  <si>
    <t>3460 Birkerød</t>
  </si>
  <si>
    <t>Studievej 14</t>
  </si>
  <si>
    <t>9400 Nørresundby</t>
  </si>
  <si>
    <t>Gymnasievej 4</t>
  </si>
  <si>
    <t>4600 Køge</t>
  </si>
  <si>
    <t>Skaldehøjvej 12</t>
  </si>
  <si>
    <t>Ørestad Boulevard 75</t>
  </si>
  <si>
    <t>2300 KBH S</t>
  </si>
  <si>
    <t>1120 KBH K</t>
  </si>
  <si>
    <t>1422 KBH K</t>
  </si>
  <si>
    <t>P M Møllersvej 3</t>
  </si>
  <si>
    <t>DL_SNM_2015_032</t>
  </si>
  <si>
    <t>DL_SNM_2015_033</t>
  </si>
  <si>
    <t>X_GPS</t>
  </si>
  <si>
    <t>Y_GPS</t>
  </si>
  <si>
    <t>Odense Å</t>
  </si>
  <si>
    <t>55° 23' 27,1'' N</t>
  </si>
  <si>
    <t>10° 22' 55,8'' E</t>
  </si>
  <si>
    <t>55° 59' 49,35'' N</t>
  </si>
  <si>
    <t>12° 21' 31,03'' E</t>
  </si>
  <si>
    <t>55° 59' 10,90'' N</t>
  </si>
  <si>
    <t>12° 17' 59,14'' E</t>
  </si>
  <si>
    <t>Trine Nielsen</t>
  </si>
  <si>
    <t>te@slagelse-gym.dk</t>
  </si>
  <si>
    <t>Katrine Pedersen</t>
  </si>
  <si>
    <t>Kp@vibygym.dk</t>
  </si>
  <si>
    <t>Vi er to A-niveau hold. Det ene hold (9 elever) har biologi på A-niveau og det andet hold (16 elever) har bioteknologi på A-niveau._x000D_
_x000D_
Vi kommer fra Kolding i Jylland, men den kommune findes ikke i jeres oversigt. Betyder det at jyder ikke kan få adgang til jeres undervisning???_x000D_
_x000D_
Venlig hilsen_x000D_
Merete Greniman</t>
  </si>
  <si>
    <t>Merete Greniman</t>
  </si>
  <si>
    <t>mg@munkensdam.dk</t>
  </si>
  <si>
    <t>Dette er et IB biologi hold og de skal meget gerne undervises på engelsk; material behøver ikke at være på engelsk, da alle har modtaget undervisning i sporget dansk.</t>
  </si>
  <si>
    <t>Christina Høier Ricke &amp; Jette Eibye-Jacobsen</t>
  </si>
  <si>
    <t>ei@birke-gym.dk</t>
  </si>
  <si>
    <t>kp@vibygym.dk</t>
  </si>
  <si>
    <t>louise.lund.baekaard@gmail.com</t>
  </si>
  <si>
    <t>2100</t>
  </si>
  <si>
    <t>Hanne Juhl (hju)</t>
  </si>
  <si>
    <t>hju@kts.dk</t>
  </si>
  <si>
    <t>Østergade 52</t>
  </si>
  <si>
    <t>Klassen har biologi på A-niveau</t>
  </si>
  <si>
    <t>Marselisborg Gymnasium</t>
  </si>
  <si>
    <t>Birketinget 9</t>
  </si>
  <si>
    <t>8000 Aarhus C</t>
  </si>
  <si>
    <t>Torben Hviid</t>
  </si>
  <si>
    <t>th@marselisborg-gym.dk</t>
  </si>
  <si>
    <t xml:space="preserve">Dagen er booket som en del af et projekt vi kalder "Superbiologer". Eleverne kommer fra 8 forskellige 1. hf klasser - og de har meldt sig frivilligt til arrangementet. Da eleverne kommer fra 8 forskellige klasser (med forskellige lærere) har de ikke haft en fælles introduktion til dagen. Alle eleverne kender til cellers opbygning, DNA's opbygning og har lavet forsøg med elektroforese. De har biologi på C-niveau._x000D_
_x000D_
Inden sommerferien sendte jeg vandprøver til jer._x000D_
_x000D_
Mvh Helle </t>
  </si>
  <si>
    <t>Helle Munk Jensen</t>
  </si>
  <si>
    <t>hellemunk@gmail.com</t>
  </si>
  <si>
    <t>Frøgård alle 2</t>
  </si>
  <si>
    <t>Anders Jensen</t>
  </si>
  <si>
    <t>anders@rapanden.dk</t>
  </si>
  <si>
    <t>Christian Becher Clausen</t>
  </si>
  <si>
    <t>kgcc@kggym.dk</t>
  </si>
  <si>
    <t>Klassen har biologi på B-niveau.</t>
  </si>
  <si>
    <t>Falkoner Plads 2</t>
  </si>
  <si>
    <t>2000 Frederiksberg C</t>
  </si>
  <si>
    <t>2860 Søborg</t>
  </si>
  <si>
    <t>Østermosen, Femø</t>
  </si>
  <si>
    <t>Sejlsbjerg Mose</t>
  </si>
  <si>
    <t>Kobberdammen, Hellebæk</t>
  </si>
  <si>
    <t>2015.08.21</t>
  </si>
  <si>
    <t>Periode</t>
  </si>
  <si>
    <t>F13-002</t>
  </si>
  <si>
    <t>F13-003</t>
  </si>
  <si>
    <t>F13-004</t>
  </si>
  <si>
    <t>F13-005</t>
  </si>
  <si>
    <t>F13-006</t>
  </si>
  <si>
    <t>F13-007</t>
  </si>
  <si>
    <t>F13-008</t>
  </si>
  <si>
    <t>F13-009</t>
  </si>
  <si>
    <t>F13-010</t>
  </si>
  <si>
    <t>F13-011</t>
  </si>
  <si>
    <t>F13-012</t>
  </si>
  <si>
    <t>F13-013</t>
  </si>
  <si>
    <t>F13-014</t>
  </si>
  <si>
    <t>F13-015</t>
  </si>
  <si>
    <t>F13-016</t>
  </si>
  <si>
    <t>F13-017</t>
  </si>
  <si>
    <t>F13-019</t>
  </si>
  <si>
    <t>F13-020</t>
  </si>
  <si>
    <t>F13-021</t>
  </si>
  <si>
    <t>F13-022</t>
  </si>
  <si>
    <t>F13-023</t>
  </si>
  <si>
    <t>F13-024</t>
  </si>
  <si>
    <t>F13-025</t>
  </si>
  <si>
    <t>F13-026</t>
  </si>
  <si>
    <t>F13-027</t>
  </si>
  <si>
    <t>F13-028</t>
  </si>
  <si>
    <t>F13-029</t>
  </si>
  <si>
    <t>F13-030</t>
  </si>
  <si>
    <t>F13-031</t>
  </si>
  <si>
    <t>F13-032</t>
  </si>
  <si>
    <t>F13-033</t>
  </si>
  <si>
    <t>F13-034</t>
  </si>
  <si>
    <t>F13-035</t>
  </si>
  <si>
    <t>F13-036</t>
  </si>
  <si>
    <t>F13-037</t>
  </si>
  <si>
    <t>F13-038</t>
  </si>
  <si>
    <t>F13-039</t>
  </si>
  <si>
    <t>F13-040</t>
  </si>
  <si>
    <t>F13-041</t>
  </si>
  <si>
    <t>F13-042</t>
  </si>
  <si>
    <t>F13-043</t>
  </si>
  <si>
    <t>F13-044</t>
  </si>
  <si>
    <t>F13-045</t>
  </si>
  <si>
    <t>F13-046_1</t>
  </si>
  <si>
    <t>F13-046_2</t>
  </si>
  <si>
    <t>F13-047</t>
  </si>
  <si>
    <t>F13-048</t>
  </si>
  <si>
    <t>F13-049</t>
  </si>
  <si>
    <t>F13-051</t>
  </si>
  <si>
    <t>F13-052</t>
  </si>
  <si>
    <t>F14-001</t>
  </si>
  <si>
    <t>F14-002</t>
  </si>
  <si>
    <t>F14-004</t>
  </si>
  <si>
    <t>F14-005</t>
  </si>
  <si>
    <t>F14-006</t>
  </si>
  <si>
    <t>F14-007</t>
  </si>
  <si>
    <t>F14-008</t>
  </si>
  <si>
    <t>F14-009</t>
  </si>
  <si>
    <t>F14-010</t>
  </si>
  <si>
    <t>F14-011</t>
  </si>
  <si>
    <t>F14-012</t>
  </si>
  <si>
    <t>F14-013</t>
  </si>
  <si>
    <t>F14-014</t>
  </si>
  <si>
    <t>F14-015</t>
  </si>
  <si>
    <t>F14-016</t>
  </si>
  <si>
    <t>F14-017</t>
  </si>
  <si>
    <t>F14-018</t>
  </si>
  <si>
    <t>F14-019</t>
  </si>
  <si>
    <t>F14-020</t>
  </si>
  <si>
    <t>F14-021</t>
  </si>
  <si>
    <t>F14-022</t>
  </si>
  <si>
    <t>F14-023</t>
  </si>
  <si>
    <t>F14-024</t>
  </si>
  <si>
    <t>F14-025</t>
  </si>
  <si>
    <t>F14-026</t>
  </si>
  <si>
    <t>F14-027</t>
  </si>
  <si>
    <t>F14-028</t>
  </si>
  <si>
    <t>F14-029</t>
  </si>
  <si>
    <t>F14-030</t>
  </si>
  <si>
    <t>F14-031</t>
  </si>
  <si>
    <t>F14-032</t>
  </si>
  <si>
    <t>F14-033</t>
  </si>
  <si>
    <t>F14-034</t>
  </si>
  <si>
    <t>F14-035</t>
  </si>
  <si>
    <t>F14-036</t>
  </si>
  <si>
    <t>F14-037</t>
  </si>
  <si>
    <t>F14-038</t>
  </si>
  <si>
    <t>F14-039</t>
  </si>
  <si>
    <t>F14-040</t>
  </si>
  <si>
    <t>F14-041</t>
  </si>
  <si>
    <t>F14-042</t>
  </si>
  <si>
    <t>F14-043</t>
  </si>
  <si>
    <t>F14-044</t>
  </si>
  <si>
    <t>F14-045</t>
  </si>
  <si>
    <t>F14-046</t>
  </si>
  <si>
    <t>F14-047</t>
  </si>
  <si>
    <t>F14-048</t>
  </si>
  <si>
    <t>F14-049</t>
  </si>
  <si>
    <t>F14-050</t>
  </si>
  <si>
    <t>F14-051</t>
  </si>
  <si>
    <t>F14-052</t>
  </si>
  <si>
    <t>F14-053</t>
  </si>
  <si>
    <t>F14-054</t>
  </si>
  <si>
    <t>F14-055</t>
  </si>
  <si>
    <t>F14-056</t>
  </si>
  <si>
    <t>F14-057</t>
  </si>
  <si>
    <t>F14-058</t>
  </si>
  <si>
    <t>F14-059</t>
  </si>
  <si>
    <t>F14-061</t>
  </si>
  <si>
    <t>F14-062</t>
  </si>
  <si>
    <t>F14-063</t>
  </si>
  <si>
    <t>F14-064</t>
  </si>
  <si>
    <t>F14-065</t>
  </si>
  <si>
    <t>F14-066</t>
  </si>
  <si>
    <t>F14-068</t>
  </si>
  <si>
    <t>F14-074</t>
  </si>
  <si>
    <t>F14-075</t>
  </si>
  <si>
    <t>F14-076</t>
  </si>
  <si>
    <t>F14-077</t>
  </si>
  <si>
    <t>F14-078</t>
  </si>
  <si>
    <t>F14-079</t>
  </si>
  <si>
    <t>F14-080</t>
  </si>
  <si>
    <t>F14-081</t>
  </si>
  <si>
    <t>F14-082</t>
  </si>
  <si>
    <t>F14-083</t>
  </si>
  <si>
    <t>F14-084</t>
  </si>
  <si>
    <t>F14-085</t>
  </si>
  <si>
    <t>F14-086</t>
  </si>
  <si>
    <t>F14-087</t>
  </si>
  <si>
    <t>F14-088</t>
  </si>
  <si>
    <t>F14-089</t>
  </si>
  <si>
    <t>F14-090</t>
  </si>
  <si>
    <t>F14-091</t>
  </si>
  <si>
    <t>F14-092</t>
  </si>
  <si>
    <t>F14-093</t>
  </si>
  <si>
    <t>F14-094</t>
  </si>
  <si>
    <t>F14-095</t>
  </si>
  <si>
    <t>F14-096</t>
  </si>
  <si>
    <t>F14-097</t>
  </si>
  <si>
    <t>F14-098</t>
  </si>
  <si>
    <t>F14-099</t>
  </si>
  <si>
    <t>F15-001</t>
  </si>
  <si>
    <t>F15-002</t>
  </si>
  <si>
    <t>F15-003</t>
  </si>
  <si>
    <t>F15-004</t>
  </si>
  <si>
    <t>F15-005</t>
  </si>
  <si>
    <t>F15-006</t>
  </si>
  <si>
    <t>F15-007</t>
  </si>
  <si>
    <t>F15-008</t>
  </si>
  <si>
    <t>F15-009</t>
  </si>
  <si>
    <t>F15-010</t>
  </si>
  <si>
    <t>F15-011</t>
  </si>
  <si>
    <t>F15-012</t>
  </si>
  <si>
    <t>F15-013</t>
  </si>
  <si>
    <t>F15-014</t>
  </si>
  <si>
    <t>F15-016</t>
  </si>
  <si>
    <t>F15-017</t>
  </si>
  <si>
    <t>Maiken Engelhardt</t>
  </si>
  <si>
    <t>mengelhardt@snm.ku.dk</t>
  </si>
  <si>
    <t>Vi har tidligere booket en forløb, men måtte aflyse, og har derfor genbooket._x000D_ Vi har indsendt vandprøver. Det oprindelige bookingnummer var F14-85.</t>
  </si>
  <si>
    <t>F15-018</t>
  </si>
  <si>
    <t>F15-019</t>
  </si>
  <si>
    <t>F15-020</t>
  </si>
  <si>
    <t>F15-021</t>
  </si>
  <si>
    <t>F15-022</t>
  </si>
  <si>
    <t>F15-023</t>
  </si>
  <si>
    <t>Karina Lærekdal Sørensen</t>
  </si>
  <si>
    <t>rgks@roskilde-gym.dk</t>
  </si>
  <si>
    <t>Domkirkepladsen 1</t>
  </si>
  <si>
    <t>Signe Markman og Morten Skaarup</t>
  </si>
  <si>
    <t>signemarkman@gmail.com</t>
  </si>
  <si>
    <t>Sønderjyllands Alle 25</t>
  </si>
  <si>
    <t>2000 Frederiksberg</t>
  </si>
  <si>
    <t>Der er tale om to studieretninger: Biologi og bioteknologi</t>
  </si>
  <si>
    <t>Rikke Louise Rentsch</t>
  </si>
  <si>
    <t>RI@eg-gym.dk</t>
  </si>
  <si>
    <t>3.g. Biologi</t>
  </si>
  <si>
    <t>2.g. Biologi</t>
  </si>
  <si>
    <t>1.g. Biologi</t>
  </si>
  <si>
    <t>2.g. Biologi+biotek</t>
  </si>
  <si>
    <t>3.g. Bioteknologi</t>
  </si>
  <si>
    <t>2.g. Bioteknologi</t>
  </si>
  <si>
    <t>1.g. Bioteknologi</t>
  </si>
  <si>
    <t>3060 Espergærde</t>
  </si>
  <si>
    <t>Nærum Gymnasium</t>
  </si>
  <si>
    <t>Helle Jarden</t>
  </si>
  <si>
    <t>hj@nagym.dk</t>
  </si>
  <si>
    <t>Nærum Hovedgade 30</t>
  </si>
  <si>
    <t>2850 Nærum</t>
  </si>
  <si>
    <t>Biologi A</t>
  </si>
  <si>
    <t>Chr. Richardtsvej 45</t>
  </si>
  <si>
    <t>4760 Vordingborg</t>
  </si>
  <si>
    <t>Vi har i foråret indsamlet og indsendt prøve fra vores lokalområde, Kulsbjerg - og det håber vi jo meget at vi selv kan komme til at analysere!</t>
  </si>
  <si>
    <t>Dumpedalen, Birkerød</t>
  </si>
  <si>
    <t>Anv Sø</t>
  </si>
  <si>
    <t>Bølle Sø</t>
  </si>
  <si>
    <t>DL_F15-018_1</t>
  </si>
  <si>
    <t>DL_F15-018_2</t>
  </si>
  <si>
    <t>DL_F14-081_1</t>
  </si>
  <si>
    <t>DL_F14-081_2</t>
  </si>
  <si>
    <t>Gudrun Beyer Poulsen</t>
  </si>
  <si>
    <t>55° 46 N</t>
  </si>
  <si>
    <t>12° 33 E</t>
  </si>
  <si>
    <t>Køge Ås</t>
  </si>
  <si>
    <t>55° 44' 42,67'' N</t>
  </si>
  <si>
    <t>12° 32' 9,26'' E</t>
  </si>
  <si>
    <t>Marielundssøen, Kolding</t>
  </si>
  <si>
    <t>55° 30,069 N</t>
  </si>
  <si>
    <t>009° 29,466 E</t>
  </si>
  <si>
    <t>2015.09.07</t>
  </si>
  <si>
    <t>55° 00' 49,96'' N</t>
  </si>
  <si>
    <t>12° 00' 29,65'' E</t>
  </si>
  <si>
    <t>DL_F14_85.1</t>
  </si>
  <si>
    <t>DL_F14_85.2</t>
  </si>
  <si>
    <t>Gym2016</t>
  </si>
  <si>
    <t>F15-024</t>
  </si>
  <si>
    <t>Der er en hørehæmmet elev i klassen, så der vil evt. være en tolk med. Jeg har haft sendt en tilmelding før sommerferien, som jeg afbestilte igen. Jeg fik tilsendt prøverør mv. inden jeg fik afbestilt. Så hvis vi skal indsamle vandprøve, har jeg fået et kit. Vi skal rejse retur til Vejle fredag eftermiddag med DSB frirejse. Jeg har endnu ikke fået billetterne. Er der mulighed for, at vi kan starte lidt tidligere, hvis det bliver vanskeligt at få det til at hænge sammen med vores hjemrejse?</t>
  </si>
  <si>
    <t>Smørhullet, Kulsbjerg, Stensved</t>
  </si>
  <si>
    <t>F15-025</t>
  </si>
  <si>
    <t>Gersonsvej 32</t>
  </si>
  <si>
    <t>2015.09.11</t>
  </si>
  <si>
    <t>55° 47' 01.89'' N</t>
  </si>
  <si>
    <t>12° 29' 44.44'' E</t>
  </si>
  <si>
    <t>Vejle Å</t>
  </si>
  <si>
    <t>55 42' 19'' N</t>
  </si>
  <si>
    <t>9 30' 54'' Ø</t>
  </si>
  <si>
    <t>Mølleåen, v. Sorgenfri Slotspark</t>
  </si>
  <si>
    <t>Lyngbygård Å  ved Årslev Engsø</t>
  </si>
  <si>
    <t>DatoForBesøg</t>
  </si>
  <si>
    <t>Teglgårdssøen og Sortedam</t>
  </si>
  <si>
    <t>Botanisk Have</t>
  </si>
  <si>
    <t>Grindsted Å</t>
  </si>
  <si>
    <t>Skanderborg sø</t>
  </si>
  <si>
    <t xml:space="preserve">Tystrup sø </t>
  </si>
  <si>
    <t>Østre anlæg</t>
  </si>
  <si>
    <t>DL_F14-076.2</t>
  </si>
  <si>
    <t>DL_F14-076.1</t>
  </si>
  <si>
    <t>Søen v. Ringstedvej</t>
  </si>
  <si>
    <t>Beiths Vænge, Hjørring</t>
  </si>
  <si>
    <t>DL_GYM_014</t>
  </si>
  <si>
    <t>Langø, Fyn</t>
  </si>
  <si>
    <t>55° 34' 58,2'' N</t>
  </si>
  <si>
    <t>10° 35' 59,6'' E</t>
  </si>
  <si>
    <t>DL_SNM_2015_034</t>
  </si>
  <si>
    <t>25.09.2015</t>
  </si>
  <si>
    <t>DL_F14-088.2</t>
  </si>
  <si>
    <t>Møllevej, Jyderup</t>
  </si>
  <si>
    <t>DL_SNM_2015_035</t>
  </si>
  <si>
    <t>DL_SNM_2015_036</t>
  </si>
  <si>
    <t>Vivi Malmkvist Andersen</t>
  </si>
  <si>
    <t>vivi.andersen@snm.ku.dk</t>
  </si>
  <si>
    <t>55° 59' 41,7'' N</t>
  </si>
  <si>
    <t>11° 30' 73,9'' E</t>
  </si>
  <si>
    <t>Sven Lange, HTX, EUC Hjørring</t>
  </si>
  <si>
    <t>sla@eucnord.dk</t>
  </si>
  <si>
    <t>Vejstrup Å, Svendborg</t>
  </si>
  <si>
    <t>F15-026</t>
  </si>
  <si>
    <t>F15-027</t>
  </si>
  <si>
    <t>Kenn Madsen</t>
  </si>
  <si>
    <t>ksmadsen@msn.com</t>
  </si>
  <si>
    <t>Jeg har booket en dato den 10. december som jeg gerne vil aflyse, men jeg har i den forbindelse allerede modtaget et indsamlingskit. Mange hilsner Katrine</t>
  </si>
  <si>
    <t>Halleby Å, udløb i Tissø</t>
  </si>
  <si>
    <t>Skanderborg Sø, Vestermølle</t>
  </si>
  <si>
    <t>Vandtype</t>
  </si>
  <si>
    <t>Cold</t>
  </si>
  <si>
    <t>Hot</t>
  </si>
  <si>
    <t>Hejresøen, Amager Fælled</t>
  </si>
  <si>
    <t>DL_SNM_2015_037</t>
  </si>
  <si>
    <t>Sydamager naturreservat</t>
  </si>
  <si>
    <t>DL_SNM_2015_038</t>
  </si>
  <si>
    <t>Tonni Eilersen</t>
  </si>
  <si>
    <t>teilersen@snm.ku.dk</t>
  </si>
  <si>
    <t>Schweizersøen</t>
  </si>
  <si>
    <t>Lærer</t>
  </si>
  <si>
    <t>Incl 8 elever fra Aurehøj</t>
  </si>
  <si>
    <t>Vandhul v Baunebovej 1, Hårlev</t>
  </si>
  <si>
    <t>Kastrupfortet</t>
  </si>
  <si>
    <t>DL_F14-098.2</t>
  </si>
  <si>
    <t>F15-028</t>
  </si>
  <si>
    <t>Ditte Zimmermann</t>
  </si>
  <si>
    <t>db@boag.nu</t>
  </si>
  <si>
    <t>Hendrikholms Boulevard 28</t>
  </si>
  <si>
    <t>Munkensdam Gymnasium</t>
  </si>
  <si>
    <t>Samlet_adresse</t>
  </si>
  <si>
    <t>Kirkevej 5, 2920 Gentofte</t>
  </si>
  <si>
    <t>Nærum Hovedgade 30, 2850 Nærum</t>
  </si>
  <si>
    <t>Tinghusgade 20, 7200 Grindsted</t>
  </si>
  <si>
    <t>Borgmester P. Christensensvej 3, 3000 Helsingør</t>
  </si>
  <si>
    <t>Studievej 14, 9400 Nørresundby</t>
  </si>
  <si>
    <t>Dahlensstræde 5, 2820 Gentofte</t>
  </si>
  <si>
    <t>Tøndervej 100, 6000 Kolding</t>
  </si>
  <si>
    <t>Læderstræde 4, 4000 Roskilde</t>
  </si>
  <si>
    <t>Ringvej 32, 7700 Thisted</t>
  </si>
  <si>
    <t>Vognmagergade 8, 1120 KBH K</t>
  </si>
  <si>
    <t>Carlsbergvej 15, 3400 Hillerød</t>
  </si>
  <si>
    <t>Hasserisvej 300, 9000 Aalborg</t>
  </si>
  <si>
    <t>Poul Martin Møllersvej 3, 4800 Nykøbing F</t>
  </si>
  <si>
    <t>Hunderupvej 17, 5000 Odense C</t>
  </si>
  <si>
    <t>Tejn alle 5, 2770 Kastrup</t>
  </si>
  <si>
    <t>Skaldehøjvej 12, 8800 Viborg</t>
  </si>
  <si>
    <t>Strandgade 34, 3300 Frederiksværk</t>
  </si>
  <si>
    <t>Svanemøllevej 87, 2900 Hellerup</t>
  </si>
  <si>
    <t>Hendrikholms Boulevard 28, 2610 Rødovre</t>
  </si>
  <si>
    <t>Sjælør Boulevard 135, 2500 Valby</t>
  </si>
  <si>
    <t>Østergade 52, 3200 Helsinge</t>
  </si>
  <si>
    <t>Hovedgaden 2, 4270 Høng</t>
  </si>
  <si>
    <t>Kirkevej 20, 7160 Tørring</t>
  </si>
  <si>
    <t>Tietgensgade 74, 1704 København</t>
  </si>
  <si>
    <t>Bygning 451, Akademivej , 2800 Kongens Lyngby</t>
  </si>
  <si>
    <t>Åstoftevej 34, 4550 Asnæs</t>
  </si>
  <si>
    <t>A.P. Møllersvej 35, 5700 Svendborg</t>
  </si>
  <si>
    <t>Blytækkerporten 2, 2650 Hvidovre</t>
  </si>
  <si>
    <t xml:space="preserve">Stenhusvej 20, 4300 Holbæk </t>
  </si>
  <si>
    <t>Rådhusholmen 12, 2670 Greve</t>
  </si>
  <si>
    <t>Bornholms Gymnasium</t>
  </si>
  <si>
    <t>Malene Møhl</t>
  </si>
  <si>
    <t>mam@cabh.dk</t>
  </si>
  <si>
    <t>Elueret i (yl)</t>
  </si>
  <si>
    <t>Dato_PCR_kørsel</t>
  </si>
  <si>
    <t>NA</t>
  </si>
  <si>
    <t>Botanisk Museum</t>
  </si>
  <si>
    <t xml:space="preserve">Gothersgade 130, 1123 København K </t>
  </si>
  <si>
    <t>Gothersgade 130</t>
  </si>
  <si>
    <t xml:space="preserve">1123 København K </t>
  </si>
  <si>
    <t>Postnummer</t>
  </si>
  <si>
    <t>Poul Martin Møllersvej 3</t>
  </si>
  <si>
    <t>16.10.2015</t>
  </si>
  <si>
    <t>F15-029</t>
  </si>
  <si>
    <t>Gymnasietjenesten/BEKL: Oprindeligt forløb den 13/11-2015 rykket til 24/2 efter henvendelse fra lærer. Lærers bemærkninger 12/10-2015: ”Klassen har biologi på B-niveau. Vi har taget vandprøve fra Schweizersøen i Frederiksberg Have, som vi sendte til jer den 30/9. På den er vores besøgsdato markeret som 13/11. Vi mangler endnu at tage prøven fra gymnasiets postevand</t>
  </si>
  <si>
    <t>Egebæksvang</t>
  </si>
  <si>
    <t>F15-031</t>
  </si>
  <si>
    <t>akelager@snm.ku.dk; marie.lillemark@snm.ku.dk</t>
  </si>
  <si>
    <t>skal køre en SNM-prøve</t>
  </si>
  <si>
    <t>3.g. Biologi/Biotek</t>
  </si>
  <si>
    <t>Andreas Kelager og Marie Lillemark</t>
  </si>
  <si>
    <t>Too low</t>
  </si>
  <si>
    <t>DL_TW_002</t>
  </si>
  <si>
    <t>DL_TW_001</t>
  </si>
  <si>
    <t>55 49' 23'' N</t>
  </si>
  <si>
    <t>12 31' 51'' Ø</t>
  </si>
  <si>
    <t>F15-030</t>
  </si>
  <si>
    <t>Eman Soubani og Stefan Vemmer Kronhoff</t>
  </si>
  <si>
    <t>esou@zbc.dk</t>
  </si>
  <si>
    <t>42446360, 55788888</t>
  </si>
  <si>
    <t>F15-032</t>
  </si>
  <si>
    <t>Malene Sloth-Brodersen</t>
  </si>
  <si>
    <t>malene@sloth-brodersen.dk</t>
  </si>
  <si>
    <t>F15-033</t>
  </si>
  <si>
    <t>F15-034</t>
  </si>
  <si>
    <t>F15-035</t>
  </si>
  <si>
    <t>F15-036</t>
  </si>
  <si>
    <t>Rune Olsen</t>
  </si>
  <si>
    <t>Rune.Olsen@roskilde-gym.dk</t>
  </si>
  <si>
    <t>Domkirkepladsen</t>
  </si>
  <si>
    <t>Allan Gylling Olsen</t>
  </si>
  <si>
    <t>Søborg hovedgade 81</t>
  </si>
  <si>
    <t>Gammel Hellerup Gymnasium</t>
  </si>
  <si>
    <t>Row Labels</t>
  </si>
  <si>
    <t>Grand Total</t>
  </si>
  <si>
    <t xml:space="preserve">Sum of Antal </t>
  </si>
  <si>
    <t>Count of Gymnasium</t>
  </si>
  <si>
    <t xml:space="preserve">Prøven er modtaget i juli, hvor der ikke var booket. </t>
  </si>
  <si>
    <t>Kun 50ml vand igennem filter</t>
  </si>
  <si>
    <t>Malthe Lund og Marianne Maigaard</t>
  </si>
  <si>
    <t>F15-037</t>
  </si>
  <si>
    <t>Jeg skal nok have gennemgået alt det faglige relevante for klassen inden besøget. Vh Bo</t>
  </si>
  <si>
    <t>Måned</t>
  </si>
  <si>
    <t>09</t>
  </si>
  <si>
    <t>01</t>
  </si>
  <si>
    <t>02</t>
  </si>
  <si>
    <t>03</t>
  </si>
  <si>
    <t>04</t>
  </si>
  <si>
    <t>05</t>
  </si>
  <si>
    <t>06</t>
  </si>
  <si>
    <t>07</t>
  </si>
  <si>
    <t>08</t>
  </si>
  <si>
    <t>Kum_akt</t>
  </si>
  <si>
    <t>Kum_forvent</t>
  </si>
  <si>
    <t>Forvent</t>
  </si>
  <si>
    <t>Aktuelt</t>
  </si>
  <si>
    <t>difference måned</t>
  </si>
  <si>
    <t>difference kumm</t>
  </si>
  <si>
    <t>Odsherred Gymnasium</t>
  </si>
  <si>
    <t>55° 48' 56,0'' N</t>
  </si>
  <si>
    <t>11° 42' 48,2'' E</t>
  </si>
  <si>
    <t>Skallemose Sø, Måløv</t>
  </si>
  <si>
    <t>Sø i Fælledparken</t>
  </si>
  <si>
    <t>F15-038</t>
  </si>
  <si>
    <t>År_periode</t>
  </si>
  <si>
    <t>Meget gerne det forløb om livet i drikkevand, da det passer bedre til hvad klassen har om for tiden, som netop er bakterier i vores omgivelser, og som organisme</t>
  </si>
  <si>
    <t>Birkerød Gymnasium - HF - IB &amp; Kostskole</t>
  </si>
  <si>
    <t>Egedal Gymnasium &amp; HF</t>
  </si>
  <si>
    <t>Falkonergårdens Gymnasium og HF-Kursus</t>
  </si>
  <si>
    <t>Frederiksværk Gymnasium og HF</t>
  </si>
  <si>
    <t>Grindsted Gymnasium &amp; HF</t>
  </si>
  <si>
    <t>Hasseris Gymnasium</t>
  </si>
  <si>
    <t>Høje-Taastrup Gymnasium</t>
  </si>
  <si>
    <t>Erhvervsskolen Nordsjælland, HTX Hillerød</t>
  </si>
  <si>
    <t>Københavns Tekniske Skole, HTX Vibenhus</t>
  </si>
  <si>
    <t>Slotshaven 5</t>
  </si>
  <si>
    <t>4300 Holbæk</t>
  </si>
  <si>
    <t>Nordvestsjællands HF &amp; VUC</t>
  </si>
  <si>
    <t>Rosborg Gymnasium &amp; HF</t>
  </si>
  <si>
    <t>Selandia, HTX</t>
  </si>
  <si>
    <t>TEC Lyngby</t>
  </si>
  <si>
    <t>2800 Kongens Lyngby</t>
  </si>
  <si>
    <t>Bygning 451, Akademivej</t>
  </si>
  <si>
    <t>FYNs HF-kursus</t>
  </si>
  <si>
    <t>Hvidovre Gymnasium &amp; HF</t>
  </si>
  <si>
    <t>ZBC HTX Vordingborg</t>
  </si>
  <si>
    <t>Chr. Richardtsvej 43</t>
  </si>
  <si>
    <t>Too Low</t>
  </si>
  <si>
    <t>Svanemøllen Havn</t>
  </si>
  <si>
    <t>DKK 100</t>
  </si>
  <si>
    <t>Frederiksværk</t>
  </si>
  <si>
    <t>DL_F15_031_1</t>
  </si>
  <si>
    <t>DL_F15_031_2</t>
  </si>
  <si>
    <t>DL_F15_031_3</t>
  </si>
  <si>
    <t>Sendte kuvert tidligere til anden lærer</t>
  </si>
  <si>
    <t>16S PCR-Qubit ng/yl</t>
  </si>
  <si>
    <t>16S NC PCR-Qubit ng/yl</t>
  </si>
  <si>
    <t>18S PCR-Qubit ng/yl</t>
  </si>
  <si>
    <t>18S NC PCR-Qubit ng/yl</t>
  </si>
  <si>
    <t>1.2</t>
  </si>
  <si>
    <t>2.2</t>
  </si>
  <si>
    <t>1.3</t>
  </si>
  <si>
    <t>1.1</t>
  </si>
  <si>
    <t>2.1</t>
  </si>
  <si>
    <t>2.3</t>
  </si>
  <si>
    <t>3.1</t>
  </si>
  <si>
    <t>3.2</t>
  </si>
  <si>
    <t>3.3</t>
  </si>
  <si>
    <t>4.1</t>
  </si>
  <si>
    <t>4.2</t>
  </si>
  <si>
    <t>4.3</t>
  </si>
  <si>
    <t>A</t>
  </si>
  <si>
    <t>B</t>
  </si>
  <si>
    <t>C</t>
  </si>
  <si>
    <t>Bemærkning: Den negative control er altid den sidste. Så enten B eller C</t>
  </si>
  <si>
    <t>ng/uL</t>
  </si>
  <si>
    <t>F15-039</t>
  </si>
  <si>
    <t>F15-040</t>
  </si>
  <si>
    <t>F15-042</t>
  </si>
  <si>
    <t>F15-043</t>
  </si>
  <si>
    <t>F15-044</t>
  </si>
  <si>
    <t>F15-046</t>
  </si>
  <si>
    <t>F15-048</t>
  </si>
  <si>
    <t>F15-049</t>
  </si>
  <si>
    <t>F15-050</t>
  </si>
  <si>
    <t>F15-051</t>
  </si>
  <si>
    <t>F15-052</t>
  </si>
  <si>
    <t>F15-053</t>
  </si>
  <si>
    <t>F15-054</t>
  </si>
  <si>
    <t>F15-055</t>
  </si>
  <si>
    <t>F15-056</t>
  </si>
  <si>
    <t>F15-057</t>
  </si>
  <si>
    <t>F15-058</t>
  </si>
  <si>
    <t>F15-059</t>
  </si>
  <si>
    <t>F15-060</t>
  </si>
  <si>
    <t>F15-061</t>
  </si>
  <si>
    <t>F15-062</t>
  </si>
  <si>
    <t>Ingrid Jespersens Gymnasieskole</t>
  </si>
  <si>
    <t>Næstved Gymnasium og HF</t>
  </si>
  <si>
    <t>Stenhus Gymnasium og HF</t>
  </si>
  <si>
    <t>Nordsjællands Grundskole og Gymnasium</t>
  </si>
  <si>
    <t>Ribe Katedralskole.dk</t>
  </si>
  <si>
    <t>Det frie Gymnasium</t>
  </si>
  <si>
    <t>Christian Riisager-Pedersen</t>
  </si>
  <si>
    <t>Tina Christensen</t>
  </si>
  <si>
    <t>Jens Vilsom Andersen</t>
  </si>
  <si>
    <t>Peter Jensen</t>
  </si>
  <si>
    <t>Jan Andersen</t>
  </si>
  <si>
    <t>Marianne Johansson</t>
  </si>
  <si>
    <t>Christine Brænder Almstrup</t>
  </si>
  <si>
    <t>Hanne Skalborg Jensen</t>
  </si>
  <si>
    <t>Bodil Theilade</t>
  </si>
  <si>
    <t>Kazem Neisari</t>
  </si>
  <si>
    <t>Charlotte puge</t>
  </si>
  <si>
    <t>Rune Sjødahl</t>
  </si>
  <si>
    <t>Morten Bøyesen</t>
  </si>
  <si>
    <t>Niels Kristian Holm</t>
  </si>
  <si>
    <t>Dorte Kühnau</t>
  </si>
  <si>
    <t>Annegrete Rømer</t>
  </si>
  <si>
    <t>riisager-pedersen@hotmail.com</t>
  </si>
  <si>
    <t>tc@ngh.nu</t>
  </si>
  <si>
    <t>jv@frederiksberggymnasium.dk</t>
  </si>
  <si>
    <t>911jensen@gmail.com</t>
  </si>
  <si>
    <t>ja@rysensteen.dk</t>
  </si>
  <si>
    <t>mjo@ngg.dk</t>
  </si>
  <si>
    <t>rgch@roskilde-gym.dk</t>
  </si>
  <si>
    <t>jbn1@mks.dk</t>
  </si>
  <si>
    <t>hs@ribekatedralskole.dk</t>
  </si>
  <si>
    <t>sgbth@solgym.dk</t>
  </si>
  <si>
    <t>kn@detfri.dk</t>
  </si>
  <si>
    <t>Cpuge@hotmail.com</t>
  </si>
  <si>
    <t>rgrs@roskilde-gym.dk</t>
  </si>
  <si>
    <t>mb@oregard.dk</t>
  </si>
  <si>
    <t>nk@eg-gym.dk</t>
  </si>
  <si>
    <t>anfinn@gmail.com</t>
  </si>
  <si>
    <t>dk@edu.virum-gym.dk</t>
  </si>
  <si>
    <t>kgpm@kggym.dk</t>
  </si>
  <si>
    <t>annegrete_r@yahoo.dk</t>
  </si>
  <si>
    <t>RP@gribskovgymnasium.dk</t>
  </si>
  <si>
    <t>Nordre Frihavnsgade 9</t>
  </si>
  <si>
    <t>Stenhusvej 20</t>
  </si>
  <si>
    <t>Christianshusvej 16</t>
  </si>
  <si>
    <t>Puggaaardsgade 22</t>
  </si>
  <si>
    <t>Møllegade 26</t>
  </si>
  <si>
    <t>Domkirkepladsen 3</t>
  </si>
  <si>
    <t>Fuglsangvej 66</t>
  </si>
  <si>
    <t>Buddinge hovedgade 81</t>
  </si>
  <si>
    <t>2100 København Ø</t>
  </si>
  <si>
    <t>4700 Næstved</t>
  </si>
  <si>
    <t>1704 København V</t>
  </si>
  <si>
    <t>2970 Hørsholm</t>
  </si>
  <si>
    <t>6760 Ribe</t>
  </si>
  <si>
    <t>2680 Solrød Strand</t>
  </si>
  <si>
    <t>2200 København</t>
  </si>
  <si>
    <t>2960 Rungsted kyst</t>
  </si>
  <si>
    <t>2830 Virum</t>
  </si>
  <si>
    <t>3200 Helsinge</t>
  </si>
  <si>
    <t>Bagsværd kostskole og Gymnasium</t>
  </si>
  <si>
    <t>Solrød Gymnasium</t>
  </si>
  <si>
    <t>Kruses Gymnasium</t>
  </si>
  <si>
    <t>John B. Nielsen</t>
  </si>
  <si>
    <t>Pia Myler</t>
  </si>
  <si>
    <t>Anfinn Joensen</t>
  </si>
  <si>
    <t>Forløbet kommer til at afslutte et forløb om økologi, samt være opsummering på teori om evolution, DNAreplikation og proteinsyntese.</t>
  </si>
  <si>
    <t>Jeg har rettet denne booking til d. 10/3 fra en tidligere booking d. 3/3 - efter mailhenvendelse fra læreren. /Mia 17/11</t>
  </si>
  <si>
    <t xml:space="preserve">Vi glæder os.   Vh.  Peter Jensen. </t>
  </si>
  <si>
    <t xml:space="preserve">Vi har ikke selv vandprøve med, men benytter jeres. er det ok?_x000D_
</t>
  </si>
  <si>
    <t>den med ferskvandsdyr i søer (Furesøen): livet i et snapseglas</t>
  </si>
  <si>
    <t xml:space="preserve">Det bliver en studieretningsklasse med Biologi på A-niveau, og matenmatik på A og kemi på B. Klassen er ikke dannet endnu. Det sker først efter nytår, så derfor kan jeg ikke angive antal elever præcist, men det bliver sikkert en hel klasse. </t>
  </si>
  <si>
    <t>Klassen har den basale viden om genetik inden besøget.</t>
  </si>
  <si>
    <t xml:space="preserve">Det er en 1g-klasse med studieretning med biologi på A-niveau. </t>
  </si>
  <si>
    <t xml:space="preserve">Klassen kender de grundlæggende DNA-teknikker.  </t>
  </si>
  <si>
    <t>Eleverne har Biologi A i studieretningen. Der er to udvekslingsstudenter (en fra USA og en fra Argentina)</t>
  </si>
  <si>
    <t>Biologi B</t>
  </si>
  <si>
    <t xml:space="preserve">Biologi A, KemiB sk´tudieretning._x000D_
Da vi kommer med tog fra Helsinge vil vi gerne starte 9.15 hvis det er muligt </t>
  </si>
  <si>
    <t>Kommune</t>
  </si>
  <si>
    <t>Region</t>
  </si>
  <si>
    <t>1350 København K</t>
  </si>
  <si>
    <t>Gribskov</t>
  </si>
  <si>
    <t>København</t>
  </si>
  <si>
    <t>Esbjerg</t>
  </si>
  <si>
    <t>Allerød</t>
  </si>
  <si>
    <t>Hillerød</t>
  </si>
  <si>
    <t>Holbækvej 59</t>
  </si>
  <si>
    <t>Roskilde</t>
  </si>
  <si>
    <t>Puggaardsgade 23</t>
  </si>
  <si>
    <t>6761 Ribe</t>
  </si>
  <si>
    <t>Puggaardsgade 24</t>
  </si>
  <si>
    <t>6762 Ribe</t>
  </si>
  <si>
    <t>Puggaardsgade 25</t>
  </si>
  <si>
    <t>6763 Ribe</t>
  </si>
  <si>
    <t>Rådhusvej 7</t>
  </si>
  <si>
    <t>Rådhusvej 8</t>
  </si>
  <si>
    <t>Gentofte</t>
  </si>
  <si>
    <t>Ballerup</t>
  </si>
  <si>
    <t>Helsingør</t>
  </si>
  <si>
    <t>Østre Voldgade 10</t>
  </si>
  <si>
    <t>Sjælør Boulevard 135</t>
  </si>
  <si>
    <t>1422 København K</t>
  </si>
  <si>
    <t>Gladsaxe</t>
  </si>
  <si>
    <t xml:space="preserve">Søndervangen 56, </t>
  </si>
  <si>
    <t>Rudersdal</t>
  </si>
  <si>
    <t>Frederiksberg</t>
  </si>
  <si>
    <t>Slagelse</t>
  </si>
  <si>
    <t>Holbæk</t>
  </si>
  <si>
    <t>Willemoesvej 4</t>
  </si>
  <si>
    <t>Billund</t>
  </si>
  <si>
    <t>AP Møllersvej 35</t>
  </si>
  <si>
    <t>Rådhusholmen 12</t>
  </si>
  <si>
    <t>Greve</t>
  </si>
  <si>
    <t>2670 Greve</t>
  </si>
  <si>
    <t>Svendborg</t>
  </si>
  <si>
    <t>Odense</t>
  </si>
  <si>
    <t>Vognmagergade 28</t>
  </si>
  <si>
    <t>1120 Kbh. K.</t>
  </si>
  <si>
    <t>Høje-Taastrup</t>
  </si>
  <si>
    <t>Gymnasievej 6</t>
  </si>
  <si>
    <t>Køge</t>
  </si>
  <si>
    <t>Frøgårds Alle 2</t>
  </si>
  <si>
    <t>Jernbanegade 34</t>
  </si>
  <si>
    <t>Ørestads Boulevard 75</t>
  </si>
  <si>
    <t>herregårdsvej30</t>
  </si>
  <si>
    <t>Rødovre</t>
  </si>
  <si>
    <t xml:space="preserve">2610 Rødovre </t>
  </si>
  <si>
    <t>Lyngby-Taarbæk</t>
  </si>
  <si>
    <t>2300 København S</t>
  </si>
  <si>
    <t>Hendriksholms Boulevard 28</t>
  </si>
  <si>
    <t>Buddingehovedgade 81</t>
  </si>
  <si>
    <t>Åstoftevej 34</t>
  </si>
  <si>
    <t>Odsherred</t>
  </si>
  <si>
    <t>Hørsholm</t>
  </si>
  <si>
    <t>Borgmester P Christensensvej 3</t>
  </si>
  <si>
    <t>Sjælør Boulevard 133</t>
  </si>
  <si>
    <t>Mørkhøjvej 78</t>
  </si>
  <si>
    <t>2700 Brønshøj</t>
  </si>
  <si>
    <t>4550 Asnæs</t>
  </si>
  <si>
    <t>Blytækkerporten 2</t>
  </si>
  <si>
    <t>Hvidovre</t>
  </si>
  <si>
    <t>2650 Hvidovre</t>
  </si>
  <si>
    <t>Aalborg</t>
  </si>
  <si>
    <t>Vordingborg</t>
  </si>
  <si>
    <t xml:space="preserve"> 2860 Søborg</t>
  </si>
  <si>
    <t>Mørkhøjvej 72</t>
  </si>
  <si>
    <t>2700 brønshøj</t>
  </si>
  <si>
    <t>Limfjordsvej 95</t>
  </si>
  <si>
    <t>Kirkevej 20</t>
  </si>
  <si>
    <t>7160 Tørring</t>
  </si>
  <si>
    <t>7900 Nykøbing Mors</t>
  </si>
  <si>
    <t>Morsø</t>
  </si>
  <si>
    <t xml:space="preserve">Hedensted </t>
  </si>
  <si>
    <t>Horsens</t>
  </si>
  <si>
    <t>buddinge hovedgade 81</t>
  </si>
  <si>
    <t>Chr. Richardsvej 45</t>
  </si>
  <si>
    <t>4760 vordingborg</t>
  </si>
  <si>
    <t>Ølby Center 50</t>
  </si>
  <si>
    <t>Hovedgaden 2</t>
  </si>
  <si>
    <t>4270 Høng</t>
  </si>
  <si>
    <t>Kalundborg</t>
  </si>
  <si>
    <t xml:space="preserve">2670 Greve </t>
  </si>
  <si>
    <t>Egedal</t>
  </si>
  <si>
    <t>Herregårdsvej 30</t>
  </si>
  <si>
    <t xml:space="preserve">Prinsessegade 35 </t>
  </si>
  <si>
    <t>2920 Charlottenlund</t>
  </si>
  <si>
    <t>Halsnæs</t>
  </si>
  <si>
    <t>Viborg</t>
  </si>
  <si>
    <t>Tårnby</t>
  </si>
  <si>
    <t>Guldborgsund</t>
  </si>
  <si>
    <t>Vejle</t>
  </si>
  <si>
    <t>Thisted</t>
  </si>
  <si>
    <t>Skanderborg</t>
  </si>
  <si>
    <t>Kolding</t>
  </si>
  <si>
    <t>Aarhus</t>
  </si>
  <si>
    <t>Fredensborg</t>
  </si>
  <si>
    <t>Næstved</t>
  </si>
  <si>
    <t>3520 Farum</t>
  </si>
  <si>
    <t>Solrød</t>
  </si>
  <si>
    <t>Nordjylland</t>
  </si>
  <si>
    <t>Midtjylland</t>
  </si>
  <si>
    <t>Syddanmark</t>
  </si>
  <si>
    <t>Sjælland</t>
  </si>
  <si>
    <t>Hovedstaden</t>
  </si>
  <si>
    <t>Brønderslev</t>
  </si>
  <si>
    <t>Frederikshavn</t>
  </si>
  <si>
    <t>Hjørring</t>
  </si>
  <si>
    <t>Jammerbugt</t>
  </si>
  <si>
    <t>Læsø</t>
  </si>
  <si>
    <t>Mariagerfjord</t>
  </si>
  <si>
    <t>Rebild</t>
  </si>
  <si>
    <t>Vesthimmerlands</t>
  </si>
  <si>
    <t>Favrskov</t>
  </si>
  <si>
    <t>Hedensted</t>
  </si>
  <si>
    <t>Herning</t>
  </si>
  <si>
    <t>Holstebro</t>
  </si>
  <si>
    <t>Ikast-Brande</t>
  </si>
  <si>
    <t>Lemvig</t>
  </si>
  <si>
    <t>Norddjurs</t>
  </si>
  <si>
    <t>Odder</t>
  </si>
  <si>
    <t>Randers</t>
  </si>
  <si>
    <t>Ringkøbing-Skjern</t>
  </si>
  <si>
    <t>Samsø</t>
  </si>
  <si>
    <t>Silkeborg</t>
  </si>
  <si>
    <t>Skive</t>
  </si>
  <si>
    <t>Struer</t>
  </si>
  <si>
    <t>Syddjurs</t>
  </si>
  <si>
    <t>Assens</t>
  </si>
  <si>
    <t>Fanø</t>
  </si>
  <si>
    <t>Fredericia</t>
  </si>
  <si>
    <t>Faaborg-Midtfyn</t>
  </si>
  <si>
    <t>Haderslev</t>
  </si>
  <si>
    <t>Kerteminde</t>
  </si>
  <si>
    <t>Langeland</t>
  </si>
  <si>
    <t>Middelfart</t>
  </si>
  <si>
    <t>Nordfyns</t>
  </si>
  <si>
    <t>Nyborg</t>
  </si>
  <si>
    <t>Sønderborg</t>
  </si>
  <si>
    <t>Tønder</t>
  </si>
  <si>
    <t>Varde</t>
  </si>
  <si>
    <t>Vejen</t>
  </si>
  <si>
    <t>Ærø</t>
  </si>
  <si>
    <t>Faxe</t>
  </si>
  <si>
    <t>Lejre</t>
  </si>
  <si>
    <t>Ringsted</t>
  </si>
  <si>
    <t>Sorø</t>
  </si>
  <si>
    <t>Stevns</t>
  </si>
  <si>
    <t>Albertslund</t>
  </si>
  <si>
    <t>Bornholms</t>
  </si>
  <si>
    <t>Brøndby</t>
  </si>
  <si>
    <t>Dragør</t>
  </si>
  <si>
    <t>Frederikssund</t>
  </si>
  <si>
    <t>Glostrup</t>
  </si>
  <si>
    <t>Herlev</t>
  </si>
  <si>
    <t>Ishøj</t>
  </si>
  <si>
    <t>Århus</t>
  </si>
  <si>
    <t>Aabenraa</t>
  </si>
  <si>
    <t>Vallensbæk</t>
  </si>
  <si>
    <t>Lolland</t>
  </si>
  <si>
    <t>Count of Prøver 
modtaget</t>
  </si>
  <si>
    <t>F14-086_2</t>
  </si>
  <si>
    <t>Furesøen</t>
  </si>
  <si>
    <t>Mette Grøn</t>
  </si>
  <si>
    <t>DL_SNM_2015_039</t>
  </si>
  <si>
    <t>Fuglesangssø</t>
  </si>
  <si>
    <t>meddi@hotmail.com</t>
  </si>
  <si>
    <t>Der er to ens prøver.</t>
  </si>
  <si>
    <r>
      <rPr>
        <sz val="10"/>
        <color rgb="FFFF0000"/>
        <rFont val="Calibri"/>
        <family val="2"/>
        <scheme val="minor"/>
      </rPr>
      <t>Kontakt</t>
    </r>
    <r>
      <rPr>
        <sz val="10"/>
        <rFont val="Calibri"/>
        <family val="2"/>
        <scheme val="minor"/>
      </rPr>
      <t>: Rasmus Krahg Wendelo; Sendborg gymnasium &amp; HF; RKW@svendborg-gym.dk; Tlf: 26719649.</t>
    </r>
  </si>
  <si>
    <r>
      <rPr>
        <sz val="10"/>
        <color rgb="FFFF0000"/>
        <rFont val="Calibri"/>
        <family val="2"/>
        <scheme val="minor"/>
      </rPr>
      <t>Kontakt:</t>
    </r>
    <r>
      <rPr>
        <sz val="10"/>
        <rFont val="Calibri"/>
        <family val="2"/>
        <scheme val="minor"/>
      </rPr>
      <t xml:space="preserve"> Rasmus Krahg Wendelo; Sendborg gymnasium &amp; HF; RKW@svendborg-gym.dk; Tlf: 26719649.</t>
    </r>
  </si>
  <si>
    <t>x</t>
  </si>
  <si>
    <t>F15-063</t>
  </si>
  <si>
    <t>F15-064</t>
  </si>
  <si>
    <t>F15-065</t>
  </si>
  <si>
    <t>F15-066</t>
  </si>
  <si>
    <t>F15-067</t>
  </si>
  <si>
    <t>F15-068</t>
  </si>
  <si>
    <t>F15-069</t>
  </si>
  <si>
    <t>HTX Gastro Science</t>
  </si>
  <si>
    <t>Ditte Elsborg</t>
  </si>
  <si>
    <t>del@hrs.dk</t>
  </si>
  <si>
    <t>Vigerslev Allé 18</t>
  </si>
  <si>
    <t>Stadion Alle</t>
  </si>
  <si>
    <t>Stavnsholtvej 29-31</t>
  </si>
  <si>
    <t>Solrød Center 2</t>
  </si>
  <si>
    <t>Institutionsnavn</t>
  </si>
  <si>
    <t>VUC Frederiksberg</t>
  </si>
  <si>
    <t>Thorsten Dyrby Nielsen</t>
  </si>
  <si>
    <t>tdn@vuf.nu</t>
  </si>
  <si>
    <t>Falstersvej 3-5</t>
  </si>
  <si>
    <t>Laura Dall Køhler</t>
  </si>
  <si>
    <t>sglk@solgym.dk</t>
  </si>
  <si>
    <t>Torben Roldsgaard</t>
  </si>
  <si>
    <t>torbenroldsgaard@hotmail.com</t>
  </si>
  <si>
    <t>En Team Danmark klasse som har morgentræning denne dag, så hvis øvelsesstarten kan rykkes til kl. 9.30- 9.45 vil det være fint.</t>
  </si>
  <si>
    <t>Sarah Kassem Kaltoft</t>
  </si>
  <si>
    <t>rka@vucroskilde.dk</t>
  </si>
  <si>
    <t>Gabriel Bjerre</t>
  </si>
  <si>
    <t>gbj@esnord.dk</t>
  </si>
  <si>
    <t>Maria Rentsch</t>
  </si>
  <si>
    <t>mare@esnord.dk</t>
  </si>
  <si>
    <t>SRP-elever, Frederiksværk Gym</t>
  </si>
  <si>
    <t>SRP-elever, Rødovre Gym</t>
  </si>
  <si>
    <t>SRP-elever, Borupgaard Gym</t>
  </si>
  <si>
    <t>F15-070</t>
  </si>
  <si>
    <t>Silkeborg Gymnasium</t>
  </si>
  <si>
    <t>Maiken Larsen</t>
  </si>
  <si>
    <t>kl@sg.dk</t>
  </si>
  <si>
    <t>Oslovej 10</t>
  </si>
  <si>
    <t>8600 Silkeborg</t>
  </si>
  <si>
    <t>Skolevej 7</t>
  </si>
  <si>
    <t>Aldershvilevej 138</t>
  </si>
  <si>
    <t>2880 Bagsværd</t>
  </si>
  <si>
    <t xml:space="preserve">Vandhul v Kikhanerende </t>
  </si>
  <si>
    <t>F15-071</t>
  </si>
  <si>
    <t>Avnsø</t>
  </si>
  <si>
    <t>Gorm Clausen, Roskilde Gymnasium</t>
  </si>
  <si>
    <t>Regnskab</t>
  </si>
  <si>
    <t>4758 Vordingborg</t>
  </si>
  <si>
    <t>Chr. Richardtsvej 44</t>
  </si>
  <si>
    <t>4759 Vordingborg</t>
  </si>
  <si>
    <t>Ahorn Alle 11</t>
  </si>
  <si>
    <t>4100 Ringsted</t>
  </si>
  <si>
    <t>Nyelandsvej 27-29</t>
  </si>
  <si>
    <t>Antal klasser</t>
  </si>
  <si>
    <t>Antal elever</t>
  </si>
  <si>
    <t>Anddel af alle elever</t>
  </si>
  <si>
    <t>16S PR gelresultat</t>
  </si>
  <si>
    <t>16S NC gelresultat</t>
  </si>
  <si>
    <t>18S PR gelresultat</t>
  </si>
  <si>
    <t>18S NC gelresultat</t>
  </si>
  <si>
    <t>++</t>
  </si>
  <si>
    <t>+</t>
  </si>
  <si>
    <t>???? Prøven ligge ikke i posen for modtaget - står ikke i bogen</t>
  </si>
  <si>
    <t>Har ej indsendt prøver (men prøve indsendt af Vagn Rasmussen, Allerød; DL_GYM_010 /Marie)</t>
  </si>
  <si>
    <t>Modtaget</t>
  </si>
  <si>
    <t>Count of Institutionsnavn</t>
  </si>
  <si>
    <t>Column Labels</t>
  </si>
  <si>
    <t>Der er en 098_C2 der er kørt PCR på d. 11/11-15</t>
  </si>
  <si>
    <t>F15-074</t>
  </si>
  <si>
    <t>F15-072</t>
  </si>
  <si>
    <t>F15-073</t>
  </si>
  <si>
    <t>Kim Bidstrup Withen</t>
  </si>
  <si>
    <t>kb@ngh.nu</t>
  </si>
  <si>
    <t>Næstved Gymnasium og hf</t>
  </si>
  <si>
    <t>Eleverne er en masterclass i biologi og bioteknologi, hvor eleverne kommer fra Silkeborg, Svendborg og Næstved Gymnasium. De er dygtige og vil gerne udfordres. Hvis I har et ekstra fagligt gear må I gerne bruge det.</t>
  </si>
  <si>
    <t>cb@htgym.dk; Soeren_vienberg@yahoo.com</t>
  </si>
  <si>
    <t>Christina Bramow &amp; Søren Vienberg</t>
  </si>
  <si>
    <t>Har analyseret postevand</t>
  </si>
  <si>
    <t>Anden skal analysere postevand</t>
  </si>
  <si>
    <t>Info sendt</t>
  </si>
  <si>
    <t>Har tilsendt</t>
  </si>
  <si>
    <t>Reminder</t>
  </si>
  <si>
    <t>Done</t>
  </si>
  <si>
    <t>DL_TW_F14-102_Cold1</t>
  </si>
  <si>
    <t>DL_TW_F14-102_Cold2</t>
  </si>
  <si>
    <t>Count of Vandtype</t>
  </si>
  <si>
    <t>Count of Dato for 
indsamling</t>
  </si>
  <si>
    <t>Count of Dato for ekst.</t>
  </si>
  <si>
    <t>Count of Dato_PCR_kørsel</t>
  </si>
  <si>
    <t>Anden prøve</t>
  </si>
  <si>
    <t>Temperatur (°C)</t>
  </si>
  <si>
    <t>Kong Øres Grav</t>
  </si>
  <si>
    <t>Tager prøven snarest</t>
  </si>
  <si>
    <t>Vagn Rasmussen, evt bruges med holdet fra Allerød 7/4 F15_037</t>
  </si>
  <si>
    <t>Kan bruges af andre</t>
  </si>
  <si>
    <t>Skal analyseres 15-01-2016</t>
  </si>
  <si>
    <t>Ombooket, fra F15-018. Vi vil gerne se på prøver fra Bølle Sø eller Avn Sø, prøver er sendt ind fra Gorm Clausen DL_F15-018_2</t>
  </si>
  <si>
    <t>Kan bruges af andre. Anne C. Winther Jørgensen og 2ybi</t>
  </si>
  <si>
    <t>Mogens Ellebæk (må bruges af andre)</t>
  </si>
  <si>
    <t>Niels J Willumsen, , F15_078 15-03-2016</t>
  </si>
  <si>
    <t>Lille privat sø, Ølsted</t>
  </si>
  <si>
    <t>kan bruges af andre</t>
  </si>
  <si>
    <t>reserveret til d. 18. marts</t>
  </si>
  <si>
    <t xml:space="preserve"> Ole Carsten Pedersen, Kan bruges af andre</t>
  </si>
  <si>
    <t>Karina Lærkedal Sørensen</t>
  </si>
  <si>
    <t>DL_TW_003</t>
  </si>
  <si>
    <t>DL_TW_004</t>
  </si>
  <si>
    <t>cmailand@snm.ku.dk</t>
  </si>
  <si>
    <t>Patan, Nepal Plateau. 27.666212, 85.329887</t>
  </si>
  <si>
    <t>Christian Mailand</t>
  </si>
  <si>
    <t>500ml indsamlet i beholder og transporteret hjem i tasken. Først filtreret og fikseret 2 dage efter indsamling og og lagt på frys dagen efter filtrering.</t>
  </si>
  <si>
    <t>2. sal ?</t>
  </si>
  <si>
    <t>Placering af vandhane</t>
  </si>
  <si>
    <t>Vandhane 2. sal</t>
  </si>
  <si>
    <t>Klasselokale</t>
  </si>
  <si>
    <t>Laboratorium</t>
  </si>
  <si>
    <t>DL_GYM_015</t>
  </si>
  <si>
    <t>DL_GYM_013?</t>
  </si>
  <si>
    <t>Benthes Sø</t>
  </si>
  <si>
    <t>DL_GYM_014?</t>
  </si>
  <si>
    <t>Anders Jensen &amp; Christina Bramow</t>
  </si>
  <si>
    <t>anders@rapanden.dk; cb@htgym.dk</t>
  </si>
  <si>
    <t>Har sendt prøve</t>
  </si>
  <si>
    <t>Har fået tilsendt kit</t>
  </si>
  <si>
    <t>Skal have tilsendt kit</t>
  </si>
  <si>
    <t>F15-075</t>
  </si>
  <si>
    <t>F15-076</t>
  </si>
  <si>
    <t>F15-077</t>
  </si>
  <si>
    <t>F15-078</t>
  </si>
  <si>
    <t>F15-079</t>
  </si>
  <si>
    <t>F15-080</t>
  </si>
  <si>
    <t>F15-081</t>
  </si>
  <si>
    <t>F15-082</t>
  </si>
  <si>
    <t>F15-083</t>
  </si>
  <si>
    <t>HF og VUC Nordsjælland</t>
  </si>
  <si>
    <t>Marie Brøndum</t>
  </si>
  <si>
    <t>br@rysensteen.dk</t>
  </si>
  <si>
    <t>Klassen har biologi på C-niveau. De går på en naturvidenskabelig studieretning, og det er generelt en dygtig klasse</t>
  </si>
  <si>
    <t>Thor Højen Wind</t>
  </si>
  <si>
    <t>tw@eg-gym.dk</t>
  </si>
  <si>
    <t>DL_F14-096</t>
  </si>
  <si>
    <t>Dette er en ombookning. Oprindeligt skulle vi komme d. 28.1, så blev det d. 22.1 og nu altså den 21.1. Vores oprindelige bookingnummer DL_F14-96 Vi har indsendt prøver både fra en sø og fra vandhanevand.</t>
  </si>
  <si>
    <t>Tina Flensburg</t>
  </si>
  <si>
    <t>tif@vuf.nu</t>
  </si>
  <si>
    <t>Jette Eibye-Jacobsen</t>
  </si>
  <si>
    <t>Dette er en IB klasse og vi vil værdsætte det voldsomt, hvis det kan lade sig gøre at gennemføre det meste af dagen på engelsk :o)</t>
  </si>
  <si>
    <t>Klassen er en international IB klasse, så det normale undervisnings sprog for dem er engelsk, men de fleste forstår noget dansk. Så ligesom sidst vi var på besøg kunne det være fantastisk med samme material (på dansk) men selve underviningen på engelsk? mvh, Christina</t>
  </si>
  <si>
    <t>Niels J. Willumsen</t>
  </si>
  <si>
    <t>njwillumsen@gmail.com</t>
  </si>
  <si>
    <t>3.g. Bioteknologi &amp; 1. biologi</t>
  </si>
  <si>
    <t>OBS! Prøve: DL_GYM_008, indsamlet d. 7.6.2015 af Niels J. Willumsen. To hold: 3.g biotek 19 elever, 1.g biologi 11 elever</t>
  </si>
  <si>
    <t>Louise Adelhart</t>
  </si>
  <si>
    <t>loa@vucns.dk</t>
  </si>
  <si>
    <t>Gurrevej 90</t>
  </si>
  <si>
    <t>Der er tale om et valgfag Biologi på B-niveau. Der er enkelte kursister som er 1. års elever. Da valgfaget netop er startet op (januar 2016) er kursisttallet forbundet med en smule usikkerhed. På nuværende tidspunkt er der tilmeldt 32 til holdet. Er det i orden at give et kursisttal per 1. marts 2016?</t>
  </si>
  <si>
    <t>VUC Roskilde, depotrum</t>
  </si>
  <si>
    <t>sprøjten var fyldt 30 gange</t>
  </si>
  <si>
    <t>Tobias Frykman (forløbet er oprindelig booket af Marianne Lykke Madsen)</t>
  </si>
  <si>
    <t>Evt DL_GYM_003, tidligere booking 15-9</t>
  </si>
  <si>
    <t>booket 12-05-2016</t>
  </si>
  <si>
    <t>planlagt 27/01/2015</t>
  </si>
  <si>
    <t>planlagt 28/01/2015</t>
  </si>
  <si>
    <t>F15-084</t>
  </si>
  <si>
    <t>F15-085</t>
  </si>
  <si>
    <t>F15-086</t>
  </si>
  <si>
    <t>CELF</t>
  </si>
  <si>
    <t>Ivar Dencker</t>
  </si>
  <si>
    <t>Hej Jeg var med stor succes hos jer med min gymnasieklasse i 3 g. Med denne klasse har jeg så ikke endnu nået at tage vandprøver- men det kan måske godt nås i april? Vi vil dog så finde en anden prøvestation, da vi kun fandt lille vandsalamander i Kulsbjerg-søen. mvhJeppe Mordhorst</t>
  </si>
  <si>
    <t>Tidligere booking 15-9</t>
  </si>
  <si>
    <t>ivde@celf.dk</t>
  </si>
  <si>
    <t>Kringelborg Alle 7</t>
  </si>
  <si>
    <t>4800 Nykøbing F</t>
  </si>
  <si>
    <t>17.11.2015</t>
  </si>
  <si>
    <t>Lok. N102</t>
  </si>
  <si>
    <t>DL_TW_F15_056_Hot</t>
  </si>
  <si>
    <t>DL_TW_F15_056_Cold</t>
  </si>
  <si>
    <t>Biologilokalet</t>
  </si>
  <si>
    <t>Lokale 22</t>
  </si>
  <si>
    <t>Gang C</t>
  </si>
  <si>
    <t>Toilet</t>
  </si>
  <si>
    <t>Pigetoilet</t>
  </si>
  <si>
    <t>Hot_1</t>
  </si>
  <si>
    <t>Hot_2</t>
  </si>
  <si>
    <t>Cold_1</t>
  </si>
  <si>
    <t>Cold_2</t>
  </si>
  <si>
    <t>Kemilokalet</t>
  </si>
  <si>
    <t>planlagt 02/02/2015</t>
  </si>
  <si>
    <t>planlagt 03/02/2015</t>
  </si>
  <si>
    <t>planlagt 04/02/2015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</si>
</sst>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_ * #,##0.00_ ;_ * \-#,##0.00_ ;_ * &quot;-&quot;??_ ;_ @_ "/>
    <numFmt numFmtId="165" formatCode="yyyy\.mm\.dd;@"/>
    <numFmt numFmtId="166" formatCode="0.0000000"/>
    <numFmt numFmtId="167" formatCode="0.00000"/>
    <numFmt numFmtId="168" formatCode="[$DKK]\ #,##0"/>
    <numFmt numFmtId="169" formatCode="0.000000"/>
    <numFmt numFmtId="170" formatCode="yyyy\-mm\-dd;@"/>
    <numFmt numFmtId="171" formatCode="0.0000"/>
    <numFmt numFmtId="172" formatCode="yyyy/mm/dd;@"/>
    <numFmt numFmtId="173" formatCode="#,##0.000000"/>
    <numFmt numFmtId="174" formatCode="_ * #,##0.000000_ ;_ * \-#,##0.000000_ ;_ * &quot;-&quot;??_ ;_ @_ "/>
    <numFmt numFmtId="175" formatCode="#,##0.0000"/>
    <numFmt numFmtId="176" formatCode="#,##0.0000000"/>
    <numFmt numFmtId="177" formatCode="dd/mm/yyyy;@"/>
    <numFmt numFmtId="178" formatCode="_ * #,##0_ ;_ * \-#,##0_ ;_ * &quot;-&quot;??_ ;_ @_ "/>
    <numFmt numFmtId="179" formatCode="0.0"/>
    <numFmt numFmtId="180" formatCode="dd\.mm\.yy;@"/>
  </numFmts>
  <fonts count="34" x14ac:knownFonts="1">
    <font>
      <sz val="11"/>
      <color theme="1"/>
      <name val="Calibri"/>
      <family val="2"/>
      <scheme val="minor"/>
    </font>
    <font>
      <u/>
      <sz val="11"/>
      <color theme="10"/>
      <name val="Calibri"/>
      <family val="2"/>
      <scheme val="minor"/>
    </font>
    <font>
      <sz val="11"/>
      <color rgb="FF006100"/>
      <name val="Calibri"/>
      <family val="2"/>
      <scheme val="minor"/>
    </font>
    <font>
      <b/>
      <sz val="8"/>
      <color rgb="FF006100"/>
      <name val="Calibri"/>
      <family val="2"/>
      <scheme val="minor"/>
    </font>
    <font>
      <b/>
      <sz val="8"/>
      <color rgb="FF006100"/>
      <name val="Book Antiqua"/>
      <family val="1"/>
    </font>
    <font>
      <sz val="8"/>
      <color theme="1"/>
      <name val="Calibri"/>
      <family val="2"/>
      <scheme val="minor"/>
    </font>
    <font>
      <u/>
      <sz val="8"/>
      <color theme="10"/>
      <name val="Calibri"/>
      <family val="2"/>
      <scheme val="minor"/>
    </font>
    <font>
      <sz val="10"/>
      <name val="Calibri"/>
      <family val="2"/>
      <scheme val="minor"/>
    </font>
    <font>
      <sz val="10"/>
      <color rgb="FFFF0000"/>
      <name val="Calibri"/>
      <family val="2"/>
      <scheme val="minor"/>
    </font>
    <font>
      <sz val="11"/>
      <color theme="1"/>
      <name val="Calibri"/>
      <family val="2"/>
      <scheme val="minor"/>
    </font>
    <font>
      <sz val="8"/>
      <name val="Calibri"/>
      <family val="2"/>
      <scheme val="minor"/>
    </font>
    <font>
      <sz val="9"/>
      <color indexed="81"/>
      <name val="Tahoma"/>
      <family val="2"/>
    </font>
    <font>
      <b/>
      <sz val="9"/>
      <color indexed="81"/>
      <name val="Tahoma"/>
      <family val="2"/>
    </font>
    <font>
      <b/>
      <sz val="12"/>
      <color rgb="FF006100"/>
      <name val="Calibri"/>
      <family val="2"/>
      <scheme val="minor"/>
    </font>
    <font>
      <sz val="12"/>
      <color theme="1"/>
      <name val="Calibri"/>
      <family val="2"/>
      <scheme val="minor"/>
    </font>
    <font>
      <u/>
      <sz val="12"/>
      <color theme="10"/>
      <name val="Calibri"/>
      <family val="2"/>
      <scheme val="minor"/>
    </font>
    <font>
      <sz val="12"/>
      <color rgb="FF000000"/>
      <name val="Calibri"/>
      <family val="2"/>
      <scheme val="minor"/>
    </font>
    <font>
      <sz val="12"/>
      <name val="Calibri"/>
      <family val="2"/>
      <scheme val="minor"/>
    </font>
    <font>
      <sz val="12"/>
      <color rgb="FF333333"/>
      <name val="Calibri"/>
      <family val="2"/>
      <scheme val="minor"/>
    </font>
    <font>
      <u/>
      <sz val="10"/>
      <name val="Calibri"/>
      <family val="2"/>
      <scheme val="minor"/>
    </font>
    <font>
      <sz val="10"/>
      <color rgb="FF333333"/>
      <name val="Calibri"/>
      <family val="2"/>
      <scheme val="minor"/>
    </font>
    <font>
      <sz val="11"/>
      <color theme="10"/>
      <name val="Calibri"/>
      <family val="2"/>
      <scheme val="minor"/>
    </font>
    <font>
      <sz val="12"/>
      <color theme="10"/>
      <name val="Calibri"/>
      <family val="2"/>
      <scheme val="minor"/>
    </font>
    <font>
      <b/>
      <sz val="10"/>
      <name val="Calibri"/>
      <family val="2"/>
      <scheme val="minor"/>
    </font>
    <font>
      <sz val="10"/>
      <color theme="1"/>
      <name val="Calibri"/>
      <family val="2"/>
      <scheme val="minor"/>
    </font>
    <font>
      <sz val="10"/>
      <color rgb="FF000000"/>
      <name val="Calibri"/>
      <family val="2"/>
      <scheme val="minor"/>
    </font>
    <font>
      <b/>
      <sz val="10"/>
      <color rgb="FF006100"/>
      <name val="Calibri"/>
      <family val="2"/>
      <scheme val="minor"/>
    </font>
    <font>
      <sz val="9"/>
      <color rgb="FF333333"/>
      <name val="Arial"/>
      <family val="2"/>
    </font>
    <font>
      <sz val="11"/>
      <color rgb="FFFF0000"/>
      <name val="Calibri"/>
      <family val="2"/>
      <scheme val="minor"/>
    </font>
    <font>
      <b/>
      <sz val="11"/>
      <color theme="1"/>
      <name val="Calibri"/>
      <family val="2"/>
      <scheme val="minor"/>
    </font>
    <font>
      <u/>
      <sz val="10"/>
      <color theme="10"/>
      <name val="Calibri"/>
      <family val="2"/>
      <scheme val="minor"/>
    </font>
    <font>
      <sz val="10"/>
      <color rgb="FFC00000"/>
      <name val="Calibri"/>
      <family val="2"/>
      <scheme val="minor"/>
    </font>
    <font>
      <u/>
      <sz val="10"/>
      <color rgb="FFC00000"/>
      <name val="Calibri"/>
      <family val="2"/>
      <scheme val="minor"/>
    </font>
    <font>
      <strike/>
      <sz val="10"/>
      <color rgb="FFC00000"/>
      <name val="Calibri"/>
      <family val="2"/>
      <scheme val="minor"/>
    </font>
  </fonts>
  <fills count="11">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0" tint="-0.249977111117893"/>
        <bgColor indexed="64"/>
      </patternFill>
    </fill>
    <fill>
      <patternFill patternType="solid">
        <fgColor theme="6" tint="-0.249977111117893"/>
        <bgColor indexed="64"/>
      </patternFill>
    </fill>
    <fill>
      <patternFill patternType="solid">
        <fgColor theme="9"/>
        <bgColor indexed="64"/>
      </patternFill>
    </fill>
    <fill>
      <patternFill patternType="solid">
        <fgColor theme="6"/>
        <bgColor indexed="64"/>
      </patternFill>
    </fill>
    <fill>
      <patternFill patternType="solid">
        <fgColor theme="9" tint="0.79998168889431442"/>
        <bgColor indexed="64"/>
      </patternFill>
    </fill>
    <fill>
      <patternFill patternType="solid">
        <fgColor theme="2"/>
        <bgColor indexed="64"/>
      </patternFill>
    </fill>
    <fill>
      <patternFill patternType="solid">
        <fgColor rgb="FFFFC000"/>
        <bgColor indexed="64"/>
      </patternFill>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s>
  <cellStyleXfs count="4">
    <xf numFmtId="0" fontId="0" fillId="0" borderId="0"/>
    <xf numFmtId="0" fontId="1" fillId="0" borderId="0" applyNumberFormat="0" applyFill="0" applyBorder="0" applyAlignment="0" applyProtection="0"/>
    <xf numFmtId="0" fontId="2" fillId="2" borderId="0" applyNumberFormat="0" applyBorder="0" applyAlignment="0" applyProtection="0"/>
    <xf numFmtId="164" fontId="9" fillId="0" borderId="0" applyFont="0" applyFill="0" applyBorder="0" applyAlignment="0" applyProtection="0"/>
  </cellStyleXfs>
  <cellXfs count="317">
    <xf numFmtId="0" fontId="0" fillId="0" borderId="0" xfId="0"/>
    <xf numFmtId="0" fontId="3" fillId="0" borderId="0" xfId="2" applyFont="1" applyFill="1"/>
    <xf numFmtId="0" fontId="3" fillId="0" borderId="0" xfId="2" applyFont="1" applyFill="1" applyBorder="1" applyAlignment="1">
      <alignment horizontal="center"/>
    </xf>
    <xf numFmtId="0" fontId="4" fillId="0" borderId="0" xfId="2" applyFont="1" applyFill="1" applyAlignment="1">
      <alignment wrapText="1"/>
    </xf>
    <xf numFmtId="0" fontId="4" fillId="0" borderId="0" xfId="2" applyFont="1" applyFill="1"/>
    <xf numFmtId="0" fontId="5" fillId="0" borderId="0" xfId="0" applyFont="1" applyFill="1"/>
    <xf numFmtId="0" fontId="6" fillId="0" borderId="0" xfId="1" applyFont="1" applyFill="1"/>
    <xf numFmtId="14" fontId="5" fillId="0" borderId="0" xfId="0" applyNumberFormat="1" applyFont="1" applyFill="1"/>
    <xf numFmtId="3" fontId="5" fillId="0" borderId="0" xfId="0" quotePrefix="1" applyNumberFormat="1" applyFont="1" applyFill="1"/>
    <xf numFmtId="0" fontId="5" fillId="0" borderId="0" xfId="0" quotePrefix="1" applyFont="1" applyFill="1"/>
    <xf numFmtId="0" fontId="5" fillId="0" borderId="0" xfId="0" quotePrefix="1" applyNumberFormat="1" applyFont="1" applyFill="1"/>
    <xf numFmtId="0" fontId="7" fillId="0" borderId="0" xfId="0" applyFont="1" applyFill="1" applyAlignment="1"/>
    <xf numFmtId="170" fontId="7" fillId="0" borderId="0" xfId="0" applyNumberFormat="1" applyFont="1" applyFill="1" applyAlignment="1"/>
    <xf numFmtId="0" fontId="7" fillId="0" borderId="0" xfId="1" applyFont="1" applyFill="1" applyAlignment="1"/>
    <xf numFmtId="0" fontId="7" fillId="0" borderId="0" xfId="0" applyNumberFormat="1" applyFont="1" applyFill="1" applyAlignment="1">
      <alignment horizontal="center"/>
    </xf>
    <xf numFmtId="0" fontId="7" fillId="0" borderId="0" xfId="0" applyFont="1" applyFill="1" applyAlignment="1">
      <alignment horizontal="center"/>
    </xf>
    <xf numFmtId="170" fontId="7" fillId="0" borderId="0" xfId="0" applyNumberFormat="1" applyFont="1" applyFill="1" applyAlignment="1">
      <alignment horizontal="right"/>
    </xf>
    <xf numFmtId="168" fontId="7" fillId="0" borderId="0" xfId="0" applyNumberFormat="1" applyFont="1" applyFill="1" applyAlignment="1">
      <alignment horizontal="center"/>
    </xf>
    <xf numFmtId="165" fontId="7" fillId="0" borderId="0" xfId="0" applyNumberFormat="1" applyFont="1" applyFill="1" applyBorder="1" applyAlignment="1">
      <alignment horizontal="center"/>
    </xf>
    <xf numFmtId="14" fontId="7" fillId="0" borderId="0" xfId="0" applyNumberFormat="1" applyFont="1" applyFill="1" applyAlignment="1"/>
    <xf numFmtId="167" fontId="7" fillId="0" borderId="0" xfId="0" applyNumberFormat="1" applyFont="1" applyFill="1" applyAlignment="1"/>
    <xf numFmtId="167" fontId="7" fillId="0" borderId="0" xfId="0" quotePrefix="1" applyNumberFormat="1" applyFont="1" applyFill="1" applyAlignment="1"/>
    <xf numFmtId="0" fontId="7" fillId="0" borderId="0" xfId="0" applyFont="1" applyFill="1" applyAlignment="1">
      <alignment vertical="center"/>
    </xf>
    <xf numFmtId="0" fontId="7" fillId="0" borderId="0" xfId="0" quotePrefix="1" applyNumberFormat="1" applyFont="1" applyFill="1" applyAlignment="1"/>
    <xf numFmtId="0" fontId="7" fillId="0" borderId="0" xfId="0" applyNumberFormat="1" applyFont="1" applyFill="1" applyAlignment="1"/>
    <xf numFmtId="0" fontId="7" fillId="0" borderId="0" xfId="0" applyFont="1" applyFill="1" applyBorder="1" applyAlignment="1"/>
    <xf numFmtId="166" fontId="7" fillId="0" borderId="0" xfId="0" applyNumberFormat="1" applyFont="1" applyFill="1" applyAlignment="1"/>
    <xf numFmtId="168" fontId="7" fillId="0" borderId="0" xfId="0" applyNumberFormat="1" applyFont="1" applyFill="1" applyAlignment="1"/>
    <xf numFmtId="0" fontId="10" fillId="0" borderId="0" xfId="0" applyFont="1" applyFill="1"/>
    <xf numFmtId="171" fontId="7" fillId="0" borderId="0" xfId="0" applyNumberFormat="1" applyFont="1" applyFill="1" applyAlignment="1"/>
    <xf numFmtId="0" fontId="7" fillId="0" borderId="0" xfId="2" applyFont="1" applyFill="1" applyAlignment="1"/>
    <xf numFmtId="170" fontId="7" fillId="0" borderId="0" xfId="2" applyNumberFormat="1" applyFont="1" applyFill="1" applyAlignment="1"/>
    <xf numFmtId="0" fontId="13" fillId="0" borderId="0" xfId="2" applyFont="1" applyFill="1"/>
    <xf numFmtId="0" fontId="13" fillId="0" borderId="0" xfId="2" applyFont="1" applyFill="1" applyBorder="1" applyAlignment="1">
      <alignment horizontal="center"/>
    </xf>
    <xf numFmtId="0" fontId="13" fillId="0" borderId="0" xfId="2" applyFont="1" applyFill="1" applyAlignment="1">
      <alignment wrapText="1"/>
    </xf>
    <xf numFmtId="0" fontId="14" fillId="0" borderId="0" xfId="0" applyFont="1" applyFill="1"/>
    <xf numFmtId="169" fontId="14" fillId="0" borderId="0" xfId="0" applyNumberFormat="1" applyFont="1" applyFill="1"/>
    <xf numFmtId="14" fontId="14" fillId="0" borderId="0" xfId="0" applyNumberFormat="1" applyFont="1" applyFill="1"/>
    <xf numFmtId="0" fontId="14" fillId="0" borderId="0" xfId="0" applyFont="1"/>
    <xf numFmtId="169" fontId="14" fillId="0" borderId="0" xfId="0" applyNumberFormat="1" applyFont="1"/>
    <xf numFmtId="14" fontId="14" fillId="0" borderId="0" xfId="0" applyNumberFormat="1" applyFont="1"/>
    <xf numFmtId="0" fontId="14" fillId="0" borderId="0" xfId="0" applyNumberFormat="1" applyFont="1"/>
    <xf numFmtId="0" fontId="16" fillId="0" borderId="0" xfId="0" applyFont="1"/>
    <xf numFmtId="169" fontId="16" fillId="0" borderId="0" xfId="0" applyNumberFormat="1" applyFont="1"/>
    <xf numFmtId="167" fontId="17" fillId="0" borderId="0" xfId="0" applyNumberFormat="1" applyFont="1" applyFill="1" applyAlignment="1"/>
    <xf numFmtId="0" fontId="15" fillId="0" borderId="0" xfId="1" applyFont="1"/>
    <xf numFmtId="14" fontId="14" fillId="0" borderId="0" xfId="0" applyNumberFormat="1" applyFont="1" applyFill="1" applyAlignment="1"/>
    <xf numFmtId="0" fontId="14" fillId="0" borderId="0" xfId="0" applyFont="1" applyFill="1" applyAlignment="1"/>
    <xf numFmtId="0" fontId="15" fillId="0" borderId="0" xfId="1" applyFont="1" applyAlignment="1"/>
    <xf numFmtId="0" fontId="17" fillId="0" borderId="0" xfId="0" applyFont="1" applyFill="1" applyAlignment="1"/>
    <xf numFmtId="0" fontId="16" fillId="0" borderId="0" xfId="0" applyFont="1" applyAlignment="1">
      <alignment vertical="center"/>
    </xf>
    <xf numFmtId="0" fontId="18" fillId="0" borderId="0" xfId="0" applyFont="1" applyAlignment="1"/>
    <xf numFmtId="0" fontId="18" fillId="0" borderId="0" xfId="0" applyFont="1"/>
    <xf numFmtId="49" fontId="7" fillId="0" borderId="0" xfId="1" applyNumberFormat="1" applyFont="1" applyFill="1" applyAlignment="1">
      <alignment vertical="center"/>
    </xf>
    <xf numFmtId="0" fontId="7" fillId="0" borderId="0" xfId="0" applyNumberFormat="1" applyFont="1" applyFill="1" applyAlignment="1">
      <alignment horizontal="left"/>
    </xf>
    <xf numFmtId="0" fontId="7" fillId="0" borderId="0" xfId="0" applyNumberFormat="1" applyFont="1" applyFill="1" applyBorder="1" applyAlignment="1">
      <alignment horizontal="left"/>
    </xf>
    <xf numFmtId="0" fontId="7" fillId="0" borderId="0" xfId="3" applyNumberFormat="1" applyFont="1" applyFill="1" applyAlignment="1">
      <alignment horizontal="left"/>
    </xf>
    <xf numFmtId="0" fontId="7" fillId="0" borderId="0" xfId="0" applyFont="1" applyFill="1"/>
    <xf numFmtId="0" fontId="7" fillId="0" borderId="0" xfId="2" applyNumberFormat="1" applyFont="1" applyFill="1" applyAlignment="1">
      <alignment horizontal="left"/>
    </xf>
    <xf numFmtId="170" fontId="7" fillId="0" borderId="0" xfId="2" applyNumberFormat="1" applyFont="1" applyFill="1" applyAlignment="1">
      <alignment horizontal="center"/>
    </xf>
    <xf numFmtId="49" fontId="7" fillId="0" borderId="0" xfId="2" applyNumberFormat="1" applyFont="1" applyFill="1" applyAlignment="1"/>
    <xf numFmtId="0" fontId="7" fillId="0" borderId="0" xfId="2" applyNumberFormat="1" applyFont="1" applyFill="1" applyAlignment="1">
      <alignment horizontal="center"/>
    </xf>
    <xf numFmtId="0" fontId="7" fillId="0" borderId="0" xfId="2" applyFont="1" applyFill="1" applyAlignment="1">
      <alignment horizontal="center"/>
    </xf>
    <xf numFmtId="165" fontId="7" fillId="0" borderId="0" xfId="2" applyNumberFormat="1" applyFont="1" applyFill="1" applyBorder="1" applyAlignment="1">
      <alignment horizontal="center"/>
    </xf>
    <xf numFmtId="49" fontId="7" fillId="0" borderId="0" xfId="1" applyNumberFormat="1" applyFont="1" applyFill="1" applyAlignment="1"/>
    <xf numFmtId="0" fontId="19" fillId="0" borderId="0" xfId="1" applyFont="1" applyFill="1" applyAlignment="1"/>
    <xf numFmtId="49" fontId="7" fillId="0" borderId="0" xfId="0" applyNumberFormat="1" applyFont="1" applyFill="1" applyAlignment="1"/>
    <xf numFmtId="0" fontId="7" fillId="0" borderId="0" xfId="0" applyFont="1" applyAlignment="1"/>
    <xf numFmtId="0" fontId="7" fillId="0" borderId="0" xfId="0" applyFont="1"/>
    <xf numFmtId="0" fontId="7" fillId="0" borderId="0" xfId="0" quotePrefix="1" applyFont="1" applyFill="1" applyAlignment="1"/>
    <xf numFmtId="0" fontId="0" fillId="0" borderId="0" xfId="0" applyNumberFormat="1"/>
    <xf numFmtId="0" fontId="8" fillId="0" borderId="0" xfId="0" applyFont="1"/>
    <xf numFmtId="0" fontId="20" fillId="0" borderId="0" xfId="0" applyFont="1"/>
    <xf numFmtId="0" fontId="21" fillId="0" borderId="0" xfId="1" applyFont="1"/>
    <xf numFmtId="0" fontId="22" fillId="0" borderId="0" xfId="1" applyFont="1" applyFill="1"/>
    <xf numFmtId="0" fontId="22" fillId="0" borderId="0" xfId="1" applyFont="1"/>
    <xf numFmtId="0" fontId="7" fillId="0" borderId="0" xfId="0" applyFont="1" applyBorder="1" applyAlignment="1"/>
    <xf numFmtId="0" fontId="7" fillId="0" borderId="0" xfId="0" applyFont="1" applyFill="1" applyBorder="1" applyAlignment="1">
      <alignment horizontal="center"/>
    </xf>
    <xf numFmtId="170" fontId="7" fillId="0" borderId="0" xfId="0" applyNumberFormat="1" applyFont="1" applyFill="1" applyBorder="1" applyAlignment="1"/>
    <xf numFmtId="168" fontId="7" fillId="0" borderId="0" xfId="0" applyNumberFormat="1" applyFont="1" applyFill="1" applyBorder="1" applyAlignment="1">
      <alignment horizontal="center"/>
    </xf>
    <xf numFmtId="14" fontId="7" fillId="0" borderId="0" xfId="0" applyNumberFormat="1" applyFont="1" applyFill="1" applyBorder="1" applyAlignment="1"/>
    <xf numFmtId="167" fontId="7" fillId="0" borderId="0" xfId="0" applyNumberFormat="1" applyFont="1" applyFill="1" applyBorder="1" applyAlignment="1"/>
    <xf numFmtId="0" fontId="1" fillId="0" borderId="0" xfId="1"/>
    <xf numFmtId="0" fontId="17" fillId="0" borderId="0" xfId="0" applyFont="1" applyFill="1"/>
    <xf numFmtId="49" fontId="7" fillId="0" borderId="0" xfId="1" applyNumberFormat="1" applyFont="1" applyFill="1" applyBorder="1" applyAlignment="1"/>
    <xf numFmtId="0" fontId="23" fillId="0" borderId="0" xfId="2" applyFont="1" applyFill="1"/>
    <xf numFmtId="0" fontId="23" fillId="0" borderId="0" xfId="2" applyFont="1" applyFill="1" applyAlignment="1">
      <alignment horizontal="left" indent="1"/>
    </xf>
    <xf numFmtId="0" fontId="24" fillId="0" borderId="0" xfId="0" applyFont="1"/>
    <xf numFmtId="0" fontId="24" fillId="0" borderId="0" xfId="0" applyFont="1" applyFill="1"/>
    <xf numFmtId="49" fontId="7" fillId="0" borderId="0" xfId="0" applyNumberFormat="1" applyFont="1" applyFill="1" applyBorder="1" applyAlignment="1"/>
    <xf numFmtId="14" fontId="17" fillId="0" borderId="0" xfId="0" applyNumberFormat="1" applyFont="1" applyFill="1" applyAlignment="1"/>
    <xf numFmtId="0" fontId="26" fillId="0" borderId="0" xfId="2" applyFont="1" applyFill="1"/>
    <xf numFmtId="0" fontId="8" fillId="0" borderId="0" xfId="0" applyFont="1" applyFill="1"/>
    <xf numFmtId="0" fontId="7" fillId="0" borderId="0" xfId="0" applyFont="1" applyFill="1" applyBorder="1"/>
    <xf numFmtId="49" fontId="24" fillId="0" borderId="0" xfId="0" applyNumberFormat="1" applyFont="1" applyFill="1"/>
    <xf numFmtId="170" fontId="7" fillId="0" borderId="0" xfId="0" applyNumberFormat="1" applyFont="1" applyFill="1"/>
    <xf numFmtId="172" fontId="24" fillId="0" borderId="0" xfId="0" applyNumberFormat="1" applyFont="1"/>
    <xf numFmtId="170" fontId="7" fillId="0" borderId="0" xfId="2" applyNumberFormat="1" applyFont="1" applyFill="1" applyAlignment="1">
      <alignment horizontal="right"/>
    </xf>
    <xf numFmtId="170" fontId="7" fillId="0" borderId="0" xfId="0" applyNumberFormat="1" applyFont="1" applyFill="1" applyBorder="1" applyAlignment="1">
      <alignment horizontal="right"/>
    </xf>
    <xf numFmtId="170" fontId="24" fillId="0" borderId="0" xfId="0" applyNumberFormat="1" applyFont="1" applyAlignment="1">
      <alignment horizontal="right"/>
    </xf>
    <xf numFmtId="0" fontId="24" fillId="0" borderId="0" xfId="0" applyNumberFormat="1" applyFont="1"/>
    <xf numFmtId="0" fontId="24" fillId="0" borderId="0" xfId="0" applyFont="1" applyAlignment="1">
      <alignment horizontal="center"/>
    </xf>
    <xf numFmtId="173" fontId="14" fillId="0" borderId="0" xfId="0" applyNumberFormat="1" applyFont="1"/>
    <xf numFmtId="174" fontId="23" fillId="0" borderId="0" xfId="3" applyNumberFormat="1" applyFont="1" applyFill="1"/>
    <xf numFmtId="174" fontId="7" fillId="0" borderId="0" xfId="3" applyNumberFormat="1" applyFont="1"/>
    <xf numFmtId="174" fontId="7" fillId="0" borderId="0" xfId="3" applyNumberFormat="1" applyFont="1" applyFill="1" applyAlignment="1"/>
    <xf numFmtId="174" fontId="24" fillId="0" borderId="0" xfId="3" applyNumberFormat="1" applyFont="1"/>
    <xf numFmtId="174" fontId="7" fillId="0" borderId="0" xfId="3" applyNumberFormat="1" applyFont="1" applyFill="1"/>
    <xf numFmtId="174" fontId="14" fillId="0" borderId="0" xfId="3" applyNumberFormat="1" applyFont="1"/>
    <xf numFmtId="174" fontId="17" fillId="0" borderId="0" xfId="3" applyNumberFormat="1" applyFont="1" applyFill="1"/>
    <xf numFmtId="0" fontId="7" fillId="0" borderId="0" xfId="3" applyNumberFormat="1" applyFont="1" applyFill="1" applyBorder="1" applyAlignment="1">
      <alignment horizontal="left"/>
    </xf>
    <xf numFmtId="14" fontId="24" fillId="0" borderId="0" xfId="0" applyNumberFormat="1" applyFont="1" applyAlignment="1">
      <alignment horizontal="center"/>
    </xf>
    <xf numFmtId="0" fontId="20" fillId="0" borderId="0" xfId="0" applyFont="1" applyFill="1"/>
    <xf numFmtId="14" fontId="24" fillId="0" borderId="0" xfId="0" applyNumberFormat="1" applyFont="1"/>
    <xf numFmtId="0" fontId="24" fillId="0" borderId="0" xfId="0" applyFont="1" applyFill="1" applyAlignment="1"/>
    <xf numFmtId="0" fontId="27" fillId="0" borderId="0" xfId="0" applyFont="1"/>
    <xf numFmtId="175" fontId="7" fillId="0" borderId="0" xfId="0" applyNumberFormat="1" applyFont="1" applyFill="1" applyAlignment="1"/>
    <xf numFmtId="0" fontId="0" fillId="0" borderId="0" xfId="0" applyAlignment="1">
      <alignment horizontal="center"/>
    </xf>
    <xf numFmtId="0" fontId="0" fillId="0" borderId="0" xfId="0" quotePrefix="1"/>
    <xf numFmtId="0" fontId="0" fillId="0" borderId="0" xfId="0" applyFill="1"/>
    <xf numFmtId="170" fontId="7" fillId="0" borderId="0" xfId="0" applyNumberFormat="1" applyFont="1" applyAlignment="1">
      <alignment horizontal="right"/>
    </xf>
    <xf numFmtId="0" fontId="7" fillId="0" borderId="0" xfId="0" applyNumberFormat="1" applyFont="1"/>
    <xf numFmtId="0" fontId="7" fillId="0" borderId="0" xfId="0" applyFont="1" applyAlignment="1">
      <alignment horizontal="center"/>
    </xf>
    <xf numFmtId="14" fontId="7" fillId="0" borderId="0" xfId="0" applyNumberFormat="1" applyFont="1" applyAlignment="1">
      <alignment horizontal="center"/>
    </xf>
    <xf numFmtId="172" fontId="7" fillId="0" borderId="0" xfId="0" applyNumberFormat="1" applyFont="1"/>
    <xf numFmtId="14" fontId="23" fillId="0" borderId="0" xfId="0" applyNumberFormat="1" applyFont="1" applyAlignment="1">
      <alignment horizontal="center"/>
    </xf>
    <xf numFmtId="176" fontId="7" fillId="0" borderId="0" xfId="0" applyNumberFormat="1" applyFont="1" applyFill="1" applyAlignment="1"/>
    <xf numFmtId="14" fontId="7" fillId="0" borderId="0" xfId="0" applyNumberFormat="1" applyFont="1"/>
    <xf numFmtId="0" fontId="20" fillId="0" borderId="0" xfId="0" applyFont="1" applyFill="1" applyAlignment="1"/>
    <xf numFmtId="0" fontId="7" fillId="0" borderId="0" xfId="0" applyFont="1" applyFill="1" applyAlignment="1">
      <alignment horizontal="left"/>
    </xf>
    <xf numFmtId="170" fontId="7" fillId="0" borderId="0" xfId="0" applyNumberFormat="1" applyFont="1" applyFill="1" applyAlignment="1">
      <alignment horizontal="left"/>
    </xf>
    <xf numFmtId="170" fontId="7" fillId="0" borderId="0" xfId="0" applyNumberFormat="1" applyFont="1" applyFill="1" applyBorder="1" applyAlignment="1">
      <alignment horizontal="left"/>
    </xf>
    <xf numFmtId="0" fontId="28" fillId="0" borderId="0" xfId="0" applyFont="1" applyFill="1"/>
    <xf numFmtId="0" fontId="24" fillId="0" borderId="0" xfId="0" applyFont="1" applyAlignment="1"/>
    <xf numFmtId="0" fontId="0" fillId="0" borderId="0" xfId="0" applyAlignment="1">
      <alignment horizontal="left"/>
    </xf>
    <xf numFmtId="172" fontId="7" fillId="0" borderId="0" xfId="2" applyNumberFormat="1" applyFont="1" applyFill="1" applyAlignment="1"/>
    <xf numFmtId="170" fontId="7" fillId="0" borderId="0" xfId="2" applyNumberFormat="1" applyFont="1" applyFill="1" applyBorder="1" applyAlignment="1">
      <alignment horizontal="center"/>
    </xf>
    <xf numFmtId="170" fontId="7" fillId="0" borderId="0" xfId="0" applyNumberFormat="1" applyFont="1" applyFill="1" applyBorder="1" applyAlignment="1">
      <alignment horizontal="center"/>
    </xf>
    <xf numFmtId="170" fontId="7" fillId="0" borderId="0" xfId="0" applyNumberFormat="1" applyFont="1" applyFill="1" applyAlignment="1">
      <alignment horizontal="center"/>
    </xf>
    <xf numFmtId="0" fontId="0" fillId="0" borderId="0" xfId="0" pivotButton="1"/>
    <xf numFmtId="0" fontId="7" fillId="0" borderId="0" xfId="0" applyFont="1" applyFill="1" applyBorder="1" applyAlignment="1">
      <alignment vertical="center"/>
    </xf>
    <xf numFmtId="49" fontId="7" fillId="0" borderId="0" xfId="0" applyNumberFormat="1" applyFont="1" applyFill="1"/>
    <xf numFmtId="14" fontId="7" fillId="0" borderId="0" xfId="0" applyNumberFormat="1" applyFont="1" applyFill="1"/>
    <xf numFmtId="0" fontId="29" fillId="0" borderId="0" xfId="0" applyFont="1" applyAlignment="1">
      <alignment horizontal="left" indent="1"/>
    </xf>
    <xf numFmtId="49" fontId="0" fillId="0" borderId="0" xfId="0" applyNumberFormat="1" applyAlignment="1">
      <alignment horizontal="left" indent="1"/>
    </xf>
    <xf numFmtId="0" fontId="0" fillId="4" borderId="1" xfId="0" applyFill="1" applyBorder="1"/>
    <xf numFmtId="0" fontId="0" fillId="4" borderId="2" xfId="0" applyFill="1" applyBorder="1"/>
    <xf numFmtId="0" fontId="0" fillId="4" borderId="3" xfId="0" applyFill="1" applyBorder="1"/>
    <xf numFmtId="0" fontId="0" fillId="4" borderId="4" xfId="0" applyFill="1" applyBorder="1"/>
    <xf numFmtId="0" fontId="0" fillId="4" borderId="5" xfId="0" applyFill="1" applyBorder="1"/>
    <xf numFmtId="0" fontId="0" fillId="4" borderId="6" xfId="0" applyFill="1" applyBorder="1"/>
    <xf numFmtId="49" fontId="30" fillId="0" borderId="0" xfId="1" applyNumberFormat="1" applyFont="1" applyFill="1"/>
    <xf numFmtId="177" fontId="7" fillId="0" borderId="0" xfId="0" applyNumberFormat="1" applyFont="1" applyFill="1" applyAlignment="1"/>
    <xf numFmtId="177" fontId="7" fillId="0" borderId="0" xfId="0" applyNumberFormat="1" applyFont="1" applyFill="1" applyBorder="1" applyAlignment="1"/>
    <xf numFmtId="177" fontId="7" fillId="0" borderId="0" xfId="0" applyNumberFormat="1" applyFont="1"/>
    <xf numFmtId="177" fontId="7" fillId="0" borderId="0" xfId="0" applyNumberFormat="1" applyFont="1" applyFill="1"/>
    <xf numFmtId="177" fontId="24" fillId="0" borderId="0" xfId="0" applyNumberFormat="1" applyFont="1"/>
    <xf numFmtId="177" fontId="7" fillId="0" borderId="0" xfId="2" applyNumberFormat="1" applyFont="1" applyFill="1" applyAlignment="1"/>
    <xf numFmtId="177" fontId="7" fillId="0" borderId="0" xfId="2" applyNumberFormat="1" applyFont="1" applyFill="1" applyAlignment="1">
      <alignment horizontal="right"/>
    </xf>
    <xf numFmtId="177" fontId="7" fillId="0" borderId="0" xfId="0" applyNumberFormat="1" applyFont="1" applyAlignment="1">
      <alignment horizontal="right"/>
    </xf>
    <xf numFmtId="177" fontId="7" fillId="0" borderId="0" xfId="0" applyNumberFormat="1" applyFont="1" applyFill="1" applyAlignment="1">
      <alignment horizontal="right"/>
    </xf>
    <xf numFmtId="177" fontId="7" fillId="0" borderId="0" xfId="0" applyNumberFormat="1" applyFont="1" applyFill="1" applyBorder="1" applyAlignment="1">
      <alignment horizontal="right"/>
    </xf>
    <xf numFmtId="177" fontId="24" fillId="0" borderId="0" xfId="0" applyNumberFormat="1" applyFont="1" applyAlignment="1">
      <alignment horizontal="right"/>
    </xf>
    <xf numFmtId="0" fontId="7" fillId="0" borderId="0" xfId="0" applyFont="1" applyFill="1" applyAlignment="1">
      <alignment wrapText="1"/>
    </xf>
    <xf numFmtId="1" fontId="7" fillId="0" borderId="0" xfId="2" applyNumberFormat="1" applyFont="1" applyFill="1" applyAlignment="1"/>
    <xf numFmtId="1" fontId="7" fillId="0" borderId="0" xfId="1" applyNumberFormat="1" applyFont="1" applyFill="1" applyAlignment="1"/>
    <xf numFmtId="1" fontId="7" fillId="0" borderId="0" xfId="0" applyNumberFormat="1" applyFont="1" applyFill="1" applyAlignment="1"/>
    <xf numFmtId="1" fontId="7" fillId="0" borderId="0" xfId="1" applyNumberFormat="1" applyFont="1" applyFill="1" applyBorder="1" applyAlignment="1"/>
    <xf numFmtId="1" fontId="7" fillId="0" borderId="0" xfId="0" applyNumberFormat="1" applyFont="1" applyFill="1" applyAlignment="1">
      <alignment vertical="center"/>
    </xf>
    <xf numFmtId="1" fontId="7" fillId="0" borderId="0" xfId="0" applyNumberFormat="1" applyFont="1" applyFill="1" applyBorder="1" applyAlignment="1"/>
    <xf numFmtId="1" fontId="7" fillId="0" borderId="0" xfId="0" applyNumberFormat="1" applyFont="1" applyAlignment="1"/>
    <xf numFmtId="1" fontId="7" fillId="0" borderId="0" xfId="0" applyNumberFormat="1" applyFont="1" applyBorder="1" applyAlignment="1"/>
    <xf numFmtId="1" fontId="7" fillId="0" borderId="0" xfId="0" applyNumberFormat="1" applyFont="1"/>
    <xf numFmtId="1" fontId="7" fillId="0" borderId="0" xfId="0" applyNumberFormat="1" applyFont="1" applyFill="1"/>
    <xf numFmtId="0" fontId="7" fillId="3" borderId="0" xfId="2" applyFont="1" applyFill="1" applyAlignment="1"/>
    <xf numFmtId="0" fontId="7" fillId="3" borderId="0" xfId="0" applyFont="1" applyFill="1" applyAlignment="1"/>
    <xf numFmtId="0" fontId="7" fillId="3" borderId="0" xfId="0" applyFont="1" applyFill="1"/>
    <xf numFmtId="0" fontId="31" fillId="0" borderId="0" xfId="0" applyFont="1" applyFill="1" applyAlignment="1"/>
    <xf numFmtId="0" fontId="31" fillId="0" borderId="0" xfId="0" applyNumberFormat="1" applyFont="1" applyFill="1" applyAlignment="1">
      <alignment horizontal="left"/>
    </xf>
    <xf numFmtId="170" fontId="31" fillId="0" borderId="0" xfId="0" applyNumberFormat="1" applyFont="1" applyFill="1" applyAlignment="1">
      <alignment horizontal="right"/>
    </xf>
    <xf numFmtId="49" fontId="31" fillId="0" borderId="0" xfId="1" applyNumberFormat="1" applyFont="1" applyFill="1" applyAlignment="1"/>
    <xf numFmtId="1" fontId="31" fillId="0" borderId="0" xfId="1" applyNumberFormat="1" applyFont="1" applyFill="1" applyAlignment="1"/>
    <xf numFmtId="0" fontId="31" fillId="0" borderId="0" xfId="0" applyNumberFormat="1" applyFont="1" applyFill="1" applyAlignment="1">
      <alignment horizontal="center"/>
    </xf>
    <xf numFmtId="0" fontId="31" fillId="0" borderId="0" xfId="0" applyFont="1" applyFill="1" applyAlignment="1">
      <alignment horizontal="center"/>
    </xf>
    <xf numFmtId="0" fontId="31" fillId="3" borderId="0" xfId="0" applyFont="1" applyFill="1" applyAlignment="1"/>
    <xf numFmtId="0" fontId="31" fillId="0" borderId="0" xfId="0" applyFont="1"/>
    <xf numFmtId="168" fontId="31" fillId="0" borderId="0" xfId="0" applyNumberFormat="1" applyFont="1" applyFill="1" applyAlignment="1">
      <alignment horizontal="center"/>
    </xf>
    <xf numFmtId="165" fontId="31" fillId="0" borderId="0" xfId="0" applyNumberFormat="1" applyFont="1" applyFill="1" applyBorder="1" applyAlignment="1">
      <alignment horizontal="center"/>
    </xf>
    <xf numFmtId="167" fontId="31" fillId="0" borderId="0" xfId="0" applyNumberFormat="1" applyFont="1" applyFill="1" applyAlignment="1"/>
    <xf numFmtId="170" fontId="31" fillId="0" borderId="0" xfId="0" applyNumberFormat="1" applyFont="1" applyFill="1" applyAlignment="1"/>
    <xf numFmtId="0" fontId="32" fillId="0" borderId="0" xfId="1" applyFont="1" applyFill="1" applyAlignment="1"/>
    <xf numFmtId="0" fontId="31" fillId="0" borderId="0" xfId="0" applyFont="1" applyFill="1"/>
    <xf numFmtId="14" fontId="31" fillId="0" borderId="0" xfId="0" applyNumberFormat="1" applyFont="1" applyFill="1" applyAlignment="1"/>
    <xf numFmtId="0" fontId="31" fillId="0" borderId="0" xfId="3" applyNumberFormat="1" applyFont="1" applyFill="1" applyAlignment="1">
      <alignment horizontal="left"/>
    </xf>
    <xf numFmtId="0" fontId="31" fillId="0" borderId="0" xfId="0" applyFont="1" applyAlignment="1"/>
    <xf numFmtId="1" fontId="31" fillId="0" borderId="0" xfId="0" applyNumberFormat="1" applyFont="1" applyAlignment="1"/>
    <xf numFmtId="1" fontId="31" fillId="0" borderId="0" xfId="0" applyNumberFormat="1" applyFont="1" applyFill="1" applyAlignment="1"/>
    <xf numFmtId="0" fontId="33" fillId="0" borderId="0" xfId="0" applyFont="1" applyFill="1" applyAlignment="1">
      <alignment horizontal="center"/>
    </xf>
    <xf numFmtId="49" fontId="31" fillId="0" borderId="0" xfId="0" applyNumberFormat="1" applyFont="1" applyFill="1" applyAlignment="1"/>
    <xf numFmtId="0" fontId="31" fillId="0" borderId="0" xfId="0" applyFont="1" applyFill="1" applyAlignment="1">
      <alignment wrapText="1"/>
    </xf>
    <xf numFmtId="170" fontId="31" fillId="0" borderId="0" xfId="0" applyNumberFormat="1" applyFont="1" applyAlignment="1">
      <alignment horizontal="right"/>
    </xf>
    <xf numFmtId="1" fontId="31" fillId="0" borderId="0" xfId="0" applyNumberFormat="1" applyFont="1"/>
    <xf numFmtId="0" fontId="31" fillId="0" borderId="0" xfId="0" applyFont="1" applyAlignment="1">
      <alignment horizontal="center"/>
    </xf>
    <xf numFmtId="0" fontId="31" fillId="0" borderId="0" xfId="0" applyFont="1" applyFill="1" applyBorder="1" applyAlignment="1"/>
    <xf numFmtId="14" fontId="31" fillId="0" borderId="0" xfId="0" applyNumberFormat="1" applyFont="1" applyAlignment="1">
      <alignment horizontal="center"/>
    </xf>
    <xf numFmtId="0" fontId="31" fillId="0" borderId="0" xfId="0" quotePrefix="1" applyNumberFormat="1" applyFont="1" applyFill="1" applyAlignment="1"/>
    <xf numFmtId="172" fontId="31" fillId="0" borderId="0" xfId="0" applyNumberFormat="1" applyFont="1"/>
    <xf numFmtId="0" fontId="31" fillId="0" borderId="0" xfId="0" applyFont="1" applyFill="1" applyAlignment="1">
      <alignment vertical="center"/>
    </xf>
    <xf numFmtId="49" fontId="31" fillId="0" borderId="0" xfId="1" applyNumberFormat="1" applyFont="1" applyFill="1" applyAlignment="1">
      <alignment vertical="center"/>
    </xf>
    <xf numFmtId="1" fontId="31" fillId="0" borderId="0" xfId="0" applyNumberFormat="1" applyFont="1" applyFill="1" applyAlignment="1">
      <alignment vertical="center"/>
    </xf>
    <xf numFmtId="14" fontId="31" fillId="0" borderId="0" xfId="0" applyNumberFormat="1" applyFont="1"/>
    <xf numFmtId="178" fontId="0" fillId="0" borderId="0" xfId="3" applyNumberFormat="1" applyFont="1"/>
    <xf numFmtId="49" fontId="31" fillId="0" borderId="0" xfId="0" applyNumberFormat="1" applyFont="1" applyFill="1"/>
    <xf numFmtId="1" fontId="31" fillId="0" borderId="0" xfId="0" applyNumberFormat="1" applyFont="1" applyFill="1"/>
    <xf numFmtId="170" fontId="31" fillId="0" borderId="0" xfId="0" applyNumberFormat="1" applyFont="1" applyFill="1"/>
    <xf numFmtId="0" fontId="7" fillId="0" borderId="0" xfId="2" applyFont="1" applyFill="1" applyAlignment="1">
      <alignment wrapText="1"/>
    </xf>
    <xf numFmtId="177" fontId="7" fillId="3" borderId="0" xfId="0" applyNumberFormat="1" applyFont="1" applyFill="1" applyAlignment="1">
      <alignment horizontal="right"/>
    </xf>
    <xf numFmtId="0" fontId="23" fillId="0" borderId="0" xfId="0" quotePrefix="1" applyFont="1" applyFill="1" applyAlignment="1">
      <alignment horizontal="center"/>
    </xf>
    <xf numFmtId="0" fontId="7" fillId="0" borderId="0" xfId="0" quotePrefix="1" applyFont="1" applyFill="1" applyAlignment="1">
      <alignment horizontal="center"/>
    </xf>
    <xf numFmtId="14" fontId="24" fillId="0" borderId="0" xfId="0" applyNumberFormat="1" applyFont="1" applyFill="1"/>
    <xf numFmtId="170" fontId="8" fillId="0" borderId="0" xfId="0" applyNumberFormat="1" applyFont="1" applyFill="1" applyAlignment="1">
      <alignment horizontal="right"/>
    </xf>
    <xf numFmtId="49" fontId="8" fillId="0" borderId="0" xfId="0" applyNumberFormat="1" applyFont="1" applyFill="1"/>
    <xf numFmtId="1" fontId="8" fillId="0" borderId="0" xfId="0" applyNumberFormat="1" applyFont="1" applyFill="1"/>
    <xf numFmtId="0" fontId="8" fillId="0" borderId="0" xfId="0" applyNumberFormat="1" applyFont="1" applyFill="1" applyAlignment="1">
      <alignment horizontal="center"/>
    </xf>
    <xf numFmtId="0" fontId="8" fillId="0" borderId="0" xfId="0" applyFont="1" applyFill="1" applyAlignment="1">
      <alignment horizontal="center"/>
    </xf>
    <xf numFmtId="0" fontId="8" fillId="0" borderId="0" xfId="0" applyFont="1" applyFill="1" applyAlignment="1"/>
    <xf numFmtId="0" fontId="8" fillId="3" borderId="0" xfId="0" applyFont="1" applyFill="1" applyAlignment="1"/>
    <xf numFmtId="170" fontId="8" fillId="0" borderId="0" xfId="0" applyNumberFormat="1" applyFont="1" applyFill="1"/>
    <xf numFmtId="168" fontId="8" fillId="0" borderId="0" xfId="0" applyNumberFormat="1" applyFont="1" applyFill="1" applyAlignment="1">
      <alignment horizontal="center"/>
    </xf>
    <xf numFmtId="165" fontId="8" fillId="0" borderId="0" xfId="0" applyNumberFormat="1" applyFont="1" applyFill="1" applyBorder="1" applyAlignment="1">
      <alignment horizontal="center"/>
    </xf>
    <xf numFmtId="177" fontId="7" fillId="3" borderId="0" xfId="0" applyNumberFormat="1" applyFont="1" applyFill="1" applyAlignment="1"/>
    <xf numFmtId="1" fontId="8" fillId="0" borderId="0" xfId="0" applyNumberFormat="1" applyFont="1"/>
    <xf numFmtId="172" fontId="7" fillId="0" borderId="0" xfId="0" applyNumberFormat="1" applyFont="1" applyAlignment="1">
      <alignment horizontal="center"/>
    </xf>
    <xf numFmtId="170" fontId="7" fillId="3" borderId="0" xfId="0" applyNumberFormat="1" applyFont="1" applyFill="1" applyAlignment="1">
      <alignment horizontal="right"/>
    </xf>
    <xf numFmtId="0" fontId="7" fillId="5" borderId="0" xfId="0" applyFont="1" applyFill="1"/>
    <xf numFmtId="0" fontId="7" fillId="3" borderId="0" xfId="3" applyNumberFormat="1" applyFont="1" applyFill="1" applyAlignment="1">
      <alignment horizontal="left"/>
    </xf>
    <xf numFmtId="0" fontId="7" fillId="3" borderId="0" xfId="0" applyNumberFormat="1" applyFont="1" applyFill="1" applyAlignment="1">
      <alignment horizontal="center"/>
    </xf>
    <xf numFmtId="0" fontId="7" fillId="3" borderId="0" xfId="0" applyFont="1" applyFill="1" applyAlignment="1">
      <alignment horizontal="center"/>
    </xf>
    <xf numFmtId="170" fontId="7" fillId="3" borderId="0" xfId="0" applyNumberFormat="1" applyFont="1" applyFill="1" applyAlignment="1"/>
    <xf numFmtId="170" fontId="7" fillId="3" borderId="0" xfId="0" applyNumberFormat="1" applyFont="1" applyFill="1" applyAlignment="1">
      <alignment horizontal="center"/>
    </xf>
    <xf numFmtId="170" fontId="7" fillId="3" borderId="0" xfId="0" applyNumberFormat="1" applyFont="1" applyFill="1" applyBorder="1" applyAlignment="1">
      <alignment horizontal="center"/>
    </xf>
    <xf numFmtId="0" fontId="7" fillId="3" borderId="0" xfId="0" applyNumberFormat="1" applyFont="1" applyFill="1"/>
    <xf numFmtId="172" fontId="7" fillId="3" borderId="0" xfId="0" applyNumberFormat="1" applyFont="1" applyFill="1" applyAlignment="1">
      <alignment horizontal="center"/>
    </xf>
    <xf numFmtId="177" fontId="7" fillId="3" borderId="0" xfId="0" applyNumberFormat="1" applyFont="1" applyFill="1"/>
    <xf numFmtId="0" fontId="24" fillId="3" borderId="0" xfId="0" applyFont="1" applyFill="1" applyAlignment="1"/>
    <xf numFmtId="170" fontId="7" fillId="3" borderId="0" xfId="0" applyNumberFormat="1" applyFont="1" applyFill="1"/>
    <xf numFmtId="168" fontId="7" fillId="3" borderId="0" xfId="0" applyNumberFormat="1" applyFont="1" applyFill="1" applyAlignment="1">
      <alignment horizontal="center"/>
    </xf>
    <xf numFmtId="165" fontId="7" fillId="3" borderId="0" xfId="0" applyNumberFormat="1" applyFont="1" applyFill="1" applyBorder="1" applyAlignment="1">
      <alignment horizontal="center"/>
    </xf>
    <xf numFmtId="0" fontId="7" fillId="3" borderId="0" xfId="0" applyNumberFormat="1" applyFont="1" applyFill="1" applyAlignment="1">
      <alignment horizontal="left"/>
    </xf>
    <xf numFmtId="0" fontId="7" fillId="3" borderId="0" xfId="0" applyFont="1" applyFill="1" applyAlignment="1">
      <alignment horizontal="left"/>
    </xf>
    <xf numFmtId="0" fontId="7" fillId="3" borderId="0" xfId="0" applyNumberFormat="1" applyFont="1" applyFill="1" applyAlignment="1"/>
    <xf numFmtId="0" fontId="24" fillId="3" borderId="0" xfId="0" applyFont="1" applyFill="1"/>
    <xf numFmtId="0" fontId="7" fillId="6" borderId="0" xfId="0" applyFont="1" applyFill="1"/>
    <xf numFmtId="170" fontId="7" fillId="6" borderId="0" xfId="0" applyNumberFormat="1" applyFont="1" applyFill="1" applyAlignment="1">
      <alignment horizontal="right"/>
    </xf>
    <xf numFmtId="49" fontId="24" fillId="6" borderId="0" xfId="0" applyNumberFormat="1" applyFont="1" applyFill="1"/>
    <xf numFmtId="0" fontId="7" fillId="7" borderId="0" xfId="0" applyFont="1" applyFill="1" applyAlignment="1"/>
    <xf numFmtId="0" fontId="7" fillId="7" borderId="0" xfId="0" applyFont="1" applyFill="1"/>
    <xf numFmtId="170" fontId="7" fillId="7" borderId="0" xfId="0" applyNumberFormat="1" applyFont="1" applyFill="1" applyAlignment="1">
      <alignment horizontal="right"/>
    </xf>
    <xf numFmtId="170" fontId="24" fillId="0" borderId="0" xfId="0" applyNumberFormat="1" applyFont="1" applyFill="1" applyAlignment="1">
      <alignment horizontal="right"/>
    </xf>
    <xf numFmtId="179" fontId="7" fillId="0" borderId="0" xfId="0" applyNumberFormat="1" applyFont="1" applyFill="1" applyAlignment="1">
      <alignment horizontal="right"/>
    </xf>
    <xf numFmtId="179" fontId="7" fillId="0" borderId="0" xfId="0" applyNumberFormat="1" applyFont="1" applyFill="1" applyBorder="1" applyAlignment="1">
      <alignment horizontal="right"/>
    </xf>
    <xf numFmtId="179" fontId="7" fillId="3" borderId="0" xfId="0" applyNumberFormat="1" applyFont="1" applyFill="1" applyAlignment="1">
      <alignment horizontal="right"/>
    </xf>
    <xf numFmtId="179" fontId="24" fillId="0" borderId="0" xfId="0" applyNumberFormat="1" applyFont="1" applyAlignment="1">
      <alignment horizontal="right"/>
    </xf>
    <xf numFmtId="177" fontId="7" fillId="0" borderId="0" xfId="0" applyNumberFormat="1" applyFont="1" applyAlignment="1"/>
    <xf numFmtId="177" fontId="25" fillId="0" borderId="0" xfId="0" applyNumberFormat="1" applyFont="1" applyFill="1" applyBorder="1" applyAlignment="1">
      <alignment vertical="center"/>
    </xf>
    <xf numFmtId="177" fontId="8" fillId="0" borderId="0" xfId="0" applyNumberFormat="1" applyFont="1" applyFill="1" applyAlignment="1"/>
    <xf numFmtId="177" fontId="7" fillId="0" borderId="0" xfId="0" applyNumberFormat="1" applyFont="1" applyFill="1" applyBorder="1" applyAlignment="1">
      <alignment horizontal="center"/>
    </xf>
    <xf numFmtId="0" fontId="30" fillId="0" borderId="0" xfId="1" applyFont="1" applyAlignment="1"/>
    <xf numFmtId="0" fontId="30" fillId="0" borderId="0" xfId="1" applyFont="1" applyFill="1" applyAlignment="1"/>
    <xf numFmtId="170" fontId="24" fillId="0" borderId="0" xfId="0" applyNumberFormat="1" applyFont="1" applyAlignment="1">
      <alignment horizontal="center"/>
    </xf>
    <xf numFmtId="170" fontId="7" fillId="8" borderId="0" xfId="0" applyNumberFormat="1" applyFont="1" applyFill="1" applyAlignment="1">
      <alignment horizontal="right"/>
    </xf>
    <xf numFmtId="0" fontId="7" fillId="4" borderId="0" xfId="0" applyFont="1" applyFill="1"/>
    <xf numFmtId="170" fontId="7" fillId="4" borderId="0" xfId="0" applyNumberFormat="1" applyFont="1" applyFill="1" applyAlignment="1">
      <alignment horizontal="right"/>
    </xf>
    <xf numFmtId="49" fontId="24" fillId="4" borderId="0" xfId="0" applyNumberFormat="1" applyFont="1" applyFill="1"/>
    <xf numFmtId="0" fontId="7" fillId="8" borderId="0" xfId="0" applyFont="1" applyFill="1"/>
    <xf numFmtId="14" fontId="7" fillId="0" borderId="0" xfId="0" applyNumberFormat="1" applyFont="1" applyFill="1" applyAlignment="1">
      <alignment horizontal="center"/>
    </xf>
    <xf numFmtId="179" fontId="7" fillId="0" borderId="0" xfId="2" applyNumberFormat="1" applyFont="1" applyFill="1" applyAlignment="1">
      <alignment horizontal="center"/>
    </xf>
    <xf numFmtId="179" fontId="7" fillId="0" borderId="0" xfId="0" applyNumberFormat="1" applyFont="1" applyFill="1"/>
    <xf numFmtId="179" fontId="7" fillId="0" borderId="0" xfId="0" applyNumberFormat="1" applyFont="1" applyFill="1" applyAlignment="1">
      <alignment horizontal="center"/>
    </xf>
    <xf numFmtId="179" fontId="24" fillId="0" borderId="0" xfId="0" applyNumberFormat="1" applyFont="1"/>
    <xf numFmtId="14" fontId="14" fillId="3" borderId="0" xfId="0" applyNumberFormat="1" applyFont="1" applyFill="1"/>
    <xf numFmtId="0" fontId="17" fillId="3" borderId="0" xfId="0" applyFont="1" applyFill="1" applyAlignment="1"/>
    <xf numFmtId="0" fontId="14" fillId="3" borderId="0" xfId="0" applyFont="1" applyFill="1"/>
    <xf numFmtId="0" fontId="1" fillId="3" borderId="0" xfId="1" applyFill="1"/>
    <xf numFmtId="0" fontId="8" fillId="0" borderId="0" xfId="0" applyNumberFormat="1" applyFont="1" applyFill="1" applyAlignment="1">
      <alignment horizontal="left"/>
    </xf>
    <xf numFmtId="170" fontId="8" fillId="0" borderId="0" xfId="0" applyNumberFormat="1" applyFont="1" applyFill="1" applyAlignment="1"/>
    <xf numFmtId="14" fontId="8" fillId="0" borderId="0" xfId="0" applyNumberFormat="1" applyFont="1" applyFill="1" applyAlignment="1"/>
    <xf numFmtId="49" fontId="7" fillId="7" borderId="0" xfId="0" applyNumberFormat="1" applyFont="1" applyFill="1" applyAlignment="1"/>
    <xf numFmtId="49" fontId="24" fillId="7" borderId="0" xfId="0" applyNumberFormat="1" applyFont="1" applyFill="1"/>
    <xf numFmtId="0" fontId="7" fillId="9" borderId="0" xfId="0" applyFont="1" applyFill="1"/>
    <xf numFmtId="170" fontId="7" fillId="9" borderId="0" xfId="0" applyNumberFormat="1" applyFont="1" applyFill="1" applyAlignment="1">
      <alignment horizontal="right"/>
    </xf>
    <xf numFmtId="49" fontId="24" fillId="9" borderId="0" xfId="0" applyNumberFormat="1" applyFont="1" applyFill="1"/>
    <xf numFmtId="49" fontId="7" fillId="9" borderId="0" xfId="0" applyNumberFormat="1" applyFont="1" applyFill="1"/>
    <xf numFmtId="0" fontId="8" fillId="0" borderId="0" xfId="0" applyFont="1" applyAlignment="1"/>
    <xf numFmtId="170" fontId="8" fillId="0" borderId="0" xfId="0" applyNumberFormat="1" applyFont="1" applyAlignment="1">
      <alignment horizontal="right"/>
    </xf>
    <xf numFmtId="0" fontId="8" fillId="0" borderId="0" xfId="0" applyFont="1" applyAlignment="1">
      <alignment horizontal="center"/>
    </xf>
    <xf numFmtId="172" fontId="8" fillId="0" borderId="0" xfId="0" applyNumberFormat="1" applyFont="1"/>
    <xf numFmtId="14" fontId="8" fillId="0" borderId="0" xfId="0" applyNumberFormat="1" applyFont="1" applyAlignment="1">
      <alignment horizontal="center"/>
    </xf>
    <xf numFmtId="172" fontId="7" fillId="0" borderId="0" xfId="0" applyNumberFormat="1" applyFont="1" applyFill="1"/>
    <xf numFmtId="0" fontId="1" fillId="0" borderId="0" xfId="1" applyFill="1"/>
    <xf numFmtId="0" fontId="7" fillId="0" borderId="0" xfId="0" applyFont="1" applyFill="1" applyAlignment="1">
      <alignment horizontal="right"/>
    </xf>
    <xf numFmtId="14" fontId="7" fillId="0" borderId="0" xfId="0" applyNumberFormat="1" applyFont="1" applyFill="1" applyAlignment="1">
      <alignment horizontal="right"/>
    </xf>
    <xf numFmtId="0" fontId="24" fillId="0" borderId="0" xfId="0" applyFont="1" applyFill="1" applyAlignment="1">
      <alignment horizontal="center"/>
    </xf>
    <xf numFmtId="179" fontId="24" fillId="0" borderId="0" xfId="0" applyNumberFormat="1" applyFont="1" applyFill="1"/>
    <xf numFmtId="0" fontId="24" fillId="0" borderId="0" xfId="0" applyNumberFormat="1" applyFont="1" applyFill="1"/>
    <xf numFmtId="170" fontId="24" fillId="0" borderId="0" xfId="0" applyNumberFormat="1" applyFont="1" applyFill="1" applyAlignment="1">
      <alignment horizontal="center"/>
    </xf>
    <xf numFmtId="177" fontId="24" fillId="0" borderId="0" xfId="0" applyNumberFormat="1" applyFont="1" applyFill="1" applyAlignment="1">
      <alignment horizontal="right"/>
    </xf>
    <xf numFmtId="177" fontId="24" fillId="0" borderId="0" xfId="0" applyNumberFormat="1" applyFont="1" applyFill="1"/>
    <xf numFmtId="179" fontId="24" fillId="0" borderId="0" xfId="0" applyNumberFormat="1" applyFont="1" applyFill="1" applyAlignment="1">
      <alignment horizontal="right"/>
    </xf>
    <xf numFmtId="14" fontId="24" fillId="0" borderId="0" xfId="0" applyNumberFormat="1" applyFont="1" applyFill="1" applyAlignment="1">
      <alignment horizontal="center"/>
    </xf>
    <xf numFmtId="0" fontId="7" fillId="10" borderId="0" xfId="0" applyFont="1" applyFill="1"/>
    <xf numFmtId="0" fontId="24" fillId="10" borderId="0" xfId="0" applyFont="1" applyFill="1"/>
    <xf numFmtId="180" fontId="7" fillId="0" borderId="0" xfId="0" applyNumberFormat="1" applyFont="1" applyFill="1" applyBorder="1" applyAlignment="1">
      <alignment horizontal="righ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7" xfId="0" applyBorder="1" applyAlignment="1">
      <alignment horizontal="center"/>
    </xf>
  </cellXfs>
  <cellStyles count="4">
    <cellStyle name="Comma" xfId="3" builtinId="3"/>
    <cellStyle name="Good" xfId="2" builtinId="26"/>
    <cellStyle name="Hyperlink" xfId="1" builtinId="8"/>
    <cellStyle name="Normal" xfId="0" builtinId="0"/>
  </cellStyles>
  <dxfs count="0"/>
  <tableStyles count="0" defaultTableStyle="TableStyleMedium2" defaultPivotStyle="PivotStyleLight16"/>
  <colors>
    <mruColors>
      <color rgb="FF0000FF"/>
      <color rgb="FF003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96325833735833"/>
          <c:y val="0.1452022000434659"/>
          <c:w val="0.75455011775453895"/>
          <c:h val="0.62067204975174284"/>
        </c:manualLayout>
      </c:layout>
      <c:lineChart>
        <c:grouping val="standard"/>
        <c:varyColors val="0"/>
        <c:ser>
          <c:idx val="0"/>
          <c:order val="0"/>
          <c:tx>
            <c:v>Månedlige besøgstal</c:v>
          </c:tx>
          <c:spPr>
            <a:ln w="9525">
              <a:solidFill>
                <a:schemeClr val="tx1"/>
              </a:solidFill>
            </a:ln>
          </c:spPr>
          <c:marker>
            <c:symbol val="square"/>
            <c:size val="5"/>
            <c:spPr>
              <a:solidFill>
                <a:schemeClr val="tx1"/>
              </a:solidFill>
              <a:ln w="9525">
                <a:solidFill>
                  <a:schemeClr val="tx1"/>
                </a:solidFill>
              </a:ln>
            </c:spPr>
          </c:marker>
          <c:cat>
            <c:strRef>
              <c:f>'Elevantal statistik'!$G$9:$AC$9</c:f>
              <c:strCache>
                <c:ptCount val="23"/>
                <c:pt idx="0">
                  <c:v>2014-09</c:v>
                </c:pt>
                <c:pt idx="1">
                  <c:v>2014-10</c:v>
                </c:pt>
                <c:pt idx="2">
                  <c:v>2014-11</c:v>
                </c:pt>
                <c:pt idx="3">
                  <c:v>2014-12</c:v>
                </c:pt>
                <c:pt idx="4">
                  <c:v>2015-01</c:v>
                </c:pt>
                <c:pt idx="5">
                  <c:v>2015-02</c:v>
                </c:pt>
                <c:pt idx="6">
                  <c:v>2015-03</c:v>
                </c:pt>
                <c:pt idx="7">
                  <c:v>2015-04</c:v>
                </c:pt>
                <c:pt idx="8">
                  <c:v>2015-05</c:v>
                </c:pt>
                <c:pt idx="9">
                  <c:v>2015-06</c:v>
                </c:pt>
                <c:pt idx="10">
                  <c:v>2015-07</c:v>
                </c:pt>
                <c:pt idx="11">
                  <c:v>2015-08</c:v>
                </c:pt>
                <c:pt idx="12">
                  <c:v>2015-09</c:v>
                </c:pt>
                <c:pt idx="13">
                  <c:v>2015-10</c:v>
                </c:pt>
                <c:pt idx="14">
                  <c:v>2015-11</c:v>
                </c:pt>
                <c:pt idx="15">
                  <c:v>2015-12</c:v>
                </c:pt>
                <c:pt idx="16">
                  <c:v>2016-01</c:v>
                </c:pt>
                <c:pt idx="17">
                  <c:v>2016-02</c:v>
                </c:pt>
                <c:pt idx="18">
                  <c:v>2016-03</c:v>
                </c:pt>
                <c:pt idx="19">
                  <c:v>2016-04</c:v>
                </c:pt>
                <c:pt idx="20">
                  <c:v>2016-05</c:v>
                </c:pt>
                <c:pt idx="21">
                  <c:v>2016-06</c:v>
                </c:pt>
                <c:pt idx="22">
                  <c:v>2016-07</c:v>
                </c:pt>
              </c:strCache>
            </c:strRef>
          </c:cat>
          <c:val>
            <c:numRef>
              <c:f>'Elevantal statistik'!$G$7:$AC$7</c:f>
              <c:numCache>
                <c:formatCode>General</c:formatCode>
                <c:ptCount val="23"/>
                <c:pt idx="0">
                  <c:v>140</c:v>
                </c:pt>
                <c:pt idx="1">
                  <c:v>285</c:v>
                </c:pt>
                <c:pt idx="2">
                  <c:v>266</c:v>
                </c:pt>
                <c:pt idx="3">
                  <c:v>178</c:v>
                </c:pt>
                <c:pt idx="4">
                  <c:v>302</c:v>
                </c:pt>
                <c:pt idx="5">
                  <c:v>158</c:v>
                </c:pt>
                <c:pt idx="6">
                  <c:v>177</c:v>
                </c:pt>
                <c:pt idx="7">
                  <c:v>306</c:v>
                </c:pt>
                <c:pt idx="8">
                  <c:v>200</c:v>
                </c:pt>
                <c:pt idx="9">
                  <c:v>26</c:v>
                </c:pt>
                <c:pt idx="10">
                  <c:v>4</c:v>
                </c:pt>
                <c:pt idx="11">
                  <c:v>100</c:v>
                </c:pt>
                <c:pt idx="12">
                  <c:v>302</c:v>
                </c:pt>
                <c:pt idx="13">
                  <c:v>161</c:v>
                </c:pt>
                <c:pt idx="14">
                  <c:v>191</c:v>
                </c:pt>
                <c:pt idx="15">
                  <c:v>119</c:v>
                </c:pt>
                <c:pt idx="16">
                  <c:v>191</c:v>
                </c:pt>
                <c:pt idx="17">
                  <c:v>122</c:v>
                </c:pt>
                <c:pt idx="18">
                  <c:v>28</c:v>
                </c:pt>
                <c:pt idx="19">
                  <c:v>203</c:v>
                </c:pt>
                <c:pt idx="20">
                  <c:v>0</c:v>
                </c:pt>
                <c:pt idx="21">
                  <c:v>0</c:v>
                </c:pt>
                <c:pt idx="22">
                  <c:v>0</c:v>
                </c:pt>
              </c:numCache>
            </c:numRef>
          </c:val>
          <c:smooth val="0"/>
        </c:ser>
        <c:ser>
          <c:idx val="3"/>
          <c:order val="2"/>
          <c:tx>
            <c:v>Forventet besøgstal</c:v>
          </c:tx>
          <c:spPr>
            <a:ln w="3175">
              <a:solidFill>
                <a:schemeClr val="tx1"/>
              </a:solidFill>
              <a:prstDash val="dash"/>
            </a:ln>
          </c:spPr>
          <c:marker>
            <c:symbol val="square"/>
            <c:size val="5"/>
            <c:spPr>
              <a:solidFill>
                <a:schemeClr val="bg1"/>
              </a:solidFill>
              <a:ln w="3175">
                <a:solidFill>
                  <a:schemeClr val="tx1"/>
                </a:solidFill>
                <a:prstDash val="solid"/>
              </a:ln>
            </c:spPr>
          </c:marker>
          <c:val>
            <c:numRef>
              <c:f>'Elevantal statistik'!$G$11:$AC$11</c:f>
              <c:numCache>
                <c:formatCode>General</c:formatCode>
                <c:ptCount val="23"/>
                <c:pt idx="0">
                  <c:v>150</c:v>
                </c:pt>
                <c:pt idx="1">
                  <c:v>225</c:v>
                </c:pt>
                <c:pt idx="2">
                  <c:v>300</c:v>
                </c:pt>
                <c:pt idx="3">
                  <c:v>225</c:v>
                </c:pt>
                <c:pt idx="4">
                  <c:v>300</c:v>
                </c:pt>
                <c:pt idx="5">
                  <c:v>225</c:v>
                </c:pt>
                <c:pt idx="6">
                  <c:v>300</c:v>
                </c:pt>
                <c:pt idx="7">
                  <c:v>375</c:v>
                </c:pt>
                <c:pt idx="8">
                  <c:v>300</c:v>
                </c:pt>
                <c:pt idx="9">
                  <c:v>0</c:v>
                </c:pt>
                <c:pt idx="10">
                  <c:v>0</c:v>
                </c:pt>
                <c:pt idx="11">
                  <c:v>75</c:v>
                </c:pt>
                <c:pt idx="12">
                  <c:v>375</c:v>
                </c:pt>
                <c:pt idx="13">
                  <c:v>225</c:v>
                </c:pt>
                <c:pt idx="14">
                  <c:v>300</c:v>
                </c:pt>
                <c:pt idx="15">
                  <c:v>225</c:v>
                </c:pt>
                <c:pt idx="16">
                  <c:v>300</c:v>
                </c:pt>
                <c:pt idx="17">
                  <c:v>225</c:v>
                </c:pt>
                <c:pt idx="18">
                  <c:v>337.5</c:v>
                </c:pt>
                <c:pt idx="19">
                  <c:v>300</c:v>
                </c:pt>
                <c:pt idx="20">
                  <c:v>300</c:v>
                </c:pt>
                <c:pt idx="21">
                  <c:v>0</c:v>
                </c:pt>
                <c:pt idx="22">
                  <c:v>0</c:v>
                </c:pt>
              </c:numCache>
            </c:numRef>
          </c:val>
          <c:smooth val="0"/>
        </c:ser>
        <c:dLbls>
          <c:showLegendKey val="0"/>
          <c:showVal val="0"/>
          <c:showCatName val="0"/>
          <c:showSerName val="0"/>
          <c:showPercent val="0"/>
          <c:showBubbleSize val="0"/>
        </c:dLbls>
        <c:marker val="1"/>
        <c:smooth val="0"/>
        <c:axId val="142079488"/>
        <c:axId val="142081024"/>
      </c:lineChart>
      <c:lineChart>
        <c:grouping val="standard"/>
        <c:varyColors val="0"/>
        <c:ser>
          <c:idx val="1"/>
          <c:order val="1"/>
          <c:tx>
            <c:v>Kummuleret besøgstal</c:v>
          </c:tx>
          <c:spPr>
            <a:ln w="3175">
              <a:solidFill>
                <a:srgbClr val="C00000"/>
              </a:solidFill>
              <a:prstDash val="solid"/>
            </a:ln>
          </c:spPr>
          <c:marker>
            <c:symbol val="square"/>
            <c:size val="4"/>
            <c:spPr>
              <a:solidFill>
                <a:srgbClr val="C00000"/>
              </a:solidFill>
              <a:ln w="3175">
                <a:solidFill>
                  <a:srgbClr val="C00000"/>
                </a:solidFill>
                <a:prstDash val="solid"/>
              </a:ln>
            </c:spPr>
          </c:marker>
          <c:val>
            <c:numRef>
              <c:f>'Elevantal statistik'!$G$6:$AC$6</c:f>
              <c:numCache>
                <c:formatCode>General</c:formatCode>
                <c:ptCount val="23"/>
                <c:pt idx="0">
                  <c:v>140</c:v>
                </c:pt>
                <c:pt idx="1">
                  <c:v>425</c:v>
                </c:pt>
                <c:pt idx="2">
                  <c:v>691</c:v>
                </c:pt>
                <c:pt idx="3">
                  <c:v>869</c:v>
                </c:pt>
                <c:pt idx="4">
                  <c:v>1171</c:v>
                </c:pt>
                <c:pt idx="5">
                  <c:v>1329</c:v>
                </c:pt>
                <c:pt idx="6">
                  <c:v>1506</c:v>
                </c:pt>
                <c:pt idx="7">
                  <c:v>1812</c:v>
                </c:pt>
                <c:pt idx="8">
                  <c:v>2012</c:v>
                </c:pt>
                <c:pt idx="9">
                  <c:v>2038</c:v>
                </c:pt>
                <c:pt idx="10">
                  <c:v>2042</c:v>
                </c:pt>
                <c:pt idx="11">
                  <c:v>2138</c:v>
                </c:pt>
                <c:pt idx="12">
                  <c:v>2440</c:v>
                </c:pt>
                <c:pt idx="13">
                  <c:v>2601</c:v>
                </c:pt>
                <c:pt idx="14">
                  <c:v>2792</c:v>
                </c:pt>
                <c:pt idx="15">
                  <c:v>2911</c:v>
                </c:pt>
                <c:pt idx="16">
                  <c:v>3102</c:v>
                </c:pt>
                <c:pt idx="17">
                  <c:v>3224</c:v>
                </c:pt>
                <c:pt idx="18">
                  <c:v>3252</c:v>
                </c:pt>
                <c:pt idx="19">
                  <c:v>3455</c:v>
                </c:pt>
                <c:pt idx="20">
                  <c:v>3455</c:v>
                </c:pt>
                <c:pt idx="21">
                  <c:v>3455</c:v>
                </c:pt>
                <c:pt idx="22">
                  <c:v>3455</c:v>
                </c:pt>
              </c:numCache>
            </c:numRef>
          </c:val>
          <c:smooth val="0"/>
        </c:ser>
        <c:ser>
          <c:idx val="2"/>
          <c:order val="3"/>
          <c:tx>
            <c:v>Kummuleret forventet</c:v>
          </c:tx>
          <c:spPr>
            <a:ln w="3175">
              <a:solidFill>
                <a:srgbClr val="C00000"/>
              </a:solidFill>
              <a:prstDash val="dash"/>
            </a:ln>
          </c:spPr>
          <c:marker>
            <c:symbol val="square"/>
            <c:size val="5"/>
            <c:spPr>
              <a:solidFill>
                <a:schemeClr val="bg1"/>
              </a:solidFill>
              <a:ln w="3175">
                <a:solidFill>
                  <a:srgbClr val="C00000"/>
                </a:solidFill>
                <a:prstDash val="solid"/>
              </a:ln>
            </c:spPr>
          </c:marker>
          <c:val>
            <c:numRef>
              <c:f>'Elevantal statistik'!$G$5:$AC$5</c:f>
              <c:numCache>
                <c:formatCode>General</c:formatCode>
                <c:ptCount val="23"/>
                <c:pt idx="0">
                  <c:v>150</c:v>
                </c:pt>
                <c:pt idx="1">
                  <c:v>375</c:v>
                </c:pt>
                <c:pt idx="2">
                  <c:v>675</c:v>
                </c:pt>
                <c:pt idx="3">
                  <c:v>900</c:v>
                </c:pt>
                <c:pt idx="4">
                  <c:v>1200</c:v>
                </c:pt>
                <c:pt idx="5">
                  <c:v>1425</c:v>
                </c:pt>
                <c:pt idx="6">
                  <c:v>1725</c:v>
                </c:pt>
                <c:pt idx="7">
                  <c:v>2100</c:v>
                </c:pt>
                <c:pt idx="8">
                  <c:v>2400</c:v>
                </c:pt>
                <c:pt idx="9">
                  <c:v>2400</c:v>
                </c:pt>
                <c:pt idx="10">
                  <c:v>2400</c:v>
                </c:pt>
                <c:pt idx="11">
                  <c:v>2475</c:v>
                </c:pt>
                <c:pt idx="12">
                  <c:v>2850</c:v>
                </c:pt>
                <c:pt idx="13">
                  <c:v>3075</c:v>
                </c:pt>
                <c:pt idx="14">
                  <c:v>3375</c:v>
                </c:pt>
                <c:pt idx="15">
                  <c:v>3600</c:v>
                </c:pt>
                <c:pt idx="16">
                  <c:v>3900</c:v>
                </c:pt>
                <c:pt idx="17">
                  <c:v>4125</c:v>
                </c:pt>
                <c:pt idx="18">
                  <c:v>4462.5</c:v>
                </c:pt>
                <c:pt idx="19">
                  <c:v>4762.5</c:v>
                </c:pt>
                <c:pt idx="20">
                  <c:v>5062.5</c:v>
                </c:pt>
                <c:pt idx="21">
                  <c:v>5062.5</c:v>
                </c:pt>
                <c:pt idx="22">
                  <c:v>5062.5</c:v>
                </c:pt>
              </c:numCache>
            </c:numRef>
          </c:val>
          <c:smooth val="0"/>
        </c:ser>
        <c:dLbls>
          <c:showLegendKey val="0"/>
          <c:showVal val="0"/>
          <c:showCatName val="0"/>
          <c:showSerName val="0"/>
          <c:showPercent val="0"/>
          <c:showBubbleSize val="0"/>
        </c:dLbls>
        <c:marker val="1"/>
        <c:smooth val="0"/>
        <c:axId val="141044352"/>
        <c:axId val="141042432"/>
      </c:lineChart>
      <c:catAx>
        <c:axId val="142079488"/>
        <c:scaling>
          <c:orientation val="minMax"/>
        </c:scaling>
        <c:delete val="0"/>
        <c:axPos val="b"/>
        <c:majorTickMark val="out"/>
        <c:minorTickMark val="none"/>
        <c:tickLblPos val="nextTo"/>
        <c:crossAx val="142081024"/>
        <c:crosses val="autoZero"/>
        <c:auto val="1"/>
        <c:lblAlgn val="ctr"/>
        <c:lblOffset val="100"/>
        <c:noMultiLvlLbl val="0"/>
      </c:catAx>
      <c:valAx>
        <c:axId val="142081024"/>
        <c:scaling>
          <c:orientation val="minMax"/>
        </c:scaling>
        <c:delete val="0"/>
        <c:axPos val="l"/>
        <c:title>
          <c:tx>
            <c:rich>
              <a:bodyPr rot="-5400000" vert="horz"/>
              <a:lstStyle/>
              <a:p>
                <a:pPr>
                  <a:defRPr/>
                </a:pPr>
                <a:r>
                  <a:rPr lang="en-US"/>
                  <a:t>Besøgstal</a:t>
                </a:r>
              </a:p>
            </c:rich>
          </c:tx>
          <c:layout>
            <c:manualLayout>
              <c:xMode val="edge"/>
              <c:yMode val="edge"/>
              <c:x val="9.6135530527038555E-3"/>
              <c:y val="0.33481618937760166"/>
            </c:manualLayout>
          </c:layout>
          <c:overlay val="0"/>
        </c:title>
        <c:numFmt formatCode="General" sourceLinked="1"/>
        <c:majorTickMark val="out"/>
        <c:minorTickMark val="none"/>
        <c:tickLblPos val="nextTo"/>
        <c:crossAx val="142079488"/>
        <c:crosses val="autoZero"/>
        <c:crossBetween val="between"/>
      </c:valAx>
      <c:valAx>
        <c:axId val="141042432"/>
        <c:scaling>
          <c:orientation val="minMax"/>
        </c:scaling>
        <c:delete val="0"/>
        <c:axPos val="r"/>
        <c:title>
          <c:tx>
            <c:rich>
              <a:bodyPr rot="5400000" vert="horz"/>
              <a:lstStyle/>
              <a:p>
                <a:pPr>
                  <a:defRPr>
                    <a:solidFill>
                      <a:srgbClr val="C00000"/>
                    </a:solidFill>
                  </a:defRPr>
                </a:pPr>
                <a:r>
                  <a:rPr lang="en-US">
                    <a:solidFill>
                      <a:srgbClr val="C00000"/>
                    </a:solidFill>
                  </a:rPr>
                  <a:t>Kummuleret besøgstal</a:t>
                </a:r>
              </a:p>
            </c:rich>
          </c:tx>
          <c:layout>
            <c:manualLayout>
              <c:xMode val="edge"/>
              <c:yMode val="edge"/>
              <c:x val="0.9626234814002681"/>
              <c:y val="0.2820987344734775"/>
            </c:manualLayout>
          </c:layout>
          <c:overlay val="0"/>
        </c:title>
        <c:numFmt formatCode="General" sourceLinked="1"/>
        <c:majorTickMark val="out"/>
        <c:minorTickMark val="none"/>
        <c:tickLblPos val="nextTo"/>
        <c:txPr>
          <a:bodyPr/>
          <a:lstStyle/>
          <a:p>
            <a:pPr>
              <a:defRPr>
                <a:solidFill>
                  <a:srgbClr val="C00000"/>
                </a:solidFill>
              </a:defRPr>
            </a:pPr>
            <a:endParaRPr lang="da-DK"/>
          </a:p>
        </c:txPr>
        <c:crossAx val="141044352"/>
        <c:crosses val="max"/>
        <c:crossBetween val="between"/>
      </c:valAx>
      <c:catAx>
        <c:axId val="141044352"/>
        <c:scaling>
          <c:orientation val="minMax"/>
        </c:scaling>
        <c:delete val="1"/>
        <c:axPos val="b"/>
        <c:majorTickMark val="out"/>
        <c:minorTickMark val="none"/>
        <c:tickLblPos val="nextTo"/>
        <c:crossAx val="141042432"/>
        <c:crosses val="autoZero"/>
        <c:auto val="1"/>
        <c:lblAlgn val="ctr"/>
        <c:lblOffset val="100"/>
        <c:noMultiLvlLbl val="0"/>
      </c:catAx>
    </c:plotArea>
    <c:legend>
      <c:legendPos val="t"/>
      <c:layout>
        <c:manualLayout>
          <c:xMode val="edge"/>
          <c:yMode val="edge"/>
          <c:x val="8.6919831223628688E-2"/>
          <c:y val="8.4925690021231421E-3"/>
          <c:w val="0.58214736353390917"/>
          <c:h val="0.15321831586338333"/>
        </c:manualLayout>
      </c:layout>
      <c:overlay val="0"/>
      <c:txPr>
        <a:bodyPr/>
        <a:lstStyle/>
        <a:p>
          <a:pPr>
            <a:defRPr sz="800"/>
          </a:pPr>
          <a:endParaRPr lang="da-DK"/>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154577268750497"/>
          <c:y val="0.15794105354665061"/>
          <c:w val="0.86477730056470214"/>
          <c:h val="0.62067204975174284"/>
        </c:manualLayout>
      </c:layout>
      <c:lineChart>
        <c:grouping val="standard"/>
        <c:varyColors val="0"/>
        <c:ser>
          <c:idx val="0"/>
          <c:order val="0"/>
          <c:tx>
            <c:v>1. år</c:v>
          </c:tx>
          <c:spPr>
            <a:ln w="9525">
              <a:solidFill>
                <a:schemeClr val="tx1"/>
              </a:solidFill>
            </a:ln>
          </c:spPr>
          <c:marker>
            <c:symbol val="square"/>
            <c:size val="5"/>
            <c:spPr>
              <a:solidFill>
                <a:schemeClr val="tx1"/>
              </a:solidFill>
              <a:ln w="9525">
                <a:solidFill>
                  <a:schemeClr val="tx1"/>
                </a:solidFill>
              </a:ln>
            </c:spPr>
          </c:marker>
          <c:cat>
            <c:strRef>
              <c:f>'Elevantal statistik'!$F$8:$Q$8</c:f>
              <c:strCache>
                <c:ptCount val="12"/>
                <c:pt idx="0">
                  <c:v>08</c:v>
                </c:pt>
                <c:pt idx="1">
                  <c:v>09</c:v>
                </c:pt>
                <c:pt idx="2">
                  <c:v>10</c:v>
                </c:pt>
                <c:pt idx="3">
                  <c:v>11</c:v>
                </c:pt>
                <c:pt idx="4">
                  <c:v>12</c:v>
                </c:pt>
                <c:pt idx="5">
                  <c:v>01</c:v>
                </c:pt>
                <c:pt idx="6">
                  <c:v>02</c:v>
                </c:pt>
                <c:pt idx="7">
                  <c:v>03</c:v>
                </c:pt>
                <c:pt idx="8">
                  <c:v>04</c:v>
                </c:pt>
                <c:pt idx="9">
                  <c:v>05</c:v>
                </c:pt>
                <c:pt idx="10">
                  <c:v>06</c:v>
                </c:pt>
                <c:pt idx="11">
                  <c:v>07</c:v>
                </c:pt>
              </c:strCache>
            </c:strRef>
          </c:cat>
          <c:val>
            <c:numRef>
              <c:f>'Elevantal statistik'!$F$7:$Q$7</c:f>
              <c:numCache>
                <c:formatCode>General</c:formatCode>
                <c:ptCount val="12"/>
                <c:pt idx="0">
                  <c:v>0</c:v>
                </c:pt>
                <c:pt idx="1">
                  <c:v>140</c:v>
                </c:pt>
                <c:pt idx="2">
                  <c:v>285</c:v>
                </c:pt>
                <c:pt idx="3">
                  <c:v>266</c:v>
                </c:pt>
                <c:pt idx="4">
                  <c:v>178</c:v>
                </c:pt>
                <c:pt idx="5">
                  <c:v>302</c:v>
                </c:pt>
                <c:pt idx="6">
                  <c:v>158</c:v>
                </c:pt>
                <c:pt idx="7">
                  <c:v>177</c:v>
                </c:pt>
                <c:pt idx="8">
                  <c:v>306</c:v>
                </c:pt>
                <c:pt idx="9">
                  <c:v>200</c:v>
                </c:pt>
                <c:pt idx="10">
                  <c:v>26</c:v>
                </c:pt>
                <c:pt idx="11">
                  <c:v>4</c:v>
                </c:pt>
              </c:numCache>
            </c:numRef>
          </c:val>
          <c:smooth val="0"/>
        </c:ser>
        <c:ser>
          <c:idx val="1"/>
          <c:order val="1"/>
          <c:tx>
            <c:v>2. år</c:v>
          </c:tx>
          <c:spPr>
            <a:ln w="3175">
              <a:solidFill>
                <a:srgbClr val="C00000"/>
              </a:solidFill>
              <a:prstDash val="solid"/>
            </a:ln>
          </c:spPr>
          <c:marker>
            <c:symbol val="square"/>
            <c:size val="4"/>
            <c:spPr>
              <a:solidFill>
                <a:srgbClr val="C00000"/>
              </a:solidFill>
              <a:ln w="3175">
                <a:solidFill>
                  <a:srgbClr val="C00000"/>
                </a:solidFill>
                <a:prstDash val="solid"/>
              </a:ln>
            </c:spPr>
          </c:marker>
          <c:val>
            <c:numRef>
              <c:f>'Elevantal statistik'!$R$7:$AC$7</c:f>
              <c:numCache>
                <c:formatCode>General</c:formatCode>
                <c:ptCount val="12"/>
                <c:pt idx="0">
                  <c:v>100</c:v>
                </c:pt>
                <c:pt idx="1">
                  <c:v>302</c:v>
                </c:pt>
                <c:pt idx="2">
                  <c:v>161</c:v>
                </c:pt>
                <c:pt idx="3">
                  <c:v>191</c:v>
                </c:pt>
                <c:pt idx="4">
                  <c:v>119</c:v>
                </c:pt>
                <c:pt idx="5">
                  <c:v>191</c:v>
                </c:pt>
                <c:pt idx="6">
                  <c:v>122</c:v>
                </c:pt>
                <c:pt idx="7">
                  <c:v>28</c:v>
                </c:pt>
                <c:pt idx="8">
                  <c:v>203</c:v>
                </c:pt>
                <c:pt idx="9">
                  <c:v>0</c:v>
                </c:pt>
                <c:pt idx="10">
                  <c:v>0</c:v>
                </c:pt>
                <c:pt idx="11">
                  <c:v>0</c:v>
                </c:pt>
              </c:numCache>
            </c:numRef>
          </c:val>
          <c:smooth val="0"/>
        </c:ser>
        <c:ser>
          <c:idx val="3"/>
          <c:order val="2"/>
          <c:tx>
            <c:v>Forventet 1. år</c:v>
          </c:tx>
          <c:spPr>
            <a:ln w="3175">
              <a:solidFill>
                <a:schemeClr val="tx1"/>
              </a:solidFill>
              <a:prstDash val="dash"/>
            </a:ln>
          </c:spPr>
          <c:marker>
            <c:symbol val="none"/>
          </c:marker>
          <c:cat>
            <c:strRef>
              <c:f>'Elevantal statistik'!$F$8:$Q$8</c:f>
              <c:strCache>
                <c:ptCount val="12"/>
                <c:pt idx="0">
                  <c:v>08</c:v>
                </c:pt>
                <c:pt idx="1">
                  <c:v>09</c:v>
                </c:pt>
                <c:pt idx="2">
                  <c:v>10</c:v>
                </c:pt>
                <c:pt idx="3">
                  <c:v>11</c:v>
                </c:pt>
                <c:pt idx="4">
                  <c:v>12</c:v>
                </c:pt>
                <c:pt idx="5">
                  <c:v>01</c:v>
                </c:pt>
                <c:pt idx="6">
                  <c:v>02</c:v>
                </c:pt>
                <c:pt idx="7">
                  <c:v>03</c:v>
                </c:pt>
                <c:pt idx="8">
                  <c:v>04</c:v>
                </c:pt>
                <c:pt idx="9">
                  <c:v>05</c:v>
                </c:pt>
                <c:pt idx="10">
                  <c:v>06</c:v>
                </c:pt>
                <c:pt idx="11">
                  <c:v>07</c:v>
                </c:pt>
              </c:strCache>
            </c:strRef>
          </c:cat>
          <c:val>
            <c:numRef>
              <c:f>'Elevantal statistik'!$F$11:$Q$11</c:f>
              <c:numCache>
                <c:formatCode>General</c:formatCode>
                <c:ptCount val="12"/>
                <c:pt idx="0">
                  <c:v>0</c:v>
                </c:pt>
                <c:pt idx="1">
                  <c:v>150</c:v>
                </c:pt>
                <c:pt idx="2">
                  <c:v>225</c:v>
                </c:pt>
                <c:pt idx="3">
                  <c:v>300</c:v>
                </c:pt>
                <c:pt idx="4">
                  <c:v>225</c:v>
                </c:pt>
                <c:pt idx="5">
                  <c:v>300</c:v>
                </c:pt>
                <c:pt idx="6">
                  <c:v>225</c:v>
                </c:pt>
                <c:pt idx="7">
                  <c:v>300</c:v>
                </c:pt>
                <c:pt idx="8">
                  <c:v>375</c:v>
                </c:pt>
                <c:pt idx="9">
                  <c:v>300</c:v>
                </c:pt>
                <c:pt idx="10">
                  <c:v>0</c:v>
                </c:pt>
                <c:pt idx="11">
                  <c:v>0</c:v>
                </c:pt>
              </c:numCache>
            </c:numRef>
          </c:val>
          <c:smooth val="0"/>
        </c:ser>
        <c:ser>
          <c:idx val="2"/>
          <c:order val="3"/>
          <c:tx>
            <c:v>Forventet 2. år</c:v>
          </c:tx>
          <c:spPr>
            <a:ln w="9525">
              <a:solidFill>
                <a:srgbClr val="C00000"/>
              </a:solidFill>
              <a:prstDash val="dash"/>
            </a:ln>
          </c:spPr>
          <c:marker>
            <c:symbol val="none"/>
          </c:marker>
          <c:val>
            <c:numRef>
              <c:f>'Elevantal statistik'!$R$11:$AC$11</c:f>
              <c:numCache>
                <c:formatCode>General</c:formatCode>
                <c:ptCount val="12"/>
                <c:pt idx="0">
                  <c:v>75</c:v>
                </c:pt>
                <c:pt idx="1">
                  <c:v>375</c:v>
                </c:pt>
                <c:pt idx="2">
                  <c:v>225</c:v>
                </c:pt>
                <c:pt idx="3">
                  <c:v>300</c:v>
                </c:pt>
                <c:pt idx="4">
                  <c:v>225</c:v>
                </c:pt>
                <c:pt idx="5">
                  <c:v>300</c:v>
                </c:pt>
                <c:pt idx="6">
                  <c:v>225</c:v>
                </c:pt>
                <c:pt idx="7">
                  <c:v>337.5</c:v>
                </c:pt>
                <c:pt idx="8">
                  <c:v>300</c:v>
                </c:pt>
                <c:pt idx="9">
                  <c:v>300</c:v>
                </c:pt>
                <c:pt idx="10">
                  <c:v>0</c:v>
                </c:pt>
                <c:pt idx="11">
                  <c:v>0</c:v>
                </c:pt>
              </c:numCache>
            </c:numRef>
          </c:val>
          <c:smooth val="0"/>
        </c:ser>
        <c:dLbls>
          <c:showLegendKey val="0"/>
          <c:showVal val="0"/>
          <c:showCatName val="0"/>
          <c:showSerName val="0"/>
          <c:showPercent val="0"/>
          <c:showBubbleSize val="0"/>
        </c:dLbls>
        <c:marker val="1"/>
        <c:smooth val="0"/>
        <c:axId val="141096064"/>
        <c:axId val="141097600"/>
      </c:lineChart>
      <c:catAx>
        <c:axId val="141096064"/>
        <c:scaling>
          <c:orientation val="minMax"/>
        </c:scaling>
        <c:delete val="0"/>
        <c:axPos val="b"/>
        <c:majorTickMark val="out"/>
        <c:minorTickMark val="none"/>
        <c:tickLblPos val="nextTo"/>
        <c:crossAx val="141097600"/>
        <c:crosses val="autoZero"/>
        <c:auto val="1"/>
        <c:lblAlgn val="ctr"/>
        <c:lblOffset val="100"/>
        <c:noMultiLvlLbl val="0"/>
      </c:catAx>
      <c:valAx>
        <c:axId val="141097600"/>
        <c:scaling>
          <c:orientation val="minMax"/>
        </c:scaling>
        <c:delete val="0"/>
        <c:axPos val="l"/>
        <c:title>
          <c:tx>
            <c:rich>
              <a:bodyPr rot="-5400000" vert="horz"/>
              <a:lstStyle/>
              <a:p>
                <a:pPr>
                  <a:defRPr/>
                </a:pPr>
                <a:r>
                  <a:rPr lang="en-US"/>
                  <a:t>Besøgstal</a:t>
                </a:r>
              </a:p>
            </c:rich>
          </c:tx>
          <c:layout>
            <c:manualLayout>
              <c:xMode val="edge"/>
              <c:yMode val="edge"/>
              <c:x val="9.6135530527038555E-3"/>
              <c:y val="0.33481618937760166"/>
            </c:manualLayout>
          </c:layout>
          <c:overlay val="0"/>
        </c:title>
        <c:numFmt formatCode="General" sourceLinked="1"/>
        <c:majorTickMark val="out"/>
        <c:minorTickMark val="none"/>
        <c:tickLblPos val="nextTo"/>
        <c:crossAx val="141096064"/>
        <c:crosses val="autoZero"/>
        <c:crossBetween val="between"/>
      </c:valAx>
    </c:plotArea>
    <c:legend>
      <c:legendPos val="t"/>
      <c:layout>
        <c:manualLayout>
          <c:xMode val="edge"/>
          <c:yMode val="edge"/>
          <c:x val="0.10450070323488045"/>
          <c:y val="8.4925690021231421E-3"/>
          <c:w val="0.41652601969057668"/>
          <c:h val="0.15321831586338333"/>
        </c:manualLayout>
      </c:layout>
      <c:overlay val="0"/>
      <c:txPr>
        <a:bodyPr/>
        <a:lstStyle/>
        <a:p>
          <a:pPr>
            <a:defRPr sz="800"/>
          </a:pPr>
          <a:endParaRPr lang="da-DK"/>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4195406824146981"/>
          <c:y val="0.22277777777777777"/>
          <c:w val="0.82307895888013993"/>
          <c:h val="0.45028215223097112"/>
        </c:manualLayout>
      </c:layout>
      <c:barChart>
        <c:barDir val="col"/>
        <c:grouping val="clustered"/>
        <c:varyColors val="0"/>
        <c:ser>
          <c:idx val="0"/>
          <c:order val="0"/>
          <c:tx>
            <c:strRef>
              <c:f>'Elevantal statistik'!$E$34</c:f>
              <c:strCache>
                <c:ptCount val="1"/>
                <c:pt idx="0">
                  <c:v>Anddel af alle elever</c:v>
                </c:pt>
              </c:strCache>
            </c:strRef>
          </c:tx>
          <c:spPr>
            <a:solidFill>
              <a:schemeClr val="bg1">
                <a:lumMod val="50000"/>
              </a:schemeClr>
            </a:solidFill>
            <a:ln>
              <a:solidFill>
                <a:schemeClr val="tx1">
                  <a:lumMod val="75000"/>
                  <a:lumOff val="25000"/>
                </a:schemeClr>
              </a:solidFill>
            </a:ln>
          </c:spPr>
          <c:invertIfNegative val="0"/>
          <c:cat>
            <c:strRef>
              <c:f>'Elevantal statistik'!$B$35:$B$41</c:f>
              <c:strCache>
                <c:ptCount val="7"/>
                <c:pt idx="0">
                  <c:v>1.g. Biologi</c:v>
                </c:pt>
                <c:pt idx="1">
                  <c:v>1.g. Bioteknologi</c:v>
                </c:pt>
                <c:pt idx="2">
                  <c:v>2.g. Biologi</c:v>
                </c:pt>
                <c:pt idx="3">
                  <c:v>2.g. Bioteknologi</c:v>
                </c:pt>
                <c:pt idx="4">
                  <c:v>3.g. Biologi</c:v>
                </c:pt>
                <c:pt idx="5">
                  <c:v>3.g. Biologi/Biotek</c:v>
                </c:pt>
                <c:pt idx="6">
                  <c:v>3.g. Bioteknologi</c:v>
                </c:pt>
              </c:strCache>
            </c:strRef>
          </c:cat>
          <c:val>
            <c:numRef>
              <c:f>'Elevantal statistik'!$E$35:$E$41</c:f>
              <c:numCache>
                <c:formatCode>_ * #,##0_ ;_ * \-#,##0_ ;_ * "-"??_ ;_ @_ </c:formatCode>
                <c:ptCount val="7"/>
                <c:pt idx="0">
                  <c:v>7.4414109688330505</c:v>
                </c:pt>
                <c:pt idx="1">
                  <c:v>8.0454215994201501</c:v>
                </c:pt>
                <c:pt idx="2">
                  <c:v>30.128050253684464</c:v>
                </c:pt>
                <c:pt idx="3">
                  <c:v>11.693645808166224</c:v>
                </c:pt>
                <c:pt idx="4">
                  <c:v>27.277120077313359</c:v>
                </c:pt>
                <c:pt idx="5">
                  <c:v>9.6641700893935728E-2</c:v>
                </c:pt>
                <c:pt idx="6">
                  <c:v>15.317709591688814</c:v>
                </c:pt>
              </c:numCache>
            </c:numRef>
          </c:val>
        </c:ser>
        <c:dLbls>
          <c:showLegendKey val="0"/>
          <c:showVal val="0"/>
          <c:showCatName val="0"/>
          <c:showSerName val="0"/>
          <c:showPercent val="0"/>
          <c:showBubbleSize val="0"/>
        </c:dLbls>
        <c:gapWidth val="150"/>
        <c:axId val="142088064"/>
        <c:axId val="142089600"/>
      </c:barChart>
      <c:catAx>
        <c:axId val="142088064"/>
        <c:scaling>
          <c:orientation val="minMax"/>
        </c:scaling>
        <c:delete val="0"/>
        <c:axPos val="b"/>
        <c:majorTickMark val="out"/>
        <c:minorTickMark val="none"/>
        <c:tickLblPos val="nextTo"/>
        <c:crossAx val="142089600"/>
        <c:crosses val="autoZero"/>
        <c:auto val="1"/>
        <c:lblAlgn val="ctr"/>
        <c:lblOffset val="100"/>
        <c:noMultiLvlLbl val="0"/>
      </c:catAx>
      <c:valAx>
        <c:axId val="142089600"/>
        <c:scaling>
          <c:orientation val="minMax"/>
        </c:scaling>
        <c:delete val="0"/>
        <c:axPos val="l"/>
        <c:title>
          <c:tx>
            <c:rich>
              <a:bodyPr rot="-5400000" vert="horz"/>
              <a:lstStyle/>
              <a:p>
                <a:pPr>
                  <a:defRPr/>
                </a:pPr>
                <a:r>
                  <a:rPr lang="en-US"/>
                  <a:t>%</a:t>
                </a:r>
              </a:p>
            </c:rich>
          </c:tx>
          <c:overlay val="0"/>
        </c:title>
        <c:numFmt formatCode="_ * #,##0_ ;_ * \-#,##0_ ;_ * &quot;-&quot;??_ ;_ @_ " sourceLinked="1"/>
        <c:majorTickMark val="out"/>
        <c:minorTickMark val="none"/>
        <c:tickLblPos val="nextTo"/>
        <c:txPr>
          <a:bodyPr/>
          <a:lstStyle/>
          <a:p>
            <a:pPr>
              <a:defRPr sz="1100" b="1"/>
            </a:pPr>
            <a:endParaRPr lang="da-DK"/>
          </a:p>
        </c:txPr>
        <c:crossAx val="142088064"/>
        <c:crosses val="autoZero"/>
        <c:crossBetween val="between"/>
      </c:valAx>
    </c:plotArea>
    <c:plotVisOnly val="1"/>
    <c:dispBlanksAs val="gap"/>
    <c:showDLblsOverMax val="0"/>
  </c:chart>
  <c:txPr>
    <a:bodyPr/>
    <a:lstStyle/>
    <a:p>
      <a:pPr>
        <a:defRPr>
          <a:latin typeface="Adobe Song Std L" pitchFamily="18" charset="-128"/>
          <a:ea typeface="Adobe Song Std L" pitchFamily="18" charset="-128"/>
        </a:defRPr>
      </a:pPr>
      <a:endParaRPr lang="da-DK"/>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121920</xdr:colOff>
      <xdr:row>13</xdr:row>
      <xdr:rowOff>114300</xdr:rowOff>
    </xdr:from>
    <xdr:to>
      <xdr:col>24</xdr:col>
      <xdr:colOff>160020</xdr:colOff>
      <xdr:row>29</xdr:row>
      <xdr:rowOff>179070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571500</xdr:colOff>
      <xdr:row>13</xdr:row>
      <xdr:rowOff>114300</xdr:rowOff>
    </xdr:from>
    <xdr:to>
      <xdr:col>11</xdr:col>
      <xdr:colOff>426720</xdr:colOff>
      <xdr:row>29</xdr:row>
      <xdr:rowOff>179070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320040</xdr:colOff>
      <xdr:row>32</xdr:row>
      <xdr:rowOff>64770</xdr:rowOff>
    </xdr:from>
    <xdr:to>
      <xdr:col>15</xdr:col>
      <xdr:colOff>388620</xdr:colOff>
      <xdr:row>47</xdr:row>
      <xdr:rowOff>64770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Andreas Kelager" refreshedDate="42374.421998495367" createdVersion="4" refreshedVersion="4" minRefreshableVersion="3" recordCount="113">
  <cacheSource type="worksheet">
    <worksheetSource ref="A1:AL212" sheet="Tap Water"/>
  </cacheSource>
  <cacheFields count="40">
    <cacheField name="Status" numFmtId="0">
      <sharedItems containsBlank="1"/>
    </cacheField>
    <cacheField name="Sags No." numFmtId="0">
      <sharedItems containsBlank="1"/>
    </cacheField>
    <cacheField name="Gymnasium" numFmtId="0">
      <sharedItems containsBlank="1" count="55">
        <s v="Greve Gymnasium"/>
        <s v="Stenhus Gymnasium &amp; HF"/>
        <s v="Hvidovre Gymnasium og HF"/>
        <s v="Svendborg Gymnasium &amp; HF"/>
        <s v="Odsherreds Gymnasium"/>
        <s v="TEC-HTX Lyngby"/>
        <s v="Rysensteen Gymnasium"/>
        <s v="Tørring Gymnasium"/>
        <s v="Høng Gymnasium og HF"/>
        <s v="Gribskov Gymnasium"/>
        <s v="Sankt Annæ Gymnasium"/>
        <s v="Rødovre Gymnasium"/>
        <s v="Gl. Hellerup Gymnasium"/>
        <s v="Frederiksværk Gymnasium"/>
        <s v="Viborg Gymnasium og HF"/>
        <s v="Tårnby Gymnasium &amp; HF"/>
        <s v="Fyns HF kursus"/>
        <s v="Nykøbing Katedralskole"/>
        <s v="Hasseris Gymnasium og IB"/>
        <s v="Frederiksborg Gymnasium og HF"/>
        <s v="Københavns VUC"/>
        <s v="Skanderborg Gymnasium"/>
        <s v="Køge Gymnasium"/>
        <s v="Falkonergårdens Gymnasium og HF-Kursus"/>
        <s v="Egedal gymnasium"/>
        <s v="Høje-Taastrup Gymnasium"/>
        <s v="Rosborg Gymnasium"/>
        <s v="Viby Gymnasium"/>
        <s v="Borupgaard Gymnasium"/>
        <s v="Espergærde Gymnasium og HF"/>
        <s v="Christianshavns Gymnasium"/>
        <s v="Vordingborg Gymnasium &amp; HF"/>
        <s v="Frederiksberg Gymnasium"/>
        <s v="Birkerød Gymnasium, HF, IB og Kostskole"/>
        <s v="Rungsted Gymnasium"/>
        <s v="HTX-Vibenshus (KTS)"/>
        <s v="Ørestad Gymnasium"/>
        <s v="Ordrup Gymnasium"/>
        <s v="Gladsaxe Gymnasium"/>
        <s v="Nærum Gymnasium"/>
        <s v="Grindsted gymnasium og HF"/>
        <s v="Helsingør Gymnasium"/>
        <s v="Roskilde Gymnasium"/>
        <s v="VUC Frederiksberg"/>
        <s v="Nørresundby Gymnasium &amp; HF"/>
        <s v="Gentofte Hf"/>
        <s v="Silkeborg Gymnasium"/>
        <s v="Virum Gymnasium"/>
        <s v="Munkensdam Gymnasium"/>
        <s v="VUC Roskilde"/>
        <s v="Allerød Gymnasium"/>
        <s v="Thisted Gymnasium"/>
        <s v="Botanisk Museum"/>
        <s v="Bornholms Gymnasium"/>
        <m/>
      </sharedItems>
    </cacheField>
    <cacheField name="lærer" numFmtId="0">
      <sharedItems containsBlank="1"/>
    </cacheField>
    <cacheField name="Mailadresse" numFmtId="0">
      <sharedItems containsBlank="1"/>
    </cacheField>
    <cacheField name="Dato for _x000a_besøg" numFmtId="0">
      <sharedItems containsDate="1" containsBlank="1" containsMixedTypes="1" minDate="2015-01-21T00:00:00" maxDate="2016-04-13T00:00:00"/>
    </cacheField>
    <cacheField name="Mailadresse2" numFmtId="0">
      <sharedItems containsBlank="1" containsMixedTypes="1" containsNumber="1" containsInteger="1" minValue="25135959" maxValue="61995921"/>
    </cacheField>
    <cacheField name="Lærerens telefonnummer" numFmtId="0">
      <sharedItems containsBlank="1" containsMixedTypes="1" containsNumber="1" containsInteger="1" minValue="1" maxValue="91250681"/>
    </cacheField>
    <cacheField name="År" numFmtId="0">
      <sharedItems containsBlank="1" containsMixedTypes="1" containsNumber="1" containsInteger="1" minValue="2015" maxValue="2016"/>
    </cacheField>
    <cacheField name="Periode" numFmtId="0">
      <sharedItems containsBlank="1" containsMixedTypes="1" containsNumber="1" containsInteger="1" minValue="2" maxValue="4"/>
    </cacheField>
    <cacheField name="Antal _x000a_elever" numFmtId="0">
      <sharedItems containsBlank="1" containsMixedTypes="1" containsNumber="1" containsInteger="1" minValue="3" maxValue="30"/>
    </cacheField>
    <cacheField name="Antal _x000a_lærer" numFmtId="0">
      <sharedItems containsBlank="1" containsMixedTypes="1" containsNumber="1" containsInteger="1" minValue="1" maxValue="30"/>
    </cacheField>
    <cacheField name="Klasse" numFmtId="0">
      <sharedItems containsBlank="1" containsMixedTypes="1" containsNumber="1" containsInteger="1" minValue="1" maxValue="2"/>
    </cacheField>
    <cacheField name="lærer2" numFmtId="0">
      <sharedItems containsBlank="1"/>
    </cacheField>
    <cacheField name="Gymnasium2" numFmtId="0">
      <sharedItems containsBlank="1"/>
    </cacheField>
    <cacheField name="Adresse" numFmtId="0">
      <sharedItems containsBlank="1"/>
    </cacheField>
    <cacheField name="postnummer" numFmtId="0">
      <sharedItems containsBlank="1"/>
    </cacheField>
    <cacheField name="Samlet_adresse" numFmtId="0">
      <sharedItems containsBlank="1"/>
    </cacheField>
    <cacheField name="Dato for _x000a_Bookning" numFmtId="0">
      <sharedItems containsDate="1" containsBlank="1" containsMixedTypes="1" minDate="2014-05-21T00:00:00" maxDate="2015-12-08T00:00:00"/>
    </cacheField>
    <cacheField name="Vandtype" numFmtId="0">
      <sharedItems containsBlank="1" count="3">
        <m/>
        <s v="Cold"/>
        <s v="Hot"/>
      </sharedItems>
    </cacheField>
    <cacheField name="Temperatur (°C)" numFmtId="0">
      <sharedItems containsBlank="1" containsMixedTypes="1" containsNumber="1" minValue="1" maxValue="58"/>
    </cacheField>
    <cacheField name="Kommentarer" numFmtId="0">
      <sharedItems containsBlank="1"/>
    </cacheField>
    <cacheField name="Kuvert/prøver _x000a_afsendt" numFmtId="0">
      <sharedItems containsDate="1" containsBlank="1" containsMixedTypes="1" minDate="2015-10-23T00:00:00" maxDate="2015-10-24T00:00:00"/>
    </cacheField>
    <cacheField name="Sendt info email til læren" numFmtId="0">
      <sharedItems containsNonDate="0" containsString="0" containsBlank="1"/>
    </cacheField>
    <cacheField name="Prøver _x000a_modtaget" numFmtId="177">
      <sharedItems containsNonDate="0" containsDate="1" containsString="0" containsBlank="1" minDate="2015-08-20T00:00:00" maxDate="2016-01-06T00:00:00"/>
    </cacheField>
    <cacheField name="Dato for _x000a_indsamling" numFmtId="177">
      <sharedItems containsNonDate="0" containsDate="1" containsString="0" containsBlank="1" minDate="2015-08-20T00:00:00" maxDate="2015-12-09T00:00:00"/>
    </cacheField>
    <cacheField name="Prøvenummer" numFmtId="0">
      <sharedItems containsBlank="1"/>
    </cacheField>
    <cacheField name="Dato for ekst." numFmtId="177">
      <sharedItems containsDate="1" containsBlank="1" containsMixedTypes="1" minDate="2015-08-25T00:00:00" maxDate="2015-12-11T00:00:00"/>
    </cacheField>
    <cacheField name="Elueret i (yl)" numFmtId="0">
      <sharedItems containsString="0" containsBlank="1" containsNumber="1" containsInteger="1" minValue="40" maxValue="125"/>
    </cacheField>
    <cacheField name="ng/µl" numFmtId="0">
      <sharedItems containsBlank="1" containsMixedTypes="1" containsNumber="1" minValue="0.122" maxValue="9.7799999999999994"/>
    </cacheField>
    <cacheField name="Dato_PCR_kørsel" numFmtId="0">
      <sharedItems containsDate="1" containsBlank="1" containsMixedTypes="1" minDate="2015-10-07T00:00:00" maxDate="2015-12-18T00:00:00"/>
    </cacheField>
    <cacheField name="16S PCR-Qubit ng/yl" numFmtId="0">
      <sharedItems containsString="0" containsBlank="1" containsNumber="1" minValue="1.82" maxValue="28.9"/>
    </cacheField>
    <cacheField name="16S PR gelresultat" numFmtId="0">
      <sharedItems containsBlank="1"/>
    </cacheField>
    <cacheField name="16S NC PCR-Qubit ng/yl" numFmtId="0">
      <sharedItems containsString="0" containsBlank="1" containsNumber="1" minValue="0.81100000000000005" maxValue="21.7"/>
    </cacheField>
    <cacheField name="16S NC gelresultat" numFmtId="0">
      <sharedItems containsBlank="1"/>
    </cacheField>
    <cacheField name="18S PCR-Qubit ng/yl" numFmtId="0">
      <sharedItems containsString="0" containsBlank="1" containsNumber="1" minValue="1.35" maxValue="37.1"/>
    </cacheField>
    <cacheField name="18S PR gelresultat" numFmtId="0">
      <sharedItems containsBlank="1"/>
    </cacheField>
    <cacheField name="18S NC PCR-Qubit ng/yl" numFmtId="0">
      <sharedItems containsString="0" containsBlank="1" containsNumber="1" minValue="0.78800000000000003" maxValue="26"/>
    </cacheField>
    <cacheField name="18S NC gelresultat" numFmtId="0">
      <sharedItems containsBlank="1"/>
    </cacheField>
    <cacheField name="Not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ndreas Kelager" refreshedDate="42398.433204513887" createdVersion="4" refreshedVersion="4" minRefreshableVersion="3" recordCount="233">
  <cacheSource type="worksheet">
    <worksheetSource ref="A1:AO234" sheet="GYM"/>
  </cacheSource>
  <cacheFields count="41">
    <cacheField name="Status" numFmtId="0">
      <sharedItems containsBlank="1" count="3">
        <s v="Aflyst"/>
        <s v="Bekræftet"/>
        <m u="1"/>
      </sharedItems>
    </cacheField>
    <cacheField name="Sags No." numFmtId="0">
      <sharedItems/>
    </cacheField>
    <cacheField name="Institutionsnavn" numFmtId="0">
      <sharedItems/>
    </cacheField>
    <cacheField name="Lærer" numFmtId="0">
      <sharedItems/>
    </cacheField>
    <cacheField name="Dato for _x000a_besøg" numFmtId="170">
      <sharedItems containsDate="1" containsMixedTypes="1" minDate="2014-09-17T00:00:00" maxDate="2016-05-26T00:00:00"/>
    </cacheField>
    <cacheField name="Mailadresse" numFmtId="0">
      <sharedItems containsBlank="1"/>
    </cacheField>
    <cacheField name="Lærerens telefonnummer" numFmtId="1">
      <sharedItems containsBlank="1" containsMixedTypes="1" containsNumber="1" containsInteger="1" minValue="20119987" maxValue="91250681"/>
    </cacheField>
    <cacheField name="Måned" numFmtId="0">
      <sharedItems containsMixedTypes="1" containsNumber="1" containsInteger="1" minValue="1" maxValue="12"/>
    </cacheField>
    <cacheField name="År" numFmtId="0">
      <sharedItems containsMixedTypes="1" containsNumber="1" containsInteger="1" minValue="2014" maxValue="2016"/>
    </cacheField>
    <cacheField name="År_periode" numFmtId="0">
      <sharedItems containsSemiMixedTypes="0" containsString="0" containsNumber="1" containsInteger="1" minValue="1" maxValue="2"/>
    </cacheField>
    <cacheField name="Periode" numFmtId="0">
      <sharedItems containsSemiMixedTypes="0" containsString="0" containsNumber="1" containsInteger="1" minValue="1" maxValue="4" count="4">
        <n v="1"/>
        <n v="3"/>
        <n v="4"/>
        <n v="2"/>
      </sharedItems>
    </cacheField>
    <cacheField name="Antal _x000a_elever" numFmtId="0">
      <sharedItems containsString="0" containsBlank="1" containsNumber="1" containsInteger="1" minValue="1" maxValue="36"/>
    </cacheField>
    <cacheField name="Antal _x000a_lærer" numFmtId="0">
      <sharedItems containsString="0" containsBlank="1" containsNumber="1" containsInteger="1" minValue="1" maxValue="4"/>
    </cacheField>
    <cacheField name="Klasse" numFmtId="0">
      <sharedItems/>
    </cacheField>
    <cacheField name="Gymnasium" numFmtId="0">
      <sharedItems/>
    </cacheField>
    <cacheField name="Adresse" numFmtId="0">
      <sharedItems/>
    </cacheField>
    <cacheField name="Postnummer" numFmtId="0">
      <sharedItems/>
    </cacheField>
    <cacheField name="Kommune" numFmtId="0">
      <sharedItems/>
    </cacheField>
    <cacheField name="Region" numFmtId="0">
      <sharedItems containsBlank="1"/>
    </cacheField>
    <cacheField name="Samlet_adresse" numFmtId="0">
      <sharedItems containsBlank="1"/>
    </cacheField>
    <cacheField name="Dato for _x000a_Bookning" numFmtId="0">
      <sharedItems containsNonDate="0" containsDate="1" containsString="0" containsBlank="1" minDate="2014-04-07T00:00:00" maxDate="2016-01-26T00:00:00"/>
    </cacheField>
    <cacheField name="Pris _x000a_pr elev" numFmtId="168">
      <sharedItems containsBlank="1" containsMixedTypes="1" containsNumber="1" containsInteger="1" minValue="0" maxValue="100"/>
    </cacheField>
    <cacheField name="EAN-blanket" numFmtId="0">
      <sharedItems containsBlank="1"/>
    </cacheField>
    <cacheField name="Samlet pris" numFmtId="168">
      <sharedItems containsMixedTypes="1" containsNumber="1" containsInteger="1" minValue="0" maxValue="3600"/>
    </cacheField>
    <cacheField name="Kommentarer" numFmtId="0">
      <sharedItems containsBlank="1" longText="1"/>
    </cacheField>
    <cacheField name="Kuvert/prøver _x000a_afsendt" numFmtId="0">
      <sharedItems containsDate="1" containsBlank="1" containsMixedTypes="1" minDate="2014-05-21T00:00:00" maxDate="2015-06-30T00:00:00"/>
    </cacheField>
    <cacheField name="Prøver _x000a_modtaget" numFmtId="0">
      <sharedItems containsDate="1" containsBlank="1" containsMixedTypes="1" minDate="2014-07-03T00:00:00" maxDate="2015-11-27T00:00:00"/>
    </cacheField>
    <cacheField name="Lokalitet" numFmtId="0">
      <sharedItems containsBlank="1"/>
    </cacheField>
    <cacheField name="Indsamler" numFmtId="0">
      <sharedItems containsBlank="1" containsMixedTypes="1" containsNumber="1" containsInteger="1" minValue="42102" maxValue="42102"/>
    </cacheField>
    <cacheField name="X_GPS" numFmtId="0">
      <sharedItems containsBlank="1" containsMixedTypes="1" containsNumber="1" minValue="55.629865899999999" maxValue="56.027807000000003"/>
    </cacheField>
    <cacheField name="Y_GPS" numFmtId="0">
      <sharedItems containsBlank="1" containsMixedTypes="1" containsNumber="1" minValue="9.9569960000000002" maxValue="12.383048"/>
    </cacheField>
    <cacheField name="Latitude" numFmtId="0">
      <sharedItems containsBlank="1" containsMixedTypes="1" containsNumber="1" minValue="54.843051000000003" maxValue="57.039596000000003"/>
    </cacheField>
    <cacheField name="Longitude" numFmtId="0">
      <sharedItems containsBlank="1" containsMixedTypes="1" containsNumber="1" minValue="8.7981005599862598" maxValue="12.638346"/>
    </cacheField>
    <cacheField name="Dato for _x000a_indsamling" numFmtId="170">
      <sharedItems containsDate="1" containsBlank="1" containsMixedTypes="1" minDate="2014-06-18T00:00:00" maxDate="2015-11-27T00:00:00"/>
    </cacheField>
    <cacheField name="Prøvenummer" numFmtId="0">
      <sharedItems containsBlank="1"/>
    </cacheField>
    <cacheField name="Dato for ekst." numFmtId="0">
      <sharedItems containsDate="1" containsBlank="1" containsMixedTypes="1" minDate="2014-08-26T00:00:00" maxDate="2016-12-11T00:00:00"/>
    </cacheField>
    <cacheField name="Elueret i" numFmtId="0">
      <sharedItems containsBlank="1" containsMixedTypes="1" containsNumber="1" containsInteger="1" minValue="40" maxValue="40"/>
    </cacheField>
    <cacheField name="ng/µl" numFmtId="0">
      <sharedItems containsString="0" containsBlank="1" containsNumber="1" minValue="0.50800000000000001" maxValue="79.2"/>
    </cacheField>
    <cacheField name="Note" numFmtId="0">
      <sharedItems containsBlank="1"/>
    </cacheField>
    <cacheField name="Udtræk fra Fiskedatabasen?" numFmtId="0">
      <sharedItems containsBlank="1"/>
    </cacheField>
    <cacheField name="Sendt info email til læren" numFmtId="0">
      <sharedItems containsNonDate="0" containsDate="1" containsString="0" containsBlank="1" minDate="2014-09-05T00:00:00" maxDate="2014-12-17T00:00:0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Andreas Kelager" refreshedDate="42398.43326377315" createdVersion="4" refreshedVersion="4" minRefreshableVersion="3" recordCount="307">
  <cacheSource type="worksheet">
    <worksheetSource ref="A1:AO1001" sheet="GYM"/>
  </cacheSource>
  <cacheFields count="41">
    <cacheField name="Status" numFmtId="0">
      <sharedItems containsBlank="1" count="3">
        <s v="Aflyst"/>
        <s v="Bekræftet"/>
        <m/>
      </sharedItems>
    </cacheField>
    <cacheField name="Sags No." numFmtId="0">
      <sharedItems containsBlank="1"/>
    </cacheField>
    <cacheField name="Institutionsnavn" numFmtId="0">
      <sharedItems containsBlank="1"/>
    </cacheField>
    <cacheField name="Lærer" numFmtId="0">
      <sharedItems containsBlank="1"/>
    </cacheField>
    <cacheField name="Dato for _x000a_besøg" numFmtId="170">
      <sharedItems containsDate="1" containsBlank="1" containsMixedTypes="1" minDate="2014-09-17T00:00:00" maxDate="2016-05-28T00:00:00"/>
    </cacheField>
    <cacheField name="Mailadresse" numFmtId="0">
      <sharedItems containsBlank="1"/>
    </cacheField>
    <cacheField name="Lærerens telefonnummer" numFmtId="1">
      <sharedItems containsBlank="1" containsMixedTypes="1" containsNumber="1" containsInteger="1" minValue="20119987" maxValue="91250681"/>
    </cacheField>
    <cacheField name="Måned" numFmtId="0">
      <sharedItems containsBlank="1" containsMixedTypes="1" containsNumber="1" containsInteger="1" minValue="1" maxValue="12"/>
    </cacheField>
    <cacheField name="År" numFmtId="0">
      <sharedItems containsBlank="1" containsMixedTypes="1" containsNumber="1" containsInteger="1" minValue="1900" maxValue="2016"/>
    </cacheField>
    <cacheField name="År_periode" numFmtId="0">
      <sharedItems containsString="0" containsBlank="1" containsNumber="1" containsInteger="1" minValue="1" maxValue="2"/>
    </cacheField>
    <cacheField name="Periode" numFmtId="0">
      <sharedItems containsBlank="1" containsMixedTypes="1" containsNumber="1" containsInteger="1" minValue="1" maxValue="4" count="6">
        <n v="1"/>
        <n v="3"/>
        <n v="4"/>
        <n v="2"/>
        <s v="NA"/>
        <m/>
      </sharedItems>
    </cacheField>
    <cacheField name="Antal _x000a_elever" numFmtId="0">
      <sharedItems containsString="0" containsBlank="1" containsNumber="1" containsInteger="1" minValue="1" maxValue="36"/>
    </cacheField>
    <cacheField name="Antal _x000a_lærer" numFmtId="0">
      <sharedItems containsString="0" containsBlank="1" containsNumber="1" containsInteger="1" minValue="1" maxValue="4"/>
    </cacheField>
    <cacheField name="Klasse" numFmtId="0">
      <sharedItems containsBlank="1"/>
    </cacheField>
    <cacheField name="Gymnasium" numFmtId="0">
      <sharedItems containsBlank="1" containsMixedTypes="1" containsNumber="1" containsInteger="1" minValue="0" maxValue="0"/>
    </cacheField>
    <cacheField name="Adresse" numFmtId="0">
      <sharedItems containsBlank="1"/>
    </cacheField>
    <cacheField name="Postnummer" numFmtId="0">
      <sharedItems containsBlank="1"/>
    </cacheField>
    <cacheField name="Kommune" numFmtId="0">
      <sharedItems containsBlank="1"/>
    </cacheField>
    <cacheField name="Region" numFmtId="0">
      <sharedItems containsBlank="1"/>
    </cacheField>
    <cacheField name="Samlet_adresse" numFmtId="0">
      <sharedItems containsBlank="1"/>
    </cacheField>
    <cacheField name="Dato for _x000a_Bookning" numFmtId="0">
      <sharedItems containsNonDate="0" containsDate="1" containsString="0" containsBlank="1" minDate="2014-04-07T00:00:00" maxDate="2016-01-26T00:00:00"/>
    </cacheField>
    <cacheField name="Pris _x000a_pr elev" numFmtId="0">
      <sharedItems containsBlank="1" containsMixedTypes="1" containsNumber="1" containsInteger="1" minValue="0" maxValue="100"/>
    </cacheField>
    <cacheField name="EAN-blanket" numFmtId="0">
      <sharedItems containsBlank="1"/>
    </cacheField>
    <cacheField name="Samlet pris" numFmtId="0">
      <sharedItems containsBlank="1" containsMixedTypes="1" containsNumber="1" containsInteger="1" minValue="0" maxValue="3600"/>
    </cacheField>
    <cacheField name="Kommentarer" numFmtId="0">
      <sharedItems containsBlank="1" longText="1"/>
    </cacheField>
    <cacheField name="Kuvert/prøver _x000a_afsendt" numFmtId="0">
      <sharedItems containsDate="1" containsBlank="1" containsMixedTypes="1" minDate="2014-05-21T00:00:00" maxDate="2015-06-30T00:00:00"/>
    </cacheField>
    <cacheField name="Prøver _x000a_modtaget" numFmtId="0">
      <sharedItems containsDate="1" containsBlank="1" containsMixedTypes="1" minDate="2014-07-03T00:00:00" maxDate="2015-11-27T00:00:00"/>
    </cacheField>
    <cacheField name="Lokalitet" numFmtId="0">
      <sharedItems containsBlank="1"/>
    </cacheField>
    <cacheField name="Indsamler" numFmtId="0">
      <sharedItems containsBlank="1" containsMixedTypes="1" containsNumber="1" containsInteger="1" minValue="42102" maxValue="42102"/>
    </cacheField>
    <cacheField name="X_GPS" numFmtId="0">
      <sharedItems containsBlank="1" containsMixedTypes="1" containsNumber="1" minValue="55.629865899999999" maxValue="56.027807000000003"/>
    </cacheField>
    <cacheField name="Y_GPS" numFmtId="0">
      <sharedItems containsBlank="1" containsMixedTypes="1" containsNumber="1" minValue="9.9569960000000002" maxValue="12.383048"/>
    </cacheField>
    <cacheField name="Latitude" numFmtId="0">
      <sharedItems containsBlank="1" containsMixedTypes="1" containsNumber="1" minValue="54.843051000000003" maxValue="57.039596000000003"/>
    </cacheField>
    <cacheField name="Longitude" numFmtId="0">
      <sharedItems containsBlank="1" containsMixedTypes="1" containsNumber="1" minValue="8.7981005599862598" maxValue="12.638346"/>
    </cacheField>
    <cacheField name="Dato for _x000a_indsamling" numFmtId="170">
      <sharedItems containsDate="1" containsBlank="1" containsMixedTypes="1" minDate="2014-06-18T00:00:00" maxDate="2015-11-27T00:00:00"/>
    </cacheField>
    <cacheField name="Prøvenummer" numFmtId="0">
      <sharedItems containsBlank="1"/>
    </cacheField>
    <cacheField name="Dato for ekst." numFmtId="0">
      <sharedItems containsDate="1" containsBlank="1" containsMixedTypes="1" minDate="2014-08-26T00:00:00" maxDate="2016-12-11T00:00:00"/>
    </cacheField>
    <cacheField name="Elueret i" numFmtId="0">
      <sharedItems containsBlank="1" containsMixedTypes="1" containsNumber="1" containsInteger="1" minValue="40" maxValue="40"/>
    </cacheField>
    <cacheField name="ng/µl" numFmtId="0">
      <sharedItems containsString="0" containsBlank="1" containsNumber="1" minValue="0.50800000000000001" maxValue="79.2"/>
    </cacheField>
    <cacheField name="Note" numFmtId="0">
      <sharedItems containsBlank="1"/>
    </cacheField>
    <cacheField name="Udtræk fra Fiskedatabasen?" numFmtId="0">
      <sharedItems containsBlank="1"/>
    </cacheField>
    <cacheField name="Sendt info email til læren" numFmtId="0">
      <sharedItems containsNonDate="0" containsDate="1" containsString="0" containsBlank="1" minDate="2014-09-05T00:00:00" maxDate="2014-12-17T00:00:0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Andreas Kelager" refreshedDate="42398.433380439812" createdVersion="4" refreshedVersion="4" minRefreshableVersion="3" recordCount="307">
  <cacheSource type="worksheet">
    <worksheetSource ref="A1:AO1307" sheet="GYM"/>
  </cacheSource>
  <cacheFields count="41">
    <cacheField name="Status" numFmtId="0">
      <sharedItems containsBlank="1" count="3">
        <s v="Aflyst"/>
        <s v="Bekræftet"/>
        <m/>
      </sharedItems>
    </cacheField>
    <cacheField name="Sags No." numFmtId="0">
      <sharedItems containsBlank="1"/>
    </cacheField>
    <cacheField name="Institutionsnavn" numFmtId="0">
      <sharedItems containsBlank="1" count="90">
        <s v="Allerød Gymnasium"/>
        <s v="Aurehøj Gymnasium"/>
        <s v="Bagsværd kostskole og Gymnasium"/>
        <s v="Birkerød Gymnasium - HF - IB &amp; Kostskole"/>
        <s v="Borupgaard Gymnasium"/>
        <s v="CELF"/>
        <s v="Christianshavns Gymnasium"/>
        <s v="Det frie Gymnasium"/>
        <s v="Egedal Gymnasium &amp; HF"/>
        <s v="Erhvervsskolen Nordsjælland, HTX Hillerød"/>
        <s v="Espergærde Gymnasium og HF"/>
        <s v="Falkonergårdens Gymnasium og HF-Kursus"/>
        <s v="Frederiksberg Gymnasium"/>
        <s v="Frederiksborg Gymnasium og HF"/>
        <s v="Frederiksværk Gymnasium og HF"/>
        <s v="FYNs HF-kursus"/>
        <s v="Gammel Hellerup Gymnasium"/>
        <s v="Gefion Gymnasium"/>
        <s v="Gentofte HF"/>
        <s v="Gladsaxe Gymnasium"/>
        <s v="Greve Gymnasium"/>
        <s v="Gribskov Gymnasium"/>
        <s v="Grindsted Gymnasium &amp; HF"/>
        <s v="Hasseris Gymnasium"/>
        <s v="Helsingør Gymnasium"/>
        <s v="HF og VUC Nordsjælland"/>
        <s v="Himmelev Gymnasium"/>
        <s v="Horsens Gymnasium"/>
        <s v="HTX Gastro Science"/>
        <s v="Hvidovre Gymnasium &amp; HF"/>
        <s v="Høje-Taastrup Gymnasium"/>
        <s v="Høng Gymnasium og HF"/>
        <s v="Ingrid Jespersens Gymnasieskole"/>
        <s v="Institut for skole og læring"/>
        <s v="Kruses Gymnasium"/>
        <s v="Københavns Tekniske Skole, HTX Vibenhus"/>
        <s v="Københavns VUC"/>
        <s v="Københavns Åbne Gymnasium"/>
        <s v="Køge Gymnasium"/>
        <s v="Køge Private Realskole, Gymnasium"/>
        <s v="Marselisborg Gymnasium"/>
        <s v="Midtsjællands Gymnasieskole"/>
        <s v="Morsø Gymnasium"/>
        <s v="Munkensdam Gymnasium"/>
        <s v="Nordsjællands Grundskole og Gymnasium"/>
        <s v="Nordvestsjællands HF &amp; VUC"/>
        <s v="Nykøbing Katedralskole"/>
        <s v="Nærum Gymnasium"/>
        <s v="Næstved Gymnasium"/>
        <s v="Næstved Gymnasium og hf"/>
        <s v="Nørre Gymnasium"/>
        <s v="Nørresundby Gymnasium &amp; HF"/>
        <s v="Odense Katedralskole"/>
        <s v="Odsherreds Gymnasium"/>
        <s v="Ordrup Gymnasium"/>
        <s v="Ribe Katedralskole"/>
        <s v="Ribe Katedralskole.dk"/>
        <s v="Rosborg Gymnasium &amp; HF"/>
        <s v="Roskilde Gymnasium"/>
        <s v="Roskilde Katedralskole"/>
        <s v="Rungsted Gymnasium"/>
        <s v="Rysensteen Gymnasium"/>
        <s v="Rødovre Gymnasium"/>
        <s v="Sankt Annæ Gymnasium"/>
        <s v="Selandia, HTX"/>
        <s v="Silkeborg Gymnasium"/>
        <s v="Skanderborg Gymnasium"/>
        <s v="Slagelse Gymnasium"/>
        <s v="Solrød Gymnasium"/>
        <s v="SRP-elever, Borupgaard Gym"/>
        <s v="SRP-elever, Frederiksværk Gym"/>
        <s v="SRP-elever, Rødovre Gym"/>
        <s v="Stenhus Gymnasium &amp; HF"/>
        <s v="Stenhus Gymnasium og HF"/>
        <s v="Svendborg Gymnasium &amp; HF"/>
        <s v="TEC Lyngby"/>
        <s v="Thisted Gymnasium"/>
        <s v="Tørring Gymnasium"/>
        <s v="Tårnby Gymnasium &amp; HF"/>
        <s v="Viborg Gymnasium og HF"/>
        <s v="Viby Gymnasium"/>
        <s v="Virum Gymnasium"/>
        <s v="Vordingborg Gymnasium &amp; HF"/>
        <s v="VUC Frederiksberg"/>
        <s v="VUC Roskilde"/>
        <s v="ZBC HTX Vordingborg"/>
        <s v="Øregård Gymnasium"/>
        <s v="Ørestad Gymnasium"/>
        <m/>
        <s v="HTX Hillerød" u="1"/>
      </sharedItems>
    </cacheField>
    <cacheField name="Lærer" numFmtId="0">
      <sharedItems containsBlank="1"/>
    </cacheField>
    <cacheField name="Dato for _x000a_besøg" numFmtId="170">
      <sharedItems containsDate="1" containsBlank="1" containsMixedTypes="1" minDate="2014-09-17T00:00:00" maxDate="2016-05-28T00:00:00"/>
    </cacheField>
    <cacheField name="Mailadresse" numFmtId="0">
      <sharedItems containsBlank="1"/>
    </cacheField>
    <cacheField name="Lærerens telefonnummer" numFmtId="1">
      <sharedItems containsBlank="1" containsMixedTypes="1" containsNumber="1" containsInteger="1" minValue="20119987" maxValue="91250681"/>
    </cacheField>
    <cacheField name="Måned" numFmtId="0">
      <sharedItems containsBlank="1" containsMixedTypes="1" containsNumber="1" containsInteger="1" minValue="1" maxValue="12"/>
    </cacheField>
    <cacheField name="År" numFmtId="0">
      <sharedItems containsBlank="1" containsMixedTypes="1" containsNumber="1" containsInteger="1" minValue="1900" maxValue="2016"/>
    </cacheField>
    <cacheField name="År_periode" numFmtId="0">
      <sharedItems containsString="0" containsBlank="1" containsNumber="1" containsInteger="1" minValue="1" maxValue="2"/>
    </cacheField>
    <cacheField name="Periode" numFmtId="0">
      <sharedItems containsBlank="1" containsMixedTypes="1" containsNumber="1" containsInteger="1" minValue="1" maxValue="4" count="6">
        <n v="1"/>
        <n v="3"/>
        <n v="4"/>
        <n v="2"/>
        <s v="NA"/>
        <m/>
      </sharedItems>
    </cacheField>
    <cacheField name="Antal _x000a_elever" numFmtId="0">
      <sharedItems containsString="0" containsBlank="1" containsNumber="1" containsInteger="1" minValue="1" maxValue="36"/>
    </cacheField>
    <cacheField name="Antal _x000a_lærer" numFmtId="0">
      <sharedItems containsString="0" containsBlank="1" containsNumber="1" containsInteger="1" minValue="1" maxValue="4"/>
    </cacheField>
    <cacheField name="Klasse" numFmtId="0">
      <sharedItems containsBlank="1"/>
    </cacheField>
    <cacheField name="Gymnasium" numFmtId="0">
      <sharedItems containsBlank="1" containsMixedTypes="1" containsNumber="1" containsInteger="1" minValue="0" maxValue="0"/>
    </cacheField>
    <cacheField name="Adresse" numFmtId="0">
      <sharedItems containsBlank="1"/>
    </cacheField>
    <cacheField name="Postnummer" numFmtId="0">
      <sharedItems containsBlank="1"/>
    </cacheField>
    <cacheField name="Kommune" numFmtId="0">
      <sharedItems containsBlank="1"/>
    </cacheField>
    <cacheField name="Region" numFmtId="0">
      <sharedItems containsBlank="1"/>
    </cacheField>
    <cacheField name="Samlet_adresse" numFmtId="0">
      <sharedItems containsBlank="1"/>
    </cacheField>
    <cacheField name="Dato for _x000a_Bookning" numFmtId="0">
      <sharedItems containsNonDate="0" containsDate="1" containsString="0" containsBlank="1" minDate="2014-04-07T00:00:00" maxDate="2016-01-26T00:00:00"/>
    </cacheField>
    <cacheField name="Pris _x000a_pr elev" numFmtId="0">
      <sharedItems containsBlank="1" containsMixedTypes="1" containsNumber="1" containsInteger="1" minValue="0" maxValue="100"/>
    </cacheField>
    <cacheField name="EAN-blanket" numFmtId="0">
      <sharedItems containsBlank="1"/>
    </cacheField>
    <cacheField name="Samlet pris" numFmtId="0">
      <sharedItems containsBlank="1" containsMixedTypes="1" containsNumber="1" containsInteger="1" minValue="0" maxValue="3600"/>
    </cacheField>
    <cacheField name="Kommentarer" numFmtId="0">
      <sharedItems containsBlank="1" longText="1"/>
    </cacheField>
    <cacheField name="Kuvert/prøver _x000a_afsendt" numFmtId="0">
      <sharedItems containsDate="1" containsBlank="1" containsMixedTypes="1" minDate="2014-05-21T00:00:00" maxDate="2015-06-30T00:00:00"/>
    </cacheField>
    <cacheField name="Prøver _x000a_modtaget" numFmtId="0">
      <sharedItems containsDate="1" containsBlank="1" containsMixedTypes="1" minDate="2014-07-03T00:00:00" maxDate="2015-11-27T00:00:00"/>
    </cacheField>
    <cacheField name="Lokalitet" numFmtId="0">
      <sharedItems containsBlank="1"/>
    </cacheField>
    <cacheField name="Indsamler" numFmtId="0">
      <sharedItems containsBlank="1" containsMixedTypes="1" containsNumber="1" containsInteger="1" minValue="42102" maxValue="42102"/>
    </cacheField>
    <cacheField name="X_GPS" numFmtId="0">
      <sharedItems containsBlank="1" containsMixedTypes="1" containsNumber="1" minValue="55.629865899999999" maxValue="56.027807000000003"/>
    </cacheField>
    <cacheField name="Y_GPS" numFmtId="0">
      <sharedItems containsBlank="1" containsMixedTypes="1" containsNumber="1" minValue="9.9569960000000002" maxValue="12.383048"/>
    </cacheField>
    <cacheField name="Latitude" numFmtId="0">
      <sharedItems containsBlank="1" containsMixedTypes="1" containsNumber="1" minValue="54.843051000000003" maxValue="57.039596000000003"/>
    </cacheField>
    <cacheField name="Longitude" numFmtId="0">
      <sharedItems containsBlank="1" containsMixedTypes="1" containsNumber="1" minValue="8.7981005599862598" maxValue="12.638346"/>
    </cacheField>
    <cacheField name="Dato for _x000a_indsamling" numFmtId="170">
      <sharedItems containsDate="1" containsBlank="1" containsMixedTypes="1" minDate="2014-06-18T00:00:00" maxDate="2015-11-27T00:00:00"/>
    </cacheField>
    <cacheField name="Prøvenummer" numFmtId="0">
      <sharedItems containsBlank="1"/>
    </cacheField>
    <cacheField name="Dato for ekst." numFmtId="0">
      <sharedItems containsDate="1" containsBlank="1" containsMixedTypes="1" minDate="2014-08-26T00:00:00" maxDate="2016-12-11T00:00:00"/>
    </cacheField>
    <cacheField name="Elueret i" numFmtId="0">
      <sharedItems containsBlank="1" containsMixedTypes="1" containsNumber="1" containsInteger="1" minValue="40" maxValue="40"/>
    </cacheField>
    <cacheField name="ng/µl" numFmtId="0">
      <sharedItems containsString="0" containsBlank="1" containsNumber="1" minValue="0.50800000000000001" maxValue="79.2"/>
    </cacheField>
    <cacheField name="Note" numFmtId="0">
      <sharedItems containsBlank="1"/>
    </cacheField>
    <cacheField name="Udtræk fra Fiskedatabasen?" numFmtId="0">
      <sharedItems containsBlank="1"/>
    </cacheField>
    <cacheField name="Sendt info email til læren" numFmtId="0">
      <sharedItems containsNonDate="0" containsDate="1" containsString="0" containsBlank="1" minDate="2014-09-05T00:00:00" maxDate="2014-12-17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3">
  <r>
    <s v="Bekræftet"/>
    <s v="F13-037"/>
    <x v="0"/>
    <s v="Vibeke Birkmann"/>
    <s v="ggvbi@greve-gym.dk"/>
    <d v="2015-01-21T00:00:00"/>
    <s v="ggvbi@greve-gym.dk"/>
    <m/>
    <n v="2015"/>
    <n v="2"/>
    <n v="28"/>
    <n v="2"/>
    <s v="3.g. Bioteknologi"/>
    <s v="Vibeke Birkmann"/>
    <s v="Greve Gymnasium"/>
    <m/>
    <m/>
    <s v="Rådhusholmen 12, 2670 Greve"/>
    <d v="2014-06-22T00:00:00"/>
    <x v="0"/>
    <m/>
    <m/>
    <s v="16.10.2015"/>
    <m/>
    <m/>
    <m/>
    <s v="DL_TW_F13-037_"/>
    <m/>
    <m/>
    <m/>
    <m/>
    <m/>
    <m/>
    <m/>
    <m/>
    <m/>
    <m/>
    <m/>
    <m/>
    <m/>
  </r>
  <r>
    <s v="Bekræftet"/>
    <s v="F14-004"/>
    <x v="1"/>
    <s v="Nadja Ramseyer"/>
    <s v="nramseyer@gmail.com"/>
    <d v="2015-01-22T00:00:00"/>
    <s v="nramseyer@gmail.com"/>
    <m/>
    <n v="2015"/>
    <n v="2"/>
    <n v="26"/>
    <n v="2"/>
    <s v="3.g. Bioteknologi"/>
    <s v="Nadja Ramseyer"/>
    <s v="Stenhus Gymnasium &amp; HF"/>
    <m/>
    <m/>
    <s v="Stenhusvej 20, 4300 Holbæk "/>
    <d v="2014-08-07T00:00:00"/>
    <x v="0"/>
    <m/>
    <m/>
    <s v="16.10.2015"/>
    <m/>
    <m/>
    <m/>
    <s v="DL_TW_F14-004_"/>
    <m/>
    <m/>
    <m/>
    <m/>
    <m/>
    <m/>
    <m/>
    <m/>
    <m/>
    <m/>
    <m/>
    <m/>
    <m/>
  </r>
  <r>
    <s v="Bekræftet"/>
    <s v="F14-021"/>
    <x v="2"/>
    <s v="Rune Runesen"/>
    <s v="rune.runesen1@skolekom.dk"/>
    <d v="2015-02-20T00:00:00"/>
    <s v="rune.runesen1@skolekom.dk"/>
    <m/>
    <n v="2015"/>
    <n v="2"/>
    <n v="20"/>
    <n v="2"/>
    <s v="2.g. Biologi"/>
    <s v="Rune Runesen"/>
    <s v="Hvidovre Gymnasium og HF"/>
    <m/>
    <m/>
    <s v="Blytækkerporten 2, 2650 Hvidovre"/>
    <d v="2014-09-22T00:00:00"/>
    <x v="0"/>
    <m/>
    <m/>
    <s v="16.10.2015"/>
    <m/>
    <m/>
    <m/>
    <s v="DL_TW_F14-021_"/>
    <m/>
    <m/>
    <m/>
    <m/>
    <m/>
    <m/>
    <m/>
    <m/>
    <m/>
    <m/>
    <m/>
    <m/>
    <m/>
  </r>
  <r>
    <s v="Bekræftet"/>
    <s v="F13-033"/>
    <x v="3"/>
    <s v="Mette Lise Gade Nielsen"/>
    <s v="mn@svendborg-gym.dk"/>
    <d v="2015-03-06T00:00:00"/>
    <s v="mn@svendborg-gym.dk"/>
    <m/>
    <n v="2015"/>
    <n v="2"/>
    <n v="28"/>
    <n v="1"/>
    <s v="2.g. Biologi"/>
    <s v="Mette Lise Gade Nielsen"/>
    <s v="Svendborg Gymnasium &amp; HF"/>
    <m/>
    <m/>
    <s v="A.P. Møllersvej 35, 5700 Svendborg"/>
    <d v="2014-06-01T00:00:00"/>
    <x v="1"/>
    <n v="8"/>
    <s v="Kontakt: Rasmus Krahg Wendelo; Sendborg gymnasium &amp; HF; RKW@svendborg-gym.dk; Tlf: 26719649."/>
    <s v="16.10.2015"/>
    <m/>
    <d v="2015-11-26T00:00:00"/>
    <d v="2015-11-20T00:00:00"/>
    <s v="DL_TW_F13-033_Cold"/>
    <d v="2015-12-10T00:00:00"/>
    <n v="40"/>
    <n v="9.7799999999999994"/>
    <m/>
    <m/>
    <m/>
    <m/>
    <m/>
    <m/>
    <m/>
    <m/>
    <m/>
    <m/>
  </r>
  <r>
    <s v="Bekræftet"/>
    <s v="F13-033"/>
    <x v="3"/>
    <s v="Mette Lise Gade Nielsen"/>
    <s v="mn@svendborg-gym.dk"/>
    <d v="2015-03-06T00:00:00"/>
    <s v="mn@svendborg-gym.dk"/>
    <m/>
    <n v="2015"/>
    <n v="2"/>
    <n v="28"/>
    <n v="1"/>
    <s v="2.g. Biologi"/>
    <s v="Mette Lise Gade Nielsen"/>
    <s v="Svendborg Gymnasium &amp; HF"/>
    <m/>
    <m/>
    <s v="A.P. Møllersvej 35, 5700 Svendborg"/>
    <d v="2014-06-01T00:00:00"/>
    <x v="2"/>
    <n v="25"/>
    <s v="Kontakt: Rasmus Krahg Wendelo; Sendborg gymnasium &amp; HF; RKW@svendborg-gym.dk; Tlf: 26719649."/>
    <s v="16.10.2015"/>
    <m/>
    <d v="2015-11-26T00:00:00"/>
    <d v="2015-11-20T00:00:00"/>
    <s v="DL_TW_F13-033_Hot"/>
    <m/>
    <m/>
    <m/>
    <m/>
    <m/>
    <m/>
    <m/>
    <m/>
    <m/>
    <m/>
    <m/>
    <m/>
    <m/>
  </r>
  <r>
    <s v="Bekræftet"/>
    <s v="F14-008"/>
    <x v="4"/>
    <s v="Klaus Karlsen"/>
    <s v="Klaus.karlsen@skolekom.dk"/>
    <d v="2015-03-17T00:00:00"/>
    <s v="Klaus.karlsen@skolekom.dk"/>
    <m/>
    <n v="2015"/>
    <n v="2"/>
    <n v="21"/>
    <n v="1"/>
    <s v="3.g. Bioteknologi"/>
    <s v="Klaus Karlsen"/>
    <s v="Odsherreds Gymnasium"/>
    <m/>
    <m/>
    <s v="Åstoftevej 34, 4550 Asnæs"/>
    <d v="2014-08-14T00:00:00"/>
    <x v="0"/>
    <m/>
    <m/>
    <s v="16.10.2015"/>
    <m/>
    <m/>
    <m/>
    <s v="DL_TW_F14-008_"/>
    <m/>
    <m/>
    <m/>
    <m/>
    <m/>
    <m/>
    <m/>
    <m/>
    <m/>
    <m/>
    <m/>
    <m/>
    <m/>
  </r>
  <r>
    <s v="Bekræftet"/>
    <s v="F14-054"/>
    <x v="5"/>
    <s v="Hanne Lodberg Olsen"/>
    <s v="hlo@tec.dk"/>
    <d v="2015-03-19T00:00:00"/>
    <s v="hlo@tec.dk"/>
    <n v="41418968"/>
    <n v="2015"/>
    <n v="2"/>
    <n v="24"/>
    <n v="1"/>
    <s v="2.g. Bioteknologi"/>
    <s v="Hanne Lodberg Olsen"/>
    <s v="TEC-HTX Lyngby"/>
    <m/>
    <m/>
    <s v="Bygning 451, Akademivej , 2800 Kongens Lyngby"/>
    <d v="2015-01-20T00:00:00"/>
    <x v="0"/>
    <m/>
    <m/>
    <s v="16.10.2015"/>
    <m/>
    <m/>
    <m/>
    <s v="DL_TW_F14-054_"/>
    <m/>
    <m/>
    <m/>
    <m/>
    <m/>
    <m/>
    <m/>
    <m/>
    <m/>
    <m/>
    <m/>
    <m/>
    <m/>
  </r>
  <r>
    <s v="Bekræftet"/>
    <s v="F14-002"/>
    <x v="6"/>
    <s v="Søren Søgaard"/>
    <s v="ss@rysensteen.dk"/>
    <d v="2015-04-23T00:00:00"/>
    <s v="ss@rysensteen.dk"/>
    <m/>
    <n v="2015"/>
    <n v="2"/>
    <n v="29"/>
    <n v="1"/>
    <s v="1.g. Bioteknologi"/>
    <s v="Søren Søgaard"/>
    <s v="Rysensteen Gymnasium"/>
    <m/>
    <m/>
    <s v="Tietgensgade 74, 1704 København"/>
    <d v="2014-08-06T00:00:00"/>
    <x v="0"/>
    <m/>
    <m/>
    <s v="16.10.2015"/>
    <m/>
    <m/>
    <m/>
    <s v="DL_TW_F14-002_"/>
    <m/>
    <m/>
    <m/>
    <m/>
    <m/>
    <m/>
    <m/>
    <m/>
    <m/>
    <m/>
    <m/>
    <m/>
    <m/>
  </r>
  <r>
    <s v="Bekræftet"/>
    <s v="F14-042"/>
    <x v="7"/>
    <s v="Frank Grønlund Jørgensen"/>
    <s v="fg@toerring-gym.dk"/>
    <d v="2015-04-24T00:00:00"/>
    <s v="fg@toerring-gym.dk"/>
    <m/>
    <n v="2015"/>
    <n v="2"/>
    <m/>
    <m/>
    <m/>
    <s v="Frank Grønlund Jørgensen"/>
    <s v="Tørring Gymnasium"/>
    <m/>
    <m/>
    <s v="Kirkevej 20, 7160 Tørring"/>
    <m/>
    <x v="0"/>
    <m/>
    <m/>
    <s v="16.10.2015"/>
    <m/>
    <m/>
    <m/>
    <s v="DL_TW_F14-042_"/>
    <m/>
    <m/>
    <m/>
    <m/>
    <m/>
    <m/>
    <m/>
    <m/>
    <m/>
    <m/>
    <m/>
    <m/>
    <m/>
  </r>
  <r>
    <s v="Bekræftet"/>
    <s v="F14-048"/>
    <x v="8"/>
    <s v="Tine Tønnes Sørensen"/>
    <s v="ts@hoeng-gymhf.dk"/>
    <d v="2015-04-30T00:00:00"/>
    <s v="ts@hoeng-gymhf.dk"/>
    <m/>
    <n v="2015"/>
    <n v="2"/>
    <n v="4"/>
    <n v="1"/>
    <m/>
    <s v="Tine Tønnes Sørensen"/>
    <s v="Høng Gymnasium og HF"/>
    <m/>
    <m/>
    <s v="Hovedgaden 2, 4270 Høng"/>
    <m/>
    <x v="1"/>
    <n v="14.4"/>
    <m/>
    <s v="16.10.2015"/>
    <m/>
    <d v="2016-01-05T00:00:00"/>
    <d v="2015-11-24T00:00:00"/>
    <s v="DL_TW_F14-048_Cold"/>
    <m/>
    <m/>
    <m/>
    <m/>
    <m/>
    <m/>
    <m/>
    <m/>
    <m/>
    <m/>
    <m/>
    <m/>
    <m/>
  </r>
  <r>
    <s v="Bekræftet"/>
    <s v="F14-048"/>
    <x v="8"/>
    <s v="Tine Tønnes Sørensen"/>
    <s v="ts@hoeng-gymhf.dk"/>
    <d v="2015-04-30T00:00:00"/>
    <s v="ts@hoeng-gymhf.dk"/>
    <m/>
    <n v="2015"/>
    <n v="2"/>
    <n v="4"/>
    <n v="1"/>
    <m/>
    <s v="Tine Tønnes Sørensen"/>
    <s v="Høng Gymnasium og HF"/>
    <m/>
    <m/>
    <s v="Hovedgaden 2, 4270 Høng"/>
    <m/>
    <x v="2"/>
    <n v="46.8"/>
    <m/>
    <s v="16.10.2015"/>
    <m/>
    <d v="2016-01-05T00:00:00"/>
    <d v="2015-11-24T00:00:00"/>
    <s v="DL_TW_F14-048_Hot"/>
    <m/>
    <m/>
    <m/>
    <m/>
    <m/>
    <m/>
    <m/>
    <m/>
    <m/>
    <m/>
    <m/>
    <m/>
    <m/>
  </r>
  <r>
    <s v="Bekræftet"/>
    <s v="F14-062"/>
    <x v="9"/>
    <s v="Morten Wermer"/>
    <s v="mw@gribskovgymnasium.dk"/>
    <d v="2015-05-08T00:00:00"/>
    <s v="mw@gribskovgymnasium.dk"/>
    <n v="24677788"/>
    <n v="2015"/>
    <n v="2"/>
    <n v="15"/>
    <n v="1"/>
    <s v="3.g. Biologi"/>
    <s v="Morten Wermer"/>
    <s v="Gribskov Gymnasium"/>
    <m/>
    <m/>
    <s v="Østergade 52, 3200 Helsinge"/>
    <d v="2015-02-05T00:00:00"/>
    <x v="0"/>
    <m/>
    <m/>
    <s v="16.10.2015"/>
    <m/>
    <m/>
    <m/>
    <s v="DL_TW_F14-062_"/>
    <m/>
    <m/>
    <m/>
    <m/>
    <m/>
    <m/>
    <m/>
    <m/>
    <m/>
    <m/>
    <m/>
    <m/>
    <m/>
  </r>
  <r>
    <s v="Bekræftet"/>
    <s v="F13-017"/>
    <x v="10"/>
    <s v="Hans Marker"/>
    <s v="hm@sag.dk"/>
    <d v="2015-05-13T00:00:00"/>
    <s v="hm@sag.dk"/>
    <m/>
    <n v="2015"/>
    <n v="2"/>
    <n v="15"/>
    <n v="1"/>
    <s v="1.g. Bioteknologi"/>
    <s v="Hans Marker"/>
    <s v="Sankt Annæ Gymnasium"/>
    <m/>
    <m/>
    <s v="Sjælør Boulevard 135, 2500 Valby"/>
    <d v="2014-05-21T00:00:00"/>
    <x v="0"/>
    <m/>
    <m/>
    <s v="16.10.2015"/>
    <m/>
    <m/>
    <m/>
    <s v="DL_TW_F13-017_"/>
    <m/>
    <m/>
    <m/>
    <m/>
    <m/>
    <m/>
    <m/>
    <m/>
    <m/>
    <m/>
    <m/>
    <m/>
    <m/>
  </r>
  <r>
    <s v="Bekræftet"/>
    <s v="F14-086"/>
    <x v="11"/>
    <s v="Liane Gerup Damsø"/>
    <s v="liane.damsoe@skolekom.dk"/>
    <d v="2015-06-03T00:00:00"/>
    <s v="liane.damsoe@skolekom.dk"/>
    <n v="29866967"/>
    <n v="2015"/>
    <n v="2"/>
    <n v="26"/>
    <n v="2"/>
    <s v="1.g. Bioteknologi"/>
    <s v="Liane Gerup Damsø"/>
    <s v="Rødovre Gymnasium"/>
    <s v="Hendrikholms Boulevard 28"/>
    <s v="2610 Rødovre"/>
    <s v="Hendrikholms Boulevard 28, 2610 Rødovre"/>
    <d v="2015-04-20T00:00:00"/>
    <x v="0"/>
    <m/>
    <m/>
    <s v="16.10.2015"/>
    <m/>
    <m/>
    <m/>
    <s v="DL_TW_F14-086_"/>
    <m/>
    <m/>
    <m/>
    <m/>
    <m/>
    <m/>
    <m/>
    <m/>
    <m/>
    <m/>
    <m/>
    <m/>
    <m/>
  </r>
  <r>
    <s v="Bekræftet"/>
    <s v="F14-082"/>
    <x v="12"/>
    <s v="Mie Marving"/>
    <s v="mi@ghg.dk"/>
    <d v="2015-08-26T00:00:00"/>
    <s v="mi@ghg.dk"/>
    <n v="26171557"/>
    <n v="2015"/>
    <n v="3"/>
    <n v="29"/>
    <n v="2"/>
    <s v="2.g. Bioteknologi"/>
    <s v="Mie Marving"/>
    <s v="Gl. Hellerup Gymnasium"/>
    <s v="Svanemøllevej 87"/>
    <s v="2900 Hellerup"/>
    <s v="Svanemøllevej 87, 2900 Hellerup"/>
    <d v="2015-04-16T00:00:00"/>
    <x v="0"/>
    <m/>
    <m/>
    <s v="16.10.2015"/>
    <m/>
    <m/>
    <m/>
    <s v="DL_TW_F14-082_"/>
    <m/>
    <m/>
    <m/>
    <m/>
    <m/>
    <m/>
    <m/>
    <m/>
    <m/>
    <m/>
    <m/>
    <m/>
    <m/>
  </r>
  <r>
    <s v="Bekræftet"/>
    <s v="F14-074"/>
    <x v="13"/>
    <s v="Bente Lerner Bregnbak"/>
    <s v="bb@fvgh.dk"/>
    <d v="2015-08-28T00:00:00"/>
    <s v="bb@fvgh.dk"/>
    <n v="21267728"/>
    <n v="2015"/>
    <n v="3"/>
    <n v="28"/>
    <n v="1"/>
    <s v="2.g. Biologi"/>
    <s v="Bente Lerner Bregnbak"/>
    <s v="Frederiksværk Gymnasium"/>
    <s v="Strandgade 34"/>
    <s v="3300 Frederiksværk"/>
    <s v="Strandgade 34, 3300 Frederiksværk"/>
    <d v="2015-03-30T00:00:00"/>
    <x v="0"/>
    <m/>
    <m/>
    <s v="16.10.2015"/>
    <m/>
    <m/>
    <m/>
    <s v="DL_TW_F14-074_"/>
    <m/>
    <m/>
    <m/>
    <m/>
    <m/>
    <m/>
    <m/>
    <m/>
    <m/>
    <m/>
    <m/>
    <m/>
    <m/>
  </r>
  <r>
    <s v="Bekræftet"/>
    <s v="F14-077"/>
    <x v="14"/>
    <s v="Astrid Siegumfeldt"/>
    <s v="as@vghf.dk"/>
    <d v="2015-09-08T00:00:00"/>
    <s v="as@vghf.dk"/>
    <n v="25115155"/>
    <n v="2015"/>
    <n v="3"/>
    <n v="27"/>
    <n v="1"/>
    <s v="2.g. Bioteknologi"/>
    <s v="Astrid Siegumfeldt"/>
    <s v="Viborg Gymnasium og HF"/>
    <s v="Skaldehøjvej 12"/>
    <s v="8800 Viborg"/>
    <s v="Skaldehøjvej 12, 8800 Viborg"/>
    <d v="2015-04-07T00:00:00"/>
    <x v="1"/>
    <n v="1"/>
    <m/>
    <s v="16.10.2015"/>
    <m/>
    <d v="2015-11-17T00:00:00"/>
    <d v="2015-11-11T00:00:00"/>
    <s v="DL_TW_F14-077_Cold"/>
    <m/>
    <m/>
    <m/>
    <m/>
    <m/>
    <m/>
    <m/>
    <m/>
    <m/>
    <m/>
    <m/>
    <m/>
    <m/>
  </r>
  <r>
    <s v="Bekræftet"/>
    <s v="F14-077"/>
    <x v="14"/>
    <s v="Astrid Siegumfeldt"/>
    <s v="as@vghf.dk"/>
    <d v="2015-09-08T00:00:00"/>
    <s v="as@vghf.dk"/>
    <n v="25115155"/>
    <n v="2015"/>
    <n v="3"/>
    <n v="27"/>
    <n v="1"/>
    <s v="2.g. Bioteknologi"/>
    <s v="Astrid Siegumfeldt"/>
    <s v="Viborg Gymnasium og HF"/>
    <s v="Skaldehøjvej 12"/>
    <s v="8800 Viborg"/>
    <s v="Skaldehøjvej 12, 8800 Viborg"/>
    <d v="2015-04-07T00:00:00"/>
    <x v="2"/>
    <n v="27"/>
    <m/>
    <s v="16.10.2015"/>
    <m/>
    <d v="2015-11-17T00:00:00"/>
    <d v="2015-11-11T00:00:00"/>
    <s v="DL_TW_F14-077_Hot"/>
    <m/>
    <m/>
    <m/>
    <m/>
    <m/>
    <m/>
    <m/>
    <m/>
    <m/>
    <m/>
    <m/>
    <m/>
    <m/>
  </r>
  <r>
    <s v="Bekræftet"/>
    <s v="F14-097"/>
    <x v="15"/>
    <s v="Ingelise Drozd Lund"/>
    <s v="il@tgy.dk"/>
    <d v="2015-09-11T00:00:00"/>
    <s v="il@tgy.dk"/>
    <n v="20438015"/>
    <n v="2015"/>
    <n v="3"/>
    <n v="18"/>
    <n v="1"/>
    <s v="3.g. Bioteknologi"/>
    <s v="Ingelise Drozd Lund"/>
    <s v="Tårnby Gymnasium &amp; HF"/>
    <s v="Tejn alle 5"/>
    <s v="2770 Kastrup"/>
    <s v="Tejn alle 5, 2770 Kastrup"/>
    <d v="2015-05-22T00:00:00"/>
    <x v="1"/>
    <n v="21"/>
    <m/>
    <s v="16.10.2015"/>
    <m/>
    <d v="2015-10-23T00:00:00"/>
    <d v="2015-10-20T00:00:00"/>
    <s v="DL_TW_F14-097_Cold"/>
    <d v="2015-11-05T00:00:00"/>
    <n v="125"/>
    <n v="1.81"/>
    <d v="2015-12-16T00:00:00"/>
    <m/>
    <m/>
    <m/>
    <m/>
    <m/>
    <m/>
    <m/>
    <m/>
    <m/>
  </r>
  <r>
    <s v="Bekræftet"/>
    <s v="F14-097"/>
    <x v="15"/>
    <s v="Ingelise Drozd Lund"/>
    <s v="il@tgy.dk"/>
    <d v="2015-09-11T00:00:00"/>
    <s v="il@tgy.dk"/>
    <n v="20438015"/>
    <n v="2015"/>
    <n v="3"/>
    <n v="18"/>
    <n v="1"/>
    <s v="3.g. Bioteknologi"/>
    <s v="Ingelise Drozd Lund"/>
    <s v="Tårnby Gymnasium &amp; HF"/>
    <s v="Tejn alle 5"/>
    <s v="2770 Kastrup"/>
    <s v="Tejn alle 5, 2770 Kastrup"/>
    <d v="2015-05-22T00:00:00"/>
    <x v="2"/>
    <n v="45"/>
    <m/>
    <s v="16.10.2015"/>
    <m/>
    <d v="2015-10-23T00:00:00"/>
    <d v="2015-10-20T00:00:00"/>
    <s v="DL_TW_F14-097_Hot"/>
    <m/>
    <m/>
    <m/>
    <m/>
    <m/>
    <m/>
    <m/>
    <m/>
    <m/>
    <m/>
    <m/>
    <m/>
    <m/>
  </r>
  <r>
    <s v="Bekræftet"/>
    <s v="F14-090"/>
    <x v="16"/>
    <s v="Morten Jerris"/>
    <s v="mrj@vucfyn.dk"/>
    <d v="2015-09-18T00:00:00"/>
    <s v="mrj@vucfyn.dk"/>
    <n v="61716734"/>
    <n v="2015"/>
    <n v="3"/>
    <n v="18"/>
    <n v="1"/>
    <s v="2.g. Biologi"/>
    <s v="Morten Jerris"/>
    <s v="Fyns HF kursus"/>
    <s v="Hunderupvej 17"/>
    <s v="5000 Odense C"/>
    <s v="Hunderupvej 17, 5000 Odense C"/>
    <d v="2015-04-29T00:00:00"/>
    <x v="0"/>
    <m/>
    <m/>
    <s v="16.10.2015"/>
    <m/>
    <m/>
    <m/>
    <s v="DL_TW_F14-090_"/>
    <m/>
    <m/>
    <m/>
    <m/>
    <m/>
    <m/>
    <m/>
    <m/>
    <m/>
    <m/>
    <m/>
    <m/>
    <m/>
  </r>
  <r>
    <s v="Bekræftet"/>
    <s v="F14-100"/>
    <x v="17"/>
    <s v="Grete Christiansen"/>
    <s v="gc@nykgym.dk"/>
    <d v="2015-09-22T00:00:00"/>
    <s v="gc@nykgym.dk"/>
    <n v="29648288"/>
    <n v="2015"/>
    <n v="3"/>
    <n v="27"/>
    <n v="2"/>
    <s v="3.g. Biologi"/>
    <s v="Grete Christiansen"/>
    <s v="Nykøbing Katedralskole"/>
    <s v="P M Møllersvej 3"/>
    <s v="4840 Nykøbing F"/>
    <s v="Poul Martin Møllersvej 3, 4800 Nykøbing F"/>
    <d v="2015-06-10T00:00:00"/>
    <x v="0"/>
    <m/>
    <m/>
    <s v="16.10.2015"/>
    <m/>
    <m/>
    <m/>
    <s v="DL_TW_F14-100_"/>
    <m/>
    <m/>
    <m/>
    <m/>
    <m/>
    <m/>
    <m/>
    <m/>
    <m/>
    <m/>
    <m/>
    <m/>
    <m/>
  </r>
  <r>
    <s v="Bekræftet"/>
    <s v="F14-065"/>
    <x v="18"/>
    <s v="Tore Rubak"/>
    <s v="tr@hasseris-gym.dk"/>
    <d v="2015-09-24T00:00:00"/>
    <s v="tr@hasseris-gym.dk"/>
    <n v="61277766"/>
    <n v="2015"/>
    <n v="3"/>
    <n v="17"/>
    <n v="1"/>
    <s v="3.g. Biologi"/>
    <s v="Tore Rubak"/>
    <s v="Hasseris Gymnasium og IB"/>
    <s v="Hasserisvej 300"/>
    <s v="9000 Aalborg"/>
    <s v="Hasserisvej 300, 9000 Aalborg"/>
    <d v="2015-02-24T00:00:00"/>
    <x v="0"/>
    <m/>
    <m/>
    <d v="2015-10-23T00:00:00"/>
    <m/>
    <m/>
    <m/>
    <s v="DL_TW_F14-065_"/>
    <m/>
    <m/>
    <m/>
    <m/>
    <m/>
    <m/>
    <m/>
    <m/>
    <m/>
    <m/>
    <m/>
    <m/>
    <m/>
  </r>
  <r>
    <s v="Bekræftet"/>
    <s v="F14-084"/>
    <x v="19"/>
    <s v="Torsten Ingerslev"/>
    <s v="torsten.ingerslev@gmail.com"/>
    <d v="2015-10-01T00:00:00"/>
    <s v="torsten.ingerslev@gmail.com"/>
    <n v="30741421"/>
    <n v="2015"/>
    <n v="3"/>
    <n v="19"/>
    <n v="1"/>
    <s v="2.g. Bioteknologi"/>
    <s v="Torsten Ingerslev"/>
    <s v="Frederiksborg Gymnasium og HF"/>
    <s v="Carlsbergvej 15"/>
    <s v="3400 Hillerød"/>
    <s v="Carlsbergvej 15, 3400 Hillerød"/>
    <d v="2015-04-20T00:00:00"/>
    <x v="0"/>
    <m/>
    <m/>
    <d v="2015-10-23T00:00:00"/>
    <m/>
    <m/>
    <m/>
    <s v="DL_TW_F14-084_"/>
    <m/>
    <m/>
    <m/>
    <m/>
    <m/>
    <m/>
    <m/>
    <m/>
    <m/>
    <m/>
    <m/>
    <m/>
    <m/>
  </r>
  <r>
    <s v="Bekræftet"/>
    <s v="F14-088"/>
    <x v="20"/>
    <s v="Bent Nielsen"/>
    <s v="bn@kvuc.dk"/>
    <d v="2015-10-02T00:00:00"/>
    <s v="bn@kvuc.dk"/>
    <n v="82326600"/>
    <n v="2015"/>
    <n v="3"/>
    <n v="25"/>
    <n v="1"/>
    <s v="2.g. Biologi"/>
    <s v="Bent Nielsen"/>
    <s v="Københavns VUC"/>
    <s v="Vognmagergade 8"/>
    <s v="1120 KBH K"/>
    <s v="Vognmagergade 8, 1120 KBH K"/>
    <d v="2015-04-23T00:00:00"/>
    <x v="1"/>
    <n v="39"/>
    <m/>
    <d v="2015-10-23T00:00:00"/>
    <m/>
    <d v="2015-11-17T00:00:00"/>
    <d v="2015-11-10T00:00:00"/>
    <s v="DL_TW_F14-088_Cold"/>
    <m/>
    <m/>
    <m/>
    <m/>
    <m/>
    <m/>
    <m/>
    <m/>
    <m/>
    <m/>
    <m/>
    <m/>
    <m/>
  </r>
  <r>
    <s v="Bekræftet"/>
    <s v="F14-088"/>
    <x v="20"/>
    <s v="Bent Nielsen"/>
    <s v="bn@kvuc.dk"/>
    <d v="2015-10-02T00:00:00"/>
    <s v="bn@kvuc.dk"/>
    <n v="82326600"/>
    <n v="2015"/>
    <n v="3"/>
    <n v="25"/>
    <n v="1"/>
    <s v="2.g. Biologi"/>
    <s v="Bent Nielsen"/>
    <s v="Københavns VUC"/>
    <s v="Vognmagergade 8"/>
    <s v="1120 KBH K"/>
    <s v="Vognmagergade 8, 1120 KBH K"/>
    <d v="2015-04-23T00:00:00"/>
    <x v="2"/>
    <n v="50.2"/>
    <m/>
    <d v="2015-10-23T00:00:00"/>
    <m/>
    <d v="2015-11-17T00:00:00"/>
    <d v="2015-11-10T00:00:00"/>
    <s v="DL_TW_F14-088_Hot"/>
    <m/>
    <m/>
    <m/>
    <m/>
    <m/>
    <m/>
    <m/>
    <m/>
    <m/>
    <m/>
    <m/>
    <m/>
    <m/>
  </r>
  <r>
    <s v="Bekræftet"/>
    <s v="F14-107"/>
    <x v="21"/>
    <s v="Mikala Winther Voldby"/>
    <s v="vv@skanderborg-gym.dk"/>
    <d v="2015-10-06T00:00:00"/>
    <s v="vv@skanderborg-gym.dk"/>
    <n v="30276193"/>
    <n v="2015"/>
    <n v="3"/>
    <n v="27"/>
    <n v="2"/>
    <s v="3.g. Bioteknologi"/>
    <s v="Mikala Winther Voldby"/>
    <s v="Skanderborg Gymnasium"/>
    <s v="Højvangens Torv 6"/>
    <s v="8660 Skanderborg"/>
    <s v="Højvangens Torv 6, 8660 Skanderborg"/>
    <d v="2015-06-25T00:00:00"/>
    <x v="1"/>
    <n v="22.9"/>
    <m/>
    <s v="25.09.2015"/>
    <m/>
    <d v="2015-10-02T00:00:00"/>
    <d v="2015-09-30T00:00:00"/>
    <s v="DL_TW_F14-107_Cold"/>
    <d v="2015-10-05T00:00:00"/>
    <n v="40"/>
    <n v="0.50600000000000001"/>
    <d v="2015-11-05T00:00:00"/>
    <n v="1.82"/>
    <s v="+"/>
    <n v="0.81100000000000005"/>
    <s v="-"/>
    <n v="1.86"/>
    <s v="+"/>
    <n v="0.78800000000000003"/>
    <s v="-"/>
    <m/>
  </r>
  <r>
    <s v="Bekræftet"/>
    <s v="F14-107"/>
    <x v="21"/>
    <s v="Mikala Winther Voldby"/>
    <s v="vv@skanderborg-gym.dk"/>
    <d v="2015-10-06T00:00:00"/>
    <s v="vv@skanderborg-gym.dk"/>
    <n v="30276193"/>
    <n v="2015"/>
    <n v="3"/>
    <n v="27"/>
    <n v="2"/>
    <s v="3.g. Bioteknologi"/>
    <s v="Mikala Winther Voldby"/>
    <s v="Skanderborg Gymnasium"/>
    <s v="Højvangens Torv 6"/>
    <s v="8660 Skanderborg"/>
    <s v="Højvangens Torv 6, 8660 Skanderborg"/>
    <d v="2015-06-25T00:00:00"/>
    <x v="2"/>
    <n v="46.6"/>
    <m/>
    <s v="25.09.2015"/>
    <m/>
    <d v="2015-10-02T00:00:00"/>
    <d v="2015-09-30T00:00:00"/>
    <s v="DL_TW_F14-107_Hot"/>
    <m/>
    <m/>
    <m/>
    <m/>
    <m/>
    <m/>
    <m/>
    <m/>
    <m/>
    <m/>
    <m/>
    <m/>
    <m/>
  </r>
  <r>
    <s v="Bekræftet"/>
    <s v="F14-110"/>
    <x v="22"/>
    <s v="Marie Eiland"/>
    <s v="kgme@kggym.dk"/>
    <d v="2015-10-07T00:00:00"/>
    <s v="kgme@kggym.dk"/>
    <n v="27284531"/>
    <n v="2015"/>
    <n v="3"/>
    <n v="21"/>
    <n v="2"/>
    <s v="2.g. Biologi"/>
    <s v="Marie Eiland"/>
    <s v="Køge Gymnasium"/>
    <s v="Gymnasievej 4"/>
    <s v="4600 Køge"/>
    <s v="Gymnasievej 4, 4600 Køge"/>
    <d v="2015-06-30T00:00:00"/>
    <x v="1"/>
    <n v="20"/>
    <m/>
    <s v="25.09.2015"/>
    <m/>
    <d v="2015-10-02T00:00:00"/>
    <d v="2015-09-29T00:00:00"/>
    <s v="DL_TW_F14-110_Cold"/>
    <d v="2015-10-05T00:00:00"/>
    <n v="40"/>
    <s v="Too low"/>
    <d v="2015-10-07T00:00:00"/>
    <m/>
    <m/>
    <m/>
    <m/>
    <m/>
    <m/>
    <m/>
    <m/>
    <m/>
  </r>
  <r>
    <s v="Bekræftet"/>
    <s v="F14-110"/>
    <x v="22"/>
    <s v="Marie Eiland"/>
    <s v="kgme@kggym.dk"/>
    <d v="2015-10-07T00:00:00"/>
    <s v="kgme@kggym.dk"/>
    <n v="27284531"/>
    <n v="2015"/>
    <n v="3"/>
    <n v="21"/>
    <n v="2"/>
    <s v="2.g. Biologi"/>
    <s v="Marie Eiland"/>
    <s v="Køge Gymnasium"/>
    <s v="Gymnasievej 4"/>
    <s v="4600 Køge"/>
    <s v="Gymnasievej 4, 4600 Køge"/>
    <d v="2015-06-30T00:00:00"/>
    <x v="2"/>
    <n v="54"/>
    <m/>
    <s v="25.09.2015"/>
    <m/>
    <d v="2015-10-02T00:00:00"/>
    <d v="2015-09-29T00:00:00"/>
    <s v="DL_TW_F14-110_Hot"/>
    <m/>
    <m/>
    <m/>
    <m/>
    <m/>
    <m/>
    <m/>
    <m/>
    <m/>
    <m/>
    <m/>
    <m/>
    <m/>
  </r>
  <r>
    <s v="Bekræftet"/>
    <s v="F15-019"/>
    <x v="23"/>
    <s v="Signe Markman og Morten Skaarup"/>
    <s v="signemarkman@gmail.com"/>
    <d v="2015-10-08T00:00:00"/>
    <s v="signemarkman@gmail.com"/>
    <n v="26783639"/>
    <n v="2015"/>
    <n v="3"/>
    <n v="30"/>
    <n v="2"/>
    <s v="2.g. Biologi"/>
    <s v="Signe Markman og Morten Skaarup"/>
    <s v="Falkonergårdens Gymnasium og HF-Kursus"/>
    <s v="Sønderjyllands Alle 25"/>
    <s v="2000 Frederiksberg"/>
    <s v="Sønderjyllands Alle 25, 2000 Frederiksberg"/>
    <d v="2015-08-26T00:00:00"/>
    <x v="0"/>
    <m/>
    <s v="Der er tale om to studieretninger: Biologi og bioteknologi"/>
    <s v="?"/>
    <m/>
    <m/>
    <m/>
    <s v="DL_TW_F15-019_"/>
    <m/>
    <m/>
    <m/>
    <m/>
    <m/>
    <m/>
    <m/>
    <m/>
    <m/>
    <m/>
    <m/>
    <m/>
    <m/>
  </r>
  <r>
    <s v="Bekræftet"/>
    <s v="F14-078"/>
    <x v="24"/>
    <s v="Rikke Anker Jensen"/>
    <s v="rj@egedal-gym.dk"/>
    <d v="2015-10-23T00:00:00"/>
    <s v="rj@egedal-gym.dk"/>
    <n v="29914554"/>
    <n v="2015"/>
    <n v="3"/>
    <n v="30"/>
    <n v="1"/>
    <s v="2.g. Biologi"/>
    <s v="Rikke Anker Jensen"/>
    <s v="Egedal gymnasium"/>
    <s v="Gymnasievej 1"/>
    <s v="3660 Stenløse"/>
    <s v="Gymnasievej 1, 3660 Stenløse"/>
    <d v="2015-04-08T00:00:00"/>
    <x v="1"/>
    <n v="24"/>
    <s v="Klassen er på en naturvidenskabelig studieretning med Bio A, kemi B og Mat B og er generelt både dygtige og ambitiøse udi det naturvidenskabelige så bare fyld på:-)"/>
    <s v="25.09.2015"/>
    <m/>
    <d v="2015-10-20T00:00:00"/>
    <d v="2015-10-01T00:00:00"/>
    <s v="DL_TW_F14-078_Cold"/>
    <d v="2015-10-21T00:00:00"/>
    <n v="40"/>
    <n v="0.122"/>
    <d v="2015-10-23T00:00:00"/>
    <m/>
    <m/>
    <m/>
    <m/>
    <m/>
    <m/>
    <m/>
    <s v="x"/>
    <m/>
  </r>
  <r>
    <s v="Bekræftet"/>
    <s v="F14-078"/>
    <x v="24"/>
    <s v="Rikke Anker Jensen"/>
    <s v="rj@egedal-gym.dk"/>
    <d v="2015-10-23T00:00:00"/>
    <s v="rj@egedal-gym.dk"/>
    <n v="29914554"/>
    <n v="2015"/>
    <n v="3"/>
    <n v="30"/>
    <n v="1"/>
    <s v="2.g. Biologi"/>
    <s v="Rikke Anker Jensen"/>
    <s v="Egedal gymnasium"/>
    <s v="Gymnasievej 1"/>
    <s v="3660 Stenløse"/>
    <s v="Gymnasievej 1, 3660 Stenløse"/>
    <d v="2015-04-08T00:00:00"/>
    <x v="2"/>
    <n v="46"/>
    <s v="Klassen er på en naturvidenskabelig studieretning med Bio A, kemi B og Mat B og er generelt både dygtige og ambitiøse udi det naturvidenskabelige så bare fyld på:-)"/>
    <s v="25.09.2015"/>
    <m/>
    <d v="2015-10-20T00:00:00"/>
    <d v="2015-10-01T00:00:00"/>
    <s v="DL_TW_F14-078_Hot"/>
    <m/>
    <m/>
    <m/>
    <m/>
    <m/>
    <m/>
    <m/>
    <m/>
    <m/>
    <m/>
    <m/>
    <m/>
    <m/>
  </r>
  <r>
    <s v="Bekræftet"/>
    <s v="F15-012"/>
    <x v="25"/>
    <s v="Anders Jensen"/>
    <s v="anders@rapanden.dk"/>
    <d v="2015-10-27T00:00:00"/>
    <s v="anders@rapanden.dk"/>
    <n v="28251979"/>
    <n v="2015"/>
    <n v="3"/>
    <n v="26"/>
    <n v="1"/>
    <s v="2.g. Biologi"/>
    <s v="Anders Jensen"/>
    <s v="Høje-Taastrup Gymnasium"/>
    <s v="Frøgård alle 2"/>
    <s v="2630 Taastrup"/>
    <s v="Frøgård alle 2, 2630 Taastrup"/>
    <d v="2015-08-17T00:00:00"/>
    <x v="0"/>
    <m/>
    <m/>
    <s v="25.09.2015"/>
    <m/>
    <m/>
    <m/>
    <s v="DL_TW_F15-012_"/>
    <m/>
    <m/>
    <m/>
    <m/>
    <m/>
    <m/>
    <m/>
    <m/>
    <m/>
    <m/>
    <m/>
    <m/>
    <m/>
  </r>
  <r>
    <s v="Bekræftet"/>
    <s v="F14-101"/>
    <x v="26"/>
    <s v="Lone Kjærby Rasmussen"/>
    <s v="lr@rosborg-gym.dk"/>
    <d v="2015-10-29T00:00:00"/>
    <s v="lr@rosborg-gym.dk"/>
    <n v="27771452"/>
    <n v="2015"/>
    <n v="3"/>
    <n v="21"/>
    <n v="1"/>
    <s v="3.g. Biologi"/>
    <s v="Lone Kjærby Rasmussen"/>
    <s v="Rosborg Gymnasium"/>
    <s v="Vestre Engvej 61"/>
    <s v="7100 Vejle"/>
    <s v="Vestre Engvej 61, 7100 Vejle"/>
    <d v="2015-06-12T00:00:00"/>
    <x v="1"/>
    <n v="16"/>
    <s v="1 hørehæmmet elev. Evt. følger tolk med"/>
    <s v="25.09.2015"/>
    <m/>
    <d v="2015-10-08T00:00:00"/>
    <m/>
    <s v="DL_TW_F14-101_Cold"/>
    <d v="2015-10-21T00:00:00"/>
    <n v="40"/>
    <n v="0.34399999999999997"/>
    <d v="2015-10-29T00:00:00"/>
    <m/>
    <m/>
    <m/>
    <m/>
    <m/>
    <m/>
    <m/>
    <s v="x"/>
    <m/>
  </r>
  <r>
    <s v="Bekræftet"/>
    <s v="F15-006"/>
    <x v="27"/>
    <s v="Katrine Pedersen"/>
    <s v="kp@vibygym.dk"/>
    <d v="2015-11-05T00:00:00"/>
    <s v="kp@vibygym.dk"/>
    <n v="25611514"/>
    <n v="2015"/>
    <n v="3"/>
    <n v="15"/>
    <n v="1"/>
    <s v="3.g. Bioteknologi"/>
    <s v="Katrine Pedersen"/>
    <s v="Viby Gymnasium"/>
    <s v="Søndervangs alle 45"/>
    <s v="8260 Viby J"/>
    <s v="Søndervangs alle 45, 8260 Viby J"/>
    <d v="2015-08-12T00:00:00"/>
    <x v="1"/>
    <n v="24"/>
    <m/>
    <s v="25.09.2015"/>
    <m/>
    <d v="2015-10-21T00:00:00"/>
    <d v="2015-10-19T00:00:00"/>
    <s v="DL_TW_F15-006_Cold"/>
    <d v="2015-10-21T00:00:00"/>
    <n v="40"/>
    <n v="0.17799999999999999"/>
    <d v="2015-11-17T00:00:00"/>
    <n v="28.9"/>
    <s v="++"/>
    <n v="21.7"/>
    <s v="++"/>
    <n v="23"/>
    <s v="++"/>
    <n v="9.7799999999999994"/>
    <s v="++"/>
    <m/>
  </r>
  <r>
    <s v="Bekræftet"/>
    <s v="F15-006"/>
    <x v="27"/>
    <s v="Katrine Pedersen"/>
    <s v="kp@vibygym.dk"/>
    <d v="2015-11-05T00:00:00"/>
    <s v="kp@vibygym.dk"/>
    <n v="25611514"/>
    <n v="2015"/>
    <n v="3"/>
    <n v="15"/>
    <n v="1"/>
    <s v="3.g. Bioteknologi"/>
    <s v="Katrine Pedersen"/>
    <s v="Viby Gymnasium"/>
    <s v="Søndervangs alle 45"/>
    <s v="8260 Viby J"/>
    <s v="Søndervangs alle 45, 8260 Viby J"/>
    <d v="2015-08-12T00:00:00"/>
    <x v="2"/>
    <m/>
    <m/>
    <s v="25.09.2015"/>
    <m/>
    <d v="2015-10-21T00:00:00"/>
    <d v="2015-10-19T00:00:00"/>
    <s v="DL_TW_F15-006_Hot"/>
    <m/>
    <m/>
    <m/>
    <m/>
    <m/>
    <m/>
    <m/>
    <m/>
    <m/>
    <m/>
    <m/>
    <m/>
    <m/>
  </r>
  <r>
    <s v="Bekræftet"/>
    <s v="F15-028"/>
    <x v="28"/>
    <s v="Ditte Zimmermann"/>
    <s v="db@boag.nu"/>
    <d v="2015-11-06T00:00:00"/>
    <s v="db@boag.nu"/>
    <n v="91250681"/>
    <n v="2015"/>
    <n v="3"/>
    <n v="16"/>
    <n v="1"/>
    <s v="3.g. Biologi"/>
    <s v="Ditte Zimmermann"/>
    <s v="Borupgaard Gymnasium"/>
    <s v="Lautruphøj 9"/>
    <s v="2750 Ballerup"/>
    <s v="Lautruphøj 9, 2750 Ballerup"/>
    <d v="2015-10-07T00:00:00"/>
    <x v="1"/>
    <n v="21.5"/>
    <m/>
    <d v="2015-10-23T00:00:00"/>
    <m/>
    <d v="2015-11-17T00:00:00"/>
    <d v="2015-11-11T00:00:00"/>
    <s v="DL_TW_F15-028_Cold"/>
    <m/>
    <m/>
    <m/>
    <m/>
    <m/>
    <m/>
    <m/>
    <m/>
    <m/>
    <m/>
    <m/>
    <m/>
    <m/>
  </r>
  <r>
    <s v="Bekræftet"/>
    <s v="F15-028"/>
    <x v="28"/>
    <s v="Ditte Zimmermann"/>
    <s v="db@boag.nu"/>
    <d v="2015-11-06T00:00:00"/>
    <s v="db@boag.nu"/>
    <n v="91250681"/>
    <n v="2015"/>
    <n v="3"/>
    <n v="16"/>
    <n v="1"/>
    <s v="3.g. Biologi"/>
    <s v="Ditte Zimmermann"/>
    <s v="Borupgaard Gymnasium"/>
    <s v="Lautruphøj 9"/>
    <s v="2750 Ballerup"/>
    <s v="Lautruphøj 9, 2750 Ballerup"/>
    <d v="2015-10-07T00:00:00"/>
    <x v="2"/>
    <n v="21.5"/>
    <m/>
    <d v="2015-10-23T00:00:00"/>
    <m/>
    <d v="2015-11-17T00:00:00"/>
    <d v="2015-11-11T00:00:00"/>
    <s v="DL_TW_F15-028_Hot"/>
    <m/>
    <m/>
    <m/>
    <m/>
    <m/>
    <m/>
    <m/>
    <m/>
    <m/>
    <m/>
    <m/>
    <m/>
    <m/>
  </r>
  <r>
    <s v="Bekræftet"/>
    <s v="F15-020"/>
    <x v="29"/>
    <s v="Rikke Louise Rentsch"/>
    <s v="RI@eg-gym.dk"/>
    <d v="2015-11-10T00:00:00"/>
    <s v="RI@eg-gym.dk"/>
    <n v="21929989"/>
    <n v="2015"/>
    <n v="3"/>
    <n v="30"/>
    <n v="1"/>
    <s v="3.g. Biologi"/>
    <s v="Rikke Louise Rentsch"/>
    <s v="Espergærde Gymnasium og HF"/>
    <s v="Gymnasievej 2"/>
    <s v="3060 Espergærde"/>
    <s v="Gymnasievej 2, 3060 Espergærde"/>
    <d v="2015-08-27T00:00:00"/>
    <x v="1"/>
    <n v="17.399999999999999"/>
    <s v="Biologi A"/>
    <s v="25.09.2015"/>
    <m/>
    <d v="2015-11-02T00:00:00"/>
    <d v="2015-10-27T00:00:00"/>
    <s v="DL_TW_F15-020_Cold"/>
    <d v="2015-11-05T00:00:00"/>
    <n v="125"/>
    <n v="0.52400000000000002"/>
    <d v="2015-11-10T00:00:00"/>
    <m/>
    <s v="++"/>
    <m/>
    <s v="++"/>
    <m/>
    <s v="++"/>
    <m/>
    <s v="++"/>
    <m/>
  </r>
  <r>
    <s v="Bekræftet"/>
    <s v="F14-098"/>
    <x v="30"/>
    <s v="Jette Feld"/>
    <s v="jf@cg-gym.dk"/>
    <d v="2015-11-11T00:00:00"/>
    <s v="jf@cg-gym.dk"/>
    <n v="29800128"/>
    <n v="2015"/>
    <n v="3"/>
    <n v="15"/>
    <n v="1"/>
    <s v="2.g. Bioteknologi"/>
    <s v="Jette Feld"/>
    <s v="Christianshavns Gymnasium"/>
    <s v="Princessegade 35"/>
    <s v="1422 KBH K"/>
    <s v="Princessegade 35, 1422 KBH K"/>
    <d v="2015-05-27T00:00:00"/>
    <x v="1"/>
    <n v="13"/>
    <m/>
    <s v="25.09.2015"/>
    <m/>
    <d v="2015-10-09T00:00:00"/>
    <d v="2015-10-07T00:00:00"/>
    <s v="DL_TW_F14-098_Cold_PCR1"/>
    <d v="2015-10-21T00:00:00"/>
    <n v="40"/>
    <n v="0.55000000000000004"/>
    <d v="2015-11-11T00:00:00"/>
    <n v="22.6"/>
    <s v="-"/>
    <n v="14.4"/>
    <s v="-"/>
    <n v="30.8"/>
    <s v="+"/>
    <n v="26"/>
    <s v="+"/>
    <s v="Der er en 098_C2 der er kørt PCR på d. 11/11-15"/>
  </r>
  <r>
    <s v="Bekræftet"/>
    <s v="F14-098"/>
    <x v="30"/>
    <s v="Jette Feld"/>
    <s v="jf@cg-gym.dk"/>
    <d v="2015-11-11T00:00:00"/>
    <s v="jf@cg-gym.dk"/>
    <n v="29800128"/>
    <n v="2015"/>
    <n v="3"/>
    <n v="15"/>
    <n v="1"/>
    <s v="2.g. Bioteknologi"/>
    <s v="Jette Feld"/>
    <s v="Christianshavns Gymnasium"/>
    <s v="Princessegade 35"/>
    <s v="1422 KBH K"/>
    <s v="Princessegade 35, 1422 KBH K"/>
    <d v="2015-05-27T00:00:00"/>
    <x v="1"/>
    <n v="13"/>
    <m/>
    <s v="25.09.2015"/>
    <m/>
    <d v="2015-10-09T00:00:00"/>
    <d v="2015-10-07T00:00:00"/>
    <s v="DL_TW_F14-098_Cold_PCR2"/>
    <d v="2015-10-21T00:00:00"/>
    <n v="40"/>
    <m/>
    <d v="2015-11-11T00:00:00"/>
    <n v="1.9"/>
    <s v="++"/>
    <n v="1.75"/>
    <s v="++"/>
    <n v="1.35"/>
    <s v="++"/>
    <n v="1.24"/>
    <s v="++"/>
    <m/>
  </r>
  <r>
    <s v="Bekræftet"/>
    <s v="F14-098"/>
    <x v="30"/>
    <s v="Jette Feld"/>
    <s v="jf@cg-gym.dk"/>
    <d v="2015-11-11T00:00:00"/>
    <s v="jf@cg-gym.dk"/>
    <n v="29800128"/>
    <n v="2015"/>
    <n v="3"/>
    <n v="15"/>
    <n v="1"/>
    <s v="2.g. Bioteknologi"/>
    <s v="Jette Feld"/>
    <s v="Christianshavns Gymnasium"/>
    <s v="Princessegade 35"/>
    <s v="1422 KBH K"/>
    <s v="Princessegade 35, 1422 KBH K"/>
    <d v="2015-05-27T00:00:00"/>
    <x v="2"/>
    <n v="46"/>
    <m/>
    <s v="25.09.2015"/>
    <m/>
    <d v="2015-10-09T00:00:00"/>
    <d v="2015-10-07T00:00:00"/>
    <s v="DL_TW_F14-098_Hot"/>
    <m/>
    <m/>
    <m/>
    <m/>
    <m/>
    <m/>
    <m/>
    <m/>
    <m/>
    <m/>
    <m/>
    <m/>
    <m/>
  </r>
  <r>
    <s v="Bekræftet"/>
    <s v="F15-023"/>
    <x v="31"/>
    <s v="Jeppe Mordhorst"/>
    <s v="jm@vordingborg-gym.dk"/>
    <d v="2015-11-12T00:00:00"/>
    <s v="jm@vordingborg-gym.dk"/>
    <n v="40685274"/>
    <n v="2015"/>
    <n v="3"/>
    <n v="24"/>
    <n v="1"/>
    <s v="3.g. Biologi"/>
    <s v="Jeppe Mordhorst"/>
    <s v="Vordingborg Gymnasium &amp; HF"/>
    <s v="Chr. Richardtsvej 45"/>
    <s v="4760 Vordingborg"/>
    <s v="Chr. Richardtsvej 45, 4760 Vordingborg"/>
    <d v="2015-09-03T00:00:00"/>
    <x v="1"/>
    <n v="18"/>
    <s v="Vi har i foråret indsamlet og indsendt prøve fra vores lokalområde, Kulsbjerg - og det håber vi jo meget at vi selv kan komme til at analysere!"/>
    <s v="25.09.2015"/>
    <m/>
    <d v="2015-10-22T00:00:00"/>
    <d v="2015-10-09T00:00:00"/>
    <s v="DL_TW_F15-023_Cold"/>
    <d v="2015-11-05T00:00:00"/>
    <n v="125"/>
    <s v="Too low"/>
    <d v="2015-11-12T00:00:00"/>
    <n v="17.899999999999999"/>
    <s v="++"/>
    <n v="9.65"/>
    <s v="++"/>
    <n v="11.4"/>
    <s v="++"/>
    <n v="8.2799999999999994"/>
    <s v="++"/>
    <m/>
  </r>
  <r>
    <s v="Bekræftet"/>
    <s v="F15-023"/>
    <x v="31"/>
    <s v="Jeppe Mordhorst"/>
    <s v="jm@vordingborg-gym.dk"/>
    <d v="2015-11-12T00:00:00"/>
    <s v="jm@vordingborg-gym.dk"/>
    <n v="40685274"/>
    <n v="2015"/>
    <n v="3"/>
    <n v="24"/>
    <n v="1"/>
    <s v="3.g. Biologi"/>
    <s v="Jeppe Mordhorst"/>
    <s v="Vordingborg Gymnasium &amp; HF"/>
    <s v="Chr. Richardtsvej 45"/>
    <s v="4760 Vordingborg"/>
    <s v="Chr. Richardtsvej 45, 4760 Vordingborg"/>
    <d v="2015-09-03T00:00:00"/>
    <x v="2"/>
    <n v="50"/>
    <s v="Vi har i foråret indsamlet og indsendt prøve fra vores lokalområde, Kulsbjerg - og det håber vi jo meget at vi selv kan komme til at analysere!"/>
    <s v="25.09.2015"/>
    <m/>
    <d v="2015-10-22T00:00:00"/>
    <d v="2015-10-09T00:00:00"/>
    <s v="DL_TW_F15-023_Hot"/>
    <m/>
    <m/>
    <m/>
    <m/>
    <m/>
    <m/>
    <m/>
    <m/>
    <m/>
    <m/>
    <m/>
    <m/>
    <m/>
  </r>
  <r>
    <s v="Bekræftet"/>
    <s v="F15-016"/>
    <x v="32"/>
    <s v="Peter Toft"/>
    <s v="pt@frederiksberggymnasium.dk"/>
    <d v="2015-11-13T00:00:00"/>
    <s v="pt@frederiksberggymnasium.dk"/>
    <n v="30258217"/>
    <n v="2015"/>
    <n v="3"/>
    <n v="20"/>
    <n v="1"/>
    <s v="3.g. Biologi"/>
    <s v="Peter Toft"/>
    <s v="Frederiksberg Gymnasium"/>
    <s v="Falkoner Plads 2"/>
    <s v="2000 Frederiksberg C"/>
    <s v="Falkoner Plads 2, 2000 Frederiksberg C"/>
    <d v="2015-08-19T00:00:00"/>
    <x v="0"/>
    <m/>
    <s v="Klassen har biologi på B-niveau."/>
    <s v="25.09.2015"/>
    <m/>
    <m/>
    <m/>
    <s v="DL_TW_F15-016_"/>
    <m/>
    <m/>
    <m/>
    <m/>
    <m/>
    <m/>
    <m/>
    <m/>
    <m/>
    <m/>
    <m/>
    <m/>
    <m/>
  </r>
  <r>
    <s v="Bekræftet"/>
    <s v="F15-005"/>
    <x v="33"/>
    <s v="Christina Høier Ricke &amp; Jette Eibye-Jacobsen"/>
    <s v="ei@birke-gym.dk"/>
    <d v="2015-11-19T00:00:00"/>
    <s v="ei@birke-gym.dk"/>
    <n v="61696739"/>
    <n v="2015"/>
    <n v="3"/>
    <n v="22"/>
    <n v="2"/>
    <s v="3.g. Biologi"/>
    <s v="Christina Høier Ricke &amp; Jette Eibye-Jacobsen"/>
    <s v="Birkerød Gymnasium, HF, IB og Kostskole"/>
    <s v="Søndervangen 56"/>
    <s v="3460 Birkerød"/>
    <s v="Søndervangen 56, 3460 Birkerød"/>
    <d v="2015-08-11T00:00:00"/>
    <x v="1"/>
    <n v="25.9"/>
    <s v="Dette er et IB biologi hold og de skal meget gerne undervises på engelsk; material behøver ikke at være på engelsk, da alle har modtaget undervisning i sporget dansk."/>
    <s v="25.09.2015"/>
    <m/>
    <d v="2015-10-02T00:00:00"/>
    <d v="2015-10-01T00:00:00"/>
    <s v="DL_TW_F15-005_Cold"/>
    <d v="2015-10-05T00:00:00"/>
    <n v="40"/>
    <n v="0.63200000000000001"/>
    <d v="2015-11-19T00:00:00"/>
    <n v="16.3"/>
    <s v="++"/>
    <n v="13.5"/>
    <s v="++"/>
    <n v="37.1"/>
    <s v="++"/>
    <n v="15.3"/>
    <s v="++"/>
    <m/>
  </r>
  <r>
    <s v="Bekræftet"/>
    <s v="F15-005"/>
    <x v="33"/>
    <s v="Christina Høier Ricke &amp; Jette Eibye-Jacobsen"/>
    <s v="ei@birke-gym.dk"/>
    <d v="2015-11-19T00:00:00"/>
    <s v="ei@birke-gym.dk"/>
    <n v="61696739"/>
    <n v="2015"/>
    <n v="3"/>
    <n v="22"/>
    <n v="2"/>
    <s v="3.g. Biologi"/>
    <s v="Christina Høier Ricke &amp; Jette Eibye-Jacobsen"/>
    <s v="Birkerød Gymnasium, HF, IB og Kostskole"/>
    <s v="Søndervangen 56"/>
    <s v="3460 Birkerød"/>
    <s v="Søndervangen 56, 3460 Birkerød"/>
    <d v="2015-08-11T00:00:00"/>
    <x v="2"/>
    <n v="53.3"/>
    <s v="Dette er et IB biologi hold og de skal meget gerne undervises på engelsk; material behøver ikke at være på engelsk, da alle har modtaget undervisning i sporget dansk."/>
    <s v="25.09.2015"/>
    <m/>
    <d v="2015-10-02T00:00:00"/>
    <d v="2015-10-01T00:00:00"/>
    <s v="DL_TW_F15-005_Hot"/>
    <m/>
    <m/>
    <m/>
    <m/>
    <m/>
    <m/>
    <m/>
    <m/>
    <m/>
    <m/>
    <m/>
    <m/>
    <m/>
  </r>
  <r>
    <s v="Bekræftet"/>
    <s v="F14-095"/>
    <x v="34"/>
    <s v="Knud Johnsen"/>
    <s v="jo@rungsted-gym.dk"/>
    <d v="2015-11-20T00:00:00"/>
    <s v="jo@rungsted-gym.dk"/>
    <n v="81503755"/>
    <n v="2015"/>
    <n v="3"/>
    <n v="15"/>
    <n v="1"/>
    <s v="3.g. Biologi"/>
    <s v="Knud Johnsen"/>
    <s v="Rungsted Gymnasium"/>
    <s v="Stadion Allé 14"/>
    <s v="2960 Rungsted Kyst"/>
    <s v="Stadion Allé 14, 2960 Rungsted Kyst"/>
    <d v="2015-05-16T00:00:00"/>
    <x v="1"/>
    <n v="16.5"/>
    <m/>
    <s v="25.09.2015"/>
    <m/>
    <d v="2015-10-22T00:00:00"/>
    <d v="2015-10-19T00:00:00"/>
    <s v="DL_TW_F14-095_Cold"/>
    <d v="2015-11-05T00:00:00"/>
    <n v="125"/>
    <s v="Too low"/>
    <m/>
    <m/>
    <m/>
    <m/>
    <m/>
    <m/>
    <m/>
    <m/>
    <m/>
    <m/>
  </r>
  <r>
    <s v="Bekræftet"/>
    <s v="F14-095"/>
    <x v="34"/>
    <s v="Knud Johnsen"/>
    <s v="jo@rungsted-gym.dk"/>
    <d v="2015-11-20T00:00:00"/>
    <s v="jo@rungsted-gym.dk"/>
    <n v="81503755"/>
    <n v="2015"/>
    <n v="3"/>
    <n v="15"/>
    <n v="1"/>
    <s v="3.g. Biologi"/>
    <s v="Knud Johnsen"/>
    <s v="Rungsted Gymnasium"/>
    <s v="Stadion Allé 14"/>
    <s v="2960 Rungsted Kyst"/>
    <s v="Stadion Allé 14, 2960 Rungsted Kyst"/>
    <d v="2015-05-16T00:00:00"/>
    <x v="2"/>
    <n v="19.5"/>
    <m/>
    <s v="25.09.2015"/>
    <m/>
    <d v="2015-10-22T00:00:00"/>
    <d v="2015-10-19T00:00:00"/>
    <s v="DL_TW_F14-095_Hot"/>
    <m/>
    <m/>
    <m/>
    <m/>
    <m/>
    <m/>
    <m/>
    <m/>
    <m/>
    <m/>
    <m/>
    <m/>
    <m/>
  </r>
  <r>
    <s v="Bekræftet"/>
    <s v="F15-008"/>
    <x v="35"/>
    <s v="Hanne Juhl (hju)"/>
    <s v="hju@kts.dk"/>
    <d v="2015-11-24T00:00:00"/>
    <s v="hju@kts.dk"/>
    <n v="21424674"/>
    <n v="2015"/>
    <n v="3"/>
    <n v="24"/>
    <n v="2"/>
    <s v="2.g. Biologi"/>
    <s v="Hanne Juhl (hju)"/>
    <s v="HTX-Vibenshus (KTS)"/>
    <s v="Jagtvej 163"/>
    <s v="2100"/>
    <s v="Jagtvej 163, 2100"/>
    <d v="2015-08-13T00:00:00"/>
    <x v="1"/>
    <n v="16"/>
    <m/>
    <s v="25.09.2015"/>
    <m/>
    <d v="2015-11-05T00:00:00"/>
    <d v="2015-11-02T00:00:00"/>
    <s v="DL_TW_F15-008_Cold"/>
    <d v="2015-11-16T00:00:00"/>
    <n v="40"/>
    <n v="1.25"/>
    <m/>
    <m/>
    <m/>
    <m/>
    <m/>
    <m/>
    <m/>
    <m/>
    <m/>
    <m/>
  </r>
  <r>
    <s v="Bekræftet"/>
    <s v="F15-008"/>
    <x v="35"/>
    <s v="Hanne Juhl (hju)"/>
    <s v="hju@kts.dk"/>
    <d v="2015-11-24T00:00:00"/>
    <s v="hju@kts.dk"/>
    <n v="21424674"/>
    <n v="2015"/>
    <n v="3"/>
    <n v="24"/>
    <n v="2"/>
    <s v="2.g. Biologi"/>
    <s v="Hanne Juhl (hju)"/>
    <s v="HTX-Vibenshus (KTS)"/>
    <s v="Jagtvej 163"/>
    <s v="2100"/>
    <s v="Jagtvej 163, 2100"/>
    <d v="2015-08-13T00:00:00"/>
    <x v="2"/>
    <n v="27"/>
    <m/>
    <s v="25.09.2015"/>
    <m/>
    <d v="2015-11-05T00:00:00"/>
    <d v="2015-11-02T00:00:00"/>
    <s v="DL_TW_F15-008_Hot"/>
    <m/>
    <m/>
    <m/>
    <m/>
    <m/>
    <m/>
    <m/>
    <m/>
    <m/>
    <m/>
    <m/>
    <m/>
    <m/>
  </r>
  <r>
    <s v="Bekræftet"/>
    <s v="F15-038"/>
    <x v="36"/>
    <s v="Sofie Bruhns"/>
    <m/>
    <d v="2015-11-25T00:00:00"/>
    <n v="29861030"/>
    <n v="11"/>
    <n v="2015"/>
    <n v="2"/>
    <n v="3"/>
    <n v="20"/>
    <s v="2.g. Bioteknologi"/>
    <m/>
    <s v="Ørestad Gymnasium"/>
    <s v="Ørestad Boulevard 75"/>
    <s v="2300 KBH S"/>
    <s v="Ørestad Boulevard 75, 2300 KBH S"/>
    <d v="2015-11-04T00:00:00"/>
    <x v="1"/>
    <n v="54.3"/>
    <m/>
    <m/>
    <m/>
    <d v="2015-11-12T00:00:00"/>
    <d v="2015-11-09T00:00:00"/>
    <s v="DL_TW_F15-038_Cold"/>
    <d v="2015-11-16T00:00:00"/>
    <n v="40"/>
    <n v="0.874"/>
    <m/>
    <m/>
    <m/>
    <m/>
    <m/>
    <m/>
    <m/>
    <m/>
    <m/>
    <m/>
  </r>
  <r>
    <s v="Bekræftet"/>
    <s v="F15-038"/>
    <x v="36"/>
    <s v="Sofie Bruhns"/>
    <m/>
    <d v="2015-11-25T00:00:00"/>
    <n v="29861030"/>
    <n v="11"/>
    <n v="2015"/>
    <n v="2"/>
    <n v="3"/>
    <n v="20"/>
    <s v="2.g. Bioteknologi"/>
    <m/>
    <s v="Ørestad Gymnasium"/>
    <s v="Ørestad Boulevard 75"/>
    <s v="2300 KBH S"/>
    <s v="Ørestad Boulevard 75, 2300 KBH S"/>
    <d v="2015-11-04T00:00:00"/>
    <x v="2"/>
    <n v="12.5"/>
    <m/>
    <m/>
    <m/>
    <d v="2015-11-12T00:00:00"/>
    <d v="2015-11-09T00:00:00"/>
    <s v="DL_TW_F15-038_Hot"/>
    <m/>
    <m/>
    <m/>
    <m/>
    <m/>
    <m/>
    <m/>
    <m/>
    <m/>
    <m/>
    <m/>
    <m/>
    <m/>
  </r>
  <r>
    <s v="Bekræftet"/>
    <s v="F14-102"/>
    <x v="37"/>
    <s v="Karin Frykman"/>
    <s v="karinfrykman@gmail.com"/>
    <d v="2015-12-02T00:00:00"/>
    <s v="karinfrykman@gmail.com"/>
    <n v="22253576"/>
    <n v="2015"/>
    <n v="3"/>
    <n v="19"/>
    <n v="1"/>
    <s v="3.g. Biologi"/>
    <s v="Karin Frykman"/>
    <s v="Ordrup Gymnasium"/>
    <s v="Kirkevej 5"/>
    <s v="2920 Gentofte"/>
    <s v="Kirkevej 5, 2920 Gentofte"/>
    <d v="2015-06-14T00:00:00"/>
    <x v="1"/>
    <n v="20"/>
    <m/>
    <d v="2015-10-23T00:00:00"/>
    <m/>
    <d v="2015-11-26T00:00:00"/>
    <m/>
    <s v="DL_TW_F14-102_Cold1"/>
    <d v="2015-11-26T00:00:00"/>
    <n v="40"/>
    <n v="1.1499999999999999"/>
    <m/>
    <m/>
    <m/>
    <m/>
    <m/>
    <m/>
    <m/>
    <m/>
    <m/>
    <m/>
  </r>
  <r>
    <s v="Bekræftet"/>
    <s v="F14-102"/>
    <x v="37"/>
    <s v="Karin Frykman"/>
    <s v="karinfrykman@gmail.com"/>
    <d v="2015-12-02T00:00:00"/>
    <s v="karinfrykman@gmail.com"/>
    <n v="22253576"/>
    <n v="2015"/>
    <n v="3"/>
    <n v="19"/>
    <n v="1"/>
    <s v="3.g. Biologi"/>
    <s v="Karin Frykman"/>
    <s v="Ordrup Gymnasium"/>
    <s v="Kirkevej 5"/>
    <s v="2920 Gentofte"/>
    <s v="Kirkevej 5, 2920 Gentofte"/>
    <d v="2015-06-14T00:00:00"/>
    <x v="1"/>
    <n v="20"/>
    <m/>
    <d v="2015-10-23T00:00:00"/>
    <m/>
    <d v="2015-11-26T00:00:00"/>
    <m/>
    <s v="DL_TW_F14-102_Cold2"/>
    <d v="2015-11-26T00:00:00"/>
    <n v="40"/>
    <n v="2.68"/>
    <m/>
    <m/>
    <m/>
    <m/>
    <m/>
    <m/>
    <m/>
    <m/>
    <m/>
    <m/>
  </r>
  <r>
    <s v="Bekræftet"/>
    <s v="F15-026"/>
    <x v="38"/>
    <s v="Kenn Madsen"/>
    <s v="ksmadsen@msn.com"/>
    <d v="2015-12-09T00:00:00"/>
    <s v="ksmadsen@msn.com"/>
    <n v="40941331"/>
    <n v="2015"/>
    <n v="3"/>
    <n v="27"/>
    <n v="1"/>
    <s v="2.g. Biologi"/>
    <s v="Kenn Madsen"/>
    <s v="Gladsaxe Gymnasium"/>
    <s v="Buddinge Hovedgade 81"/>
    <s v="2860 Søborg"/>
    <s v="Buddinge Hovedgade 81, 2860 Søborg"/>
    <d v="2015-09-28T00:00:00"/>
    <x v="0"/>
    <m/>
    <m/>
    <d v="2015-10-23T00:00:00"/>
    <m/>
    <m/>
    <m/>
    <s v="DL_TW_F15-026_"/>
    <m/>
    <m/>
    <m/>
    <m/>
    <m/>
    <m/>
    <m/>
    <m/>
    <m/>
    <m/>
    <m/>
    <m/>
    <m/>
  </r>
  <r>
    <s v="Bekræftet"/>
    <s v="F15-021"/>
    <x v="39"/>
    <s v="Helle Jarden"/>
    <s v="hj@nagym.dk"/>
    <d v="2015-12-11T00:00:00"/>
    <s v="hj@nagym.dk"/>
    <n v="40783646"/>
    <n v="2015"/>
    <n v="3"/>
    <n v="30"/>
    <n v="1"/>
    <s v="1.g. Bioteknologi"/>
    <s v="Helle Jarden"/>
    <s v="Nærum Gymnasium"/>
    <s v="Nærum Hovedgade 30"/>
    <s v="2850 Nærum"/>
    <s v="Nærum Hovedgade 30, 2850 Nærum"/>
    <d v="2015-08-31T00:00:00"/>
    <x v="1"/>
    <n v="13.5"/>
    <m/>
    <d v="2015-10-23T00:00:00"/>
    <m/>
    <d v="2015-11-12T00:00:00"/>
    <m/>
    <s v="DL_TW_F15-021_Cold"/>
    <d v="2015-11-26T00:00:00"/>
    <n v="40"/>
    <n v="0.97199999999999998"/>
    <d v="2015-12-11T00:00:00"/>
    <m/>
    <m/>
    <m/>
    <m/>
    <m/>
    <m/>
    <m/>
    <m/>
    <m/>
  </r>
  <r>
    <s v="Bekræftet"/>
    <s v="F15-021"/>
    <x v="39"/>
    <s v="Helle Jarden"/>
    <s v="hj@nagym.dk"/>
    <d v="2015-12-11T00:00:00"/>
    <s v="hj@nagym.dk"/>
    <n v="40783646"/>
    <n v="2015"/>
    <n v="3"/>
    <n v="30"/>
    <n v="1"/>
    <s v="1.g. Bioteknologi"/>
    <s v="Helle Jarden"/>
    <s v="Nærum Gymnasium"/>
    <s v="Nærum Hovedgade 30"/>
    <s v="2850 Nærum"/>
    <s v="Nærum Hovedgade 30, 2850 Nærum"/>
    <d v="2015-08-31T00:00:00"/>
    <x v="2"/>
    <n v="54"/>
    <m/>
    <d v="2015-10-23T00:00:00"/>
    <m/>
    <d v="2015-11-12T00:00:00"/>
    <m/>
    <s v="DL_TW_F15-021_Hot"/>
    <m/>
    <m/>
    <m/>
    <m/>
    <m/>
    <m/>
    <m/>
    <m/>
    <m/>
    <m/>
    <m/>
    <m/>
    <m/>
  </r>
  <r>
    <s v="Bekræftet"/>
    <s v="F14-059"/>
    <x v="40"/>
    <s v="Anja Lykke Hundebøll Nielsen"/>
    <s v="ah@ggnet.dk"/>
    <d v="2015-12-16T00:00:00"/>
    <s v="ah@ggnet.dk"/>
    <n v="22819393"/>
    <n v="2015"/>
    <n v="3"/>
    <n v="15"/>
    <n v="1"/>
    <s v="3.g. Bioteknologi"/>
    <s v="Anja Lykke Hundebøll Nielsen"/>
    <s v="Grindsted gymnasium og HF"/>
    <s v="Tinghusgade 20"/>
    <s v="7200 Grindsted"/>
    <s v="Tinghusgade 20, 7200 Grindsted"/>
    <d v="2015-02-03T00:00:00"/>
    <x v="0"/>
    <m/>
    <m/>
    <d v="2015-10-23T00:00:00"/>
    <m/>
    <m/>
    <m/>
    <s v="DL_TW_F14-059_"/>
    <m/>
    <m/>
    <m/>
    <m/>
    <m/>
    <m/>
    <m/>
    <m/>
    <m/>
    <m/>
    <m/>
    <m/>
    <m/>
  </r>
  <r>
    <s v="Bekræftet"/>
    <s v="F14-087"/>
    <x v="41"/>
    <s v="Thea Feld Nielsen og Stine Weber"/>
    <s v="tf@hels-gym.dk"/>
    <d v="2015-12-17T00:00:00"/>
    <s v="tf@hels-gym.dk"/>
    <n v="26498331"/>
    <n v="2015"/>
    <n v="3"/>
    <n v="28"/>
    <n v="2"/>
    <s v="2.g. Bioteknologi"/>
    <s v="Thea Feld Nielsen og Stine Weber"/>
    <s v="Helsingør Gymnasium"/>
    <s v="Borgmester P. Christensensvej 3"/>
    <s v="3000 Helsingør"/>
    <s v="Borgmester P. Christensensvej 3, 3000 Helsingør"/>
    <d v="2015-04-21T00:00:00"/>
    <x v="1"/>
    <n v="9.1"/>
    <m/>
    <d v="2015-10-23T00:00:00"/>
    <m/>
    <d v="2015-11-20T00:00:00"/>
    <d v="2015-11-16T00:00:00"/>
    <s v="DL_TW_F14-087_Cold1"/>
    <d v="2015-11-26T00:00:00"/>
    <n v="40"/>
    <n v="5"/>
    <d v="2015-12-17T00:00:00"/>
    <m/>
    <m/>
    <m/>
    <m/>
    <m/>
    <m/>
    <m/>
    <m/>
    <m/>
  </r>
  <r>
    <s v="Bekræftet"/>
    <s v="F14-087"/>
    <x v="41"/>
    <s v="Thea Feld Nielsen og Stine Weber"/>
    <s v="tf@hels-gym.dk"/>
    <d v="2015-12-17T00:00:00"/>
    <s v="tf@hels-gym.dk"/>
    <n v="26498331"/>
    <n v="2015"/>
    <n v="3"/>
    <n v="28"/>
    <n v="2"/>
    <s v="2.g. Bioteknologi"/>
    <s v="Thea Feld Nielsen og Stine Weber"/>
    <s v="Helsingør Gymnasium"/>
    <s v="Borgmester P. Christensensvej 3"/>
    <s v="3000 Helsingør"/>
    <s v="Borgmester P. Christensensvej 3, 3000 Helsingør"/>
    <d v="2015-04-21T00:00:00"/>
    <x v="1"/>
    <n v="16.7"/>
    <m/>
    <d v="2015-10-23T00:00:00"/>
    <m/>
    <d v="2015-11-20T00:00:00"/>
    <d v="2015-11-16T00:00:00"/>
    <s v="DL_TW_F14-087_Cold2"/>
    <s v="???? Prøven ligge ikke i posen for modtaget - står ikke i bogen"/>
    <m/>
    <m/>
    <m/>
    <m/>
    <m/>
    <m/>
    <m/>
    <m/>
    <m/>
    <m/>
    <m/>
    <m/>
  </r>
  <r>
    <s v="Bekræftet"/>
    <s v="F14-087"/>
    <x v="41"/>
    <s v="Thea Feld Nielsen og Stine Weber"/>
    <s v="tf@hels-gym.dk"/>
    <d v="2015-12-17T00:00:00"/>
    <s v="tf@hels-gym.dk"/>
    <n v="26498331"/>
    <n v="2015"/>
    <n v="3"/>
    <n v="28"/>
    <n v="2"/>
    <s v="2.g. Bioteknologi"/>
    <s v="Thea Feld Nielsen og Stine Weber"/>
    <s v="Helsingør Gymnasium"/>
    <s v="Borgmester P. Christensensvej 3"/>
    <s v="3000 Helsingør"/>
    <s v="Borgmester P. Christensensvej 3, 3000 Helsingør"/>
    <d v="2015-04-21T00:00:00"/>
    <x v="1"/>
    <n v="11.5"/>
    <m/>
    <s v="?"/>
    <m/>
    <d v="2015-11-20T00:00:00"/>
    <d v="2015-12-08T00:00:00"/>
    <s v="DL_TW_F14-087_Cold3"/>
    <d v="2015-12-10T00:00:00"/>
    <n v="40"/>
    <n v="1.19"/>
    <m/>
    <m/>
    <m/>
    <m/>
    <m/>
    <m/>
    <m/>
    <m/>
    <m/>
    <m/>
  </r>
  <r>
    <s v="Bekræftet"/>
    <s v="F14-087"/>
    <x v="41"/>
    <s v="Thea Feld Nielsen og Stine Weber"/>
    <s v="tf@hels-gym.dk"/>
    <d v="2015-12-17T00:00:00"/>
    <s v="tf@hels-gym.dk"/>
    <n v="26498331"/>
    <n v="2015"/>
    <n v="3"/>
    <n v="28"/>
    <n v="2"/>
    <s v="2.g. Bioteknologi"/>
    <s v="Thea Feld Nielsen og Stine Weber"/>
    <s v="Helsingør Gymnasium"/>
    <s v="Borgmester P. Christensensvej 3"/>
    <s v="3000 Helsingør"/>
    <s v="Borgmester P. Christensensvej 3, 3000 Helsingør"/>
    <d v="2015-04-21T00:00:00"/>
    <x v="2"/>
    <n v="11.5"/>
    <m/>
    <s v="?"/>
    <m/>
    <d v="2016-01-05T00:00:00"/>
    <d v="2015-12-08T00:00:00"/>
    <s v="DL_TW_F14-087_Hot"/>
    <m/>
    <m/>
    <m/>
    <m/>
    <m/>
    <m/>
    <m/>
    <m/>
    <m/>
    <m/>
    <m/>
    <m/>
    <m/>
  </r>
  <r>
    <s v="Bekræftet"/>
    <s v="F15-071"/>
    <x v="42"/>
    <s v="Karina Lærekdal Sørensen"/>
    <s v="rgks@roskilde-gym.dk"/>
    <d v="2016-01-15T00:00:00"/>
    <n v="29909774"/>
    <n v="1"/>
    <n v="2016"/>
    <n v="2"/>
    <n v="4"/>
    <n v="25"/>
    <n v="1"/>
    <s v="2.g. Biologi"/>
    <s v="Roskilde Gymnasium"/>
    <s v="Domkirkepladsen 1"/>
    <s v="4000 Roskilde"/>
    <s v="Domkirkepladsen 1, 4000 Roskilde"/>
    <d v="2015-12-07T00:00:00"/>
    <x v="0"/>
    <m/>
    <m/>
    <m/>
    <m/>
    <m/>
    <m/>
    <s v="DL_TW_F15-071_"/>
    <m/>
    <m/>
    <m/>
    <m/>
    <m/>
    <m/>
    <m/>
    <m/>
    <m/>
    <m/>
    <m/>
    <m/>
    <m/>
  </r>
  <r>
    <s v="Bekræftet"/>
    <s v="F15-064"/>
    <x v="43"/>
    <s v="Thorsten Dyrby Nielsen"/>
    <s v="tdn@vuf.nu"/>
    <d v="2016-01-19T00:00:00"/>
    <n v="61995921"/>
    <n v="1"/>
    <n v="2016"/>
    <n v="2"/>
    <n v="4"/>
    <n v="24"/>
    <n v="1"/>
    <s v="3.g. Biologi"/>
    <s v="VUC Frederiksberg"/>
    <s v="Falstersvej 3-5"/>
    <s v="2000 Frederiksberg C"/>
    <s v="Falstersvej 3-5, 2000 Frederiksberg C"/>
    <d v="2015-11-24T00:00:00"/>
    <x v="0"/>
    <m/>
    <m/>
    <m/>
    <m/>
    <m/>
    <m/>
    <s v="DL_TW_F15-064_"/>
    <m/>
    <m/>
    <m/>
    <m/>
    <m/>
    <m/>
    <m/>
    <m/>
    <m/>
    <m/>
    <m/>
    <m/>
    <m/>
  </r>
  <r>
    <s v="Bekræftet"/>
    <s v="F14-089"/>
    <x v="25"/>
    <s v="Christina Bramow &amp; Søren Vienberg"/>
    <s v="cb@htgym.dk; Soeren_vienberg@yahoo.com"/>
    <d v="2016-01-20T00:00:00"/>
    <n v="60682179"/>
    <n v="1"/>
    <n v="2016"/>
    <n v="2"/>
    <n v="4"/>
    <n v="30"/>
    <n v="2"/>
    <s v="2.g. Biologi"/>
    <s v="Høje-Taastrup Gymnasium"/>
    <s v="Frøgaard alle 2"/>
    <s v="2630 Taastrup"/>
    <s v="Frøgaard alle 2, 2630 Taastrup"/>
    <d v="2015-04-24T00:00:00"/>
    <x v="0"/>
    <m/>
    <m/>
    <m/>
    <m/>
    <m/>
    <m/>
    <m/>
    <m/>
    <m/>
    <m/>
    <m/>
    <m/>
    <m/>
    <m/>
    <m/>
    <m/>
    <m/>
    <m/>
    <m/>
    <m/>
  </r>
  <r>
    <s v="Bekræftet"/>
    <s v="F14-109"/>
    <x v="44"/>
    <s v="Dorte Schartau Rasmussen"/>
    <s v="dra@nghf.dk"/>
    <d v="2016-01-22T00:00:00"/>
    <s v="dra@nghf.dk"/>
    <n v="21765353"/>
    <n v="2016"/>
    <n v="4"/>
    <n v="15"/>
    <n v="2"/>
    <s v="3.g. Bioteknologi"/>
    <s v="Dorte Schartau Rasmussen"/>
    <s v="Nørresundby Gymnasium &amp; HF"/>
    <s v="Studievej 14"/>
    <s v="9400 Nørresundby"/>
    <s v="Studievej 14, 9400 Nørresundby"/>
    <d v="2015-05-19T00:00:00"/>
    <x v="1"/>
    <n v="19"/>
    <m/>
    <d v="2015-10-23T00:00:00"/>
    <m/>
    <d v="2015-12-02T00:00:00"/>
    <d v="2015-11-23T00:00:00"/>
    <s v="DL_TW_F14-109_Cold"/>
    <d v="2015-12-10T00:00:00"/>
    <n v="40"/>
    <n v="2.84"/>
    <m/>
    <m/>
    <m/>
    <m/>
    <m/>
    <m/>
    <m/>
    <m/>
    <m/>
    <m/>
  </r>
  <r>
    <s v="Bekræftet"/>
    <s v="F14-109"/>
    <x v="44"/>
    <s v="Dorte Schartau Rasmussen"/>
    <s v="dra@nghf.dk"/>
    <d v="2016-01-22T00:00:00"/>
    <s v="dra@nghf.dk"/>
    <n v="21765353"/>
    <n v="2016"/>
    <n v="4"/>
    <n v="15"/>
    <n v="2"/>
    <s v="3.g. Bioteknologi"/>
    <s v="Dorte Schartau Rasmussen"/>
    <s v="Nørresundby Gymnasium &amp; HF"/>
    <s v="Studievej 14"/>
    <s v="9400 Nørresundby"/>
    <s v="Studievej 14, 9400 Nørresundby"/>
    <d v="2015-05-19T00:00:00"/>
    <x v="2"/>
    <n v="58"/>
    <m/>
    <d v="2015-10-23T00:00:00"/>
    <m/>
    <d v="2015-12-02T00:00:00"/>
    <d v="2015-11-23T00:00:00"/>
    <s v="DL_TW_F14-109_Hot"/>
    <m/>
    <m/>
    <m/>
    <m/>
    <m/>
    <m/>
    <m/>
    <m/>
    <m/>
    <m/>
    <m/>
    <m/>
    <m/>
  </r>
  <r>
    <s v="Bekræftet"/>
    <s v="F14-103"/>
    <x v="45"/>
    <s v="Jens Gerup Nielsen"/>
    <s v="jens.liane@mail.dk"/>
    <d v="2016-01-29T00:00:00"/>
    <s v="jens.liane@mail.dk"/>
    <n v="21167761"/>
    <n v="2016"/>
    <n v="4"/>
    <n v="27"/>
    <n v="1"/>
    <s v="2.g. Biologi"/>
    <s v="Jens Gerup Nielsen"/>
    <s v="Gentofte Hf"/>
    <s v="Dahlensstræde 5"/>
    <s v="2820 Gentofte"/>
    <s v="Dahlensstræde 5, 2820 Gentofte"/>
    <d v="2015-06-16T00:00:00"/>
    <x v="0"/>
    <m/>
    <m/>
    <d v="2015-10-23T00:00:00"/>
    <m/>
    <m/>
    <m/>
    <s v="DL_TW_F14-103_"/>
    <m/>
    <m/>
    <m/>
    <m/>
    <m/>
    <m/>
    <m/>
    <m/>
    <m/>
    <m/>
    <m/>
    <m/>
    <m/>
  </r>
  <r>
    <s v="Bekræftet"/>
    <s v="F15-066"/>
    <x v="23"/>
    <s v="Torben Roldsgaard"/>
    <s v="torbenroldsgaard@hotmail.com"/>
    <d v="2016-02-02T00:00:00"/>
    <m/>
    <m/>
    <m/>
    <m/>
    <m/>
    <m/>
    <m/>
    <m/>
    <m/>
    <m/>
    <m/>
    <m/>
    <m/>
    <x v="0"/>
    <m/>
    <m/>
    <m/>
    <m/>
    <m/>
    <m/>
    <s v="DL_TW_F15-066_"/>
    <m/>
    <m/>
    <m/>
    <m/>
    <m/>
    <m/>
    <m/>
    <m/>
    <m/>
    <m/>
    <m/>
    <m/>
    <m/>
  </r>
  <r>
    <s v="Bekræftet"/>
    <s v="F15-042"/>
    <x v="32"/>
    <s v="Jens Vilsom Andersen"/>
    <s v="jv@frederiksberggymnasium.dk"/>
    <d v="2016-02-03T00:00:00"/>
    <m/>
    <m/>
    <m/>
    <m/>
    <m/>
    <m/>
    <m/>
    <m/>
    <m/>
    <m/>
    <m/>
    <m/>
    <m/>
    <x v="0"/>
    <m/>
    <m/>
    <m/>
    <m/>
    <m/>
    <m/>
    <s v="DL_TW_F15-042_"/>
    <m/>
    <m/>
    <m/>
    <m/>
    <m/>
    <m/>
    <m/>
    <m/>
    <m/>
    <m/>
    <m/>
    <m/>
    <m/>
  </r>
  <r>
    <s v="Bekræftet"/>
    <s v="F15-070"/>
    <x v="46"/>
    <s v="Maiken Larsen"/>
    <s v="kl@sg.dk"/>
    <d v="2016-02-04T00:00:00"/>
    <n v="25135959"/>
    <n v="2"/>
    <n v="2016"/>
    <n v="2"/>
    <n v="4"/>
    <n v="28"/>
    <n v="2"/>
    <s v="3.g. Bioteknologi"/>
    <s v="Silkeborg Gymnasium"/>
    <s v="Oslovej 10"/>
    <s v="8600 Silkeborg"/>
    <s v="Oslovej 10, 8600 Silkeborg"/>
    <d v="2015-12-07T00:00:00"/>
    <x v="0"/>
    <m/>
    <m/>
    <m/>
    <m/>
    <m/>
    <m/>
    <s v="DL_TW_F15-070_"/>
    <m/>
    <m/>
    <m/>
    <m/>
    <m/>
    <m/>
    <m/>
    <m/>
    <m/>
    <m/>
    <m/>
    <m/>
    <m/>
  </r>
  <r>
    <s v="Bekræftet"/>
    <s v="F15-058"/>
    <x v="47"/>
    <s v="Dorte Kühnau"/>
    <s v="dk@edu.virum-gym.dk"/>
    <d v="2016-02-09T00:00:00"/>
    <n v="29413443"/>
    <n v="2"/>
    <n v="2016"/>
    <n v="2"/>
    <n v="27"/>
    <n v="1"/>
    <s v="3.g. Bioteknologi"/>
    <m/>
    <s v="Virum Gymnasium"/>
    <s v="Fuglsangvej 66"/>
    <s v="2830 Virum"/>
    <s v="Lyngby-Taarbæk"/>
    <m/>
    <x v="0"/>
    <m/>
    <m/>
    <m/>
    <m/>
    <m/>
    <m/>
    <s v="DL_TW_F15-058_"/>
    <m/>
    <m/>
    <m/>
    <m/>
    <m/>
    <m/>
    <m/>
    <m/>
    <m/>
    <m/>
    <m/>
    <m/>
    <m/>
  </r>
  <r>
    <s v="Bekræftet"/>
    <s v="F15-004"/>
    <x v="48"/>
    <s v="Merete Greniman"/>
    <s v="mg@munkensdam.dk"/>
    <d v="2016-02-10T00:00:00"/>
    <s v="mg@munkensdam.dk"/>
    <n v="51208884"/>
    <n v="2016"/>
    <n v="4"/>
    <n v="25"/>
    <n v="2"/>
    <s v="3.g. Biologi"/>
    <s v="Merete Greniman"/>
    <s v="Munkensdam Gymnasium"/>
    <s v="Tøndervej 100"/>
    <s v="6000 Kolding"/>
    <s v="Tøndervej 100, 6000 Kolding"/>
    <d v="2015-08-11T00:00:00"/>
    <x v="1"/>
    <n v="14.9"/>
    <m/>
    <d v="2015-10-23T00:00:00"/>
    <m/>
    <d v="2015-11-05T00:00:00"/>
    <d v="2015-10-30T00:00:00"/>
    <s v="DL_TW_F15-004_Cold"/>
    <d v="2015-12-10T00:00:00"/>
    <n v="40"/>
    <n v="0.61599999999999999"/>
    <m/>
    <m/>
    <m/>
    <m/>
    <m/>
    <m/>
    <m/>
    <m/>
    <m/>
    <m/>
  </r>
  <r>
    <s v="Bekræftet"/>
    <s v="F15-004"/>
    <x v="48"/>
    <s v="Merete Greniman"/>
    <s v="mg@munkensdam.dk"/>
    <d v="2016-02-10T00:00:00"/>
    <s v="mg@munkensdam.dk"/>
    <n v="51208884"/>
    <n v="2016"/>
    <n v="4"/>
    <n v="25"/>
    <n v="2"/>
    <s v="3.g. Biologi"/>
    <s v="Merete Greniman"/>
    <s v="Munkensdam Gymnasium"/>
    <s v="Tøndervej 100"/>
    <s v="6000 Kolding"/>
    <s v="Tøndervej 100, 6000 Kolding"/>
    <d v="2015-08-11T00:00:00"/>
    <x v="2"/>
    <n v="44.9"/>
    <m/>
    <d v="2015-10-23T00:00:00"/>
    <m/>
    <d v="2015-11-05T00:00:00"/>
    <d v="2015-10-30T00:00:00"/>
    <s v="DL_TW_F15-004_Hot"/>
    <m/>
    <m/>
    <m/>
    <m/>
    <m/>
    <m/>
    <m/>
    <m/>
    <m/>
    <m/>
    <m/>
    <m/>
    <m/>
  </r>
  <r>
    <s v="Bekræftet"/>
    <s v="F15-002"/>
    <x v="49"/>
    <s v="Jesper B. Petersen"/>
    <s v="rjp@vucroskilde.dk"/>
    <d v="2016-02-11T00:00:00"/>
    <s v="rjp@vucroskilde.dk"/>
    <n v="30483062"/>
    <n v="2016"/>
    <n v="4"/>
    <n v="25"/>
    <n v="1"/>
    <s v="2.g. Biologi"/>
    <s v="Jesper B. Petersen"/>
    <s v="VUC Roskilde"/>
    <s v="Læderstræde 4"/>
    <s v="4000 Roskilde"/>
    <s v="Læderstræde 4, 4000 Roskilde"/>
    <d v="2015-08-07T00:00:00"/>
    <x v="0"/>
    <m/>
    <m/>
    <d v="2015-10-23T00:00:00"/>
    <m/>
    <m/>
    <m/>
    <s v="DL_TW_F15-002_"/>
    <m/>
    <m/>
    <m/>
    <m/>
    <m/>
    <m/>
    <m/>
    <m/>
    <m/>
    <m/>
    <m/>
    <m/>
    <m/>
  </r>
  <r>
    <s v="Bekræftet"/>
    <s v="F15-037"/>
    <x v="50"/>
    <s v="Malthe Lund og Marianne Maigaard"/>
    <s v="malthelund@gmail.com"/>
    <d v="2016-04-07T00:00:00"/>
    <n v="26364844"/>
    <n v="4"/>
    <n v="2016"/>
    <n v="2"/>
    <n v="4"/>
    <n v="29"/>
    <s v="1.g. Biologi"/>
    <m/>
    <s v="Allerød Gymnasium"/>
    <s v="Rådhusvej 6"/>
    <s v="3450 Allerød"/>
    <s v="Rådhusvej 6, 3450 Allerød"/>
    <d v="2015-10-28T00:00:00"/>
    <x v="1"/>
    <n v="11.3"/>
    <s v="Sendte kuvert tidligere til anden lærer"/>
    <s v="16.10.2015"/>
    <m/>
    <d v="2015-11-20T00:00:00"/>
    <d v="2015-11-17T00:00:00"/>
    <s v="DL_TW_F15-037_Cold"/>
    <d v="2015-12-10T00:00:00"/>
    <n v="40"/>
    <n v="1.06"/>
    <m/>
    <m/>
    <m/>
    <m/>
    <m/>
    <m/>
    <m/>
    <m/>
    <m/>
    <m/>
  </r>
  <r>
    <s v="Bekræftet"/>
    <s v="F15-037"/>
    <x v="50"/>
    <s v="Malthe Lund og Marianne Maigaard"/>
    <s v="malthelund@gmail.com"/>
    <d v="2016-04-07T00:00:00"/>
    <n v="26364844"/>
    <n v="4"/>
    <n v="2016"/>
    <n v="2"/>
    <n v="4"/>
    <n v="29"/>
    <s v="1.g. Biologi"/>
    <m/>
    <s v="Allerød Gymnasium"/>
    <s v="Rådhusvej 6"/>
    <s v="3450 Allerød"/>
    <s v="Rådhusvej 6, 3450 Allerød"/>
    <d v="2015-10-28T00:00:00"/>
    <x v="2"/>
    <n v="49.1"/>
    <m/>
    <s v="16.10.2015"/>
    <m/>
    <d v="2015-11-20T00:00:00"/>
    <d v="2015-11-17T00:00:00"/>
    <s v="DL_TW_F15-037_Hot"/>
    <m/>
    <m/>
    <m/>
    <m/>
    <m/>
    <m/>
    <m/>
    <m/>
    <m/>
    <m/>
    <m/>
    <m/>
    <m/>
  </r>
  <r>
    <s v="Bekræftet"/>
    <s v="F14-105"/>
    <x v="51"/>
    <s v="Pia Lassen"/>
    <s v="pl@thisted-gymnasium.dk"/>
    <d v="2016-04-12T00:00:00"/>
    <s v="pl@thisted-gymnasium.dk"/>
    <n v="20627656"/>
    <n v="2016"/>
    <n v="4"/>
    <n v="24"/>
    <n v="1"/>
    <s v="2.g. Biologi"/>
    <s v="Pia Lassen"/>
    <s v="Thisted Gymnasium"/>
    <s v="Ringvej 32"/>
    <s v="7700 Thisted"/>
    <s v="Ringvej 32, 7700 Thisted"/>
    <d v="2015-06-23T00:00:00"/>
    <x v="0"/>
    <m/>
    <m/>
    <d v="2015-10-23T00:00:00"/>
    <m/>
    <m/>
    <m/>
    <s v="DL_TW_F14-105_"/>
    <m/>
    <m/>
    <m/>
    <m/>
    <m/>
    <m/>
    <m/>
    <m/>
    <m/>
    <m/>
    <m/>
    <m/>
    <m/>
  </r>
  <r>
    <s v="NA"/>
    <s v="NA"/>
    <x v="52"/>
    <s v="Andreas Kelager"/>
    <s v="akelager@snm.ku.dk; marie.lillemark@snm.ku.dk"/>
    <s v="NA"/>
    <s v="akelager@snm.ku.dk"/>
    <s v="NA"/>
    <s v="NA"/>
    <s v="NA"/>
    <s v="NA"/>
    <s v="NA"/>
    <s v="NA"/>
    <s v="Andreas Kelager"/>
    <s v="Botanisk Museum"/>
    <s v="Gothersgade 130"/>
    <s v="1123 København K "/>
    <s v="Gothersgade 130, 1123 København K "/>
    <s v="Ingen"/>
    <x v="1"/>
    <s v="?"/>
    <m/>
    <m/>
    <m/>
    <d v="2015-08-20T00:00:00"/>
    <d v="2015-08-20T00:00:00"/>
    <s v="DL_TW_001"/>
    <d v="2015-08-25T00:00:00"/>
    <n v="125"/>
    <s v="Too low"/>
    <s v="Done"/>
    <m/>
    <m/>
    <m/>
    <m/>
    <m/>
    <m/>
    <m/>
    <m/>
    <m/>
  </r>
  <r>
    <s v="NA"/>
    <s v="NA"/>
    <x v="52"/>
    <s v="Andreas Kelager"/>
    <s v="akelager@snm.ku.dk; marie.lillemark@snm.ku.dk"/>
    <s v="NA"/>
    <s v="akelager@snm.ku.dk"/>
    <s v="NA"/>
    <s v="NA"/>
    <s v="NA"/>
    <s v="NA"/>
    <s v="NA"/>
    <s v="NA"/>
    <s v="Andreas Kelager"/>
    <s v="Botanisk Museum"/>
    <s v="Gothersgade 130"/>
    <s v="1123 København K "/>
    <s v="Gothersgade 130, 1123 København K "/>
    <s v="Ingen"/>
    <x v="1"/>
    <s v="?"/>
    <m/>
    <m/>
    <m/>
    <d v="2015-09-10T00:00:00"/>
    <d v="2015-09-10T00:00:00"/>
    <s v="DL_TW_002"/>
    <d v="2015-09-28T00:00:00"/>
    <n v="40"/>
    <s v="Too low"/>
    <s v="Done"/>
    <m/>
    <m/>
    <m/>
    <m/>
    <m/>
    <m/>
    <m/>
    <m/>
    <m/>
  </r>
  <r>
    <s v="IngenBookning"/>
    <s v="IB_01"/>
    <x v="53"/>
    <s v="Malene Møhl"/>
    <s v="mam@cabh.dk"/>
    <m/>
    <s v="mam@cabh.dk"/>
    <m/>
    <m/>
    <m/>
    <m/>
    <m/>
    <m/>
    <m/>
    <m/>
    <m/>
    <m/>
    <s v="Minervavej 1, 3700 Rønne"/>
    <m/>
    <x v="0"/>
    <m/>
    <m/>
    <d v="2015-10-23T00:00:00"/>
    <m/>
    <m/>
    <m/>
    <s v="DL_TW_IB_01_"/>
    <m/>
    <m/>
    <m/>
    <m/>
    <m/>
    <m/>
    <m/>
    <m/>
    <m/>
    <m/>
    <m/>
    <m/>
    <m/>
  </r>
  <r>
    <m/>
    <m/>
    <x v="54"/>
    <m/>
    <m/>
    <m/>
    <m/>
    <m/>
    <m/>
    <m/>
    <m/>
    <m/>
    <m/>
    <m/>
    <m/>
    <m/>
    <m/>
    <m/>
    <m/>
    <x v="0"/>
    <m/>
    <m/>
    <m/>
    <m/>
    <m/>
    <m/>
    <m/>
    <m/>
    <m/>
    <m/>
    <m/>
    <m/>
    <m/>
    <m/>
    <m/>
    <m/>
    <m/>
    <m/>
    <m/>
    <m/>
  </r>
  <r>
    <m/>
    <m/>
    <x v="54"/>
    <m/>
    <m/>
    <m/>
    <m/>
    <m/>
    <m/>
    <m/>
    <m/>
    <m/>
    <m/>
    <m/>
    <m/>
    <m/>
    <m/>
    <m/>
    <m/>
    <x v="0"/>
    <m/>
    <m/>
    <m/>
    <m/>
    <m/>
    <m/>
    <m/>
    <m/>
    <m/>
    <m/>
    <m/>
    <m/>
    <m/>
    <m/>
    <m/>
    <m/>
    <m/>
    <m/>
    <m/>
    <m/>
  </r>
  <r>
    <m/>
    <m/>
    <x v="54"/>
    <m/>
    <m/>
    <m/>
    <m/>
    <m/>
    <m/>
    <m/>
    <m/>
    <m/>
    <m/>
    <m/>
    <m/>
    <m/>
    <m/>
    <m/>
    <m/>
    <x v="0"/>
    <m/>
    <m/>
    <m/>
    <m/>
    <m/>
    <m/>
    <m/>
    <m/>
    <m/>
    <m/>
    <m/>
    <m/>
    <m/>
    <m/>
    <m/>
    <m/>
    <m/>
    <m/>
    <m/>
    <m/>
  </r>
  <r>
    <m/>
    <m/>
    <x v="54"/>
    <m/>
    <m/>
    <m/>
    <m/>
    <m/>
    <m/>
    <m/>
    <m/>
    <m/>
    <m/>
    <m/>
    <m/>
    <m/>
    <m/>
    <m/>
    <m/>
    <x v="0"/>
    <m/>
    <m/>
    <m/>
    <m/>
    <m/>
    <m/>
    <m/>
    <m/>
    <m/>
    <m/>
    <m/>
    <m/>
    <m/>
    <m/>
    <m/>
    <m/>
    <m/>
    <m/>
    <m/>
    <m/>
  </r>
  <r>
    <m/>
    <m/>
    <x v="54"/>
    <m/>
    <m/>
    <m/>
    <m/>
    <m/>
    <m/>
    <m/>
    <m/>
    <m/>
    <m/>
    <m/>
    <m/>
    <m/>
    <m/>
    <m/>
    <m/>
    <x v="0"/>
    <m/>
    <m/>
    <m/>
    <m/>
    <m/>
    <m/>
    <m/>
    <m/>
    <m/>
    <m/>
    <m/>
    <m/>
    <m/>
    <m/>
    <m/>
    <m/>
    <m/>
    <m/>
    <m/>
    <m/>
  </r>
  <r>
    <m/>
    <m/>
    <x v="54"/>
    <m/>
    <m/>
    <m/>
    <m/>
    <m/>
    <m/>
    <m/>
    <m/>
    <m/>
    <m/>
    <m/>
    <m/>
    <m/>
    <m/>
    <m/>
    <m/>
    <x v="0"/>
    <m/>
    <m/>
    <m/>
    <m/>
    <m/>
    <m/>
    <m/>
    <m/>
    <m/>
    <m/>
    <m/>
    <m/>
    <m/>
    <m/>
    <m/>
    <m/>
    <m/>
    <m/>
    <m/>
    <m/>
  </r>
  <r>
    <m/>
    <m/>
    <x v="54"/>
    <m/>
    <m/>
    <m/>
    <m/>
    <m/>
    <m/>
    <m/>
    <m/>
    <m/>
    <m/>
    <m/>
    <m/>
    <m/>
    <m/>
    <m/>
    <m/>
    <x v="0"/>
    <m/>
    <m/>
    <m/>
    <m/>
    <m/>
    <m/>
    <m/>
    <m/>
    <m/>
    <m/>
    <m/>
    <m/>
    <m/>
    <m/>
    <m/>
    <m/>
    <m/>
    <m/>
    <m/>
    <m/>
  </r>
  <r>
    <m/>
    <m/>
    <x v="54"/>
    <m/>
    <m/>
    <m/>
    <m/>
    <m/>
    <m/>
    <m/>
    <m/>
    <m/>
    <m/>
    <m/>
    <m/>
    <m/>
    <m/>
    <m/>
    <m/>
    <x v="0"/>
    <m/>
    <m/>
    <m/>
    <m/>
    <m/>
    <m/>
    <m/>
    <m/>
    <m/>
    <m/>
    <m/>
    <m/>
    <m/>
    <m/>
    <m/>
    <m/>
    <m/>
    <m/>
    <m/>
    <m/>
  </r>
  <r>
    <m/>
    <m/>
    <x v="54"/>
    <m/>
    <m/>
    <m/>
    <m/>
    <m/>
    <m/>
    <m/>
    <m/>
    <m/>
    <m/>
    <m/>
    <m/>
    <m/>
    <m/>
    <m/>
    <m/>
    <x v="0"/>
    <m/>
    <m/>
    <m/>
    <m/>
    <m/>
    <m/>
    <m/>
    <m/>
    <m/>
    <m/>
    <m/>
    <m/>
    <m/>
    <m/>
    <m/>
    <m/>
    <m/>
    <m/>
    <m/>
    <m/>
  </r>
  <r>
    <m/>
    <m/>
    <x v="54"/>
    <m/>
    <m/>
    <m/>
    <m/>
    <m/>
    <m/>
    <m/>
    <m/>
    <m/>
    <m/>
    <m/>
    <m/>
    <m/>
    <m/>
    <m/>
    <m/>
    <x v="0"/>
    <m/>
    <m/>
    <m/>
    <m/>
    <m/>
    <m/>
    <m/>
    <m/>
    <m/>
    <m/>
    <m/>
    <m/>
    <m/>
    <m/>
    <m/>
    <m/>
    <m/>
    <m/>
    <m/>
    <m/>
  </r>
  <r>
    <m/>
    <m/>
    <x v="54"/>
    <m/>
    <m/>
    <m/>
    <m/>
    <m/>
    <m/>
    <m/>
    <m/>
    <m/>
    <m/>
    <m/>
    <m/>
    <m/>
    <m/>
    <m/>
    <m/>
    <x v="0"/>
    <m/>
    <m/>
    <m/>
    <m/>
    <m/>
    <m/>
    <m/>
    <m/>
    <m/>
    <m/>
    <m/>
    <m/>
    <m/>
    <m/>
    <m/>
    <m/>
    <m/>
    <m/>
    <m/>
    <m/>
  </r>
  <r>
    <m/>
    <m/>
    <x v="54"/>
    <m/>
    <m/>
    <m/>
    <m/>
    <m/>
    <m/>
    <m/>
    <m/>
    <m/>
    <m/>
    <m/>
    <m/>
    <m/>
    <m/>
    <m/>
    <m/>
    <x v="0"/>
    <m/>
    <m/>
    <m/>
    <m/>
    <m/>
    <m/>
    <m/>
    <m/>
    <m/>
    <m/>
    <m/>
    <m/>
    <m/>
    <m/>
    <m/>
    <m/>
    <m/>
    <m/>
    <m/>
    <m/>
  </r>
  <r>
    <m/>
    <m/>
    <x v="54"/>
    <m/>
    <m/>
    <m/>
    <m/>
    <m/>
    <m/>
    <m/>
    <m/>
    <m/>
    <m/>
    <m/>
    <m/>
    <m/>
    <m/>
    <m/>
    <m/>
    <x v="0"/>
    <m/>
    <m/>
    <m/>
    <m/>
    <m/>
    <m/>
    <m/>
    <m/>
    <m/>
    <m/>
    <m/>
    <m/>
    <m/>
    <m/>
    <m/>
    <m/>
    <m/>
    <m/>
    <m/>
    <m/>
  </r>
  <r>
    <m/>
    <m/>
    <x v="54"/>
    <m/>
    <m/>
    <m/>
    <m/>
    <m/>
    <m/>
    <m/>
    <m/>
    <m/>
    <m/>
    <m/>
    <m/>
    <m/>
    <m/>
    <m/>
    <m/>
    <x v="0"/>
    <m/>
    <m/>
    <m/>
    <m/>
    <m/>
    <m/>
    <m/>
    <m/>
    <m/>
    <m/>
    <m/>
    <m/>
    <m/>
    <m/>
    <m/>
    <m/>
    <m/>
    <m/>
    <m/>
    <m/>
  </r>
  <r>
    <m/>
    <m/>
    <x v="54"/>
    <m/>
    <m/>
    <m/>
    <m/>
    <m/>
    <m/>
    <m/>
    <m/>
    <m/>
    <m/>
    <m/>
    <m/>
    <m/>
    <m/>
    <m/>
    <m/>
    <x v="0"/>
    <m/>
    <m/>
    <m/>
    <m/>
    <m/>
    <m/>
    <m/>
    <m/>
    <m/>
    <m/>
    <m/>
    <m/>
    <m/>
    <m/>
    <m/>
    <m/>
    <m/>
    <m/>
    <m/>
    <m/>
  </r>
  <r>
    <m/>
    <m/>
    <x v="54"/>
    <m/>
    <m/>
    <m/>
    <m/>
    <m/>
    <m/>
    <m/>
    <m/>
    <m/>
    <m/>
    <m/>
    <m/>
    <m/>
    <m/>
    <m/>
    <m/>
    <x v="0"/>
    <m/>
    <m/>
    <m/>
    <m/>
    <m/>
    <m/>
    <m/>
    <m/>
    <m/>
    <m/>
    <m/>
    <m/>
    <m/>
    <m/>
    <m/>
    <m/>
    <m/>
    <m/>
    <m/>
    <m/>
  </r>
  <r>
    <m/>
    <m/>
    <x v="54"/>
    <m/>
    <m/>
    <m/>
    <m/>
    <m/>
    <m/>
    <m/>
    <m/>
    <m/>
    <m/>
    <m/>
    <m/>
    <m/>
    <m/>
    <m/>
    <m/>
    <x v="0"/>
    <m/>
    <m/>
    <m/>
    <m/>
    <m/>
    <m/>
    <m/>
    <m/>
    <m/>
    <m/>
    <m/>
    <m/>
    <m/>
    <m/>
    <m/>
    <m/>
    <m/>
    <m/>
    <m/>
    <m/>
  </r>
  <r>
    <m/>
    <m/>
    <x v="54"/>
    <m/>
    <m/>
    <m/>
    <m/>
    <m/>
    <m/>
    <m/>
    <m/>
    <m/>
    <m/>
    <m/>
    <m/>
    <m/>
    <m/>
    <m/>
    <m/>
    <x v="0"/>
    <m/>
    <m/>
    <m/>
    <m/>
    <m/>
    <m/>
    <m/>
    <m/>
    <m/>
    <m/>
    <m/>
    <m/>
    <m/>
    <m/>
    <m/>
    <m/>
    <m/>
    <m/>
    <m/>
    <m/>
  </r>
  <r>
    <m/>
    <m/>
    <x v="54"/>
    <m/>
    <m/>
    <m/>
    <m/>
    <m/>
    <m/>
    <m/>
    <m/>
    <m/>
    <m/>
    <m/>
    <m/>
    <m/>
    <m/>
    <m/>
    <m/>
    <x v="0"/>
    <m/>
    <m/>
    <m/>
    <m/>
    <m/>
    <m/>
    <m/>
    <m/>
    <m/>
    <m/>
    <m/>
    <m/>
    <m/>
    <m/>
    <m/>
    <m/>
    <m/>
    <m/>
    <m/>
    <m/>
  </r>
  <r>
    <m/>
    <m/>
    <x v="54"/>
    <m/>
    <m/>
    <m/>
    <m/>
    <m/>
    <m/>
    <m/>
    <m/>
    <m/>
    <m/>
    <m/>
    <m/>
    <m/>
    <m/>
    <m/>
    <m/>
    <x v="0"/>
    <m/>
    <m/>
    <m/>
    <m/>
    <m/>
    <m/>
    <m/>
    <m/>
    <m/>
    <m/>
    <m/>
    <m/>
    <m/>
    <m/>
    <m/>
    <m/>
    <m/>
    <m/>
    <m/>
    <m/>
  </r>
  <r>
    <m/>
    <m/>
    <x v="54"/>
    <m/>
    <m/>
    <m/>
    <m/>
    <m/>
    <m/>
    <m/>
    <m/>
    <m/>
    <m/>
    <m/>
    <m/>
    <m/>
    <m/>
    <m/>
    <m/>
    <x v="0"/>
    <m/>
    <m/>
    <m/>
    <m/>
    <m/>
    <m/>
    <m/>
    <m/>
    <m/>
    <m/>
    <m/>
    <m/>
    <m/>
    <m/>
    <m/>
    <m/>
    <m/>
    <m/>
    <m/>
    <m/>
  </r>
  <r>
    <m/>
    <m/>
    <x v="54"/>
    <m/>
    <m/>
    <m/>
    <m/>
    <m/>
    <m/>
    <m/>
    <m/>
    <m/>
    <m/>
    <m/>
    <m/>
    <m/>
    <m/>
    <m/>
    <m/>
    <x v="0"/>
    <m/>
    <m/>
    <m/>
    <m/>
    <m/>
    <m/>
    <m/>
    <m/>
    <m/>
    <m/>
    <m/>
    <m/>
    <m/>
    <m/>
    <m/>
    <m/>
    <m/>
    <m/>
    <m/>
    <m/>
  </r>
  <r>
    <m/>
    <m/>
    <x v="54"/>
    <m/>
    <m/>
    <m/>
    <m/>
    <m/>
    <m/>
    <m/>
    <m/>
    <m/>
    <m/>
    <m/>
    <m/>
    <m/>
    <m/>
    <m/>
    <m/>
    <x v="0"/>
    <m/>
    <m/>
    <m/>
    <m/>
    <m/>
    <m/>
    <m/>
    <m/>
    <m/>
    <m/>
    <m/>
    <m/>
    <m/>
    <m/>
    <m/>
    <m/>
    <m/>
    <m/>
    <m/>
    <m/>
  </r>
  <r>
    <m/>
    <m/>
    <x v="54"/>
    <m/>
    <m/>
    <m/>
    <m/>
    <m/>
    <m/>
    <m/>
    <m/>
    <m/>
    <m/>
    <m/>
    <m/>
    <m/>
    <m/>
    <m/>
    <m/>
    <x v="0"/>
    <m/>
    <m/>
    <m/>
    <m/>
    <m/>
    <m/>
    <m/>
    <m/>
    <m/>
    <m/>
    <m/>
    <m/>
    <m/>
    <m/>
    <m/>
    <m/>
    <m/>
    <m/>
    <m/>
    <m/>
  </r>
  <r>
    <m/>
    <m/>
    <x v="54"/>
    <m/>
    <m/>
    <m/>
    <m/>
    <m/>
    <m/>
    <m/>
    <m/>
    <m/>
    <m/>
    <m/>
    <m/>
    <m/>
    <m/>
    <m/>
    <m/>
    <x v="0"/>
    <m/>
    <m/>
    <m/>
    <m/>
    <m/>
    <m/>
    <m/>
    <m/>
    <m/>
    <m/>
    <m/>
    <m/>
    <m/>
    <m/>
    <m/>
    <m/>
    <m/>
    <m/>
    <m/>
    <m/>
  </r>
  <r>
    <m/>
    <m/>
    <x v="54"/>
    <m/>
    <m/>
    <m/>
    <m/>
    <m/>
    <m/>
    <m/>
    <m/>
    <m/>
    <m/>
    <m/>
    <m/>
    <m/>
    <m/>
    <m/>
    <m/>
    <x v="0"/>
    <m/>
    <m/>
    <m/>
    <m/>
    <m/>
    <m/>
    <m/>
    <m/>
    <m/>
    <m/>
    <m/>
    <m/>
    <m/>
    <m/>
    <m/>
    <m/>
    <m/>
    <m/>
    <m/>
    <m/>
  </r>
  <r>
    <m/>
    <m/>
    <x v="54"/>
    <m/>
    <m/>
    <m/>
    <m/>
    <m/>
    <m/>
    <m/>
    <m/>
    <m/>
    <m/>
    <m/>
    <m/>
    <m/>
    <m/>
    <m/>
    <m/>
    <x v="0"/>
    <m/>
    <m/>
    <m/>
    <m/>
    <m/>
    <m/>
    <m/>
    <m/>
    <m/>
    <m/>
    <m/>
    <m/>
    <m/>
    <m/>
    <m/>
    <m/>
    <m/>
    <m/>
    <m/>
    <m/>
  </r>
  <r>
    <m/>
    <m/>
    <x v="54"/>
    <m/>
    <m/>
    <m/>
    <m/>
    <m/>
    <m/>
    <m/>
    <m/>
    <m/>
    <m/>
    <m/>
    <m/>
    <m/>
    <m/>
    <m/>
    <m/>
    <x v="0"/>
    <m/>
    <m/>
    <m/>
    <m/>
    <m/>
    <m/>
    <m/>
    <m/>
    <m/>
    <m/>
    <m/>
    <m/>
    <m/>
    <m/>
    <m/>
    <m/>
    <m/>
    <m/>
    <m/>
    <m/>
  </r>
  <r>
    <m/>
    <m/>
    <x v="54"/>
    <m/>
    <m/>
    <m/>
    <m/>
    <m/>
    <m/>
    <m/>
    <m/>
    <m/>
    <m/>
    <m/>
    <m/>
    <m/>
    <m/>
    <m/>
    <m/>
    <x v="0"/>
    <m/>
    <m/>
    <m/>
    <m/>
    <m/>
    <m/>
    <m/>
    <m/>
    <m/>
    <m/>
    <m/>
    <m/>
    <m/>
    <m/>
    <m/>
    <m/>
    <m/>
    <m/>
    <m/>
    <m/>
  </r>
  <r>
    <m/>
    <m/>
    <x v="54"/>
    <m/>
    <m/>
    <m/>
    <m/>
    <m/>
    <m/>
    <m/>
    <m/>
    <m/>
    <m/>
    <m/>
    <m/>
    <m/>
    <m/>
    <m/>
    <m/>
    <x v="0"/>
    <m/>
    <m/>
    <m/>
    <m/>
    <m/>
    <m/>
    <m/>
    <m/>
    <m/>
    <m/>
    <m/>
    <m/>
    <m/>
    <m/>
    <m/>
    <m/>
    <m/>
    <m/>
    <m/>
    <m/>
  </r>
</pivotCacheRecords>
</file>

<file path=xl/pivotCache/pivotCacheRecords2.xml><?xml version="1.0" encoding="utf-8"?>
<pivotCacheRecords xmlns="http://schemas.openxmlformats.org/spreadsheetml/2006/main" xmlns:r="http://schemas.openxmlformats.org/officeDocument/2006/relationships" count="233">
  <r>
    <x v="0"/>
    <s v="F13-041"/>
    <s v="Allerød Gymnasium"/>
    <s v="Malthe Lund"/>
    <d v="2014-10-16T00:00:00"/>
    <s v="malthelund@gmail.com"/>
    <m/>
    <n v="10"/>
    <n v="2014"/>
    <n v="1"/>
    <x v="0"/>
    <n v="27"/>
    <m/>
    <s v="2.g. Biologi"/>
    <s v="Allerød Gymnasium"/>
    <s v="Rådhusvej 6"/>
    <s v="3450 Allerød"/>
    <s v="Allerød"/>
    <e v="#N/A"/>
    <s v="Rådhusvej 6, 3450 Allerød"/>
    <d v="2014-06-26T00:00:00"/>
    <n v="100"/>
    <s v="-"/>
    <n v="2700"/>
    <m/>
    <d v="2014-06-26T00:00:00"/>
    <m/>
    <m/>
    <s v="Malthe Lund"/>
    <m/>
    <m/>
    <m/>
    <m/>
    <m/>
    <s v="DL_F13-041"/>
    <m/>
    <m/>
    <m/>
    <m/>
    <m/>
    <m/>
  </r>
  <r>
    <x v="0"/>
    <s v="F13-044"/>
    <s v="Allerød Gymnasium"/>
    <s v="Max Torbensen"/>
    <d v="2014-11-21T00:00:00"/>
    <s v="maxtorbensen@hotmail.com"/>
    <m/>
    <n v="11"/>
    <n v="2014"/>
    <n v="1"/>
    <x v="0"/>
    <n v="12"/>
    <n v="1"/>
    <s v="3.g. Biologi"/>
    <s v="Allerød Gymnasium"/>
    <s v="Rådhusvej 6"/>
    <s v="3450 Allerød"/>
    <s v="Allerød"/>
    <e v="#N/A"/>
    <s v="Rådhusvej 6, 3450 Allerød"/>
    <d v="2014-06-26T00:00:00"/>
    <n v="100"/>
    <s v="-"/>
    <n v="1200"/>
    <m/>
    <d v="2014-06-26T00:00:00"/>
    <d v="2014-08-20T00:00:00"/>
    <s v="Branddam, Rådhusvej 6, Allerød"/>
    <s v="Max Torbensen"/>
    <s v="55 51' 52,8'' N"/>
    <s v="12 19' 56,8'' Ø"/>
    <n v="55.864367000000001"/>
    <n v="12.332561"/>
    <d v="2014-08-18T00:00:00"/>
    <s v="DL_F13-044"/>
    <m/>
    <m/>
    <m/>
    <m/>
    <m/>
    <d v="2014-10-02T00:00:00"/>
  </r>
  <r>
    <x v="0"/>
    <s v="F14-085"/>
    <s v="Allerød Gymnasium"/>
    <s v="Louise Lund Bækgaard"/>
    <d v="2015-09-04T00:00:00"/>
    <s v="louise.lund.baekgaard@skolekom.dk"/>
    <n v="26152562"/>
    <n v="9"/>
    <n v="2015"/>
    <n v="2"/>
    <x v="1"/>
    <n v="23"/>
    <n v="1"/>
    <s v="2.g. Bioteknologi"/>
    <s v="Allerød Gymnasium"/>
    <s v="Rådhusvej 6"/>
    <s v="3450 Allerød"/>
    <s v="Allerød"/>
    <e v="#N/A"/>
    <s v="Rådhusvej 6, 3450 Allerød"/>
    <d v="2015-04-20T00:00:00"/>
    <n v="100"/>
    <s v="-"/>
    <n v="2300"/>
    <m/>
    <d v="2015-04-23T00:00:00"/>
    <d v="2015-04-29T00:00:00"/>
    <s v="Allerød gymnasie regnvandsbassin"/>
    <s v="Louise Lund Bækgaard"/>
    <m/>
    <m/>
    <n v="55.862330999999998"/>
    <n v="12.334121"/>
    <d v="2015-04-27T00:00:00"/>
    <s v="DL_F14-85_1"/>
    <d v="2015-05-06T00:00:00"/>
    <s v="125 µl EB"/>
    <n v="11.6"/>
    <m/>
    <m/>
    <m/>
  </r>
  <r>
    <x v="0"/>
    <s v="F14-085"/>
    <s v="Allerød Gymnasium"/>
    <s v="Louise Lund Bækgaard"/>
    <d v="2015-09-04T00:00:00"/>
    <s v="louise.lund.baekgaard@skolekom.dk"/>
    <n v="26152562"/>
    <n v="9"/>
    <n v="2015"/>
    <n v="2"/>
    <x v="1"/>
    <m/>
    <m/>
    <s v="2.g. Bioteknologi"/>
    <s v="Allerød Gymnasium"/>
    <s v="Rådhusvej 6"/>
    <s v="3450 Allerød"/>
    <s v="Allerød"/>
    <e v="#N/A"/>
    <s v="Rådhusvej 6, 3450 Allerød"/>
    <d v="2015-04-20T00:00:00"/>
    <n v="100"/>
    <s v="-"/>
    <n v="0"/>
    <m/>
    <d v="2015-04-23T00:00:00"/>
    <d v="2015-04-29T00:00:00"/>
    <s v="Allerød/lillerød"/>
    <s v="Louise Lund Bækgaard"/>
    <m/>
    <m/>
    <n v="55.862330999999998"/>
    <n v="12.334121"/>
    <d v="2015-04-27T00:00:00"/>
    <s v="DL_F14-85_2"/>
    <d v="2015-05-06T00:00:00"/>
    <s v="125 µl EB"/>
    <n v="5.24"/>
    <s v="Clara/Frederikke/Mehrshrshad"/>
    <m/>
    <m/>
  </r>
  <r>
    <x v="1"/>
    <s v="F13-019"/>
    <s v="Allerød Gymnasium"/>
    <s v="Birgitte Stokbro"/>
    <d v="2014-10-09T00:00:00"/>
    <s v="birgittestokbro@gmail.com"/>
    <m/>
    <n v="10"/>
    <n v="2014"/>
    <n v="1"/>
    <x v="0"/>
    <n v="29"/>
    <n v="1"/>
    <s v="2.g. Biologi"/>
    <s v="Allerød Gymnasium"/>
    <s v="Rådhusvej 6"/>
    <s v="3450 Allerød"/>
    <s v="Allerød"/>
    <e v="#N/A"/>
    <s v="Rådhusvej 6, 3450 Allerød"/>
    <d v="2014-05-21T00:00:00"/>
    <n v="50"/>
    <s v="Regnskab"/>
    <n v="1450"/>
    <m/>
    <d v="2014-05-26T00:00:00"/>
    <d v="2014-08-21T00:00:00"/>
    <s v="Furesø, Birkerød roklub"/>
    <s v="Birgitte Stokbro"/>
    <m/>
    <m/>
    <n v="55.815637000000002"/>
    <n v="12.433669999999999"/>
    <d v="2014-08-19T00:00:00"/>
    <s v="DL_F13-019"/>
    <m/>
    <m/>
    <m/>
    <m/>
    <s v="Ja"/>
    <d v="2014-10-02T00:00:00"/>
  </r>
  <r>
    <x v="1"/>
    <s v="F13-019"/>
    <s v="Allerød Gymnasium"/>
    <s v="Birgitte Stokbro"/>
    <d v="2014-10-09T00:00:00"/>
    <s v="birgittestokbro@gmail.com"/>
    <m/>
    <n v="10"/>
    <n v="2014"/>
    <n v="1"/>
    <x v="0"/>
    <m/>
    <n v="1"/>
    <s v="2.g. Biologi"/>
    <s v="Allerød Gymnasium"/>
    <s v="Rådhusvej 6"/>
    <s v="3450 Allerød"/>
    <s v="Allerød"/>
    <e v="#N/A"/>
    <s v="Rådhusvej 6, 3450 Allerød"/>
    <d v="2014-05-21T00:00:00"/>
    <n v="50"/>
    <s v="Regnskab"/>
    <n v="0"/>
    <m/>
    <d v="2014-05-26T00:00:00"/>
    <d v="2014-08-21T00:00:00"/>
    <s v="Furesø, Dumpedalrendens udløb"/>
    <s v="Birgitte Stokbro"/>
    <m/>
    <m/>
    <n v="55.818671000000002"/>
    <n v="12.450365"/>
    <d v="2014-08-19T00:00:00"/>
    <s v="DL_F13-019"/>
    <m/>
    <m/>
    <m/>
    <m/>
    <s v="Ja"/>
    <d v="2014-10-02T00:00:00"/>
  </r>
  <r>
    <x v="1"/>
    <s v="F13-019"/>
    <s v="Allerød Gymnasium"/>
    <s v="Birgitte Stokbro"/>
    <d v="2014-10-09T00:00:00"/>
    <s v="birgittestokbro@gmail.com"/>
    <m/>
    <n v="10"/>
    <n v="2014"/>
    <n v="1"/>
    <x v="0"/>
    <m/>
    <n v="1"/>
    <s v="2.g. Biologi"/>
    <s v="Allerød Gymnasium"/>
    <s v="Rådhusvej 6"/>
    <s v="3450 Allerød"/>
    <s v="Allerød"/>
    <e v="#N/A"/>
    <s v="Rådhusvej 6, 3450 Allerød"/>
    <d v="2014-05-21T00:00:00"/>
    <n v="50"/>
    <s v="Regnskab"/>
    <n v="0"/>
    <m/>
    <d v="2014-05-26T00:00:00"/>
    <d v="2014-08-21T00:00:00"/>
    <s v="Furesø, Holte roklub"/>
    <s v="Birgitte Stokbro"/>
    <m/>
    <m/>
    <n v="55.815147000000003"/>
    <n v="12.458601"/>
    <d v="2014-08-19T00:00:00"/>
    <s v="DL_F13-019"/>
    <m/>
    <m/>
    <m/>
    <m/>
    <s v="Ja"/>
    <d v="2014-10-02T00:00:00"/>
  </r>
  <r>
    <x v="1"/>
    <s v="F13-005"/>
    <s v="Allerød Gymnasium"/>
    <s v="Vagn Rasmussen"/>
    <d v="2014-10-31T00:00:00"/>
    <s v="vra@mail.dk"/>
    <m/>
    <n v="10"/>
    <n v="2014"/>
    <n v="1"/>
    <x v="0"/>
    <n v="25"/>
    <n v="1"/>
    <s v="3.g. Biologi"/>
    <s v="Allerød Gymnasium"/>
    <s v="Rådhusvej 6"/>
    <s v="3450 Allerød"/>
    <s v="Allerød"/>
    <e v="#N/A"/>
    <s v="Rådhusvej 6, 3450 Allerød"/>
    <d v="2014-04-07T00:00:00"/>
    <n v="50"/>
    <s v="Regnskab"/>
    <n v="1250"/>
    <m/>
    <d v="2014-05-21T00:00:00"/>
    <d v="2014-07-03T00:00:00"/>
    <s v="Gymnasiesøen"/>
    <s v="Vagn Rasmussen"/>
    <m/>
    <m/>
    <n v="55.864296000000003"/>
    <n v="12.332907000000001"/>
    <d v="2014-06-30T00:00:00"/>
    <s v="DL_F13-005"/>
    <m/>
    <m/>
    <m/>
    <m/>
    <s v="Ja"/>
    <d v="2014-10-02T00:00:00"/>
  </r>
  <r>
    <x v="1"/>
    <s v="F13-005"/>
    <s v="Allerød Gymnasium"/>
    <s v="Vagn Rasmussen"/>
    <d v="2014-10-31T00:00:00"/>
    <s v="vra@mail.dk"/>
    <m/>
    <n v="10"/>
    <n v="2014"/>
    <n v="1"/>
    <x v="0"/>
    <m/>
    <m/>
    <s v="3.g. Biologi"/>
    <s v="Allerød Gymnasium"/>
    <s v="Rådhusvej 7"/>
    <s v="3450 Allerød"/>
    <s v="Allerød"/>
    <e v="#N/A"/>
    <m/>
    <d v="2014-04-07T00:00:00"/>
    <n v="50"/>
    <s v="Regnskab"/>
    <n v="0"/>
    <m/>
    <d v="2014-05-21T00:00:00"/>
    <d v="2014-07-03T00:00:00"/>
    <s v="Regnvandsbassinet"/>
    <s v="Vagn Rasmussen"/>
    <m/>
    <m/>
    <n v="55.862619000000002"/>
    <n v="12.334232999999999"/>
    <d v="2014-06-30T00:00:00"/>
    <s v="DL_F13-005"/>
    <m/>
    <m/>
    <m/>
    <m/>
    <s v="Ja"/>
    <d v="2014-10-02T00:00:00"/>
  </r>
  <r>
    <x v="1"/>
    <s v="F13-005"/>
    <s v="Allerød Gymnasium"/>
    <s v="Vagn Rasmussen"/>
    <d v="2014-10-31T00:00:00"/>
    <s v="vra@mail.dk"/>
    <m/>
    <n v="10"/>
    <n v="2014"/>
    <n v="1"/>
    <x v="0"/>
    <m/>
    <m/>
    <s v="3.g. Biologi"/>
    <s v="Allerød Gymnasium"/>
    <s v="Rådhusvej 8"/>
    <s v="3450 Allerød"/>
    <s v="Allerød"/>
    <e v="#N/A"/>
    <m/>
    <d v="2014-04-07T00:00:00"/>
    <n v="50"/>
    <s v="Regnskab"/>
    <n v="0"/>
    <m/>
    <d v="2014-05-21T00:00:00"/>
    <m/>
    <s v="Søren Hvidehusvej, Allerød"/>
    <s v="Vagn Rasmussen"/>
    <m/>
    <m/>
    <n v="55.872183"/>
    <n v="12.362057999999999"/>
    <d v="2014-06-30T00:00:00"/>
    <s v="DL_F13-005"/>
    <m/>
    <m/>
    <m/>
    <m/>
    <s v="Ja"/>
    <d v="2014-10-02T00:00:00"/>
  </r>
  <r>
    <x v="1"/>
    <s v="F13-045"/>
    <s v="Allerød Gymnasium"/>
    <s v="Louise Lund Bækgaard"/>
    <d v="2014-11-20T00:00:00"/>
    <s v="louise.lund.baekgaard@skolekom.dk"/>
    <m/>
    <n v="11"/>
    <n v="2014"/>
    <n v="1"/>
    <x v="0"/>
    <n v="12"/>
    <n v="1"/>
    <s v="3.g. Bioteknologi"/>
    <s v="Allerød Gymnasium"/>
    <s v="Rådhusvej 6"/>
    <s v="3450 Allerød"/>
    <s v="Allerød"/>
    <e v="#N/A"/>
    <s v="Rådhusvej 6, 3450 Allerød"/>
    <d v="2014-06-26T00:00:00"/>
    <n v="100"/>
    <s v="Regnskab"/>
    <n v="1200"/>
    <m/>
    <d v="2014-06-26T00:00:00"/>
    <d v="2014-08-20T00:00:00"/>
    <s v="Rørmose, Allerød"/>
    <s v="Louise Lund Bækgaard"/>
    <m/>
    <m/>
    <n v="55.859008000000003"/>
    <n v="12.325931000000001"/>
    <d v="2014-08-18T00:00:00"/>
    <s v="DL_F13-045"/>
    <m/>
    <m/>
    <m/>
    <m/>
    <m/>
    <d v="2014-10-02T00:00:00"/>
  </r>
  <r>
    <x v="1"/>
    <s v="F14-006"/>
    <s v="Allerød Gymnasium"/>
    <s v="Malthe Lund"/>
    <d v="2014-12-17T00:00:00"/>
    <s v="malthelund@gmail.com"/>
    <m/>
    <n v="12"/>
    <n v="2014"/>
    <n v="1"/>
    <x v="0"/>
    <n v="26"/>
    <n v="1"/>
    <s v="2.g. Biologi"/>
    <s v="Allerød Gymnasium"/>
    <s v="Rådhusvej 6"/>
    <s v="3450 Allerød"/>
    <s v="Allerød"/>
    <e v="#N/A"/>
    <s v="Rådhusvej 6, 3450 Allerød"/>
    <d v="2014-06-26T00:00:00"/>
    <n v="100"/>
    <s v="Regnskab"/>
    <n v="2600"/>
    <s v="Ombooket, læreren HAR modtaget indsamlingskit, men pgha efterårsferie ændrede han datoen"/>
    <d v="2014-06-26T00:00:00"/>
    <d v="2014-08-14T00:00:00"/>
    <s v="Tingvej Sø"/>
    <s v="Malthe Lund"/>
    <s v="55 51' 45.4'' N"/>
    <s v="12 20' 03.6'' Ø"/>
    <n v="55.86251"/>
    <n v="12.334213"/>
    <d v="2014-08-13T00:00:00"/>
    <s v="DL_F14-006"/>
    <m/>
    <m/>
    <m/>
    <m/>
    <m/>
    <d v="2014-10-02T00:00:00"/>
  </r>
  <r>
    <x v="1"/>
    <s v="F14-091"/>
    <s v="Allerød Gymnasium"/>
    <s v="Vagn Rasmussen"/>
    <d v="2015-09-10T00:00:00"/>
    <s v="vra@mail.dk"/>
    <n v="21206073"/>
    <n v="9"/>
    <n v="2015"/>
    <n v="2"/>
    <x v="1"/>
    <n v="17"/>
    <n v="1"/>
    <s v="2.g. Biologi"/>
    <s v="Allerød Gymnasium"/>
    <s v="Rådhusvej 6"/>
    <s v="3450 Allerød"/>
    <s v="Allerød"/>
    <e v="#N/A"/>
    <s v="Rådhusvej 6, 3450 Allerød"/>
    <d v="2015-04-29T00:00:00"/>
    <n v="100"/>
    <s v="Regnskab"/>
    <n v="1700"/>
    <s v="Klassen har i april underøgt søens kvalitet ved undersøgelse af plante- og dyreliv, iltmåling, BI5, sigtdybde mm Undersøgelsen er del af et løbende samarbejde mellem Allerød Gymnasium og Grundejerforeningen omkring søen, som glæder sig til at høre resultatet af eDNA analyserne"/>
    <d v="2015-05-05T00:00:00"/>
    <d v="2015-05-05T00:00:00"/>
    <s v="Hvidehusvej, Allerød"/>
    <s v="Vagn Rasmussen"/>
    <m/>
    <m/>
    <n v="55.872183999999997"/>
    <n v="12.362007"/>
    <d v="2015-04-29T00:00:00"/>
    <s v="DL_F14-091"/>
    <d v="2015-05-06T00:00:00"/>
    <s v="125 µl EB"/>
    <n v="20.8"/>
    <m/>
    <m/>
    <m/>
  </r>
  <r>
    <x v="1"/>
    <s v="F15-007"/>
    <s v="Allerød Gymnasium"/>
    <s v="Louise Lund Bækgaard"/>
    <d v="2015-09-29T00:00:00"/>
    <s v="louise.lund.baekaard@gmail.com"/>
    <n v="26152562"/>
    <n v="9"/>
    <n v="2015"/>
    <n v="2"/>
    <x v="1"/>
    <n v="20"/>
    <n v="1"/>
    <s v="2.g. Bioteknologi"/>
    <s v="Allerød Gymnasium"/>
    <s v="Rådhusvej 6"/>
    <s v="3450 Allerød"/>
    <s v="Allerød"/>
    <e v="#N/A"/>
    <s v="Rådhusvej 6, 3450 Allerød"/>
    <d v="2015-08-12T00:00:00"/>
    <n v="100"/>
    <s v="Regnskab"/>
    <n v="2000"/>
    <s v="Vi har tidligere booket en forløb, men måtte aflyse, og har derfor genbooket._x000d_ Vi har indsendt vandprøver. Det oprindelige bookingnummer var F14-85."/>
    <m/>
    <d v="2015-04-29T00:00:00"/>
    <s v="Allerød gymnasie regnvandsbassin"/>
    <s v="Louise Lund Bækgaard"/>
    <m/>
    <m/>
    <n v="55.862330999999998"/>
    <n v="12.334121"/>
    <d v="2015-04-27T00:00:00"/>
    <s v="DL_F14_85.1"/>
    <d v="2015-05-06T00:00:00"/>
    <s v="125 µl EB"/>
    <n v="11.6"/>
    <m/>
    <m/>
    <m/>
  </r>
  <r>
    <x v="1"/>
    <s v="F15-007"/>
    <s v="Allerød Gymnasium"/>
    <s v="Louise Lund Bækgaard"/>
    <d v="2015-09-29T00:00:00"/>
    <s v="louise.lund.baekaard@gmail.com"/>
    <n v="26152562"/>
    <n v="9"/>
    <n v="2015"/>
    <n v="2"/>
    <x v="1"/>
    <m/>
    <m/>
    <s v="2.g. Bioteknologi"/>
    <s v="Allerød Gymnasium"/>
    <s v="Rådhusvej 6"/>
    <s v="3450 Allerød"/>
    <s v="Allerød"/>
    <e v="#N/A"/>
    <s v="Rådhusvej 6, 3450 Allerød"/>
    <d v="2015-08-12T00:00:00"/>
    <m/>
    <s v="N/A"/>
    <n v="0"/>
    <m/>
    <m/>
    <d v="2015-04-29T00:00:00"/>
    <s v="Allerød/lillerød"/>
    <s v="Louise Lund Bækgaard"/>
    <m/>
    <m/>
    <n v="55.862330999999998"/>
    <n v="12.334121"/>
    <d v="2015-04-27T00:00:00"/>
    <s v="DL_F14_85.2"/>
    <d v="2015-05-06T00:00:00"/>
    <s v="125 µl EB"/>
    <n v="5.24"/>
    <s v="Clara/Frederikke/Mehrshrshad"/>
    <m/>
    <m/>
  </r>
  <r>
    <x v="1"/>
    <s v="F15-037"/>
    <s v="Allerød Gymnasium"/>
    <s v="Malthe Lund og Marianne Maigaard"/>
    <d v="2016-04-07T00:00:00"/>
    <s v="malthelund@gmail.com"/>
    <n v="26364844"/>
    <n v="4"/>
    <n v="2016"/>
    <n v="2"/>
    <x v="2"/>
    <n v="29"/>
    <n v="2"/>
    <s v="1.g. Biologi"/>
    <s v="Allerød Gymnasium"/>
    <s v="Rådhusvej 6"/>
    <s v="3450 Allerød"/>
    <s v="Fredensborg"/>
    <s v="Hovedstaden"/>
    <s v="Rådhusvej 6, 3450 Allerød"/>
    <d v="2015-10-28T00:00:00"/>
    <n v="100"/>
    <m/>
    <n v="2900"/>
    <s v="Har ej indsendt prøver (men prøve indsendt af Vagn Rasmussen, Allerød; DL_GYM_010 /Marie)"/>
    <m/>
    <m/>
    <m/>
    <s v="Malthe Lund og Marianne Maigaard"/>
    <m/>
    <m/>
    <m/>
    <m/>
    <m/>
    <m/>
    <m/>
    <m/>
    <m/>
    <m/>
    <m/>
    <m/>
  </r>
  <r>
    <x v="0"/>
    <s v="F14-068"/>
    <s v="Aurehøj Gymnasium"/>
    <s v="Anne Winther Jørgensen"/>
    <d v="2015-05-06T00:00:00"/>
    <s v="aj@aurehoej.dk"/>
    <s v=" "/>
    <n v="5"/>
    <n v="2015"/>
    <n v="1"/>
    <x v="3"/>
    <n v="8"/>
    <n v="1"/>
    <s v="2.g. Biologi"/>
    <s v="Aurehøj Gymnasium"/>
    <s v="Skolevej 7"/>
    <s v="2820 Gentofte"/>
    <s v="Gentofte"/>
    <s v="Hovedstaden"/>
    <s v="Skolevej 7, 2820 Gentofte"/>
    <d v="2015-03-19T00:00:00"/>
    <n v="100"/>
    <s v="-"/>
    <n v="800"/>
    <m/>
    <d v="2015-04-01T00:00:00"/>
    <m/>
    <m/>
    <s v="Anne Winther Jørgensen"/>
    <m/>
    <m/>
    <m/>
    <m/>
    <m/>
    <e v="#REF!"/>
    <m/>
    <m/>
    <m/>
    <m/>
    <m/>
    <m/>
  </r>
  <r>
    <x v="1"/>
    <s v="F14-095"/>
    <s v="Aurehøj Gymnasium"/>
    <s v="Anne Winther Jørgensen"/>
    <d v="2015-11-20T00:00:00"/>
    <s v="aj@aurehoej.dk"/>
    <m/>
    <n v="11"/>
    <n v="2015"/>
    <n v="2"/>
    <x v="1"/>
    <n v="9"/>
    <n v="1"/>
    <s v="2.g. Biologi"/>
    <s v="Aurehøj Gymnasium"/>
    <s v="Skolevej 7"/>
    <s v="2820 Gentofte"/>
    <s v="Gentofte"/>
    <s v="Hovedstaden"/>
    <m/>
    <d v="2015-05-16T00:00:00"/>
    <n v="100"/>
    <s v="Regnskab"/>
    <n v="900"/>
    <m/>
    <m/>
    <m/>
    <m/>
    <s v="Anne Winther Jørgensen"/>
    <m/>
    <m/>
    <m/>
    <m/>
    <m/>
    <m/>
    <m/>
    <m/>
    <m/>
    <m/>
    <m/>
    <m/>
  </r>
  <r>
    <x v="0"/>
    <s v="F14-032"/>
    <s v="Bagsværd kostskole og Gymnasium"/>
    <s v="Kirsten Thøgersen"/>
    <d v="2015-02-06T00:00:00"/>
    <s v="kt@bagkost.dk"/>
    <n v="30668133"/>
    <n v="2"/>
    <n v="2015"/>
    <n v="1"/>
    <x v="3"/>
    <n v="23"/>
    <n v="1"/>
    <s v="2.g. Bioteknologi"/>
    <s v="Bagsværd kostskole og Gymnasium"/>
    <s v="Aldershvilevej 138"/>
    <s v="2880 Bagsværd"/>
    <s v="Gladsaxe"/>
    <s v="Hovedstaden"/>
    <s v="Aldershvilevej 138, 2880 Bagsværd"/>
    <d v="2014-11-27T00:00:00"/>
    <n v="100"/>
    <s v="-"/>
    <n v="2300"/>
    <s v="Det er en dygtig klasse."/>
    <m/>
    <m/>
    <m/>
    <s v="Kirsten Thøgersen"/>
    <m/>
    <m/>
    <m/>
    <m/>
    <m/>
    <s v="DL_F14-032"/>
    <m/>
    <m/>
    <m/>
    <m/>
    <m/>
    <d v="2014-12-16T00:00:00"/>
  </r>
  <r>
    <x v="0"/>
    <s v="F14-066"/>
    <s v="Birkerød Gymnasium - HF - IB &amp; Kostskole"/>
    <s v="Christina Høier Ricke"/>
    <d v="2015-05-20T00:00:00"/>
    <s v="cr@birke-gym.dk"/>
    <n v="61696739"/>
    <n v="5"/>
    <n v="2015"/>
    <n v="1"/>
    <x v="3"/>
    <n v="26"/>
    <n v="1"/>
    <s v="2.g. Biologi"/>
    <s v="Birkerød Gymnasium - HF - IB &amp; Kostskole"/>
    <s v="Søndervangen 56, "/>
    <s v="3460 Birkerød"/>
    <s v="Rudersdal"/>
    <s v="Sjælland"/>
    <s v="Søndervangen 56, , 3460 Birkerød"/>
    <d v="2015-03-11T00:00:00"/>
    <n v="100"/>
    <s v="-"/>
    <n v="2600"/>
    <m/>
    <d v="2015-04-01T00:00:00"/>
    <m/>
    <m/>
    <s v="Christina Høier Ricke"/>
    <m/>
    <m/>
    <m/>
    <m/>
    <m/>
    <s v="DL_F14-066"/>
    <m/>
    <m/>
    <m/>
    <m/>
    <m/>
    <m/>
  </r>
  <r>
    <x v="1"/>
    <s v="F13-025"/>
    <s v="Birkerød Gymnasium - HF - IB &amp; Kostskole"/>
    <s v="Christina Høier Ricke"/>
    <d v="2014-10-24T00:00:00"/>
    <s v="cr@birke-gym.dk"/>
    <m/>
    <n v="10"/>
    <n v="2014"/>
    <n v="1"/>
    <x v="0"/>
    <n v="24"/>
    <n v="1"/>
    <s v="3.g. Biologi"/>
    <s v="Birkerød Gymnasium - HF - IB &amp; Kostskole"/>
    <s v="Søndervangen 56"/>
    <s v="3460 Birkerød"/>
    <s v="Rudersdal"/>
    <s v="Sjælland"/>
    <s v="Søndervangen 56, 3460 Birkerød"/>
    <d v="2014-05-27T00:00:00"/>
    <n v="50"/>
    <s v="Regnskab"/>
    <n v="1200"/>
    <m/>
    <d v="2014-05-28T00:00:00"/>
    <d v="2014-08-21T00:00:00"/>
    <s v="Dumpedalen vandhul"/>
    <s v="Christina Høier Ricke"/>
    <s v="55 50' 12'' N"/>
    <s v="12 26' 24'' Ø"/>
    <n v="55.83625"/>
    <n v="12.44074"/>
    <s v="?"/>
    <s v="DL_F13-025"/>
    <m/>
    <m/>
    <m/>
    <m/>
    <s v="Ja"/>
    <d v="2014-10-02T00:00:00"/>
  </r>
  <r>
    <x v="1"/>
    <s v="F13-022"/>
    <s v="Birkerød Gymnasium - HF - IB &amp; Kostskole"/>
    <s v="Morten Eskildsen"/>
    <d v="2014-10-30T00:00:00"/>
    <s v="me@birke-gym.dk"/>
    <m/>
    <n v="10"/>
    <n v="2014"/>
    <n v="1"/>
    <x v="0"/>
    <n v="23"/>
    <n v="1"/>
    <s v="2.g. Biologi"/>
    <s v="Birkerød Gymnasium - HF - IB &amp; Kostskole"/>
    <s v="Søndervangen 56, "/>
    <s v="3460 Birkerød"/>
    <s v="Rudersdal"/>
    <s v="Sjælland"/>
    <s v="Søndervangen 56, , 3460 Birkerød"/>
    <d v="2014-05-23T00:00:00"/>
    <n v="50"/>
    <s v="Regnskab"/>
    <n v="1150"/>
    <m/>
    <d v="2014-05-26T00:00:00"/>
    <d v="2014-08-21T00:00:00"/>
    <s v="Birkerød Sø"/>
    <s v="Morten Eskildsen"/>
    <m/>
    <m/>
    <n v="55.836855999999997"/>
    <n v="12.426266999999999"/>
    <d v="2014-08-20T00:00:00"/>
    <s v="DL_F13-022"/>
    <m/>
    <m/>
    <m/>
    <m/>
    <s v="Forhørt"/>
    <d v="2014-10-02T00:00:00"/>
  </r>
  <r>
    <x v="1"/>
    <s v="F15-005"/>
    <s v="Birkerød Gymnasium - HF - IB &amp; Kostskole"/>
    <s v="Christina Høier Ricke &amp; Jette Eibye-Jacobsen"/>
    <d v="2015-11-19T00:00:00"/>
    <s v="ei@birke-gym.dk"/>
    <n v="61696739"/>
    <n v="11"/>
    <n v="2015"/>
    <n v="2"/>
    <x v="1"/>
    <n v="16"/>
    <n v="2"/>
    <s v="3.g. Biologi"/>
    <s v="Birkerød Gymnasium - HF - IB &amp; Kostskole"/>
    <s v="Søndervangen 56"/>
    <s v="3460 Birkerød"/>
    <s v="Rudersdal"/>
    <s v="Sjælland"/>
    <s v="Søndervangen 56, 3460 Birkerød"/>
    <d v="2015-08-11T00:00:00"/>
    <n v="100"/>
    <s v="Regnskab"/>
    <n v="1600"/>
    <s v="Dette er et IB biologi hold og de skal meget gerne undervises på engelsk; material behøver ikke at være på engelsk, da alle har modtaget undervisning i sporget dansk."/>
    <s v="2015.08.21"/>
    <d v="2015-09-04T00:00:00"/>
    <s v="Dumpedalen, Birkerød"/>
    <s v="Christina Høier Ricke &amp; Jette Eibye-Jacobsen"/>
    <m/>
    <m/>
    <n v="55.835445999999997"/>
    <n v="12.441126000000001"/>
    <s v="?"/>
    <s v="DL_F15-005"/>
    <d v="2015-09-17T00:00:00"/>
    <s v="125 µl EB"/>
    <n v="25.8"/>
    <m/>
    <m/>
    <m/>
  </r>
  <r>
    <x v="1"/>
    <s v="F15-077"/>
    <s v="Birkerød Gymnasium - HF - IB &amp; Kostskole"/>
    <s v="Christina Høier Ricke"/>
    <d v="2016-05-10T00:00:00"/>
    <s v="cr@birke-gym.dk"/>
    <n v="61696739"/>
    <n v="5"/>
    <n v="2016"/>
    <n v="2"/>
    <x v="2"/>
    <n v="25"/>
    <n v="1"/>
    <s v="2.g. Biologi"/>
    <s v="Birkerød Gymnasium - HF - IB &amp; Kostskole"/>
    <s v="Søndervangen 56"/>
    <s v="3460 Birkerød"/>
    <s v="Rudersdal"/>
    <s v="Sjælland"/>
    <s v="Søndervangen 56, 3460 Birkerød"/>
    <d v="2016-01-05T00:00:00"/>
    <n v="100"/>
    <m/>
    <n v="2500"/>
    <s v="Klassen er en international IB klasse, så det normale undervisnings sprog for dem er engelsk, men de fleste forstår noget dansk. Så ligesom sidst vi var på besøg kunne det være fantastisk med samme material (på dansk) men selve underviningen på engelsk? mvh, Christina"/>
    <m/>
    <m/>
    <m/>
    <m/>
    <m/>
    <m/>
    <m/>
    <m/>
    <m/>
    <m/>
    <m/>
    <m/>
    <m/>
    <m/>
    <m/>
    <m/>
  </r>
  <r>
    <x v="1"/>
    <s v="F15-079"/>
    <s v="Birkerød Gymnasium - HF - IB &amp; Kostskole"/>
    <s v="Jette Eibye-Jacobsen"/>
    <d v="2016-05-17T00:00:00"/>
    <s v="ei@birke-gym.dk"/>
    <n v="22913753"/>
    <n v="5"/>
    <n v="2016"/>
    <n v="2"/>
    <x v="2"/>
    <n v="20"/>
    <n v="1"/>
    <s v="2.g. Biologi"/>
    <s v="Birkerød Gymnasium - HF - IB &amp; Kostskole"/>
    <s v="Søndervangen 56"/>
    <s v="3460 Birkerød"/>
    <s v="Rudersdal"/>
    <m/>
    <s v="Søndervangen 56, 3460 Birkerød"/>
    <d v="2016-01-07T00:00:00"/>
    <n v="100"/>
    <m/>
    <n v="2000"/>
    <s v="Dette er en IB klasse og vi vil værdsætte det voldsomt, hvis det kan lade sig gøre at gennemføre det meste af dagen på engelsk :o)"/>
    <m/>
    <m/>
    <m/>
    <m/>
    <m/>
    <m/>
    <m/>
    <m/>
    <m/>
    <m/>
    <m/>
    <m/>
    <m/>
    <m/>
    <m/>
    <m/>
  </r>
  <r>
    <x v="1"/>
    <s v="F13-012"/>
    <s v="Borupgaard Gymnasium"/>
    <s v="Peter Sjøholm"/>
    <d v="2014-10-21T00:00:00"/>
    <s v="sj@boag.nu"/>
    <m/>
    <n v="10"/>
    <n v="2014"/>
    <n v="1"/>
    <x v="0"/>
    <n v="28"/>
    <n v="1"/>
    <s v="2.g. Biologi"/>
    <s v="Borupgaard Gymnasium"/>
    <s v="Lautruphøj 9"/>
    <s v="2750 Ballerup"/>
    <s v="Ballerup"/>
    <s v="Sjælland"/>
    <s v="Lautruphøj 9, 2750 Ballerup"/>
    <d v="2014-04-08T00:00:00"/>
    <n v="50"/>
    <s v="Regnskab"/>
    <n v="1400"/>
    <m/>
    <d v="2014-05-21T00:00:00"/>
    <m/>
    <s v="Borupgaard Gymnasium, lille sø"/>
    <s v="Peter Sjøholm"/>
    <n v="55.736691999999998"/>
    <n v="12.383048"/>
    <n v="55.736691999999998"/>
    <n v="12.383048"/>
    <d v="2014-06-25T00:00:00"/>
    <s v="DL_F13-012"/>
    <m/>
    <m/>
    <m/>
    <m/>
    <s v="Ja"/>
    <d v="2014-10-02T00:00:00"/>
  </r>
  <r>
    <x v="1"/>
    <s v="F13-012"/>
    <s v="Borupgaard Gymnasium"/>
    <s v="Peter Sjøholm"/>
    <d v="2014-10-21T00:00:00"/>
    <s v="sj@boag.nu"/>
    <m/>
    <n v="10"/>
    <n v="2014"/>
    <n v="1"/>
    <x v="0"/>
    <m/>
    <m/>
    <s v="2.g. Biologi"/>
    <s v="Borupgaard Gymnasium"/>
    <s v="Lautruphøj 9"/>
    <s v="2750 Ballerup"/>
    <s v="Ballerup"/>
    <s v="Sjælland"/>
    <s v="Lautruphøj 9, 2750 Ballerup"/>
    <d v="2014-04-08T00:00:00"/>
    <n v="50"/>
    <s v="Regnskab"/>
    <n v="0"/>
    <s v="vi vil gerne tage vandprøven i sensommeren, så send venligst materiale på forhånd"/>
    <d v="2014-05-21T00:00:00"/>
    <m/>
    <s v="Bringe Mose, Flyvestation Værløse"/>
    <s v="Peter Sjøholm"/>
    <n v="55.772044000000001"/>
    <n v="12.299616"/>
    <n v="55.772044000000001"/>
    <n v="12.299616"/>
    <d v="2014-06-25T00:00:00"/>
    <s v="DL_F13-012"/>
    <m/>
    <m/>
    <m/>
    <m/>
    <s v="Ja"/>
    <d v="2014-10-02T00:00:00"/>
  </r>
  <r>
    <x v="1"/>
    <s v="F14-075"/>
    <s v="Borupgaard Gymnasium"/>
    <s v="Jens Bøgeskov"/>
    <d v="2015-09-17T00:00:00"/>
    <s v="jb@boag.nu"/>
    <n v="29893667"/>
    <n v="9"/>
    <n v="2015"/>
    <n v="2"/>
    <x v="1"/>
    <n v="13"/>
    <n v="2"/>
    <s v="3.g. Bioteknologi"/>
    <s v="Borupgaard Gymnasium"/>
    <s v="Lautruphøj 9"/>
    <s v="2750 Ballerup"/>
    <s v="Ballerup"/>
    <e v="#N/A"/>
    <s v="Lautruphøj 9, 2750 Ballerup"/>
    <d v="2015-04-06T00:00:00"/>
    <n v="100"/>
    <s v="Regnskab"/>
    <n v="1500"/>
    <m/>
    <d v="2015-04-15T00:00:00"/>
    <d v="2015-05-05T00:00:00"/>
    <s v="Digterparken, Ballerup"/>
    <s v="Jens Bøgeskov"/>
    <s v="55° 44' 28'' N"/>
    <s v="12° 22' 37'' E"/>
    <n v="55.740699999999997"/>
    <n v="12.376968"/>
    <m/>
    <s v="DL_F14-075"/>
    <d v="2015-05-06T00:00:00"/>
    <s v="125 µl EB"/>
    <n v="2.2000000000000002"/>
    <m/>
    <m/>
    <m/>
  </r>
  <r>
    <x v="1"/>
    <s v="F15-028"/>
    <s v="Borupgaard Gymnasium"/>
    <s v="Ditte Zimmermann"/>
    <d v="2015-11-06T00:00:00"/>
    <s v="db@boag.nu"/>
    <n v="91250681"/>
    <n v="11"/>
    <n v="2015"/>
    <n v="2"/>
    <x v="1"/>
    <n v="13"/>
    <n v="1"/>
    <s v="3.g. Biologi"/>
    <s v="Borupgaard Gymnasium"/>
    <s v="Lautruphøj 9"/>
    <s v="2750 Ballerup"/>
    <s v="Ballerup"/>
    <e v="#N/A"/>
    <s v="Lautruphøj 9, 2750 Ballerup"/>
    <d v="2015-10-07T00:00:00"/>
    <n v="100"/>
    <s v="Regnskab"/>
    <n v="1500"/>
    <m/>
    <m/>
    <m/>
    <m/>
    <s v="Ditte Zimmermann"/>
    <m/>
    <m/>
    <m/>
    <m/>
    <m/>
    <m/>
    <m/>
    <m/>
    <m/>
    <m/>
    <m/>
    <m/>
  </r>
  <r>
    <x v="1"/>
    <s v="F15-034"/>
    <s v="Borupgaard Gymnasium"/>
    <s v="Jens Bøgeskov"/>
    <d v="2016-04-28T00:00:00"/>
    <s v="jb@boag.nu"/>
    <n v="29893667"/>
    <n v="4"/>
    <n v="2016"/>
    <n v="2"/>
    <x v="2"/>
    <n v="20"/>
    <n v="2"/>
    <s v="2.g. Bioteknologi"/>
    <s v="Borupgaard Gymnasium"/>
    <s v="Lautruphøj 9"/>
    <s v="2750 Ballerup"/>
    <s v="Ballerup"/>
    <e v="#N/A"/>
    <s v="Lautruphøj 9, 2750 Ballerup"/>
    <d v="2015-10-23T00:00:00"/>
    <n v="100"/>
    <m/>
    <n v="2000"/>
    <m/>
    <m/>
    <m/>
    <m/>
    <s v="Jens Bøgeskov"/>
    <m/>
    <m/>
    <m/>
    <m/>
    <m/>
    <m/>
    <m/>
    <m/>
    <m/>
    <m/>
    <m/>
    <m/>
  </r>
  <r>
    <x v="1"/>
    <s v="F15-086"/>
    <s v="CELF"/>
    <s v="Ivar Dencker"/>
    <d v="2016-05-25T00:00:00"/>
    <s v="ivde@celf.dk"/>
    <n v="51360563"/>
    <n v="5"/>
    <n v="2016"/>
    <n v="2"/>
    <x v="2"/>
    <n v="22"/>
    <n v="2"/>
    <s v="1.g. Bioteknologi"/>
    <s v="CELF"/>
    <s v="Kringelborg Alle 7"/>
    <s v="4800 Nykøbing F"/>
    <s v="Guldborgsund"/>
    <m/>
    <s v="Kringelborg Alle 7, 4800 Nykøbing F"/>
    <d v="2016-01-25T00:00:00"/>
    <n v="100"/>
    <m/>
    <n v="2200"/>
    <m/>
    <m/>
    <m/>
    <m/>
    <m/>
    <m/>
    <m/>
    <m/>
    <m/>
    <m/>
    <m/>
    <m/>
    <m/>
    <m/>
    <m/>
    <m/>
    <m/>
  </r>
  <r>
    <x v="1"/>
    <s v="F13-020"/>
    <s v="Christianshavns Gymnasium"/>
    <s v="Jette Feld"/>
    <d v="2014-10-28T00:00:00"/>
    <s v="jf@cg-gym.dk"/>
    <m/>
    <n v="10"/>
    <n v="2014"/>
    <n v="1"/>
    <x v="0"/>
    <n v="11"/>
    <n v="1"/>
    <s v="3.g. Bioteknologi"/>
    <s v="Christianshavns Gymnasium"/>
    <s v="Princessegade 35"/>
    <s v="1422 København K"/>
    <s v="København"/>
    <e v="#N/A"/>
    <s v="Princessegade 35, 1422 København K"/>
    <d v="2014-05-21T00:00:00"/>
    <n v="50"/>
    <s v="Regnskab"/>
    <n v="550"/>
    <m/>
    <d v="2014-05-26T00:00:00"/>
    <d v="2014-08-25T00:00:00"/>
    <s v="Store Høj Søen"/>
    <s v="Jette Feld"/>
    <m/>
    <m/>
    <n v="55.616430999999999"/>
    <n v="12.561407000000001"/>
    <d v="2014-08-21T00:00:00"/>
    <s v="DL_F13-020"/>
    <m/>
    <m/>
    <m/>
    <m/>
    <s v="Forhørt"/>
    <d v="2014-10-02T00:00:00"/>
  </r>
  <r>
    <x v="1"/>
    <s v="F14-061"/>
    <s v="Christianshavns Gymnasium"/>
    <s v="Rasmus Andreasen"/>
    <d v="2015-05-21T00:00:00"/>
    <s v="ra@cg-gym.dk"/>
    <n v="26826010"/>
    <n v="5"/>
    <n v="2015"/>
    <n v="1"/>
    <x v="3"/>
    <n v="15"/>
    <n v="1"/>
    <s v="2.g. Biologi"/>
    <s v="Christianshavns Gymnasium"/>
    <s v="Prinsessegade 35 "/>
    <s v="1422 København K"/>
    <s v="København"/>
    <e v="#N/A"/>
    <s v="Prinsessegade 35 , 1422 København K"/>
    <d v="2015-02-05T00:00:00"/>
    <n v="100"/>
    <s v="Regnskab"/>
    <n v="1500"/>
    <m/>
    <d v="2015-04-01T00:00:00"/>
    <d v="2015-05-08T00:00:00"/>
    <s v="Utterslev mose"/>
    <s v="Rasmus Andreasen"/>
    <m/>
    <m/>
    <n v="55.7196"/>
    <n v="12.519600000000001"/>
    <d v="2015-05-07T00:00:00"/>
    <s v="DL_F14-061"/>
    <d v="2015-05-12T00:00:00"/>
    <s v="125 µl EB"/>
    <n v="25.6"/>
    <m/>
    <m/>
    <m/>
  </r>
  <r>
    <x v="1"/>
    <s v="F14-098"/>
    <s v="Christianshavns Gymnasium"/>
    <s v="Jette Feld"/>
    <d v="2015-11-11T00:00:00"/>
    <s v="jf@cg-gym.dk"/>
    <n v="29800128"/>
    <n v="11"/>
    <n v="2015"/>
    <n v="2"/>
    <x v="1"/>
    <m/>
    <m/>
    <s v="2.g. Bioteknologi"/>
    <s v="Christianshavns Gymnasium"/>
    <s v="Princessegade 35"/>
    <s v="1422 KBH K"/>
    <s v="København"/>
    <s v="Sjælland"/>
    <s v="Princessegade 35, 1422 KBH K"/>
    <d v="2015-05-27T00:00:00"/>
    <n v="100"/>
    <s v="N/A"/>
    <n v="0"/>
    <m/>
    <d v="2015-06-02T00:00:00"/>
    <m/>
    <s v="Kastrupfortet"/>
    <s v="Jette Feld"/>
    <m/>
    <m/>
    <n v="55.649795400000002"/>
    <n v="12.638346"/>
    <d v="2015-06-22T00:00:00"/>
    <s v="DL_F14-098"/>
    <d v="2015-07-27T00:00:00"/>
    <s v="125 µl EB"/>
    <n v="24"/>
    <m/>
    <m/>
    <m/>
  </r>
  <r>
    <x v="1"/>
    <s v="F14-098"/>
    <s v="Christianshavns Gymnasium"/>
    <s v="Jette Feld"/>
    <d v="2015-11-11T00:00:00"/>
    <s v="jf@cg-gym.dk"/>
    <n v="29800128"/>
    <n v="11"/>
    <n v="2015"/>
    <n v="2"/>
    <x v="1"/>
    <n v="14"/>
    <n v="1"/>
    <s v="2.g. Bioteknologi"/>
    <s v="Christianshavns Gymnasium"/>
    <s v="Princessegade 35"/>
    <s v="1422 KBH K"/>
    <s v="København"/>
    <s v="Hovedstaden"/>
    <s v="Princessegade 35, 1422 KBH K"/>
    <d v="2015-05-27T00:00:00"/>
    <n v="100"/>
    <s v="Regnskab"/>
    <n v="1400"/>
    <m/>
    <d v="2015-06-02T00:00:00"/>
    <d v="2015-10-09T00:00:00"/>
    <s v="Kastrupfortet"/>
    <s v="Jette Feld"/>
    <m/>
    <m/>
    <n v="55.649795400000002"/>
    <n v="12.638346"/>
    <d v="2015-10-07T00:00:00"/>
    <s v="DL_F14-098.2"/>
    <d v="2015-10-21T00:00:00"/>
    <s v="125 µl EB"/>
    <n v="79.2"/>
    <m/>
    <m/>
    <m/>
  </r>
  <r>
    <x v="1"/>
    <s v="F15-052"/>
    <s v="Det frie Gymnasium"/>
    <s v="Kazem Neisari"/>
    <d v="2016-03-02T00:00:00"/>
    <s v="kn@detfri.dk"/>
    <n v="51367695"/>
    <n v="3"/>
    <n v="2016"/>
    <n v="2"/>
    <x v="2"/>
    <n v="28"/>
    <n v="1"/>
    <s v="1.g. Biologi"/>
    <s v="Det frie Gymnasium"/>
    <s v="Møllegade 26"/>
    <s v="2200 København"/>
    <s v="København"/>
    <s v="Hovedstaden"/>
    <s v="Møllegade 26, 2200 København"/>
    <d v="2015-11-17T00:00:00"/>
    <n v="100"/>
    <m/>
    <n v="2800"/>
    <s v="Klassen har den basale viden om genetik inden besøget."/>
    <m/>
    <m/>
    <m/>
    <m/>
    <m/>
    <m/>
    <m/>
    <m/>
    <m/>
    <m/>
    <m/>
    <m/>
    <m/>
    <m/>
    <m/>
    <m/>
  </r>
  <r>
    <x v="1"/>
    <s v="F14-058"/>
    <s v="Egedal Gymnasium &amp; HF"/>
    <s v="Rikke Anker Jensen"/>
    <d v="2015-04-07T00:00:00"/>
    <s v="rj@egedal-gym.dk"/>
    <n v="29914554"/>
    <n v="4"/>
    <n v="2015"/>
    <n v="1"/>
    <x v="3"/>
    <n v="16"/>
    <n v="1"/>
    <s v="3.g. Biologi"/>
    <s v="Egedal Gymnasium &amp; HF"/>
    <s v="Gymnasievej 1"/>
    <s v="3660 Stenløse"/>
    <s v="Egedal"/>
    <s v="Hovedstaden"/>
    <s v="Gymnasievej 1, 3660 Stenløse"/>
    <d v="2015-02-02T00:00:00"/>
    <n v="100"/>
    <s v="Regnskab"/>
    <n v="1600"/>
    <m/>
    <m/>
    <m/>
    <m/>
    <s v="Rikke Anker Jensen"/>
    <m/>
    <m/>
    <m/>
    <m/>
    <m/>
    <s v="DL_F14-058"/>
    <m/>
    <m/>
    <m/>
    <m/>
    <m/>
    <m/>
  </r>
  <r>
    <x v="1"/>
    <s v="F14-078"/>
    <s v="Egedal Gymnasium &amp; HF"/>
    <s v="Rikke Anker Jensen"/>
    <d v="2015-10-23T00:00:00"/>
    <s v="rj@egedal-gym.dk"/>
    <n v="29914554"/>
    <n v="10"/>
    <n v="2015"/>
    <n v="2"/>
    <x v="1"/>
    <n v="30"/>
    <n v="2"/>
    <s v="2.g. Biologi"/>
    <s v="Egedal Gymnasium &amp; HF"/>
    <s v="Gymnasievej 1"/>
    <s v="3660 Stenløse"/>
    <s v="Egedal"/>
    <s v="Hovedstaden"/>
    <s v="Gymnasievej 1, 3660 Stenløse"/>
    <d v="2015-04-08T00:00:00"/>
    <n v="100"/>
    <s v="Regnskab"/>
    <n v="3000"/>
    <s v="Klassen er på en naturvidenskabelig studieretning med Bio A, kemi B og Mat B og er generelt både dygtige og ambitiøse udi det naturvidenskabelige så bare fyld på:-)"/>
    <d v="2015-04-15T00:00:00"/>
    <d v="2015-06-12T00:00:00"/>
    <s v="Rødedam, Gribskov"/>
    <s v="Rikke Anker Jensen"/>
    <s v="55° 58' 12,2'' N"/>
    <s v="12° 16' 53,7'' E"/>
    <n v="55.970056"/>
    <n v="12.281582999999999"/>
    <d v="2015-06-08T00:00:00"/>
    <s v="DL_F14-78.1"/>
    <d v="2015-06-24T00:00:00"/>
    <s v="125 µl EB"/>
    <n v="8.34"/>
    <m/>
    <m/>
    <m/>
  </r>
  <r>
    <x v="1"/>
    <s v="F14-078"/>
    <s v="Egedal Gymnasium &amp; HF"/>
    <s v="Rikke Anker Jensen"/>
    <d v="2015-10-23T00:00:00"/>
    <s v="rj@egedal-gym.dk"/>
    <n v="29914554"/>
    <n v="10"/>
    <n v="2015"/>
    <n v="2"/>
    <x v="1"/>
    <m/>
    <m/>
    <s v="2.g. Biologi"/>
    <s v="Egedal Gymnasium &amp; HF"/>
    <s v="Gymnasievej 1"/>
    <s v="3660 Stenløse"/>
    <s v="Egedal"/>
    <s v="Hovedstaden"/>
    <s v="Gymnasievej 1, 3660 Stenløse"/>
    <d v="2015-04-08T00:00:00"/>
    <n v="100"/>
    <s v="N/A"/>
    <n v="0"/>
    <s v="Klassen er på en naturvidenskabelig studieretning med Bio A, kemi B og Mat B og er generelt både dygtige og ambitiøse udi det naturvidenskabelige så bare fyld på:-)"/>
    <d v="2015-04-15T00:00:00"/>
    <d v="2015-06-16T00:00:00"/>
    <s v="Store Gribsø"/>
    <s v="Rikke Anker Jensen"/>
    <s v="55° 59' 79'' N"/>
    <s v="12° 18' 03'' E"/>
    <n v="55.984842999999998"/>
    <n v="12.302713000000001"/>
    <d v="2015-06-08T00:00:00"/>
    <s v="DL_F14-78.2"/>
    <d v="2015-06-24T00:00:00"/>
    <s v="125 µl EB"/>
    <n v="7.28"/>
    <m/>
    <m/>
    <m/>
  </r>
  <r>
    <x v="1"/>
    <s v="F15-032"/>
    <s v="Egedal Gymnasium &amp; HF"/>
    <s v="Malene Sloth-Brodersen"/>
    <d v="2016-01-08T00:00:00"/>
    <s v="malene@sloth-brodersen.dk"/>
    <n v="27304769"/>
    <n v="1"/>
    <n v="2016"/>
    <n v="2"/>
    <x v="2"/>
    <n v="21"/>
    <n v="1"/>
    <s v="3.g. Biologi"/>
    <s v="Egedal Gymnasium &amp; HF"/>
    <s v="Gymnasievej 2"/>
    <s v="3660 Stenløse"/>
    <s v="Egedal"/>
    <s v="Hovedstaden"/>
    <s v="Gymnasievej 2, 3660 Stenløse"/>
    <d v="2015-10-21T00:00:00"/>
    <n v="100"/>
    <m/>
    <n v="2100"/>
    <m/>
    <m/>
    <m/>
    <m/>
    <s v="Malene Sloth-Brodersen"/>
    <m/>
    <m/>
    <m/>
    <m/>
    <m/>
    <m/>
    <m/>
    <m/>
    <m/>
    <m/>
    <m/>
    <m/>
  </r>
  <r>
    <x v="1"/>
    <s v="F14-016"/>
    <s v="Erhvervsskolen Nordsjælland, HTX Hillerød"/>
    <s v="Peter Rostgaard Christensen"/>
    <d v="2014-12-05T00:00:00"/>
    <s v="prc@esnord.dk"/>
    <m/>
    <n v="12"/>
    <n v="2014"/>
    <n v="1"/>
    <x v="0"/>
    <n v="13"/>
    <n v="1"/>
    <s v="3.g. Biologi"/>
    <s v="Erhvervsskolen Nordsjælland, HTX Hillerød"/>
    <s v="Carlsbergvej 34"/>
    <s v="3400 Hillerød"/>
    <s v="Hillerød"/>
    <s v="Hovedstaden"/>
    <s v="Carlsbergvej 34, 3400 Hillerød"/>
    <d v="2014-08-26T00:00:00"/>
    <n v="100"/>
    <s v="Regnskab"/>
    <n v="1300"/>
    <m/>
    <d v="2014-08-27T00:00:00"/>
    <m/>
    <m/>
    <s v="Peter Rostgaard Christensen"/>
    <m/>
    <m/>
    <m/>
    <m/>
    <m/>
    <s v="DL_F14-016"/>
    <m/>
    <m/>
    <m/>
    <m/>
    <m/>
    <d v="2014-10-02T00:00:00"/>
  </r>
  <r>
    <x v="1"/>
    <s v="F14-079"/>
    <s v="Erhvervsskolen Nordsjælland, HTX Hillerød"/>
    <s v="Peter Rostgaard Christensen"/>
    <d v="2015-05-22T00:00:00"/>
    <s v="prc@esnord.dk"/>
    <n v="21515609"/>
    <n v="5"/>
    <n v="2015"/>
    <n v="1"/>
    <x v="3"/>
    <n v="22"/>
    <n v="1"/>
    <s v="1.g. Biologi"/>
    <s v="Erhvervsskolen Nordsjælland, HTX Hillerød"/>
    <s v="Carlsbergvej 34"/>
    <s v="3400 Hillerød"/>
    <s v="Hillerød"/>
    <s v="Hovedstaden"/>
    <s v="Carlsbergvej 34, 3400 Hillerød"/>
    <d v="2015-04-08T00:00:00"/>
    <n v="100"/>
    <s v="Regnskab"/>
    <n v="2200"/>
    <m/>
    <d v="2015-04-15T00:00:00"/>
    <d v="2015-04-28T00:00:00"/>
    <s v="Teglgårdssøen, Hillerød"/>
    <s v="Peter Rostgaard Christensen"/>
    <s v="55° 55' 25'' N"/>
    <s v="12° 18' 50'' E"/>
    <n v="55.923611000000001"/>
    <n v="12.313889"/>
    <d v="2015-04-27T00:00:00"/>
    <s v="DL_F14-079"/>
    <d v="2015-04-29T00:00:00"/>
    <s v="125 µl EB"/>
    <n v="9.8000000000000007"/>
    <m/>
    <m/>
    <m/>
  </r>
  <r>
    <x v="1"/>
    <s v="F15-068"/>
    <s v="Erhvervsskolen Nordsjælland, HTX Hillerød"/>
    <s v="Gabriel Bjerre"/>
    <d v="2016-05-03T00:00:00"/>
    <s v="gbj@esnord.dk"/>
    <n v="28570047"/>
    <n v="5"/>
    <n v="2016"/>
    <n v="2"/>
    <x v="2"/>
    <n v="27"/>
    <n v="1"/>
    <s v="2.g. Bioteknologi"/>
    <s v="Erhvervsskolen Nordsjælland, HTX Hillerød"/>
    <s v="Carlsbergvej 34"/>
    <s v="3400 Hillerød"/>
    <s v="Hillerød"/>
    <s v="Midtjylland"/>
    <s v="Carlsbergvej 34, 3400 Hillerød"/>
    <d v="2015-12-03T00:00:00"/>
    <n v="100"/>
    <m/>
    <n v="2700"/>
    <m/>
    <m/>
    <m/>
    <m/>
    <m/>
    <m/>
    <m/>
    <m/>
    <m/>
    <m/>
    <m/>
    <m/>
    <m/>
    <m/>
    <m/>
    <m/>
    <m/>
  </r>
  <r>
    <x v="1"/>
    <s v="F15-069"/>
    <s v="Erhvervsskolen Nordsjælland, HTX Hillerød"/>
    <s v="Maria Rentsch"/>
    <d v="2016-05-04T00:00:00"/>
    <s v="mare@esnord.dk"/>
    <n v="20404152"/>
    <n v="5"/>
    <n v="2016"/>
    <n v="2"/>
    <x v="2"/>
    <n v="27"/>
    <n v="1"/>
    <s v="2.g. Biologi"/>
    <s v="Erhvervsskolen Nordsjælland, HTX Hillerød"/>
    <s v="Carlsbergvej 34"/>
    <s v="3400 Hillerød"/>
    <s v="Hillerød"/>
    <s v="Hovedstaden"/>
    <s v="Carlsbergvej 34, 3400 Hillerød"/>
    <d v="2015-12-03T00:00:00"/>
    <n v="100"/>
    <m/>
    <n v="2700"/>
    <m/>
    <m/>
    <m/>
    <m/>
    <m/>
    <m/>
    <m/>
    <m/>
    <m/>
    <m/>
    <m/>
    <m/>
    <m/>
    <m/>
    <m/>
    <m/>
    <m/>
  </r>
  <r>
    <x v="0"/>
    <s v="F14-023"/>
    <s v="Espergærde Gymnasium og HF"/>
    <s v="Katrine Skjøth"/>
    <d v="2015-12-10T00:00:00"/>
    <s v="katrineskjoeth@yahoo.dk"/>
    <n v="40786427"/>
    <n v="12"/>
    <n v="2015"/>
    <n v="2"/>
    <x v="1"/>
    <n v="28"/>
    <n v="1"/>
    <s v="2.g. Biologi"/>
    <s v="Espergærde Gymnasium og HF"/>
    <s v="Gymnasievej 2"/>
    <s v="3060 Espergærde"/>
    <s v="Helsingør"/>
    <s v="Hovedstaden"/>
    <s v="Gymnasievej 2, 3060 Espergærde"/>
    <d v="2014-11-03T00:00:00"/>
    <n v="100"/>
    <s v="-"/>
    <n v="2800"/>
    <m/>
    <d v="2015-04-01T00:00:00"/>
    <m/>
    <m/>
    <s v="Katrine Skjøth"/>
    <m/>
    <m/>
    <m/>
    <m/>
    <m/>
    <s v="DL_F14-023"/>
    <m/>
    <m/>
    <m/>
    <m/>
    <m/>
    <d v="2014-12-16T00:00:00"/>
  </r>
  <r>
    <x v="1"/>
    <s v="F13-014"/>
    <s v="Espergærde Gymnasium og HF"/>
    <s v="Kirsten Hede"/>
    <d v="2014-10-22T00:00:00"/>
    <s v="he@eg-gym.dk"/>
    <m/>
    <n v="10"/>
    <n v="2014"/>
    <n v="1"/>
    <x v="0"/>
    <n v="26"/>
    <n v="1"/>
    <s v="3.g. Biologi"/>
    <s v="Espergærde Gymnasium og HF"/>
    <s v="Gymnasievej 2"/>
    <s v="3060 Espergærde"/>
    <s v="Helsingør"/>
    <s v="Hovedstaden"/>
    <s v="Gymnasievej 2, 3060 Espergærde"/>
    <d v="2014-05-15T00:00:00"/>
    <n v="50"/>
    <s v="Regnskab"/>
    <n v="1300"/>
    <m/>
    <d v="2014-05-21T00:00:00"/>
    <d v="2014-08-14T00:00:00"/>
    <s v="Gurre Sø, Nordsjælland"/>
    <s v="Kirsten Hede"/>
    <m/>
    <m/>
    <n v="56.032722"/>
    <n v="12.470499999999999"/>
    <d v="2014-08-13T00:00:00"/>
    <s v="DL_F13-014"/>
    <m/>
    <m/>
    <m/>
    <m/>
    <s v="Ja"/>
    <d v="2014-10-02T00:00:00"/>
  </r>
  <r>
    <x v="1"/>
    <s v="F15-020"/>
    <s v="Espergærde Gymnasium og HF"/>
    <s v="Rikke Louise Rentsch"/>
    <d v="2015-11-10T00:00:00"/>
    <s v="RI@eg-gym.dk"/>
    <n v="21929989"/>
    <n v="11"/>
    <n v="2015"/>
    <n v="2"/>
    <x v="1"/>
    <n v="30"/>
    <n v="1"/>
    <s v="3.g. Biologi"/>
    <s v="Espergærde Gymnasium og HF"/>
    <s v="Gymnasievej 2"/>
    <s v="3060 Espergærde"/>
    <s v="Helsingør"/>
    <s v="Hovedstaden"/>
    <s v="Gymnasievej 2, 3060 Espergærde"/>
    <d v="2015-08-27T00:00:00"/>
    <n v="100"/>
    <s v="Regnskab"/>
    <n v="3000"/>
    <s v="Biologi A"/>
    <s v="2015.09.07"/>
    <d v="2015-10-20T00:00:00"/>
    <s v="Egebæksvang"/>
    <s v="Rikke Louise Rentsch"/>
    <m/>
    <m/>
    <n v="55.999209"/>
    <n v="12.563916000000001"/>
    <d v="2015-10-09T00:00:00"/>
    <s v="DL_F15-020.1"/>
    <d v="2015-10-21T00:00:00"/>
    <s v="125 µl EB"/>
    <n v="7.8"/>
    <s v="Kun 50ml vand igennem filter"/>
    <m/>
    <m/>
  </r>
  <r>
    <x v="1"/>
    <s v="F15-020"/>
    <s v="Espergærde Gymnasium og HF"/>
    <s v="Rikke Louise Rentsch"/>
    <d v="2015-11-10T00:00:00"/>
    <s v="RI@eg-gym.dk"/>
    <n v="21929989"/>
    <n v="11"/>
    <n v="2015"/>
    <n v="2"/>
    <x v="1"/>
    <m/>
    <m/>
    <s v="3.g. Biologi"/>
    <s v="Espergærde Gymnasium og HF"/>
    <s v="Gymnasievej 2"/>
    <s v="3060 Espergærde"/>
    <s v="Helsingør"/>
    <s v="Hovedstaden"/>
    <s v="Gymnasievej 2, 3060 Espergærde"/>
    <d v="2015-08-27T00:00:00"/>
    <n v="100"/>
    <s v="N/A"/>
    <n v="0"/>
    <s v="Biologi A"/>
    <s v="2015.09.07"/>
    <d v="2015-10-20T00:00:00"/>
    <s v="Egebæksvang"/>
    <s v="Rikke Louise Rentsch"/>
    <m/>
    <m/>
    <n v="55.999164"/>
    <n v="12.563958"/>
    <d v="2015-10-25T00:00:00"/>
    <s v="DL_F15-020.2"/>
    <d v="2015-11-05T00:00:00"/>
    <s v="125 µl EB"/>
    <n v="16"/>
    <m/>
    <m/>
    <m/>
  </r>
  <r>
    <x v="1"/>
    <s v="F15-056"/>
    <s v="Espergærde Gymnasium og HF"/>
    <s v="Niels Kristian Holm"/>
    <d v="2016-01-07T00:00:00"/>
    <s v="nk@eg-gym.dk"/>
    <n v="60731927"/>
    <n v="1"/>
    <n v="2016"/>
    <n v="2"/>
    <x v="2"/>
    <n v="24"/>
    <n v="1"/>
    <s v="3.g. Bioteknologi"/>
    <s v="Espergærde Gymnasium og HF"/>
    <s v="Gymnasievej 2"/>
    <s v="3060 Espergærde"/>
    <s v="Helsingør"/>
    <s v="Hovedstaden"/>
    <s v="Gymnasievej 2, 3060 Espergærde"/>
    <d v="2015-11-17T00:00:00"/>
    <n v="100"/>
    <m/>
    <n v="2400"/>
    <s v="Klassen kender de grundlæggende DNA-teknikker.  "/>
    <m/>
    <m/>
    <m/>
    <m/>
    <m/>
    <m/>
    <m/>
    <m/>
    <m/>
    <m/>
    <m/>
    <m/>
    <m/>
    <m/>
    <m/>
    <m/>
  </r>
  <r>
    <x v="1"/>
    <s v="F15-082"/>
    <s v="Espergærde Gymnasium og HF"/>
    <s v="Thor Højen Wind"/>
    <d v="2016-03-11T00:00:00"/>
    <s v="tw@eg-gym.dk"/>
    <n v="60604723"/>
    <n v="3"/>
    <n v="2016"/>
    <n v="2"/>
    <x v="2"/>
    <n v="28"/>
    <n v="2"/>
    <s v="1.g. Bioteknologi"/>
    <s v="Espergærde Gymnasium og HF"/>
    <s v="Gymnasievej 2"/>
    <s v="3060 Espergærde"/>
    <s v="Helsingør"/>
    <m/>
    <s v="Gymnasievej 2, 3060 Espergærde"/>
    <d v="2016-01-12T00:00:00"/>
    <n v="100"/>
    <m/>
    <n v="2800"/>
    <m/>
    <m/>
    <m/>
    <m/>
    <m/>
    <m/>
    <m/>
    <m/>
    <m/>
    <m/>
    <m/>
    <m/>
    <m/>
    <m/>
    <m/>
    <m/>
    <m/>
  </r>
  <r>
    <x v="1"/>
    <s v="F15-027"/>
    <s v="Espergærde Gymnasium og HF"/>
    <s v="Katrine Skjøth"/>
    <d v="2016-04-21T00:00:00"/>
    <s v="katrineskjoeth@yahoo.dk"/>
    <n v="40786427"/>
    <n v="4"/>
    <n v="2016"/>
    <n v="2"/>
    <x v="2"/>
    <n v="28"/>
    <n v="1"/>
    <s v="2.g. Biologi"/>
    <s v="Espergærde Gymnasium og HF"/>
    <s v="Gymnasievej 2"/>
    <s v="3060 Espergærde"/>
    <s v="Helsingør"/>
    <s v="Hovedstaden"/>
    <s v="Gymnasievej 2, 3060 Espergærde"/>
    <d v="2015-09-28T00:00:00"/>
    <n v="100"/>
    <m/>
    <n v="2800"/>
    <s v="Jeg har booket en dato den 10. december som jeg gerne vil aflyse, men jeg har i den forbindelse allerede modtaget et indsamlingskit. Mange hilsner Katrine"/>
    <d v="2015-04-01T00:00:00"/>
    <m/>
    <m/>
    <s v="Katrine Skjøth"/>
    <m/>
    <m/>
    <m/>
    <m/>
    <m/>
    <m/>
    <m/>
    <m/>
    <m/>
    <m/>
    <m/>
    <m/>
  </r>
  <r>
    <x v="1"/>
    <s v="aTest03"/>
    <s v="Falkonergårdens Gymnasium og HF-Kursus"/>
    <s v="Morten Green Skaarup"/>
    <d v="2014-09-23T00:00:00"/>
    <s v="mg@falgoo.dk"/>
    <m/>
    <n v="9"/>
    <n v="2014"/>
    <n v="1"/>
    <x v="0"/>
    <n v="17"/>
    <n v="1"/>
    <s v="3.g. Biologi"/>
    <s v="Falkonergårdens Gymnasium og HF-Kursus"/>
    <s v="Sønderjyllands Alle 25"/>
    <s v="2000 Frederiksberg C"/>
    <s v="Frederiksberg"/>
    <s v="Hovedstaden"/>
    <s v="Sønderjyllands Alle 25, 2000 Frederiksberg C"/>
    <m/>
    <n v="0"/>
    <s v="N/A"/>
    <n v="0"/>
    <m/>
    <d v="2014-05-21T00:00:00"/>
    <d v="2014-07-03T00:00:00"/>
    <m/>
    <s v="Morten Green Skaarup"/>
    <m/>
    <m/>
    <m/>
    <m/>
    <m/>
    <s v="DL_aTest03"/>
    <m/>
    <m/>
    <m/>
    <m/>
    <s v="Ja"/>
    <d v="2014-09-05T00:00:00"/>
  </r>
  <r>
    <x v="1"/>
    <s v="aTest04"/>
    <s v="Falkonergårdens Gymnasium og HF-Kursus"/>
    <s v="Signe Markman"/>
    <d v="2014-09-24T00:00:00"/>
    <s v="sg@falko.dk"/>
    <m/>
    <n v="9"/>
    <n v="2014"/>
    <n v="1"/>
    <x v="0"/>
    <n v="24"/>
    <n v="1"/>
    <s v="3.g. Biologi"/>
    <s v="Falkonergårdens Gymnasium og HF-Kursus"/>
    <s v="Sønderjyllands Alle 25"/>
    <s v="2000 Frederiksberg C"/>
    <s v="Frederiksberg"/>
    <s v="Hovedstaden"/>
    <s v="Sønderjyllands Alle 25, 2000 Frederiksberg C"/>
    <m/>
    <n v="0"/>
    <s v="N/A"/>
    <n v="0"/>
    <s v="Vi vil gerne tage egne vandprøver i sensommeren. Hvis muligt send venligst info"/>
    <d v="2014-05-21T00:00:00"/>
    <d v="2014-08-21T00:00:00"/>
    <s v="Damhussøen"/>
    <s v="Signe Markman"/>
    <s v="55 40' 35'' "/>
    <s v="12 28' 52'' Ø"/>
    <n v="55.676389"/>
    <n v="12.481111"/>
    <d v="2014-08-14T00:00:00"/>
    <s v="DL_aTest04"/>
    <d v="2014-08-26T00:00:00"/>
    <s v="2 x 50 µl EB"/>
    <m/>
    <m/>
    <s v="Ja"/>
    <d v="2014-09-05T00:00:00"/>
  </r>
  <r>
    <x v="1"/>
    <s v="aTest06"/>
    <s v="Falkonergårdens Gymnasium og HF-Kursus"/>
    <s v="Hanne Strunge"/>
    <d v="2014-09-26T00:00:00"/>
    <s v="hs@falgoo.dk"/>
    <m/>
    <n v="9"/>
    <n v="2014"/>
    <n v="1"/>
    <x v="0"/>
    <n v="16"/>
    <n v="1"/>
    <s v="3.g. Biologi"/>
    <s v="Falkonergårdens Gymnasium og HF-Kursus"/>
    <s v="Sønderjyllands Alle 25"/>
    <s v="2000 Frederiksberg C"/>
    <s v="Frederiksberg"/>
    <s v="Hovedstaden"/>
    <s v="Sønderjyllands Alle 25, 2000 Frederiksberg C"/>
    <m/>
    <n v="0"/>
    <s v="N/A"/>
    <n v="0"/>
    <m/>
    <d v="2014-05-21T00:00:00"/>
    <d v="2014-09-05T00:00:00"/>
    <s v="Sorø Sø, bådbro ved Søro akedemi"/>
    <s v="Hanne Strunge"/>
    <m/>
    <m/>
    <n v="55.428258999999997"/>
    <n v="11.552697"/>
    <d v="2014-09-02T00:00:00"/>
    <s v="DL_aTest06"/>
    <m/>
    <m/>
    <m/>
    <s v="Prøver indsamles i uge 36 og sendes straks derefter."/>
    <s v="Ja"/>
    <d v="2014-09-05T00:00:00"/>
  </r>
  <r>
    <x v="1"/>
    <s v="F15-019"/>
    <s v="Falkonergårdens Gymnasium og HF-Kursus"/>
    <s v="Signe Markman og Morten Skaarup"/>
    <d v="2015-10-08T00:00:00"/>
    <s v="signemarkman@gmail.com"/>
    <n v="26783639"/>
    <n v="10"/>
    <n v="2015"/>
    <n v="2"/>
    <x v="1"/>
    <n v="29"/>
    <n v="2"/>
    <s v="2.g. Biologi"/>
    <s v="Falkonergårdens Gymnasium og HF-Kursus"/>
    <s v="Sønderjyllands Alle 25"/>
    <s v="2000 Frederiksberg C"/>
    <s v="Frederiksberg"/>
    <s v="Hovedstaden"/>
    <s v="Sønderjyllands Alle 25, 2000 Frederiksberg C"/>
    <d v="2015-08-26T00:00:00"/>
    <n v="100"/>
    <s v="Regnskab"/>
    <n v="2900"/>
    <s v="Der er tale om to studieretninger: Biologi og bioteknologi"/>
    <s v="2015.09.07"/>
    <d v="2015-09-17T00:00:00"/>
    <s v="Damhussøen"/>
    <s v="Signe Markman og Morten Skaarup"/>
    <m/>
    <m/>
    <n v="55.681100000000001"/>
    <n v="12.4734"/>
    <d v="2015-09-16T00:00:00"/>
    <s v="DL_F15-019"/>
    <d v="2015-09-28T00:00:00"/>
    <s v="125 µl EB"/>
    <n v="15.3"/>
    <m/>
    <m/>
    <m/>
  </r>
  <r>
    <x v="1"/>
    <s v="F15-066"/>
    <s v="Falkonergårdens Gymnasium og HF-Kursus"/>
    <s v="Torben Roldsgaard"/>
    <d v="2016-02-02T00:00:00"/>
    <s v="torbenroldsgaard@hotmail.com"/>
    <n v="23707840"/>
    <n v="2"/>
    <n v="2016"/>
    <n v="2"/>
    <x v="2"/>
    <n v="20"/>
    <n v="1"/>
    <s v="3.g. Biologi"/>
    <s v="Falkonergårdens Gymnasium og HF-Kursus"/>
    <s v="Sønderjyllands Alle 25"/>
    <s v="2000 Frederiksberg C"/>
    <s v="Frederiksberg"/>
    <s v="Hovedstaden"/>
    <s v="Sønderjyllands Alle 25, 2000 Frederiksberg C"/>
    <d v="2015-11-27T00:00:00"/>
    <n v="100"/>
    <m/>
    <n v="2000"/>
    <s v="En Team Danmark klasse som har morgentræning denne dag, så hvis øvelsesstarten kan rykkes til kl. 9.30- 9.45 vil det være fint."/>
    <m/>
    <m/>
    <m/>
    <m/>
    <m/>
    <m/>
    <m/>
    <m/>
    <m/>
    <m/>
    <m/>
    <m/>
    <m/>
    <m/>
    <m/>
    <m/>
  </r>
  <r>
    <x v="0"/>
    <s v="F15-016"/>
    <s v="Frederiksberg Gymnasium"/>
    <s v="Peter Toft"/>
    <d v="2015-11-13T00:00:00"/>
    <s v="pt@frederiksberggymnasium.dk"/>
    <n v="30258217"/>
    <n v="11"/>
    <n v="2015"/>
    <n v="2"/>
    <x v="1"/>
    <n v="20"/>
    <n v="1"/>
    <s v="3.g. Biologi"/>
    <s v="Frederiksberg Gymnasium"/>
    <s v="Falkoner Plads 2"/>
    <s v="2000 Frederiksberg C"/>
    <s v="Frederiksberg"/>
    <s v="Hovedstaden"/>
    <s v="Falkoner Plads 2, 2000 Frederiksberg C"/>
    <d v="2015-08-19T00:00:00"/>
    <n v="100"/>
    <s v="-"/>
    <n v="2000"/>
    <s v="Klassen har biologi på B-niveau."/>
    <s v="2015.08.21"/>
    <d v="2015-10-02T00:00:00"/>
    <s v="Schweizersøen"/>
    <s v="Peter Toft"/>
    <m/>
    <m/>
    <n v="55.674666999999999"/>
    <n v="12.520241"/>
    <d v="2015-09-19T00:00:00"/>
    <s v="DL_F15-016"/>
    <d v="2015-10-05T00:00:00"/>
    <s v="125 µl EB"/>
    <n v="35.4"/>
    <m/>
    <m/>
    <m/>
  </r>
  <r>
    <x v="1"/>
    <s v="F13-023"/>
    <s v="Frederiksberg Gymnasium"/>
    <s v="Camilla Christensen"/>
    <d v="2014-11-25T00:00:00"/>
    <s v="camch63@gmail.com"/>
    <m/>
    <n v="11"/>
    <n v="2014"/>
    <n v="1"/>
    <x v="0"/>
    <n v="22"/>
    <n v="1"/>
    <s v="2.g. Biologi"/>
    <s v="Frederiksberg Gymnasium"/>
    <s v="Falkoner Plads 2"/>
    <s v="2000 Frederiksberg C"/>
    <s v="Frederiksberg"/>
    <s v="Hovedstaden"/>
    <s v="Falkoner Plads 2, 2000 Frederiksberg C"/>
    <d v="2014-05-26T00:00:00"/>
    <n v="50"/>
    <s v="Regnskab"/>
    <n v="1100"/>
    <m/>
    <d v="2014-05-26T00:00:00"/>
    <d v="2014-09-03T00:00:00"/>
    <s v="Frederiksberg Have"/>
    <s v="Camilla Christensen"/>
    <s v="55 40' 28,9'' N"/>
    <s v="12 13' 12,3'' Ø"/>
    <n v="55.674694000000002"/>
    <n v="12.520083"/>
    <d v="2014-09-02T00:00:00"/>
    <s v="DL_F13-023"/>
    <m/>
    <m/>
    <m/>
    <m/>
    <m/>
    <d v="2014-10-02T00:00:00"/>
  </r>
  <r>
    <x v="1"/>
    <s v="F14-025"/>
    <s v="Frederiksberg Gymnasium"/>
    <s v="Peter Toft"/>
    <d v="2015-02-27T00:00:00"/>
    <s v="pt@frederiksberggymnasium.dk"/>
    <n v="30258217"/>
    <n v="2"/>
    <n v="2015"/>
    <n v="1"/>
    <x v="3"/>
    <n v="23"/>
    <n v="1"/>
    <s v="3.g. Biologi"/>
    <s v="Frederiksberg Gymnasium"/>
    <s v="Falkoner Plads 2"/>
    <s v="2000 Frederiksberg C"/>
    <s v="Frederiksberg"/>
    <s v="Hovedstaden"/>
    <s v="Falkoner Plads 2, 2000 Frederiksberg C"/>
    <d v="2014-11-12T00:00:00"/>
    <n v="100"/>
    <s v="Regnskab"/>
    <n v="2300"/>
    <s v="Klassen har biologi på B-niveau"/>
    <m/>
    <m/>
    <m/>
    <s v="Peter Toft"/>
    <m/>
    <m/>
    <m/>
    <m/>
    <m/>
    <s v="DL_F14-025"/>
    <m/>
    <m/>
    <m/>
    <m/>
    <m/>
    <d v="2014-12-16T00:00:00"/>
  </r>
  <r>
    <x v="1"/>
    <s v="F15-042"/>
    <s v="Frederiksberg Gymnasium"/>
    <s v="Jens Vilsom Andersen"/>
    <d v="2016-02-03T00:00:00"/>
    <s v="jv@frederiksberggymnasium.dk"/>
    <n v="27626080"/>
    <n v="2"/>
    <n v="2016"/>
    <n v="2"/>
    <x v="2"/>
    <n v="22"/>
    <n v="1"/>
    <s v="2.g. Biologi"/>
    <s v="Frederiksberg Gymnasium"/>
    <s v="Falkoner Plads 2"/>
    <s v="2000 Frederiksberg C"/>
    <s v="Frederiksberg"/>
    <s v="Hovedstaden"/>
    <s v="Falkoner Plads 2, 2000 Frederiksberg C"/>
    <d v="2015-11-17T00:00:00"/>
    <n v="100"/>
    <m/>
    <n v="2200"/>
    <s v="Klassen har biologi på B-niveau"/>
    <m/>
    <m/>
    <m/>
    <m/>
    <m/>
    <m/>
    <m/>
    <m/>
    <m/>
    <m/>
    <m/>
    <m/>
    <m/>
    <m/>
    <m/>
    <m/>
  </r>
  <r>
    <x v="1"/>
    <s v="F15-029"/>
    <s v="Frederiksberg Gymnasium"/>
    <s v="Peter Toft"/>
    <d v="2016-02-24T00:00:00"/>
    <s v="pt@frederiksberggymnasium.dk"/>
    <n v="30258217"/>
    <n v="2"/>
    <n v="2016"/>
    <n v="2"/>
    <x v="2"/>
    <n v="20"/>
    <n v="1"/>
    <s v="3.g. Biologi"/>
    <s v="Frederiksberg Gymnasium"/>
    <s v="Falkoner Plads 2"/>
    <s v="2000 Frederiksberg C"/>
    <s v="Frederiksberg"/>
    <s v="Hovedstaden"/>
    <s v="Falkoner Plads 2, 2000 Frederiksberg C"/>
    <d v="2015-10-13T00:00:00"/>
    <n v="100"/>
    <m/>
    <n v="2000"/>
    <s v="Gymnasietjenesten/BEKL: Oprindeligt forløb den 13/11-2015 rykket til 24/2 efter henvendelse fra lærer. Lærers bemærkninger 12/10-2015: ”Klassen har biologi på B-niveau. Vi har taget vandprøve fra Schweizersøen i Frederiksberg Have, som vi sendte til jer den 30/9. På den er vores besøgsdato markeret som 13/11. Vi mangler endnu at tage prøven fra gymnasiets postevand"/>
    <s v="2015.08.21"/>
    <d v="2015-10-02T00:00:00"/>
    <s v="Schweizersøen"/>
    <s v="Peter Toft"/>
    <m/>
    <m/>
    <n v="55.674666999999999"/>
    <n v="12.520241"/>
    <d v="2015-09-19T00:00:00"/>
    <s v="DL_F15-029"/>
    <d v="2015-10-05T00:00:00"/>
    <s v="125 µl EB"/>
    <m/>
    <m/>
    <m/>
    <m/>
  </r>
  <r>
    <x v="1"/>
    <s v="F13-006"/>
    <s v="Frederiksborg Gymnasium og HF"/>
    <s v="Torsten Ingerslev"/>
    <d v="2014-11-04T00:00:00"/>
    <s v="torsten.ingerslev@gmail.com"/>
    <m/>
    <n v="11"/>
    <n v="2014"/>
    <n v="1"/>
    <x v="0"/>
    <n v="25"/>
    <n v="1"/>
    <s v="3.g. Biologi"/>
    <s v="Frederiksborg Gymnasium og HF"/>
    <s v="Carlsbergvej 15"/>
    <s v="3400 Hillerød"/>
    <s v="Hillerød"/>
    <s v="Hovedstaden"/>
    <s v="Carlsbergvej 15, 3400 Hillerød"/>
    <d v="2014-04-08T00:00:00"/>
    <n v="50"/>
    <s v="Regnskab"/>
    <n v="1250"/>
    <m/>
    <d v="2014-05-21T00:00:00"/>
    <m/>
    <m/>
    <s v="Torsten Ingerslev"/>
    <m/>
    <m/>
    <m/>
    <m/>
    <m/>
    <s v="DL_F13-006"/>
    <m/>
    <m/>
    <m/>
    <m/>
    <m/>
    <d v="2014-10-02T00:00:00"/>
  </r>
  <r>
    <x v="1"/>
    <s v="F14-084"/>
    <s v="Frederiksborg Gymnasium og HF"/>
    <s v="Torsten Ingerslev"/>
    <d v="2015-10-01T00:00:00"/>
    <s v="torsten.ingerslev@gmail.com"/>
    <n v="30741421"/>
    <n v="10"/>
    <n v="2015"/>
    <n v="2"/>
    <x v="1"/>
    <n v="20"/>
    <n v="1"/>
    <s v="2.g. Bioteknologi"/>
    <s v="Frederiksborg Gymnasium og HF"/>
    <s v="Carlsbergvej 15"/>
    <s v="3400 Hillerød"/>
    <s v="Hillerød"/>
    <s v="Hovedstaden"/>
    <s v="Carlsbergvej 15, 3400 Hillerød"/>
    <d v="2015-04-20T00:00:00"/>
    <n v="100"/>
    <s v="Regnskab"/>
    <n v="2000"/>
    <m/>
    <d v="2015-04-23T00:00:00"/>
    <d v="2015-06-12T00:00:00"/>
    <s v="Teglgårdssøen, Hillerød"/>
    <s v="Torsten Ingerslev"/>
    <m/>
    <m/>
    <n v="55.924331000000002"/>
    <n v="12.313577"/>
    <d v="2015-06-09T00:00:00"/>
    <s v="DL_F14-084"/>
    <d v="2015-06-24T00:00:00"/>
    <s v="125 µl EB"/>
    <n v="3.52"/>
    <m/>
    <m/>
    <m/>
  </r>
  <r>
    <x v="1"/>
    <s v="F14-074"/>
    <s v="Frederiksværk Gymnasium og HF"/>
    <s v="Bente Lerner Bregnbak"/>
    <d v="2015-08-28T00:00:00"/>
    <s v="bb@fvgh.dk"/>
    <n v="21267728"/>
    <n v="8"/>
    <n v="2015"/>
    <n v="2"/>
    <x v="1"/>
    <n v="23"/>
    <n v="1"/>
    <s v="2.g. Biologi"/>
    <s v="Frederiksværk Gymnasium og HF"/>
    <s v="Strandgade 34"/>
    <s v="3300 Frederiksværk"/>
    <s v="Halsnæs"/>
    <s v="Hovedstaden"/>
    <s v="Strandgade 34, 3300 Frederiksværk"/>
    <d v="2015-03-30T00:00:00"/>
    <n v="100"/>
    <s v="Regnskab"/>
    <n v="2300"/>
    <s v="Holdet jeg tænker på er 2g Biologi B , der er 12 elever. Imidlertid kunne jeg tænke mig også at deltage samtidigt med 12 Biologi A-elever . Begge dele kræver imidlertid godkendelse fra skolen som jeg straks vil forespørge om Dvs jeg ønsker at reservere dagen. Skulle dagen være optaget vil torsdag d 3 eller fre d 4-9 / uge 36 også være interessant mvh bente bregnbak."/>
    <d v="2015-04-15T00:00:00"/>
    <d v="2015-07-13T00:00:00"/>
    <s v="Tranemosen, Frederiksværk"/>
    <s v="Bente Lerner Bregnbak"/>
    <s v="N 55gr 58`43.7773 &quot;  "/>
    <s v="E 12gr1`50.7324&quot;"/>
    <n v="55.978549000000001"/>
    <n v="12.030759"/>
    <d v="2015-07-10T00:00:00"/>
    <s v="DL_F14-074"/>
    <d v="2015-07-16T00:00:00"/>
    <s v="125 µl EB"/>
    <n v="12.6"/>
    <m/>
    <m/>
    <m/>
  </r>
  <r>
    <x v="1"/>
    <s v="F13-036"/>
    <s v="FYNs HF-kursus"/>
    <s v="Mariann Rasmussen"/>
    <d v="2014-12-12T00:00:00"/>
    <s v="mrm@vucfyn.dk"/>
    <m/>
    <n v="12"/>
    <n v="2014"/>
    <n v="1"/>
    <x v="0"/>
    <n v="10"/>
    <n v="1"/>
    <s v="2.g. Biologi"/>
    <s v="FYNs HF-kursus"/>
    <s v="Hunderupvej 17"/>
    <s v="5000 Odense C"/>
    <s v="Odense"/>
    <s v="Hovedstaden"/>
    <s v="Hunderupvej 17, 5000 Odense C"/>
    <d v="2014-06-19T00:00:00"/>
    <n v="100"/>
    <s v="Regnskab"/>
    <n v="1000"/>
    <m/>
    <d v="2014-06-23T00:00:00"/>
    <d v="2014-08-14T00:00:00"/>
    <s v="Odense Å ved Stryget, Munke Mose"/>
    <s v="Mariann Rasmussen"/>
    <m/>
    <m/>
    <n v="55.392457"/>
    <n v="10.381758"/>
    <d v="2014-08-12T00:00:00"/>
    <s v="DL_F13-036"/>
    <m/>
    <m/>
    <m/>
    <m/>
    <m/>
    <d v="2014-10-02T00:00:00"/>
  </r>
  <r>
    <x v="1"/>
    <s v="F14-090"/>
    <s v="FYNs HF-kursus"/>
    <s v="Morten Jerris"/>
    <d v="2015-09-18T00:00:00"/>
    <s v="mrj@vucfyn.dk"/>
    <n v="61716734"/>
    <n v="9"/>
    <n v="2015"/>
    <n v="2"/>
    <x v="1"/>
    <n v="13"/>
    <n v="1"/>
    <s v="2.g. Biologi"/>
    <s v="FYNs HF-kursus"/>
    <s v="Hunderupvej 17"/>
    <s v="5000 Odense C"/>
    <s v="Odense"/>
    <s v="Hovedstaden"/>
    <s v="Hunderupvej 17, 5000 Odense C"/>
    <d v="2015-04-29T00:00:00"/>
    <n v="100"/>
    <s v="Regnskab"/>
    <n v="1500"/>
    <m/>
    <d v="2015-05-05T00:00:00"/>
    <m/>
    <s v="Odense Å"/>
    <s v="Morten Jerris"/>
    <s v="55° 23' 27,1'' N"/>
    <s v="10° 22' 55,8'' E"/>
    <n v="55.390861000000001"/>
    <n v="10.382167000000001"/>
    <d v="2015-08-10T00:00:00"/>
    <s v="DL_F14-090"/>
    <d v="2015-08-25T00:00:00"/>
    <s v="125 µl EB"/>
    <n v="11.9"/>
    <m/>
    <m/>
    <m/>
  </r>
  <r>
    <x v="0"/>
    <s v="F15-036"/>
    <s v="Gammel Hellerup Gymnasium"/>
    <s v="Bo Kildeager"/>
    <d v="2016-03-15T00:00:00"/>
    <s v="bk@ghg.dk"/>
    <n v="29117481"/>
    <n v="3"/>
    <n v="2016"/>
    <n v="2"/>
    <x v="2"/>
    <n v="28"/>
    <n v="1"/>
    <s v="1.g. Bioteknologi"/>
    <s v="Gammel Hellerup Gymnasium"/>
    <s v="Svanemøllevej 87"/>
    <s v="2900 Hellerup"/>
    <s v="Gentofte"/>
    <s v="Syddanmark"/>
    <s v="Svanemøllevej 87, 2900 Hellerup"/>
    <d v="2015-10-26T00:00:00"/>
    <n v="100"/>
    <m/>
    <n v="2800"/>
    <s v="Jeg skal nok have gennemgået alt det faglige relevante for klassen inden besøget. Vh Bo"/>
    <m/>
    <m/>
    <m/>
    <s v="Bo Kildeager"/>
    <m/>
    <m/>
    <m/>
    <m/>
    <m/>
    <m/>
    <m/>
    <m/>
    <m/>
    <m/>
    <m/>
    <m/>
  </r>
  <r>
    <x v="1"/>
    <s v="aTest01"/>
    <s v="Gammel Hellerup Gymnasium"/>
    <s v="Bo Kildeager"/>
    <d v="2014-09-17T00:00:00"/>
    <s v="bk@ghg.dk"/>
    <m/>
    <n v="9"/>
    <n v="2014"/>
    <n v="1"/>
    <x v="0"/>
    <n v="30"/>
    <n v="1"/>
    <s v="2.g. Bioteknologi"/>
    <s v="Gammel Hellerup Gymnasium"/>
    <s v="Svanemøllevej 87"/>
    <s v="2900 Hellerup"/>
    <s v="Gentofte"/>
    <s v="Hovedstaden"/>
    <s v="Svanemøllevej 87, 2900 Hellerup"/>
    <m/>
    <n v="0"/>
    <s v="N/A"/>
    <n v="0"/>
    <m/>
    <d v="2014-05-21T00:00:00"/>
    <d v="2014-08-19T00:00:00"/>
    <s v="Utterslev Mose"/>
    <s v="Bo Kildeager"/>
    <s v="55 43' 4,824'' N"/>
    <s v="12 30' 10,8817'' Ø"/>
    <n v="55.717801999999999"/>
    <n v="12.50389"/>
    <d v="2014-08-18T00:00:00"/>
    <s v="DL_aTest01"/>
    <d v="2014-08-26T00:00:00"/>
    <s v="2 x 50 µl EB"/>
    <m/>
    <m/>
    <s v="Ja"/>
    <d v="2014-09-05T00:00:00"/>
  </r>
  <r>
    <x v="1"/>
    <s v="aTest02"/>
    <s v="Gammel Hellerup Gymnasium"/>
    <s v="Trine Iversen"/>
    <d v="2014-09-19T00:00:00"/>
    <s v="ti@ghg.dk"/>
    <m/>
    <n v="9"/>
    <n v="2014"/>
    <n v="1"/>
    <x v="0"/>
    <n v="31"/>
    <n v="1"/>
    <s v="3.g. Biologi"/>
    <s v="Gammel Hellerup Gymnasium"/>
    <s v="Svanemøllevej 87"/>
    <s v="2900 Hellerup"/>
    <s v="Gentofte"/>
    <s v="Hovedstaden"/>
    <s v="Svanemøllevej 87, 2900 Hellerup"/>
    <m/>
    <n v="0"/>
    <s v="N/A"/>
    <n v="0"/>
    <m/>
    <d v="2014-05-21T00:00:00"/>
    <d v="2014-09-01T00:00:00"/>
    <s v="Gentofte sø"/>
    <s v="Trine Iversen"/>
    <m/>
    <m/>
    <n v="55.752488999999997"/>
    <n v="12.534553000000001"/>
    <d v="2014-08-27T00:00:00"/>
    <s v="DL_aTest02"/>
    <m/>
    <m/>
    <m/>
    <m/>
    <s v="Ja"/>
    <d v="2014-09-05T00:00:00"/>
  </r>
  <r>
    <x v="1"/>
    <s v="aTest05"/>
    <s v="Gammel Hellerup Gymnasium"/>
    <s v="Signe Vie"/>
    <d v="2014-09-25T00:00:00"/>
    <s v="sv@ghg.dk"/>
    <m/>
    <n v="9"/>
    <n v="2014"/>
    <n v="1"/>
    <x v="0"/>
    <n v="22"/>
    <n v="1"/>
    <s v="3.g. Biologi"/>
    <s v="Gammel Hellerup Gymnasium"/>
    <s v="Svanemøllevej 87"/>
    <s v="2900 Hellerup"/>
    <s v="Gentofte"/>
    <s v="Hovedstaden"/>
    <s v="Svanemøllevej 87, 2900 Hellerup"/>
    <m/>
    <n v="0"/>
    <s v="N/A"/>
    <n v="0"/>
    <m/>
    <d v="2014-05-21T00:00:00"/>
    <d v="2014-09-01T00:00:00"/>
    <s v="Emdrup Sø"/>
    <s v="Signe Vie"/>
    <m/>
    <m/>
    <n v="55.721756999999997"/>
    <n v="12.548605999999999"/>
    <d v="2014-08-27T00:00:00"/>
    <s v="DL_aTest05"/>
    <m/>
    <m/>
    <m/>
    <m/>
    <s v="Ja"/>
    <d v="2014-09-05T00:00:00"/>
  </r>
  <r>
    <x v="1"/>
    <s v="F14-082"/>
    <s v="Gammel Hellerup Gymnasium"/>
    <s v="Mie Marving"/>
    <d v="2015-08-26T00:00:00"/>
    <s v="mi@ghg.dk"/>
    <n v="26171557"/>
    <n v="8"/>
    <n v="2015"/>
    <n v="2"/>
    <x v="1"/>
    <n v="28"/>
    <n v="2"/>
    <s v="2.g. Bioteknologi"/>
    <s v="Gammel Hellerup Gymnasium"/>
    <s v="Svanemøllevej 87"/>
    <s v="2900 Hellerup"/>
    <s v="Gentofte"/>
    <s v="Hovedstaden"/>
    <s v="Svanemøllevej 87, 2900 Hellerup"/>
    <d v="2015-04-16T00:00:00"/>
    <n v="100"/>
    <s v="Regnskab"/>
    <n v="2800"/>
    <s v="Den anden lærer er kemilærer i bioteknologi, og hedder Jens Sveistrup"/>
    <d v="2015-04-17T00:00:00"/>
    <d v="2015-05-22T00:00:00"/>
    <s v="Gentofte Sø"/>
    <s v="Mie Marving"/>
    <s v="55° 44' 45'' N"/>
    <s v="12° 32' 18'' E"/>
    <n v="55.745801999999998"/>
    <n v="12.537934999999999"/>
    <d v="2015-05-19T00:00:00"/>
    <s v="DL_F14-082"/>
    <d v="2015-06-24T00:00:00"/>
    <s v="125 µl EB"/>
    <n v="0.84399999999999997"/>
    <m/>
    <m/>
    <m/>
  </r>
  <r>
    <x v="1"/>
    <s v="F15-074"/>
    <s v="Gammel Hellerup Gymnasium"/>
    <s v="Bo Kildeager"/>
    <d v="2016-03-29T00:00:00"/>
    <s v="bk@ghg.dk"/>
    <n v="29117481"/>
    <n v="3"/>
    <n v="2016"/>
    <n v="2"/>
    <x v="2"/>
    <n v="19"/>
    <n v="1"/>
    <s v="1.g. Bioteknologi"/>
    <s v="Gammel Hellerup Gymnasium"/>
    <s v="Svanemøllevej 87"/>
    <s v="2900 Hellerup"/>
    <s v="Gentofte"/>
    <s v="Hovedstaden"/>
    <s v="Svanemøllevej 87, 2900 Hellerup"/>
    <d v="2016-01-03T00:00:00"/>
    <n v="100"/>
    <m/>
    <n v="1900"/>
    <s v="Jeg skal nok have gennemgået alt det faglige relevante for klassen inden besøget. Vh Bo"/>
    <m/>
    <m/>
    <m/>
    <s v="Bo Kildeager"/>
    <m/>
    <m/>
    <m/>
    <m/>
    <m/>
    <m/>
    <m/>
    <m/>
    <m/>
    <m/>
    <m/>
    <m/>
  </r>
  <r>
    <x v="0"/>
    <s v="F13-009"/>
    <s v="Gefion Gymnasium"/>
    <s v="Nanna Danneskiold-Samsøe"/>
    <d v="2014-10-14T00:00:00"/>
    <s v="nds@gefion-gym.dk"/>
    <m/>
    <n v="10"/>
    <n v="2014"/>
    <n v="1"/>
    <x v="0"/>
    <n v="27"/>
    <m/>
    <s v="3.g. Biologi"/>
    <s v="Gefion Gymnasium"/>
    <s v="Øster Voldgade 10"/>
    <s v="2100 København Ø"/>
    <s v="København"/>
    <s v="Syddanmark"/>
    <s v="Øster Voldgade 10, 2100 København Ø"/>
    <d v="2014-04-08T00:00:00"/>
    <n v="50"/>
    <s v="-"/>
    <n v="1350"/>
    <m/>
    <d v="2014-05-21T00:00:00"/>
    <m/>
    <m/>
    <s v="Nanna Danneskiold-Samsøe"/>
    <m/>
    <m/>
    <m/>
    <m/>
    <m/>
    <s v="DL_F13-009"/>
    <m/>
    <m/>
    <m/>
    <m/>
    <m/>
    <m/>
  </r>
  <r>
    <x v="0"/>
    <s v="F13-026"/>
    <s v="Gefion Gymnasium"/>
    <s v="Thomas Kristiansen"/>
    <d v="2014-11-05T00:00:00"/>
    <s v="tkr@gefion-gym.dk"/>
    <m/>
    <n v="11"/>
    <n v="2014"/>
    <n v="1"/>
    <x v="0"/>
    <n v="30"/>
    <m/>
    <s v="2.g. Biologi"/>
    <s v="Gefion Gymnasium"/>
    <s v="Øster Voldgade 10"/>
    <s v="2100 København Ø"/>
    <s v="København"/>
    <s v="Hovedstaden"/>
    <s v="Øster Voldgade 10, 2100 København Ø"/>
    <d v="2014-05-27T00:00:00"/>
    <n v="50"/>
    <s v="-"/>
    <n v="1500"/>
    <m/>
    <d v="2014-05-28T00:00:00"/>
    <m/>
    <m/>
    <s v="Thomas Kristiansen"/>
    <m/>
    <m/>
    <m/>
    <m/>
    <m/>
    <s v="DL_F13-026"/>
    <m/>
    <m/>
    <m/>
    <m/>
    <m/>
    <m/>
  </r>
  <r>
    <x v="1"/>
    <s v="F13-003"/>
    <s v="Gefion Gymnasium"/>
    <s v="Eva Fredtoft"/>
    <d v="2014-10-07T00:00:00"/>
    <s v="efr@gefion-gym.dk"/>
    <m/>
    <n v="10"/>
    <n v="2014"/>
    <n v="1"/>
    <x v="0"/>
    <n v="11"/>
    <n v="1"/>
    <s v="3.g. Biologi"/>
    <s v="Gefion Gymnasium"/>
    <s v="Øster Voldgade 10"/>
    <s v="2100 København Ø"/>
    <s v="København"/>
    <s v="Hovedstaden"/>
    <s v="Øster Voldgade 10, 2100 København Ø"/>
    <d v="2014-04-07T00:00:00"/>
    <n v="50"/>
    <s v="Regnskab"/>
    <n v="550"/>
    <m/>
    <d v="2014-05-21T00:00:00"/>
    <d v="2014-09-02T00:00:00"/>
    <s v="Bøllesø, Særløse overdrev, Hvalsø"/>
    <s v="Eva Fredtoft"/>
    <m/>
    <m/>
    <n v="55.567197999999998"/>
    <n v="11.887869999999999"/>
    <d v="2014-08-28T00:00:00"/>
    <s v="DL_F13-003"/>
    <m/>
    <m/>
    <m/>
    <m/>
    <s v="Ja"/>
    <d v="2014-10-02T00:00:00"/>
  </r>
  <r>
    <x v="1"/>
    <s v="F13-008"/>
    <s v="Gefion Gymnasium"/>
    <s v="Nanna Danneskiold-Samsøe"/>
    <d v="2014-10-10T00:00:00"/>
    <s v="nds@gefion-gym.dk"/>
    <m/>
    <n v="10"/>
    <n v="2014"/>
    <n v="1"/>
    <x v="0"/>
    <n v="22"/>
    <n v="1"/>
    <s v="2.g. Bioteknologi"/>
    <s v="Gefion Gymnasium"/>
    <s v="Øster Voldgade 10"/>
    <s v="2100 København Ø"/>
    <s v="København"/>
    <s v="Hovedstaden"/>
    <s v="Øster Voldgade 10, 2100 København Ø"/>
    <d v="2014-04-08T00:00:00"/>
    <n v="50"/>
    <s v="Regnskab"/>
    <n v="1100"/>
    <m/>
    <d v="2014-05-21T00:00:00"/>
    <d v="2014-08-22T00:00:00"/>
    <s v="Østre Anlæg"/>
    <s v="Nanna Danneskiold-Samsøe"/>
    <m/>
    <m/>
    <n v="55.689656999999997"/>
    <n v="12.580235999999999"/>
    <d v="2014-08-21T00:00:00"/>
    <s v="DL_F13-008"/>
    <m/>
    <m/>
    <m/>
    <m/>
    <s v="Ja"/>
    <d v="2014-10-02T00:00:00"/>
  </r>
  <r>
    <x v="1"/>
    <s v="F13-010"/>
    <s v="Gefion Gymnasium"/>
    <s v="Nanna Danneskiold-Samsøe"/>
    <d v="2014-10-29T00:00:00"/>
    <s v="nds@gefion-gym.dk"/>
    <m/>
    <n v="10"/>
    <n v="2014"/>
    <n v="1"/>
    <x v="0"/>
    <n v="27"/>
    <n v="1"/>
    <s v="3.g. Biologi"/>
    <s v="Gefion Gymnasium"/>
    <s v="Øster Voldgade 10"/>
    <s v="2100 København Ø"/>
    <s v="København"/>
    <s v="Hovedstaden"/>
    <s v="Øster Voldgade 10, 2100 København Ø"/>
    <d v="2014-04-08T00:00:00"/>
    <n v="50"/>
    <s v="Regnskab"/>
    <n v="1350"/>
    <m/>
    <d v="2014-05-21T00:00:00"/>
    <d v="2014-08-26T00:00:00"/>
    <s v="Østre Anlæg"/>
    <s v="Nanna Danneskiold-Samsøe"/>
    <s v="55 41' 22'' N"/>
    <s v="12 34' 48'' Ø"/>
    <n v="55.689444000000002"/>
    <n v="12.58"/>
    <d v="2014-08-21T00:00:00"/>
    <s v="DL_F14-05"/>
    <m/>
    <m/>
    <m/>
    <m/>
    <s v="Ja"/>
    <d v="2014-10-02T00:00:00"/>
  </r>
  <r>
    <x v="1"/>
    <s v="F13-013"/>
    <s v="Gefion Gymnasium"/>
    <s v="Linda Schneider"/>
    <d v="2014-11-06T00:00:00"/>
    <s v="lsc@gefion-gym.dk"/>
    <m/>
    <n v="11"/>
    <n v="2014"/>
    <n v="1"/>
    <x v="0"/>
    <n v="29"/>
    <n v="1"/>
    <s v="3.g. Bioteknologi"/>
    <s v="Gefion Gymnasium"/>
    <s v="Østre Voldgade 10"/>
    <s v="1350 København K"/>
    <s v="København"/>
    <s v="Hovedstaden"/>
    <s v="Østre Voldgade 10, 1350 København K"/>
    <d v="2014-05-14T00:00:00"/>
    <n v="50"/>
    <s v="Regnskab"/>
    <n v="1450"/>
    <m/>
    <d v="2014-05-21T00:00:00"/>
    <d v="2014-08-21T00:00:00"/>
    <s v="Østre Anlæg"/>
    <s v="Linda Schneider"/>
    <s v="55 41' 21'' N"/>
    <s v="12 34' 41'' Ø"/>
    <n v="55.689253999999998"/>
    <n v="12.57808"/>
    <d v="2014-08-15T00:00:00"/>
    <s v="DL_F13-013"/>
    <m/>
    <m/>
    <m/>
    <m/>
    <m/>
    <d v="2014-10-02T00:00:00"/>
  </r>
  <r>
    <x v="1"/>
    <s v="F14-017"/>
    <s v="Gefion Gymnasium"/>
    <s v="Signe Engelsen"/>
    <d v="2014-12-18T00:00:00"/>
    <s v="sen@gefion-gym.dk"/>
    <m/>
    <n v="12"/>
    <n v="2014"/>
    <n v="1"/>
    <x v="0"/>
    <n v="30"/>
    <n v="1"/>
    <s v="2.g. Biologi"/>
    <s v="Gefion Gymnasium"/>
    <s v="Øster Voldgade 10"/>
    <s v="1350 København K"/>
    <s v="København"/>
    <s v="Hovedstaden"/>
    <s v="Øster Voldgade 10, 1350 København K"/>
    <d v="2014-08-26T00:00:00"/>
    <n v="100"/>
    <s v="Regnskab"/>
    <n v="3000"/>
    <m/>
    <d v="2014-08-29T00:00:00"/>
    <d v="2014-09-09T00:00:00"/>
    <s v="Østre Anlæg"/>
    <s v="Signe Engelsen"/>
    <s v="55 41' 23'' N"/>
    <s v="12 34' 49'' Ø"/>
    <n v="55.690182999999998"/>
    <n v="12.580375999999999"/>
    <d v="2014-08-29T00:00:00"/>
    <s v="DL_F14-017"/>
    <m/>
    <m/>
    <m/>
    <m/>
    <m/>
    <d v="2014-10-02T00:00:00"/>
  </r>
  <r>
    <x v="1"/>
    <s v="F14-076"/>
    <s v="Gefion Gymnasium"/>
    <s v="Birgit Eliasson"/>
    <d v="2015-09-03T00:00:00"/>
    <s v="Bel@gefion-gym.dk"/>
    <n v="21692063"/>
    <n v="9"/>
    <n v="2015"/>
    <n v="2"/>
    <x v="1"/>
    <n v="24"/>
    <n v="2"/>
    <s v="2.g. Bioteknologi"/>
    <s v="Gefion Gymnasium"/>
    <s v="Øster Voldgade 10"/>
    <s v="1350 Kbh K"/>
    <s v="København"/>
    <s v="Hovedstaden"/>
    <s v="Øster Voldgade 10, 1350 Kbh K"/>
    <d v="2015-04-07T00:00:00"/>
    <n v="100"/>
    <s v="Regnskab"/>
    <n v="2400"/>
    <m/>
    <d v="2015-04-15T00:00:00"/>
    <d v="2015-05-12T00:00:00"/>
    <s v="Gentofte Sø"/>
    <s v="Birgit Eliasson"/>
    <m/>
    <m/>
    <n v="55.745446000000001"/>
    <n v="12.535712"/>
    <d v="2015-05-11T00:00:00"/>
    <s v="DL_F14-076.1"/>
    <d v="2015-06-24T00:00:00"/>
    <s v="125 µl EB"/>
    <n v="3.22"/>
    <m/>
    <m/>
    <m/>
  </r>
  <r>
    <x v="1"/>
    <s v="F14-076"/>
    <s v="Gefion Gymnasium"/>
    <s v="Birgit Eliasson"/>
    <d v="2015-09-03T00:00:00"/>
    <s v="Bel@gefion-gym.dk"/>
    <n v="21692063"/>
    <n v="9"/>
    <n v="2015"/>
    <n v="2"/>
    <x v="1"/>
    <m/>
    <m/>
    <s v="2.g. Bioteknologi"/>
    <s v="Gefion Gymnasium"/>
    <s v="Øster Voldgade 10"/>
    <s v="1350 Kbh K"/>
    <s v="København"/>
    <s v="Hovedstaden"/>
    <s v="Øster Voldgade 10, 1350 Kbh K"/>
    <d v="2015-04-07T00:00:00"/>
    <n v="100"/>
    <s v="N/A"/>
    <n v="0"/>
    <m/>
    <d v="2015-04-15T00:00:00"/>
    <d v="2015-05-12T00:00:00"/>
    <s v="Gentofte Sø"/>
    <s v="Birgit Eliasson"/>
    <m/>
    <m/>
    <n v="55.745446000000001"/>
    <n v="12.535712"/>
    <d v="2015-05-11T00:00:00"/>
    <s v="DL_F14-076.2"/>
    <d v="2015-06-24T00:00:00"/>
    <s v="125 µl EB"/>
    <n v="4.0599999999999996"/>
    <m/>
    <m/>
    <m/>
  </r>
  <r>
    <x v="1"/>
    <s v="F13-011"/>
    <s v="Gentofte HF"/>
    <s v="Jens Gerup Nielsen"/>
    <d v="2015-02-05T00:00:00"/>
    <s v="jens.liane@mail.dk"/>
    <n v="21167761"/>
    <n v="2"/>
    <n v="2015"/>
    <n v="1"/>
    <x v="3"/>
    <n v="24"/>
    <n v="1"/>
    <s v="2.g. Biologi"/>
    <s v="Gentofte HF"/>
    <s v="Dahlensstræde 5"/>
    <s v="2820 Gentofte"/>
    <s v="Gentofte"/>
    <s v="Hovedstaden"/>
    <s v="Dahlensstræde 5, 2820 Gentofte"/>
    <d v="2014-04-08T00:00:00"/>
    <n v="50"/>
    <s v="Regnskab"/>
    <n v="1200"/>
    <m/>
    <d v="2014-05-21T00:00:00"/>
    <m/>
    <s v="Gentofte Sø"/>
    <s v="Jens Gerup Nielsen"/>
    <m/>
    <m/>
    <n v="55.746353999999997"/>
    <n v="12.536258999999999"/>
    <d v="2014-06-18T00:00:00"/>
    <s v="DL_F13-011"/>
    <m/>
    <m/>
    <m/>
    <m/>
    <m/>
    <d v="2014-12-16T00:00:00"/>
  </r>
  <r>
    <x v="1"/>
    <s v="F14-103"/>
    <s v="Gentofte HF"/>
    <s v="Jens Gerup Nielsen"/>
    <d v="2016-01-29T00:00:00"/>
    <s v="jens.liane@mail.dk"/>
    <n v="21167761"/>
    <n v="1"/>
    <n v="2016"/>
    <n v="2"/>
    <x v="2"/>
    <n v="27"/>
    <n v="1"/>
    <s v="2.g. Biologi"/>
    <s v="Gentofte HF"/>
    <s v="Dahlensstræde 5"/>
    <s v="2820 Gentofte"/>
    <s v="Gentofte"/>
    <s v="Hovedstaden"/>
    <s v="Dahlensstræde 5, 2820 Gentofte"/>
    <d v="2015-06-16T00:00:00"/>
    <n v="100"/>
    <m/>
    <n v="2700"/>
    <m/>
    <d v="2015-06-16T00:00:00"/>
    <d v="2015-07-01T00:00:00"/>
    <s v="Gentofte Sø"/>
    <s v="Jens Gerup Nielsen"/>
    <m/>
    <m/>
    <n v="55.745801999999998"/>
    <n v="12.537934999999999"/>
    <d v="2015-06-26T00:00:00"/>
    <s v="DL_F14-103"/>
    <d v="2015-09-17T00:00:00"/>
    <s v="125 µl EB"/>
    <n v="17.2"/>
    <m/>
    <m/>
    <m/>
  </r>
  <r>
    <x v="1"/>
    <s v="F15-011"/>
    <s v="Gentofte HF"/>
    <s v="Helle Munk Jensen"/>
    <d v="2016-02-05T00:00:00"/>
    <s v="hellemunk@gmail.com"/>
    <n v="21167586"/>
    <n v="2"/>
    <n v="2016"/>
    <n v="2"/>
    <x v="2"/>
    <n v="26"/>
    <n v="2"/>
    <s v="1.g. Biologi"/>
    <s v="Gentofte HF"/>
    <s v="Dahlensstræde 5"/>
    <s v="2820 Gentofte"/>
    <s v="Gentofte"/>
    <s v="Hovedstaden"/>
    <s v="Dahlensstræde 5, 2820 Gentofte"/>
    <d v="2015-08-17T00:00:00"/>
    <n v="100"/>
    <m/>
    <n v="2600"/>
    <s v="Dagen er booket som en del af et projekt vi kalder &quot;Superbiologer&quot;. Eleverne kommer fra 8 forskellige 1. hf klasser - og de har meldt sig frivilligt til arrangementet. Da eleverne kommer fra 8 forskellige klasser (med forskellige lærere) har de ikke haft en fælles introduktion til dagen. Alle eleverne kender til cellers opbygning, DNA's opbygning og har lavet forsøg med elektroforese. De har biologi på C-niveau._x000d__x000a__x000d__x000a_Inden sommerferien sendte jeg vandprøver til jer._x000d__x000a__x000d__x000a_Mvh Helle "/>
    <s v="2015.08.21"/>
    <s v="ja"/>
    <s v="Gentofte Sø"/>
    <s v="Helle Munk Jensen"/>
    <m/>
    <m/>
    <s v="?"/>
    <s v="?"/>
    <d v="2015-06-26T00:00:00"/>
    <s v="DL_F15-011"/>
    <d v="2015-12-10T00:00:00"/>
    <s v="125 µl EB"/>
    <n v="17"/>
    <s v="Prøven er modtaget i juli, hvor der ikke var booket. "/>
    <m/>
    <m/>
  </r>
  <r>
    <x v="0"/>
    <s v="F14-005"/>
    <s v="Gladsaxe Gymnasium"/>
    <s v="Martina Koch og Allan G. Olsen"/>
    <d v="2014-12-11T00:00:00"/>
    <s v="MaK@gladgym.dk"/>
    <m/>
    <n v="12"/>
    <n v="2014"/>
    <n v="1"/>
    <x v="0"/>
    <n v="26"/>
    <n v="2"/>
    <s v="3.g. Bioteknologi"/>
    <s v="Gladsaxe Gymnasium"/>
    <s v="Buddingehovedgade 81"/>
    <s v="2860 Søborg"/>
    <s v="Gladsaxe"/>
    <s v="Hovedstaden"/>
    <s v="Buddingehovedgade 81, 2860 Søborg"/>
    <d v="2014-08-11T00:00:00"/>
    <n v="100"/>
    <s v="-"/>
    <n v="2600"/>
    <m/>
    <d v="2014-08-13T00:00:00"/>
    <d v="2014-09-05T00:00:00"/>
    <s v="Værebro Å, Hovevej"/>
    <s v="Martina Koch og Allan G. Olsen"/>
    <m/>
    <m/>
    <n v="55.738964000000003"/>
    <n v="12.233494"/>
    <d v="2014-08-30T00:00:00"/>
    <s v="DL_F14-005"/>
    <m/>
    <m/>
    <m/>
    <m/>
    <m/>
    <d v="2014-10-02T00:00:00"/>
  </r>
  <r>
    <x v="0"/>
    <s v="F15-035"/>
    <s v="Gladsaxe Gymnasium"/>
    <s v="Allan Gylling Olsen"/>
    <d v="2016-01-06T00:00:00"/>
    <s v="ao@gladgym.dk"/>
    <n v="31500392"/>
    <n v="1"/>
    <n v="2016"/>
    <n v="2"/>
    <x v="2"/>
    <n v="15"/>
    <n v="1"/>
    <s v="3.g. Biologi"/>
    <s v="Gladsaxe Gymnasium"/>
    <s v="Søborg hovedgade 81"/>
    <s v="2860 Søborg"/>
    <s v="Gladsaxe"/>
    <s v="Hovedstaden"/>
    <s v="Søborg hovedgade 81, 2860 Søborg"/>
    <d v="2015-10-24T00:00:00"/>
    <n v="100"/>
    <m/>
    <n v="1500"/>
    <m/>
    <m/>
    <m/>
    <m/>
    <s v="Allan Gylling Olsen"/>
    <m/>
    <m/>
    <m/>
    <m/>
    <m/>
    <m/>
    <m/>
    <m/>
    <m/>
    <m/>
    <m/>
    <m/>
  </r>
  <r>
    <x v="1"/>
    <s v="F14-007"/>
    <s v="Gladsaxe Gymnasium"/>
    <s v="Natacha Bjerre og Anne Christine"/>
    <d v="2015-01-08T00:00:00"/>
    <s v="natachabjerre@gmail.com"/>
    <m/>
    <n v="1"/>
    <n v="2015"/>
    <n v="1"/>
    <x v="3"/>
    <n v="36"/>
    <n v="2"/>
    <s v="3.g. Bioteknologi"/>
    <s v="Gladsaxe Gymnasium"/>
    <s v="Buddingehovedgade 81"/>
    <s v="2860 Søborg"/>
    <s v="Gladsaxe"/>
    <s v="Hovedstaden"/>
    <s v="Buddingehovedgade 81, 2860 Søborg"/>
    <d v="2014-08-12T00:00:00"/>
    <n v="100"/>
    <s v="Regnskab"/>
    <n v="3600"/>
    <s v="Vi har to A niveau hold med 2g med 8 elever og 3g med 25 elever"/>
    <d v="2014-08-13T00:00:00"/>
    <d v="2014-09-03T00:00:00"/>
    <s v="Furesøen, Frederiksdal Fribad"/>
    <s v="Natacha Bjerre og Anne Christine"/>
    <m/>
    <m/>
    <n v="55.786434999999997"/>
    <n v="12.443191000000001"/>
    <d v="2014-08-28T00:00:00"/>
    <s v="DL_F14-007"/>
    <m/>
    <m/>
    <m/>
    <m/>
    <m/>
    <d v="2014-12-16T00:00:00"/>
  </r>
  <r>
    <x v="1"/>
    <s v="F14-033"/>
    <s v="Gladsaxe Gymnasium"/>
    <s v="Martina Koch og Allan G. Olsen"/>
    <d v="2015-01-09T00:00:00"/>
    <s v="mak@gladgym.dk"/>
    <n v="27570444"/>
    <n v="1"/>
    <n v="2015"/>
    <n v="1"/>
    <x v="3"/>
    <n v="26"/>
    <n v="2"/>
    <s v="3.g. Bioteknologi"/>
    <s v="Gladsaxe Gymnasium"/>
    <s v="Buddinge Hovedgade 81"/>
    <s v=" 2860 Søborg"/>
    <s v="Gladsaxe"/>
    <s v="Hovedstaden"/>
    <s v="Buddinge Hovedgade 81,  2860 Søborg"/>
    <d v="2014-12-05T00:00:00"/>
    <n v="100"/>
    <s v="Regnskab"/>
    <n v="2600"/>
    <m/>
    <m/>
    <m/>
    <m/>
    <s v="Martina Koch og Allan G. Olsen"/>
    <m/>
    <m/>
    <m/>
    <m/>
    <m/>
    <s v="DL_F14-033"/>
    <m/>
    <m/>
    <m/>
    <m/>
    <m/>
    <d v="2014-12-16T00:00:00"/>
  </r>
  <r>
    <x v="1"/>
    <s v="F13-021"/>
    <s v="Gladsaxe Gymnasium"/>
    <s v="Natacha Bjerre"/>
    <d v="2015-01-13T00:00:00"/>
    <s v="natachabjerre@gmail.com"/>
    <m/>
    <n v="1"/>
    <n v="2015"/>
    <n v="1"/>
    <x v="3"/>
    <n v="30"/>
    <n v="1"/>
    <s v="2.g. Bioteknologi"/>
    <s v="Gladsaxe Gymnasium"/>
    <s v="Buddinge Hovedgade 81"/>
    <s v="2860 Søborg"/>
    <s v="Gladsaxe"/>
    <s v="Hovedstaden"/>
    <s v="Buddinge Hovedgade 81, 2860 Søborg"/>
    <d v="2014-05-22T00:00:00"/>
    <n v="50"/>
    <s v="Regnskab"/>
    <n v="1500"/>
    <s v="Holdet er et hf-enkeltfagshold på B-niveau - Altså vokse kursister!"/>
    <d v="2014-05-21T00:00:00"/>
    <d v="2014-08-15T00:00:00"/>
    <s v="Mølleåen ved Frederiksdal Friluftsbad"/>
    <s v="Natacha Bjerre"/>
    <m/>
    <m/>
    <n v="55.783222000000002"/>
    <n v="12.443808000000001"/>
    <d v="2014-08-13T00:00:00"/>
    <s v="DL_F13-021"/>
    <m/>
    <m/>
    <m/>
    <m/>
    <m/>
    <d v="2014-12-16T00:00:00"/>
  </r>
  <r>
    <x v="1"/>
    <s v="F14-055"/>
    <s v="Gladsaxe Gymnasium"/>
    <s v="Martina Koch "/>
    <d v="2015-02-24T00:00:00"/>
    <s v="martina.e.k@gmail.com"/>
    <n v="27570444"/>
    <n v="2"/>
    <n v="2015"/>
    <n v="1"/>
    <x v="3"/>
    <n v="16"/>
    <n v="1"/>
    <s v="2.g. Biologi"/>
    <s v="Gladsaxe Gymnasium"/>
    <s v="Buddinge Hovedgade 81"/>
    <s v="2860 Søborg"/>
    <s v="Gladsaxe"/>
    <s v="Hovedstaden"/>
    <s v="Buddinge hovedgade 81, 2860 Søborg"/>
    <d v="2015-01-21T00:00:00"/>
    <n v="100"/>
    <s v="Regnskab"/>
    <n v="1600"/>
    <m/>
    <m/>
    <m/>
    <m/>
    <s v="Martina Koch "/>
    <m/>
    <m/>
    <m/>
    <m/>
    <m/>
    <s v="DL_F14-055"/>
    <m/>
    <m/>
    <m/>
    <m/>
    <m/>
    <m/>
  </r>
  <r>
    <x v="1"/>
    <s v="F14-044"/>
    <s v="Gladsaxe Gymnasium"/>
    <s v="Natacha Bjerre og Allan Olsen"/>
    <d v="2015-04-08T00:00:00"/>
    <s v="natachabjerre@gmail.com"/>
    <n v="61685550"/>
    <n v="4"/>
    <n v="2015"/>
    <n v="1"/>
    <x v="3"/>
    <n v="12"/>
    <n v="2"/>
    <s v="3.g. Biologi"/>
    <s v="Gladsaxe Gymnasium"/>
    <s v="Buddinge Hovedgade 81"/>
    <s v="2860 Søborg"/>
    <s v="Gladsaxe"/>
    <s v="Hovedstaden"/>
    <s v="Buddinge Hovedgade 81, 2860 Søborg"/>
    <d v="2015-01-12T00:00:00"/>
    <n v="100"/>
    <s v="Regnskab"/>
    <n v="1200"/>
    <s v="Det er et hold der kommer ind Det er mange elever, men de er meget rolige"/>
    <m/>
    <m/>
    <m/>
    <s v="Natacha Bjerre og Allan Olsen"/>
    <m/>
    <m/>
    <m/>
    <m/>
    <s v="DL_F14-044"/>
    <m/>
    <m/>
    <m/>
    <m/>
    <m/>
    <m/>
    <m/>
  </r>
  <r>
    <x v="1"/>
    <s v="F14-045"/>
    <s v="Gladsaxe Gymnasium"/>
    <s v="Allan Olsen"/>
    <d v="2015-04-16T00:00:00"/>
    <s v="ao@gladgym.dk"/>
    <n v="31500392"/>
    <n v="4"/>
    <n v="2015"/>
    <n v="1"/>
    <x v="3"/>
    <n v="18"/>
    <n v="1"/>
    <s v="3.g. Biologi"/>
    <s v="Gladsaxe Gymnasium"/>
    <s v="Buddinge Hovedgade 81"/>
    <s v="2860 Søborg"/>
    <s v="Gladsaxe"/>
    <s v="Hovedstaden"/>
    <s v="buddinge hovedgade 81, 2860 Søborg"/>
    <d v="2015-01-12T00:00:00"/>
    <n v="100"/>
    <s v="Regnskab"/>
    <n v="1800"/>
    <m/>
    <m/>
    <m/>
    <m/>
    <s v="Allan Olsen"/>
    <m/>
    <m/>
    <m/>
    <m/>
    <m/>
    <m/>
    <m/>
    <m/>
    <m/>
    <m/>
    <m/>
    <m/>
  </r>
  <r>
    <x v="1"/>
    <s v="F14-099"/>
    <s v="Gladsaxe Gymnasium"/>
    <s v="Tobias Frykman"/>
    <d v="2015-09-16T00:00:00"/>
    <s v="tobiasfrykman@gmail.com"/>
    <n v="51222671"/>
    <n v="9"/>
    <n v="2015"/>
    <n v="2"/>
    <x v="1"/>
    <n v="26"/>
    <n v="1"/>
    <s v="2.g. Biologi"/>
    <s v="Gladsaxe Gymnasium"/>
    <s v="Buddinge Hovedgade 81"/>
    <s v="2860 Gladsaxe"/>
    <s v="Gladsaxe"/>
    <s v="Hovedstaden"/>
    <s v="Buddinge Hovedgade 81, 2860 Gladsaxe"/>
    <d v="2015-05-30T00:00:00"/>
    <n v="100"/>
    <s v="Modtaget"/>
    <n v="2600"/>
    <m/>
    <d v="2015-06-02T00:00:00"/>
    <m/>
    <s v="Gentofte Sø"/>
    <s v="Tobias Frykman"/>
    <s v="55° 44' 42,67'' N"/>
    <s v="12° 32' 9,26'' E"/>
    <n v="55.745185999999997"/>
    <n v="12.535906000000001"/>
    <d v="2015-08-27T00:00:00"/>
    <s v="DL_F14-099"/>
    <d v="2015-09-07T00:00:00"/>
    <s v="125 µl EB"/>
    <n v="18.3"/>
    <m/>
    <m/>
    <m/>
  </r>
  <r>
    <x v="1"/>
    <s v="F15-017"/>
    <s v="Gladsaxe Gymnasium"/>
    <s v="Tobias Frykman"/>
    <d v="2015-09-25T00:00:00"/>
    <s v="tobiasfrykman@gmail.com"/>
    <n v="51222671"/>
    <n v="9"/>
    <n v="2015"/>
    <n v="2"/>
    <x v="1"/>
    <n v="19"/>
    <n v="1"/>
    <s v="3.g. Biologi"/>
    <s v="Gladsaxe Gymnasium"/>
    <s v="Buddinge Hovedgade 81"/>
    <s v="2860 Søborg"/>
    <s v="Gladsaxe"/>
    <s v="Hovedstaden"/>
    <s v="Buddinge Hovedgade 81, 2860 Søborg"/>
    <d v="2015-08-19T00:00:00"/>
    <n v="100"/>
    <s v="Regnskab"/>
    <n v="1900"/>
    <m/>
    <s v="2015.08.21"/>
    <d v="2015-09-11T00:00:00"/>
    <s v="Mølleåen, v. Sorgenfri Slotspark"/>
    <s v="Tobias Frykman"/>
    <s v="55° 47' 01.89'' N"/>
    <s v="12° 29' 44.44'' E"/>
    <n v="55.783304999999999"/>
    <n v="12.495093000000001"/>
    <d v="2015-09-04T00:00:00"/>
    <s v="DL_F15-017"/>
    <d v="2015-09-17T00:00:00"/>
    <s v="125 µl EB"/>
    <n v="62"/>
    <m/>
    <m/>
    <m/>
  </r>
  <r>
    <x v="1"/>
    <s v="F15-026"/>
    <s v="Gladsaxe Gymnasium"/>
    <s v="Kenn Madsen"/>
    <d v="2015-12-09T00:00:00"/>
    <s v="ksmadsen@msn.com"/>
    <n v="40941331"/>
    <n v="12"/>
    <n v="2015"/>
    <n v="2"/>
    <x v="1"/>
    <n v="27"/>
    <n v="1"/>
    <s v="2.g. Biologi"/>
    <s v="Gladsaxe Gymnasium"/>
    <s v="Buddinge Hovedgade 81"/>
    <s v="2860 Søborg"/>
    <s v="Gladsaxe"/>
    <s v="Hovedstaden"/>
    <s v="Buddinge Hovedgade 81, 2860 Søborg"/>
    <d v="2015-09-28T00:00:00"/>
    <n v="100"/>
    <s v="Modtaget"/>
    <n v="2700"/>
    <m/>
    <m/>
    <m/>
    <m/>
    <s v="Kenn Madsen"/>
    <m/>
    <m/>
    <m/>
    <m/>
    <m/>
    <m/>
    <m/>
    <m/>
    <m/>
    <m/>
    <m/>
    <m/>
  </r>
  <r>
    <x v="1"/>
    <s v="F15-075"/>
    <s v="Gladsaxe Gymnasium"/>
    <s v="Kenn Madsen"/>
    <d v="2016-02-23T00:00:00"/>
    <s v="ksmadsen@msn.com"/>
    <n v="40941331"/>
    <n v="2"/>
    <n v="2016"/>
    <n v="2"/>
    <x v="2"/>
    <n v="26"/>
    <n v="1"/>
    <s v="3.g. Biologi"/>
    <s v="Gladsaxe Gymnasium"/>
    <s v="Buddinge Hovedgade 81"/>
    <s v="2860 Søborg"/>
    <s v="Gladsaxe"/>
    <s v="Sjælland"/>
    <s v="Buddinge Hovedgade 81, 2860 Søborg"/>
    <d v="2016-01-05T00:00:00"/>
    <n v="100"/>
    <m/>
    <n v="2600"/>
    <m/>
    <m/>
    <m/>
    <m/>
    <m/>
    <m/>
    <m/>
    <m/>
    <m/>
    <m/>
    <m/>
    <m/>
    <m/>
    <m/>
    <m/>
    <m/>
    <m/>
  </r>
  <r>
    <x v="1"/>
    <s v="F15-061"/>
    <s v="Gladsaxe Gymnasium"/>
    <s v="Tobias Frykman (forløbet er oprindelig booket af Marianne Lykke Madsen)"/>
    <d v="2016-03-03T00:00:00"/>
    <s v="tobiasfrykman@gmail.com"/>
    <n v="23304980"/>
    <n v="3"/>
    <n v="2016"/>
    <n v="2"/>
    <x v="2"/>
    <n v="18"/>
    <n v="1"/>
    <s v="2.g. Biologi"/>
    <s v="Gladsaxe Gymnasium"/>
    <s v="Buddinge Hovedgade 81"/>
    <s v="2860 Søborg"/>
    <s v="Gladsaxe"/>
    <s v="Hovedstaden"/>
    <s v="Buddinge hovedgade 81, 2860 Søborg"/>
    <d v="2015-11-20T00:00:00"/>
    <n v="100"/>
    <m/>
    <n v="1800"/>
    <s v="Biologi B"/>
    <m/>
    <m/>
    <m/>
    <m/>
    <m/>
    <m/>
    <m/>
    <m/>
    <m/>
    <m/>
    <m/>
    <m/>
    <m/>
    <m/>
    <m/>
    <m/>
  </r>
  <r>
    <x v="1"/>
    <s v="F13-037"/>
    <s v="Greve Gymnasium"/>
    <s v="Vibeke Birkmann"/>
    <d v="2015-01-21T00:00:00"/>
    <s v="ggvbi@greve-gym.dk"/>
    <m/>
    <n v="1"/>
    <n v="2015"/>
    <n v="1"/>
    <x v="3"/>
    <n v="28"/>
    <n v="2"/>
    <s v="3.g. Bioteknologi"/>
    <s v="Greve Gymnasium"/>
    <s v="Rådhusholmen 12"/>
    <s v="2670 Greve"/>
    <s v="Greve"/>
    <s v="Hovedstaden"/>
    <s v="Rådhusholmen 12, 2670 Greve"/>
    <d v="2014-06-22T00:00:00"/>
    <n v="100"/>
    <s v="Regnskab"/>
    <n v="2800"/>
    <m/>
    <d v="2014-06-23T00:00:00"/>
    <d v="2014-08-28T00:00:00"/>
    <s v="Rørmosen, Karlslunde"/>
    <s v="Vibeke Birkmann"/>
    <m/>
    <m/>
    <n v="55.573737999999999"/>
    <n v="12.263745"/>
    <d v="2014-08-25T00:00:00"/>
    <s v="DL_F13-037"/>
    <m/>
    <m/>
    <m/>
    <m/>
    <m/>
    <d v="2014-12-16T00:00:00"/>
  </r>
  <r>
    <x v="1"/>
    <s v="F13-035"/>
    <s v="Greve Gymnasium"/>
    <s v="Lone Vinkel"/>
    <d v="2015-03-10T00:00:00"/>
    <s v="gglav@greve-gym.dk"/>
    <m/>
    <n v="3"/>
    <n v="2015"/>
    <n v="1"/>
    <x v="3"/>
    <n v="21"/>
    <n v="1"/>
    <s v="3.g. Biologi"/>
    <s v="Greve Gymnasium"/>
    <s v="Rådhusholmen 12"/>
    <s v="2670 Greve"/>
    <s v="Greve"/>
    <s v="Hovedstaden"/>
    <s v="Rådhusholmen 12, 2670 Greve"/>
    <d v="2014-06-17T00:00:00"/>
    <n v="100"/>
    <s v="Regnskab"/>
    <n v="2100"/>
    <m/>
    <d v="2014-06-17T00:00:00"/>
    <d v="2014-08-28T00:00:00"/>
    <s v="Rørmosen, Karlslunde"/>
    <s v="Lone Vinkel"/>
    <m/>
    <m/>
    <n v="55.573737999999999"/>
    <n v="12.263745"/>
    <d v="2014-08-25T00:00:00"/>
    <s v="DL_F13-035"/>
    <m/>
    <m/>
    <m/>
    <m/>
    <m/>
    <d v="2014-12-16T00:00:00"/>
  </r>
  <r>
    <x v="1"/>
    <s v="F14-056"/>
    <s v="Greve Gymnasium"/>
    <s v="Kenneth Beri Ploug"/>
    <d v="2015-05-19T00:00:00"/>
    <s v="ggkbp@greve-gym.dk"/>
    <n v="23234288"/>
    <n v="5"/>
    <n v="2015"/>
    <n v="1"/>
    <x v="3"/>
    <n v="22"/>
    <n v="2"/>
    <s v="2.g. Bioteknologi"/>
    <s v="Greve Gymnasium"/>
    <s v="Rådhusholmen 12"/>
    <s v="2670 Greve "/>
    <s v="Greve"/>
    <s v="Hovedstaden"/>
    <s v="Rådhusholmen 12, 2670 Greve "/>
    <d v="2015-01-22T00:00:00"/>
    <n v="100"/>
    <s v="Regnskab"/>
    <n v="2200"/>
    <m/>
    <d v="2015-04-01T00:00:00"/>
    <d v="2015-05-12T00:00:00"/>
    <s v="Rørmosen, Karlslunde"/>
    <s v="Kenneth Beri Ploug"/>
    <m/>
    <m/>
    <n v="55.573790000000002"/>
    <n v="12.264122"/>
    <d v="2015-05-06T00:00:00"/>
    <s v="DL_F14-56.1"/>
    <d v="2015-05-12T00:00:00"/>
    <s v="125 µl EB"/>
    <n v="28.6"/>
    <m/>
    <m/>
    <m/>
  </r>
  <r>
    <x v="1"/>
    <s v="F14-056"/>
    <s v="Greve Gymnasium"/>
    <s v="Kenneth Beri Ploug"/>
    <d v="2015-05-19T00:00:00"/>
    <s v="ggkbp@greve-gym.dk"/>
    <n v="23234288"/>
    <n v="5"/>
    <n v="2015"/>
    <n v="1"/>
    <x v="3"/>
    <m/>
    <m/>
    <s v="2.g. Bioteknologi"/>
    <s v="Greve Gymnasium"/>
    <s v="Rådhusholmen 12"/>
    <s v="2670 Greve "/>
    <s v="Greve"/>
    <s v="Hovedstaden"/>
    <s v="Rådhusholmen 12, 2670 Greve "/>
    <d v="2015-01-22T00:00:00"/>
    <n v="100"/>
    <s v="Regnskab"/>
    <n v="0"/>
    <m/>
    <d v="2015-04-01T00:00:00"/>
    <d v="2015-05-12T00:00:00"/>
    <s v="Sø v.Greve Gym"/>
    <s v="Kenneth Beri Ploug"/>
    <m/>
    <m/>
    <m/>
    <m/>
    <d v="2015-05-12T00:00:00"/>
    <s v="DL_F14-56.2"/>
    <d v="2015-05-12T00:00:00"/>
    <s v="125 µl EB"/>
    <n v="6.42"/>
    <m/>
    <m/>
    <m/>
  </r>
  <r>
    <x v="0"/>
    <s v="F15-062"/>
    <s v="Gribskov Gymnasium"/>
    <s v="Rudi Pedersen"/>
    <d v="2016-03-18T00:00:00"/>
    <s v="RP@gribskovgymnasium.dk"/>
    <n v="29850957"/>
    <n v="3"/>
    <n v="2016"/>
    <n v="2"/>
    <x v="2"/>
    <n v="17"/>
    <n v="1"/>
    <s v="3.g. Biologi"/>
    <s v="Gribskov Gymnasium"/>
    <s v="Østergade 52"/>
    <s v="3200 Helsinge"/>
    <s v="Gribskov"/>
    <s v="Hovedstaden"/>
    <s v="Østergade 52, 3200 Helsinge"/>
    <d v="2015-11-22T00:00:00"/>
    <n v="100"/>
    <m/>
    <n v="1700"/>
    <s v="Biologi A, KemiB sk´tudieretning._x000d__x000a_Da vi kommer med tog fra Helsinge vil vi gerne starte 9.15 hvis det er muligt "/>
    <m/>
    <m/>
    <m/>
    <m/>
    <m/>
    <m/>
    <m/>
    <m/>
    <m/>
    <m/>
    <m/>
    <m/>
    <m/>
    <m/>
    <m/>
    <m/>
  </r>
  <r>
    <x v="0"/>
    <s v="F15-009"/>
    <s v="Gribskov Gymnasium"/>
    <s v="Morten Wermer"/>
    <d v="2016-04-14T00:00:00"/>
    <s v="mw@gribskovgymnasium.dk"/>
    <n v="24677788"/>
    <n v="4"/>
    <n v="2016"/>
    <n v="2"/>
    <x v="2"/>
    <n v="20"/>
    <n v="1"/>
    <s v="3.g. Biologi"/>
    <s v="Gribskov Gymnasium"/>
    <s v="Østergade 52"/>
    <s v="3200 Helsinge"/>
    <s v="Gribskov"/>
    <s v="Hovedstaden"/>
    <s v="Østergade 52, 3200 Helsinge"/>
    <d v="2015-08-14T00:00:00"/>
    <n v="100"/>
    <m/>
    <n v="2000"/>
    <s v="Evt DL_GYM_003, tidligere booking 15-9"/>
    <s v="2015.08.21"/>
    <m/>
    <m/>
    <s v="Morten Wermer"/>
    <m/>
    <m/>
    <m/>
    <m/>
    <m/>
    <s v="DL_F15-009"/>
    <m/>
    <m/>
    <m/>
    <m/>
    <m/>
    <m/>
  </r>
  <r>
    <x v="1"/>
    <s v="F13-002"/>
    <s v="Gribskov Gymnasium"/>
    <s v="Rudi Pedersen"/>
    <d v="2014-11-28T00:00:00"/>
    <s v="rudi.pedersen@skolekom.dk"/>
    <m/>
    <n v="11"/>
    <n v="2014"/>
    <n v="1"/>
    <x v="0"/>
    <n v="19"/>
    <n v="1"/>
    <s v="2.g. Biologi"/>
    <s v="Gribskov Gymnasium"/>
    <s v="Øster Voldgade 10"/>
    <s v="1350 København K"/>
    <s v="København"/>
    <s v="Hovedstaden"/>
    <s v="Øster Voldgade 10, 1350 København K"/>
    <d v="2014-04-07T00:00:00"/>
    <n v="50"/>
    <s v="Regnskab"/>
    <n v="950"/>
    <m/>
    <d v="2014-05-21T00:00:00"/>
    <m/>
    <m/>
    <s v="Rudi Pedersen"/>
    <m/>
    <m/>
    <m/>
    <m/>
    <m/>
    <s v="DL_F13-002"/>
    <m/>
    <m/>
    <m/>
    <m/>
    <m/>
    <d v="2014-10-02T00:00:00"/>
  </r>
  <r>
    <x v="1"/>
    <s v="F14-062"/>
    <s v="Gribskov Gymnasium"/>
    <s v="Morten Wermer"/>
    <d v="2015-05-08T00:00:00"/>
    <s v="mw@gribskovgymnasium.dk"/>
    <n v="24677788"/>
    <n v="5"/>
    <n v="2015"/>
    <n v="1"/>
    <x v="3"/>
    <n v="15"/>
    <n v="1"/>
    <s v="3.g. Biologi"/>
    <s v="Gribskov Gymnasium"/>
    <s v="Østergade 52"/>
    <s v="3200 Helsinge"/>
    <s v="Gribskov"/>
    <s v="Hovedstaden"/>
    <s v="Østergade 52, 3200 Helsinge"/>
    <d v="2015-02-05T00:00:00"/>
    <n v="100"/>
    <s v="Regnskab"/>
    <n v="1500"/>
    <m/>
    <d v="2015-04-01T00:00:00"/>
    <d v="2015-04-24T00:00:00"/>
    <s v="Uglebrovej 6, Helsinge"/>
    <s v="Morten Wermer"/>
    <m/>
    <m/>
    <n v="56.071890000000003"/>
    <n v="12.210407"/>
    <d v="2015-04-20T00:00:00"/>
    <s v="DL_F14-062"/>
    <d v="2015-04-27T00:00:00"/>
    <s v="125 µl EB"/>
    <n v="17.899999999999999"/>
    <m/>
    <m/>
    <m/>
  </r>
  <r>
    <x v="1"/>
    <s v="F15-078"/>
    <s v="Gribskov Gymnasium"/>
    <s v="Niels J. Willumsen"/>
    <d v="2016-03-15T00:00:00"/>
    <s v="njwillumsen@gmail.com"/>
    <n v="26204431"/>
    <n v="3"/>
    <n v="2016"/>
    <n v="2"/>
    <x v="2"/>
    <n v="30"/>
    <n v="2"/>
    <s v="3.g. Bioteknologi &amp; 1. biologi"/>
    <s v="Gribskov Gymnasium"/>
    <s v="Østergade 52"/>
    <s v="3200 Helsinge"/>
    <s v="Gribskov"/>
    <m/>
    <s v="Østergade 52, 3200 Helsinge"/>
    <d v="2016-01-06T00:00:00"/>
    <n v="100"/>
    <m/>
    <n v="3000"/>
    <s v="OBS! Prøve: DL_GYM_008, indsamlet d. 7.6.2015 af Niels J. Willumsen. To hold: 3.g biotek 19 elever, 1.g biologi 11 elever"/>
    <m/>
    <m/>
    <m/>
    <m/>
    <m/>
    <m/>
    <m/>
    <m/>
    <m/>
    <s v="DL_GYM_008"/>
    <m/>
    <m/>
    <m/>
    <m/>
    <m/>
    <m/>
  </r>
  <r>
    <x v="1"/>
    <s v="F15-085"/>
    <s v="Gribskov Gymnasium"/>
    <s v="Morten Wermer"/>
    <d v="2016-05-12T00:00:00"/>
    <s v="mw@gribskovgymnasium.dk"/>
    <n v="24677788"/>
    <n v="5"/>
    <n v="2016"/>
    <n v="2"/>
    <x v="2"/>
    <n v="20"/>
    <n v="1"/>
    <s v="3.g. Biologi"/>
    <s v="Gribskov Gymnasium"/>
    <s v="Østergade 52"/>
    <s v="3200 Helsinge"/>
    <s v="Gribskov"/>
    <m/>
    <s v="Østergade 52, 3200 Helsinge"/>
    <d v="2016-01-25T00:00:00"/>
    <n v="100"/>
    <m/>
    <n v="2000"/>
    <s v="Tidligere booking 15-9"/>
    <m/>
    <m/>
    <m/>
    <m/>
    <m/>
    <m/>
    <m/>
    <m/>
    <m/>
    <s v="DL_GYM_003"/>
    <m/>
    <m/>
    <m/>
    <m/>
    <m/>
    <m/>
  </r>
  <r>
    <x v="0"/>
    <s v="F13-028"/>
    <s v="Grindsted Gymnasium &amp; HF"/>
    <s v="Heidi Nystrand"/>
    <d v="2014-12-03T00:00:00"/>
    <s v="hn@ggnet.dk"/>
    <m/>
    <n v="12"/>
    <n v="2014"/>
    <n v="1"/>
    <x v="0"/>
    <n v="28"/>
    <m/>
    <s v="3.g. Biologi"/>
    <s v="Grindsted Gymnasium &amp; HF"/>
    <s v="Tinghusgade 20"/>
    <s v="7200 Grindsted"/>
    <s v="Billund"/>
    <s v="Sjælland"/>
    <s v="Tinghusgade 20, 7200 Grindsted"/>
    <d v="2014-05-28T00:00:00"/>
    <n v="50"/>
    <s v="-"/>
    <n v="1400"/>
    <m/>
    <d v="2014-06-16T00:00:00"/>
    <m/>
    <m/>
    <s v="Heidi Nystrand"/>
    <m/>
    <m/>
    <m/>
    <m/>
    <m/>
    <s v="DL_F13-028"/>
    <m/>
    <m/>
    <m/>
    <m/>
    <m/>
    <d v="2014-10-02T00:00:00"/>
  </r>
  <r>
    <x v="0"/>
    <s v="F13-029"/>
    <s v="Grindsted Gymnasium &amp; HF"/>
    <s v="Heidi Nystrand"/>
    <s v="-"/>
    <s v="hn@ggnet.dk"/>
    <m/>
    <e v="#VALUE!"/>
    <e v="#VALUE!"/>
    <n v="2"/>
    <x v="2"/>
    <n v="28"/>
    <n v="1"/>
    <s v="3.g. Biologi"/>
    <s v="Grindsted Gymnasium &amp; HF"/>
    <s v="Tinghusgade 20"/>
    <s v="7200 Grindsted"/>
    <s v="Billund"/>
    <s v="Sjælland"/>
    <s v="Tinghusgade 20, 7200 Grindsted"/>
    <d v="2014-05-28T00:00:00"/>
    <n v="50"/>
    <s v="-"/>
    <n v="1400"/>
    <m/>
    <s v="-"/>
    <s v="-"/>
    <s v="-"/>
    <s v="Heidi Nystrand"/>
    <s v="-"/>
    <s v="-"/>
    <m/>
    <m/>
    <s v="-"/>
    <s v="DL_F13-029"/>
    <m/>
    <m/>
    <m/>
    <m/>
    <m/>
    <m/>
  </r>
  <r>
    <x v="0"/>
    <s v="F13-030"/>
    <s v="Grindsted Gymnasium &amp; HF"/>
    <s v="Heidi Nystrand"/>
    <s v="-"/>
    <s v="hn@ggnet.dk"/>
    <m/>
    <e v="#VALUE!"/>
    <e v="#VALUE!"/>
    <n v="2"/>
    <x v="2"/>
    <n v="28"/>
    <n v="1"/>
    <s v="3.g. Biologi"/>
    <s v="Grindsted Gymnasium &amp; HF"/>
    <s v="Tinghusgade 20"/>
    <s v="7200 Grindsted"/>
    <s v="Billund"/>
    <s v="Sjælland"/>
    <s v="Tinghusgade 20, 7200 Grindsted"/>
    <d v="2014-10-01T00:00:00"/>
    <n v="100"/>
    <s v="-"/>
    <n v="2800"/>
    <m/>
    <s v="-"/>
    <s v="-"/>
    <s v="-"/>
    <s v="Heidi Nystrand"/>
    <s v="-"/>
    <s v="-"/>
    <m/>
    <m/>
    <s v="-"/>
    <s v="DL_F13-030"/>
    <m/>
    <m/>
    <m/>
    <m/>
    <m/>
    <m/>
  </r>
  <r>
    <x v="0"/>
    <s v="F14-001"/>
    <s v="Grindsted Gymnasium &amp; HF"/>
    <s v="Anja Lykke Hundebøll Nielsen"/>
    <s v="-"/>
    <s v="ah@ggnet.dk"/>
    <m/>
    <e v="#VALUE!"/>
    <e v="#VALUE!"/>
    <n v="2"/>
    <x v="2"/>
    <n v="16"/>
    <n v="1"/>
    <s v="3.g. Bioteknologi"/>
    <s v="Grindsted Gymnasium &amp; HF"/>
    <s v="Tinghusgade 20"/>
    <s v="7200 Grindsted"/>
    <s v="Billund"/>
    <s v="Sjælland"/>
    <s v="Tinghusgade 20, 7200 Grindsted"/>
    <d v="2014-08-04T00:00:00"/>
    <n v="100"/>
    <s v="-"/>
    <n v="1600"/>
    <m/>
    <s v="-"/>
    <m/>
    <m/>
    <s v="Anja Lykke Hundebøll Nielsen"/>
    <m/>
    <m/>
    <m/>
    <m/>
    <m/>
    <s v="DL_F14-001"/>
    <m/>
    <m/>
    <m/>
    <m/>
    <m/>
    <m/>
  </r>
  <r>
    <x v="1"/>
    <s v="F13-031"/>
    <s v="Grindsted Gymnasium &amp; HF"/>
    <s v="Heidi Nystrand"/>
    <d v="2014-11-14T00:00:00"/>
    <s v="hn@ggnet.dk"/>
    <m/>
    <n v="11"/>
    <n v="2014"/>
    <n v="1"/>
    <x v="0"/>
    <n v="13"/>
    <n v="1"/>
    <s v="3.g. Biologi"/>
    <s v="Grindsted Gymnasium &amp; HF"/>
    <s v="Tinghusgade 20"/>
    <s v="7200 Grindsted"/>
    <s v="Billund"/>
    <s v="Hovedstaden"/>
    <s v="Tinghusgade 20, 7200 Grindsted"/>
    <d v="2014-05-28T00:00:00"/>
    <n v="50"/>
    <s v="Regnskab"/>
    <n v="650"/>
    <m/>
    <d v="2014-06-16T00:00:00"/>
    <d v="2014-08-25T00:00:00"/>
    <s v="?"/>
    <s v="Heidi Nystrand"/>
    <m/>
    <m/>
    <m/>
    <m/>
    <d v="2014-08-20T00:00:00"/>
    <s v="DL_F13-031"/>
    <m/>
    <m/>
    <m/>
    <m/>
    <m/>
    <d v="2014-10-02T00:00:00"/>
  </r>
  <r>
    <x v="1"/>
    <s v="F13-034"/>
    <s v="Grindsted Gymnasium &amp; HF"/>
    <s v="Heidi Nystrand"/>
    <d v="2014-12-04T00:00:00"/>
    <s v="hn@ggnet.dk"/>
    <m/>
    <n v="12"/>
    <n v="2014"/>
    <n v="1"/>
    <x v="0"/>
    <n v="12"/>
    <n v="1"/>
    <s v="3.g. Biologi"/>
    <s v="Grindsted Gymnasium &amp; HF"/>
    <s v="Tinghusgade 20"/>
    <s v="7200 Grindsted"/>
    <s v="Billund"/>
    <s v="Hovedstaden"/>
    <s v="Tinghusgade 20, 7200 Grindsted"/>
    <d v="2014-06-03T00:00:00"/>
    <n v="50"/>
    <s v="Regnskab"/>
    <n v="600"/>
    <m/>
    <d v="2014-06-16T00:00:00"/>
    <d v="2014-08-21T00:00:00"/>
    <s v="Grindsted Langsø"/>
    <s v="Heidi Nystrand"/>
    <m/>
    <m/>
    <n v="55.756211"/>
    <n v="8.9186130000000006"/>
    <d v="2014-08-12T00:00:00"/>
    <s v="DL_F13-034"/>
    <m/>
    <m/>
    <m/>
    <m/>
    <m/>
    <d v="2014-10-02T00:00:00"/>
  </r>
  <r>
    <x v="1"/>
    <s v="F13-034"/>
    <s v="Grindsted Gymnasium &amp; HF"/>
    <s v="Anja Lykke Hundebøll Nielsen"/>
    <d v="2014-12-04T00:00:00"/>
    <s v="ah@ggnet.dk"/>
    <m/>
    <n v="12"/>
    <n v="2014"/>
    <n v="1"/>
    <x v="0"/>
    <n v="12"/>
    <n v="1"/>
    <s v="3.g. Biologi"/>
    <s v="Grindsted Gymnasium &amp; HF"/>
    <s v="Tinghusgade 20"/>
    <s v="7200 Grindsted"/>
    <s v="Billund"/>
    <s v="Hovedstaden"/>
    <s v="Tinghusgade 20, 7200 Grindsted"/>
    <d v="2014-08-04T00:00:00"/>
    <n v="100"/>
    <s v="Regnskab"/>
    <n v="1200"/>
    <s v="Booket sammen med Heidi Nystrand. Oprindelig sagsnr. F14-01"/>
    <d v="2014-08-19T00:00:00"/>
    <d v="2014-08-28T00:00:00"/>
    <s v="Grindsted Engsø"/>
    <s v="Anja Lykke Hundebøll Nielsen"/>
    <s v="55 8' 8,96'' N"/>
    <s v="?"/>
    <n v="55.758563000000002"/>
    <n v="8.8878540000000008"/>
    <d v="2014-08-26T00:00:00"/>
    <s v="DL_F13-034"/>
    <m/>
    <m/>
    <m/>
    <m/>
    <m/>
    <d v="2014-10-02T00:00:00"/>
  </r>
  <r>
    <x v="1"/>
    <s v="F14-059"/>
    <s v="Grindsted Gymnasium &amp; HF"/>
    <s v="Anja Lykke Hundebøll Nielsen"/>
    <d v="2015-12-16T00:00:00"/>
    <s v="ah@ggnet.dk"/>
    <n v="22819393"/>
    <n v="12"/>
    <n v="2015"/>
    <n v="2"/>
    <x v="1"/>
    <n v="15"/>
    <n v="1"/>
    <s v="3.g. Bioteknologi"/>
    <s v="Grindsted Gymnasium &amp; HF"/>
    <s v="Tinghusgade 20"/>
    <s v="7200 Grindsted"/>
    <s v="Billund"/>
    <s v="Hovedstaden"/>
    <s v="Tinghusgade 20, 7200 Grindsted"/>
    <d v="2015-02-03T00:00:00"/>
    <n v="100"/>
    <s v="Kontaktet"/>
    <n v="1500"/>
    <m/>
    <d v="2015-04-01T00:00:00"/>
    <d v="2015-05-11T00:00:00"/>
    <s v="Grindsted Ådal"/>
    <s v="Anja Lykke Hundebøll Nielsen"/>
    <m/>
    <m/>
    <n v="55.757800000000003"/>
    <n v="8.9016999999999999"/>
    <d v="2015-05-04T00:00:00"/>
    <s v="DL_F14-059"/>
    <d v="2015-06-24T00:00:00"/>
    <s v="125 µl EB"/>
    <n v="5.54"/>
    <m/>
    <m/>
    <m/>
  </r>
  <r>
    <x v="1"/>
    <s v="F14-065"/>
    <s v="Hasseris Gymnasium"/>
    <s v="Tore Rubak"/>
    <d v="2015-09-24T00:00:00"/>
    <s v="tr@hasseris-gym.dk"/>
    <n v="61277766"/>
    <n v="9"/>
    <n v="2015"/>
    <n v="2"/>
    <x v="1"/>
    <n v="17"/>
    <n v="1"/>
    <s v="3.g. Biologi"/>
    <s v="Hasseris Gymnasium"/>
    <s v="Hasserisvej 300"/>
    <s v="9000 Aalborg"/>
    <s v="Aalborg"/>
    <s v="Hovedstaden"/>
    <s v="Hasserisvej 300, 9000 Aalborg"/>
    <d v="2015-02-24T00:00:00"/>
    <n v="100"/>
    <s v="Regnskab"/>
    <n v="1700"/>
    <m/>
    <d v="2015-04-01T00:00:00"/>
    <d v="2015-07-09T00:00:00"/>
    <s v="Mølholm Sø, Norholmsvej 55, Aalborg"/>
    <s v="Tore Rubak"/>
    <m/>
    <m/>
    <n v="57.039596000000003"/>
    <n v="9.8590909999999994"/>
    <d v="2015-07-08T00:00:00"/>
    <s v="DL_F14-065"/>
    <d v="2015-07-16T00:00:00"/>
    <s v="125 µl EB"/>
    <n v="6.04"/>
    <m/>
    <m/>
    <m/>
  </r>
  <r>
    <x v="0"/>
    <s v="F14-013"/>
    <s v="Helsingør Gymnasium"/>
    <s v="Stine Weber"/>
    <d v="2014-12-16T00:00:00"/>
    <s v="sw@hels-gym.dk"/>
    <m/>
    <n v="12"/>
    <n v="2014"/>
    <n v="1"/>
    <x v="0"/>
    <n v="28"/>
    <n v="2"/>
    <s v="2.g. Bioteknologi"/>
    <s v="Helsingør Gymnasium"/>
    <s v="Borgmester P. Christensensvej 3"/>
    <s v="3000 Helsingør"/>
    <s v="Helsingør"/>
    <s v="Hovedstaden"/>
    <s v="Borgmester P. Christensensvej 3, 3000 Helsingør"/>
    <d v="2014-08-20T00:00:00"/>
    <n v="100"/>
    <s v="-"/>
    <n v="2800"/>
    <s v="Én elev gennemgår en stor operation i ryggen 1-2 mdr inden besøget og må forventes at få lidt lang snor mht evnen til at sidde på en stol osv."/>
    <d v="2014-08-21T00:00:00"/>
    <d v="2014-08-28T00:00:00"/>
    <s v="Dam v Helsingør Elforsyning"/>
    <s v="Stine Weber"/>
    <s v="56 1' 27'' N"/>
    <s v="12 35' 19'' Ø"/>
    <n v="56.024560999999999"/>
    <n v="12.588775999999999"/>
    <d v="2014-08-28T00:00:00"/>
    <s v="DL_F14-013"/>
    <m/>
    <m/>
    <m/>
    <m/>
    <m/>
    <d v="2014-10-02T00:00:00"/>
  </r>
  <r>
    <x v="0"/>
    <s v="F14-009"/>
    <s v="Helsingør Gymnasium"/>
    <s v="Ole Carsten Pedersen"/>
    <d v="2015-01-06T00:00:00"/>
    <s v="oc@hels-gym.dk"/>
    <m/>
    <n v="1"/>
    <n v="2015"/>
    <n v="1"/>
    <x v="3"/>
    <n v="23"/>
    <n v="1"/>
    <s v="3.g. Biologi"/>
    <s v="Helsingør Gymnasium"/>
    <s v="Borgmester P. Christensensvej 3"/>
    <s v="3000 Helsingør"/>
    <s v="Helsingør"/>
    <e v="#N/A"/>
    <s v="Borgmester P. Christensensvej 3, 3000 Helsingør"/>
    <d v="2014-08-18T00:00:00"/>
    <n v="100"/>
    <s v="-"/>
    <n v="2300"/>
    <m/>
    <d v="2014-08-19T00:00:00"/>
    <d v="2014-08-28T00:00:00"/>
    <s v="Sneglehøj sø"/>
    <s v="Ole Carsten Pedersen"/>
    <s v="56 01'05,3'' N"/>
    <s v="12 34' 24,6'' Ø"/>
    <n v="56.018109000000003"/>
    <n v="12.573767"/>
    <d v="2014-08-27T00:00:00"/>
    <s v="DL_F14-009"/>
    <m/>
    <m/>
    <m/>
    <m/>
    <m/>
    <m/>
  </r>
  <r>
    <x v="0"/>
    <s v="F14-010"/>
    <s v="Helsingør Gymnasium"/>
    <s v="Maria Steinhausen"/>
    <d v="2015-01-07T00:00:00"/>
    <s v="st@hels-gym.dk"/>
    <m/>
    <n v="1"/>
    <n v="2015"/>
    <n v="1"/>
    <x v="3"/>
    <n v="24"/>
    <n v="1"/>
    <s v="3.g. Biologi"/>
    <s v="Helsingør Gymnasium"/>
    <s v="Borgmester P. Christensensvej 3"/>
    <s v="3000 Helsingør"/>
    <s v="Helsingør"/>
    <e v="#N/A"/>
    <s v="Borgmester P. Christensensvej 3, 3000 Helsingør"/>
    <d v="2014-08-18T00:00:00"/>
    <n v="100"/>
    <s v="-"/>
    <n v="2400"/>
    <m/>
    <d v="2014-08-19T00:00:00"/>
    <d v="2014-09-05T00:00:00"/>
    <s v="Sø(dam), Espergærde"/>
    <s v="Maria Steinhausen"/>
    <m/>
    <m/>
    <n v="55.999192000000001"/>
    <n v="12.564043"/>
    <d v="2014-08-30T00:00:00"/>
    <s v="DL_F14-010"/>
    <m/>
    <m/>
    <m/>
    <m/>
    <m/>
    <m/>
  </r>
  <r>
    <x v="0"/>
    <s v="F14-027"/>
    <s v="Helsingør Gymnasium"/>
    <s v="Maria Steinhausen"/>
    <d v="2015-01-28T00:00:00"/>
    <s v="st@hels-gym.dk"/>
    <n v="20810825"/>
    <n v="1"/>
    <n v="2015"/>
    <n v="1"/>
    <x v="3"/>
    <n v="21"/>
    <n v="2"/>
    <s v="3.g. Biologi"/>
    <s v="Helsingør Gymnasium"/>
    <s v="Borgmester P. Christensensvej 3"/>
    <s v="3000 Helsingør"/>
    <s v="Helsingør"/>
    <e v="#N/A"/>
    <s v="Borgmester P. Christensensvej 3, 3000 Helsingør"/>
    <d v="2014-11-19T00:00:00"/>
    <n v="100"/>
    <s v="-"/>
    <n v="2100"/>
    <m/>
    <d v="2014-08-19T00:00:00"/>
    <d v="2014-09-05T00:00:00"/>
    <s v="Egebæksvang Sø(dam), Espergærde"/>
    <s v="Maria Steinhausen"/>
    <m/>
    <m/>
    <n v="55.999192000000001"/>
    <n v="12.564043"/>
    <d v="2014-08-30T00:00:00"/>
    <s v="DL_F14-10"/>
    <m/>
    <m/>
    <m/>
    <m/>
    <m/>
    <d v="2014-12-16T00:00:00"/>
  </r>
  <r>
    <x v="1"/>
    <s v="F14-028"/>
    <s v="Helsingør Gymnasium"/>
    <s v="Maria Steinhausen"/>
    <d v="2015-02-03T00:00:00"/>
    <s v="st@hels-gym.dk"/>
    <n v="21665090"/>
    <n v="2"/>
    <n v="2015"/>
    <n v="1"/>
    <x v="3"/>
    <n v="15"/>
    <n v="1"/>
    <s v="3.g. Biologi"/>
    <s v="Helsingør Gymnasium"/>
    <s v="Borgmester P. Christensensvej 3"/>
    <s v="3000 Helsingør"/>
    <s v="Helsingør"/>
    <e v="#N/A"/>
    <s v="Borgmester P. Christensensvej 3, 3000 Helsingør"/>
    <d v="2014-11-19T00:00:00"/>
    <n v="100"/>
    <s v="Regnskab"/>
    <n v="1500"/>
    <m/>
    <d v="2014-08-19T00:00:00"/>
    <n v="41879"/>
    <s v="Egebæksvang Sø"/>
    <s v="Maria Steinhausen"/>
    <m/>
    <m/>
    <n v="55.999192000000001"/>
    <n v="12.564043"/>
    <d v="2014-08-27T00:00:00"/>
    <s v="DL_F14-10"/>
    <m/>
    <m/>
    <m/>
    <m/>
    <m/>
    <d v="2014-12-16T00:00:00"/>
  </r>
  <r>
    <x v="1"/>
    <s v="F14-034"/>
    <s v="Helsingør Gymnasium"/>
    <s v="Stine Weber"/>
    <d v="2015-02-17T00:00:00"/>
    <s v="sw@hels-gym.dk"/>
    <n v="51946203"/>
    <n v="2"/>
    <n v="2015"/>
    <n v="1"/>
    <x v="3"/>
    <n v="25"/>
    <n v="2"/>
    <s v="2.g. Bioteknologi"/>
    <s v="Helsingør Gymnasium"/>
    <s v="Borgmester P Christensensvej 3"/>
    <s v="3000 Helsingør"/>
    <s v="Helsingør"/>
    <e v="#N/A"/>
    <s v="Borgmester P Christensensvej 3, 3000 Helsingør"/>
    <d v="2014-12-16T00:00:00"/>
    <n v="100"/>
    <s v="Regnskab"/>
    <n v="2500"/>
    <s v="Henvisning til sag F14-13 Vi havde ikke skrevet den korrekte dato i vores kalender. Vi har desuden en elev, der er nyligt rygopereret, som nok ikke kan sidde ned så længe af gangen. Bare så der er forståelse for, at hun evt. går rundt, ligger ned eller lignende"/>
    <d v="2014-08-21T00:00:00"/>
    <n v="41879"/>
    <s v="Dam v Helsingør Elforsyning"/>
    <s v="Stine Weber"/>
    <s v="56 1' 27'' N"/>
    <s v="12 35' 19'' Ø"/>
    <n v="56.024560999999999"/>
    <n v="12.588775999999999"/>
    <d v="2014-08-28T00:00:00"/>
    <s v="DL_F14-13"/>
    <m/>
    <m/>
    <m/>
    <m/>
    <m/>
    <d v="2014-12-16T00:00:00"/>
  </r>
  <r>
    <x v="1"/>
    <s v="F14-052"/>
    <s v="Helsingør Gymnasium"/>
    <s v="Ole Carsten Pedersen"/>
    <d v="2015-02-26T00:00:00"/>
    <s v="oc@hels-gym.dk"/>
    <n v="21665090"/>
    <n v="2"/>
    <n v="2015"/>
    <n v="1"/>
    <x v="3"/>
    <n v="20"/>
    <n v="1"/>
    <s v="3.g. Biologi"/>
    <s v="Helsingør Gymnasium"/>
    <s v="Borgmester P Christensensvej 3"/>
    <s v="3000 Helsingør"/>
    <s v="Helsingør"/>
    <e v="#N/A"/>
    <s v="Borgmester P Christensensvej 3, 3000 Helsingør"/>
    <d v="2014-11-19T00:00:00"/>
    <n v="100"/>
    <s v="Regnskab"/>
    <n v="2000"/>
    <s v="Vi har haft en del datobytningsforvirring, som også har involveret parallelholdet i biologi med Maria Steinhausen - også fra Helsingør Gymnasium. Det betyder ikke så meget, udover at jeg gerne vil bemærke, at vores prøver er de, som er taget fra &quot;Politisøen&quot; i Helsingør. Så lad ikke booking-koden forlede Jer til at tro, at vi skal behandle Maria Steinhausens prøver :-) hilsen OLe Carsten Pedersen"/>
    <d v="2014-08-19T00:00:00"/>
    <n v="41879"/>
    <s v="Sneglehøj sø"/>
    <s v="Ole Carsten Pedersen"/>
    <s v="56 01'05,3'' N"/>
    <s v="12 34' 24,6'' Ø"/>
    <n v="56.018109000000003"/>
    <n v="12.573767"/>
    <d v="2014-08-27T00:00:00"/>
    <s v="DL_F14-09"/>
    <m/>
    <m/>
    <m/>
    <m/>
    <m/>
    <m/>
  </r>
  <r>
    <x v="1"/>
    <s v="F14-087"/>
    <s v="Helsingør Gymnasium"/>
    <s v="Thea Feld Nielsen og Stine Weber"/>
    <d v="2015-12-17T00:00:00"/>
    <s v="tf@hels-gym.dk"/>
    <n v="26498331"/>
    <n v="12"/>
    <n v="2015"/>
    <n v="2"/>
    <x v="1"/>
    <n v="28"/>
    <n v="2"/>
    <s v="2.g. Bioteknologi"/>
    <s v="Helsingør Gymnasium"/>
    <s v="Borgmester P. Christensensvej 3"/>
    <s v="3000 Helsingør"/>
    <s v="Helsingør"/>
    <e v="#N/A"/>
    <s v="Borgmester P. Christensensvej 3, 3000 Helsingør"/>
    <d v="2015-04-21T00:00:00"/>
    <n v="100"/>
    <s v="Kontaktet"/>
    <n v="2800"/>
    <m/>
    <d v="2015-04-23T00:00:00"/>
    <d v="2015-04-27T00:00:00"/>
    <s v="Kobberdammen, Hellebæk"/>
    <s v="Thea Feld Nielsen og Stine Weber"/>
    <s v="56° 3' 37'' N"/>
    <s v="12° 33' 32'' E"/>
    <n v="56.060277999999997"/>
    <n v="12.558889000000001"/>
    <d v="2015-04-21T00:00:00"/>
    <s v="DL_F14-087"/>
    <d v="2015-04-27T00:00:00"/>
    <s v="125 µl EB"/>
    <n v="34.4"/>
    <m/>
    <m/>
    <m/>
  </r>
  <r>
    <x v="1"/>
    <s v="F15-076"/>
    <s v="HF og VUC Nordsjælland"/>
    <s v="Louise Adelhart"/>
    <d v="2016-03-18T00:00:00"/>
    <s v="loa@vucns.dk"/>
    <n v="60870803"/>
    <n v="3"/>
    <n v="2016"/>
    <n v="2"/>
    <x v="2"/>
    <n v="30"/>
    <n v="1"/>
    <s v="2.g. Biologi"/>
    <s v="HF og VUC Nordsjælland"/>
    <s v="Gurrevej 90"/>
    <s v="3000 Helsingør"/>
    <s v="Helsingør"/>
    <s v="Sjælland"/>
    <s v="Gurrevej 90, 3000 Helsingør"/>
    <d v="2016-01-05T00:00:00"/>
    <n v="100"/>
    <m/>
    <n v="3000"/>
    <s v="Der er tale om et valgfag Biologi på B-niveau. Der er enkelte kursister som er 1. års elever. Da valgfaget netop er startet op (januar 2016) er kursisttallet forbundet med en smule usikkerhed. På nuværende tidspunkt er der tilmeldt 32 til holdet. Er det i orden at give et kursisttal per 1. marts 2016?"/>
    <m/>
    <m/>
    <m/>
    <m/>
    <m/>
    <m/>
    <m/>
    <m/>
    <m/>
    <m/>
    <m/>
    <m/>
    <m/>
    <m/>
    <m/>
    <m/>
  </r>
  <r>
    <x v="1"/>
    <s v="F13-049"/>
    <s v="Himmelev Gymnasium"/>
    <s v="Vibeke Almer"/>
    <d v="2014-11-26T00:00:00"/>
    <s v="Vibekealmer@gmail.com"/>
    <m/>
    <n v="11"/>
    <n v="2014"/>
    <n v="1"/>
    <x v="0"/>
    <n v="21"/>
    <n v="1"/>
    <s v="3.g. Biologi"/>
    <s v="Himmelev Gymnasium"/>
    <s v="herregårdsvej30"/>
    <s v="4000 Roskilde"/>
    <s v="Roskilde"/>
    <e v="#N/A"/>
    <s v="herregårdsvej30, 4000 Roskilde"/>
    <d v="2014-07-03T00:00:00"/>
    <n v="100"/>
    <s v="Regnskab"/>
    <n v="2100"/>
    <m/>
    <d v="2014-07-25T00:00:00"/>
    <d v="2014-09-02T00:00:00"/>
    <s v="Himmelev Grusgrav"/>
    <s v="Vibeke Almer"/>
    <s v="55 39' 45,15'' N"/>
    <s v="12 7' 8,49'' Ø"/>
    <n v="55.6629"/>
    <n v="12.118923000000001"/>
    <d v="2014-08-27T00:00:00"/>
    <s v="DL_F13-049"/>
    <m/>
    <m/>
    <m/>
    <m/>
    <m/>
    <d v="2014-10-02T00:00:00"/>
  </r>
  <r>
    <x v="1"/>
    <s v="F14-063"/>
    <s v="Himmelev Gymnasium"/>
    <s v="Mai Bjerg Hagens"/>
    <d v="2015-03-26T00:00:00"/>
    <s v="maihagens@gmail.com"/>
    <m/>
    <n v="3"/>
    <n v="2015"/>
    <n v="1"/>
    <x v="3"/>
    <n v="23"/>
    <n v="1"/>
    <s v="2.g. Biologi"/>
    <s v="Himmelev Gymnasium"/>
    <s v="Herregårdsvej 30"/>
    <s v="4000 Roskilde"/>
    <s v="Roskilde"/>
    <s v="Sjælland"/>
    <s v="Herregårdsvej 30, 4000 Roskilde"/>
    <d v="2015-02-06T00:00:00"/>
    <n v="100"/>
    <s v="Regnskab"/>
    <n v="2300"/>
    <m/>
    <m/>
    <m/>
    <m/>
    <s v="Mai Bjerg Hagens"/>
    <m/>
    <m/>
    <m/>
    <m/>
    <m/>
    <s v="DL_F14-063"/>
    <m/>
    <m/>
    <m/>
    <m/>
    <m/>
    <m/>
  </r>
  <r>
    <x v="1"/>
    <s v="F14-057"/>
    <s v="Himmelev Gymnasium"/>
    <s v="Mai Bjerg Hagens"/>
    <d v="2015-04-28T00:00:00"/>
    <s v="maihagens@gmail.com"/>
    <n v="25398979"/>
    <n v="4"/>
    <n v="2015"/>
    <n v="1"/>
    <x v="3"/>
    <n v="23"/>
    <n v="1"/>
    <s v="2.g. Biologi"/>
    <s v="Himmelev Gymnasium"/>
    <s v="Herregårdsvej 30"/>
    <s v="4000 Roskilde"/>
    <s v="Roskilde"/>
    <s v="Hovedstaden"/>
    <s v="Herregårdsvej 30, 4000 Roskilde"/>
    <d v="2015-01-30T00:00:00"/>
    <n v="100"/>
    <s v="Regnskab"/>
    <n v="2300"/>
    <m/>
    <m/>
    <m/>
    <m/>
    <s v="Mai Bjerg Hagens"/>
    <m/>
    <m/>
    <m/>
    <m/>
    <m/>
    <s v="DL_F14-057"/>
    <m/>
    <m/>
    <m/>
    <m/>
    <m/>
    <m/>
  </r>
  <r>
    <x v="1"/>
    <s v="F14-044"/>
    <s v="Horsens Gymnasium"/>
    <s v="Rasmus Østergaard"/>
    <d v="2015-04-08T00:00:00"/>
    <s v="roe@horsensgym.dk"/>
    <n v="61685550"/>
    <n v="4"/>
    <n v="2015"/>
    <n v="1"/>
    <x v="3"/>
    <n v="6"/>
    <n v="2"/>
    <s v="3.g. Biologi"/>
    <s v="Horsens Gymnasium"/>
    <s v="Højen 1"/>
    <s v="8700 Horsens"/>
    <s v="Horsens"/>
    <s v="Sjælland"/>
    <s v="Højen 1, 8700 Horsens"/>
    <d v="2015-01-12T00:00:00"/>
    <n v="100"/>
    <s v="Regnskab"/>
    <n v="600"/>
    <s v="Det er et hold der kommer ind Det er mange elever, men de er meget rolige"/>
    <m/>
    <m/>
    <m/>
    <n v="42102"/>
    <m/>
    <m/>
    <m/>
    <m/>
    <m/>
    <s v="DL_Horsens Gymnasium"/>
    <m/>
    <m/>
    <m/>
    <m/>
    <m/>
    <m/>
  </r>
  <r>
    <x v="1"/>
    <s v="F15-063"/>
    <s v="HTX Gastro Science"/>
    <s v="Ditte Elsborg"/>
    <d v="2016-04-05T00:00:00"/>
    <s v="del@hrs.dk"/>
    <n v="60883120"/>
    <n v="4"/>
    <n v="2016"/>
    <n v="2"/>
    <x v="2"/>
    <n v="15"/>
    <n v="1"/>
    <s v="1.g. Bioteknologi"/>
    <s v="HTX Gastro Science"/>
    <s v="Vigerslev Allé 18"/>
    <s v="2500 Valby"/>
    <s v="København"/>
    <s v="Sjælland"/>
    <s v="Vigerslev Allé 18, 2500 Valby"/>
    <d v="2015-11-24T00:00:00"/>
    <n v="100"/>
    <m/>
    <n v="1500"/>
    <m/>
    <m/>
    <m/>
    <m/>
    <m/>
    <m/>
    <m/>
    <m/>
    <m/>
    <m/>
    <m/>
    <m/>
    <m/>
    <m/>
    <m/>
    <m/>
    <m/>
  </r>
  <r>
    <x v="1"/>
    <s v="F14-021"/>
    <s v="Hvidovre Gymnasium &amp; HF"/>
    <s v="Rune Runesen"/>
    <d v="2015-02-20T00:00:00"/>
    <s v="rune.runesen1@skolekom.dk"/>
    <m/>
    <n v="2"/>
    <n v="2015"/>
    <n v="1"/>
    <x v="3"/>
    <n v="20"/>
    <n v="2"/>
    <s v="2.g. Biologi"/>
    <s v="Hvidovre Gymnasium &amp; HF"/>
    <s v="Blytækkerporten 2"/>
    <s v="2650 Hvidovre"/>
    <s v="Hvidovre"/>
    <s v="Hovedstaden"/>
    <s v="Blytækkerporten 2, 2650 Hvidovre"/>
    <d v="2014-09-22T00:00:00"/>
    <n v="100"/>
    <s v="Regnskab"/>
    <n v="2000"/>
    <m/>
    <m/>
    <m/>
    <m/>
    <s v="Rune Runesen"/>
    <m/>
    <m/>
    <m/>
    <m/>
    <m/>
    <s v="DL_F14-021"/>
    <m/>
    <m/>
    <m/>
    <m/>
    <m/>
    <d v="2014-12-16T00:00:00"/>
  </r>
  <r>
    <x v="0"/>
    <s v="F15-012"/>
    <s v="Høje-Taastrup Gymnasium"/>
    <s v="Anders Jensen"/>
    <d v="2015-10-27T00:00:00"/>
    <s v="anders@rapanden.dk"/>
    <n v="28251979"/>
    <n v="10"/>
    <n v="2015"/>
    <n v="2"/>
    <x v="1"/>
    <n v="26"/>
    <n v="1"/>
    <s v="2.g. Biologi"/>
    <s v="Høje-Taastrup Gymnasium"/>
    <s v="Frøgård alle 2"/>
    <s v="2630 Taastrup"/>
    <s v="Høje-Taastrup"/>
    <s v="Hovedstaden"/>
    <s v="Frøgård alle 2, 2630 Taastrup"/>
    <d v="2015-08-17T00:00:00"/>
    <n v="100"/>
    <s v="-"/>
    <n v="2600"/>
    <m/>
    <s v="2015.08.21"/>
    <m/>
    <s v="skal køre en SNM-prøve"/>
    <s v="Anders Jensen"/>
    <m/>
    <m/>
    <m/>
    <m/>
    <m/>
    <s v="DL_F15-012"/>
    <m/>
    <m/>
    <m/>
    <m/>
    <m/>
    <m/>
  </r>
  <r>
    <x v="1"/>
    <s v="F13-039"/>
    <s v="Høje-Taastrup Gymnasium"/>
    <s v="Søren Vienberg"/>
    <d v="2015-01-14T00:00:00"/>
    <s v="soeren_vienberg@yahoo.com"/>
    <m/>
    <n v="1"/>
    <n v="2015"/>
    <n v="1"/>
    <x v="3"/>
    <n v="15"/>
    <n v="1"/>
    <s v="2.g. Biologi"/>
    <s v="Høje-Taastrup Gymnasium"/>
    <s v="Frøgårds Alle 2"/>
    <s v="2630 Taastrup"/>
    <s v="Høje-Taastrup"/>
    <s v="Hovedstaden"/>
    <s v="Frøgårds Alle 2, 2630 Taastrup"/>
    <d v="2014-06-24T00:00:00"/>
    <n v="100"/>
    <s v="Regnskab"/>
    <n v="1500"/>
    <s v="bio b."/>
    <d v="2014-06-25T00:00:00"/>
    <d v="2014-08-22T00:00:00"/>
    <s v="Hakkemosen"/>
    <s v="Søren Vienberg"/>
    <s v="55 39' 47'' N"/>
    <s v="12 15' 57'' Ø"/>
    <n v="55.663055999999997"/>
    <n v="12.265833000000001"/>
    <d v="2014-08-18T00:00:00"/>
    <s v="DL_F13-039"/>
    <m/>
    <m/>
    <m/>
    <m/>
    <m/>
    <d v="2014-12-16T00:00:00"/>
  </r>
  <r>
    <x v="1"/>
    <s v="F13-046_1"/>
    <s v="Høje-Taastrup Gymnasium"/>
    <s v="Thomas Warner"/>
    <d v="2015-03-11T00:00:00"/>
    <s v="tw@htgym.dk"/>
    <m/>
    <n v="3"/>
    <n v="2015"/>
    <n v="1"/>
    <x v="3"/>
    <n v="24"/>
    <n v="2"/>
    <s v="2.g. Biologi"/>
    <s v="Høje-Taastrup Gymnasium"/>
    <s v="Frøgårds Alle 2"/>
    <s v="2630 Taastrup"/>
    <s v="Høje-Taastrup"/>
    <s v="Hovedstaden"/>
    <s v="Frøgårds Alle 2, 2630 Taastrup"/>
    <d v="2014-06-30T00:00:00"/>
    <n v="100"/>
    <s v="Regnskab"/>
    <n v="2400"/>
    <s v="1 ekstra hold på 18 elever fra samme gym er tilmeldt. Booking ændret d. 14. august 2014"/>
    <d v="2014-07-25T00:00:00"/>
    <d v="2014-08-28T00:00:00"/>
    <s v="Øtoftegårdsvej, Taastrup"/>
    <s v="Thomas Warner"/>
    <m/>
    <m/>
    <m/>
    <m/>
    <d v="2014-08-27T00:00:00"/>
    <s v="DL_F13-046_1"/>
    <s v="Prøver fra 3 forskellige søer (3 kits)"/>
    <m/>
    <m/>
    <m/>
    <m/>
    <d v="2014-12-16T00:00:00"/>
  </r>
  <r>
    <x v="1"/>
    <s v="F13-046_2"/>
    <s v="Høje-Taastrup Gymnasium"/>
    <s v="Thomas Warner"/>
    <d v="2015-03-11T00:00:00"/>
    <s v="tw@htgym.dk"/>
    <m/>
    <n v="3"/>
    <n v="2015"/>
    <n v="1"/>
    <x v="3"/>
    <m/>
    <m/>
    <s v="2.g. Biologi"/>
    <s v="Høje-Taastrup Gymnasium"/>
    <s v="Frøgårds Alle 2"/>
    <s v="2630 Taastrup"/>
    <s v="Høje-Taastrup"/>
    <s v="Hovedstaden"/>
    <s v="Frøgårds Alle 2, 2630 Taastrup"/>
    <d v="2014-06-30T00:00:00"/>
    <n v="100"/>
    <s v="Regnskab"/>
    <n v="0"/>
    <s v="1 ekstra hold på 18 elever fra samme gym er tilmeldt. Booking ændret d. 14. august 2014"/>
    <d v="2014-07-25T00:00:00"/>
    <d v="2014-09-05T00:00:00"/>
    <s v="Mlm. Hakkemosemosevej og Lervangen"/>
    <s v="Thomas Warner"/>
    <m/>
    <m/>
    <n v="55.660680999999997"/>
    <n v="12.262653999999999"/>
    <d v="2014-08-28T00:00:00"/>
    <s v="DL_F13-046_2"/>
    <m/>
    <m/>
    <m/>
    <m/>
    <m/>
    <d v="2014-12-16T00:00:00"/>
  </r>
  <r>
    <x v="1"/>
    <s v="F14-081"/>
    <s v="Høje-Taastrup Gymnasium"/>
    <s v="Thomas Warner"/>
    <d v="2015-09-09T00:00:00"/>
    <s v="tw@htgym.dk"/>
    <n v="51359953"/>
    <n v="9"/>
    <n v="2015"/>
    <n v="2"/>
    <x v="1"/>
    <n v="12"/>
    <n v="1"/>
    <s v="2.g. Biologi"/>
    <s v="Høje-Taastrup Gymnasium"/>
    <s v="Frøgård Allé 2"/>
    <s v="2630 Taastrup"/>
    <s v="Høje-Taastrup"/>
    <s v="Hovedstaden"/>
    <s v="Frøgård Allé 2, 2630 Taastrup"/>
    <d v="2015-04-15T00:00:00"/>
    <n v="100"/>
    <s v="Regnskab"/>
    <n v="1200"/>
    <s v="Jeg kender ikke klassens størrelse endnu"/>
    <d v="2015-04-17T00:00:00"/>
    <d v="2015-07-23T00:00:00"/>
    <s v="Østermosen, Femø"/>
    <s v="Thomas Warner"/>
    <m/>
    <m/>
    <n v="54.982567000000003"/>
    <n v="11.513476000000001"/>
    <d v="2015-07-18T00:00:00"/>
    <s v="DL_F14-081_1"/>
    <d v="2015-08-17T00:00:00"/>
    <s v="125 µl EB"/>
    <n v="13.1"/>
    <m/>
    <m/>
    <m/>
  </r>
  <r>
    <x v="1"/>
    <s v="F14-081"/>
    <s v="Høje-Taastrup Gymnasium"/>
    <s v="Gudrun Beyer Poulsen"/>
    <d v="2015-09-09T00:00:00"/>
    <s v="tw@htgym.dk"/>
    <n v="51359953"/>
    <n v="9"/>
    <n v="2015"/>
    <n v="2"/>
    <x v="1"/>
    <n v="12"/>
    <n v="1"/>
    <s v="2.g. Biologi"/>
    <s v="Høje-Taastrup Gymnasium"/>
    <s v="Frøgård Allé 2"/>
    <s v="2630 Taastrup"/>
    <s v="Høje-Taastrup"/>
    <s v="Hovedstaden"/>
    <s v="Frøgård Allé 2, 2630 Taastrup"/>
    <d v="2015-04-15T00:00:00"/>
    <n v="100"/>
    <s v="Regnskab"/>
    <n v="1200"/>
    <s v="Jeg kender ikke klassens størrelse endnu"/>
    <d v="2015-04-17T00:00:00"/>
    <d v="2015-09-04T00:00:00"/>
    <s v="Hakkemosen"/>
    <s v="Gudrun Beyer Poulsen"/>
    <m/>
    <m/>
    <n v="55.662599999999998"/>
    <n v="12.2613"/>
    <d v="2015-08-27T00:00:00"/>
    <s v="DL_F14-081_2"/>
    <d v="2015-09-07T00:00:00"/>
    <s v="125 µl EB"/>
    <n v="0.50800000000000001"/>
    <m/>
    <m/>
    <m/>
  </r>
  <r>
    <x v="1"/>
    <s v="F14-108"/>
    <s v="Høje-Taastrup Gymnasium"/>
    <s v="Sofie Brix"/>
    <d v="2015-09-30T00:00:00"/>
    <s v="Sofieab@gmail.com"/>
    <n v="53344411"/>
    <n v="9"/>
    <n v="2015"/>
    <n v="2"/>
    <x v="1"/>
    <n v="15"/>
    <n v="2"/>
    <s v="2.g. Biologi"/>
    <s v="Høje-Taastrup Gymnasium"/>
    <s v="Frøgaard alle 2"/>
    <s v="2630 Taastrup"/>
    <s v="Høje-Taastrup"/>
    <s v="Hovedstaden"/>
    <s v="Frøgaard alle 2, 2630 Taastrup"/>
    <d v="2015-06-28T00:00:00"/>
    <n v="100"/>
    <s v="Regnskab"/>
    <n v="1500"/>
    <m/>
    <d v="2015-06-29T00:00:00"/>
    <d v="2015-07-17T00:00:00"/>
    <s v="Sejlsbjerg Mose"/>
    <s v="Sofie Brix"/>
    <m/>
    <m/>
    <n v="55.642145999999997"/>
    <n v="12.205181"/>
    <d v="2015-06-26T00:00:00"/>
    <s v="DL_F14-108"/>
    <d v="2015-07-27T00:00:00"/>
    <s v="125 µl EB"/>
    <n v="65.8"/>
    <m/>
    <m/>
    <m/>
  </r>
  <r>
    <x v="1"/>
    <s v="F14-089"/>
    <s v="Høje-Taastrup Gymnasium"/>
    <s v="Christina Bramow &amp; Søren Vienberg"/>
    <d v="2016-01-20T00:00:00"/>
    <s v="cb@htgym.dk; Soeren_vienberg@yahoo.com"/>
    <n v="60682179"/>
    <n v="1"/>
    <n v="2016"/>
    <n v="2"/>
    <x v="2"/>
    <n v="30"/>
    <n v="2"/>
    <s v="2.g. Biologi"/>
    <s v="Høje-Taastrup Gymnasium"/>
    <s v="Frøgaard alle 2"/>
    <s v="2630 Taastrup"/>
    <s v="Høje-Taastrup"/>
    <s v="Hovedstaden"/>
    <s v="Frøgaard alle 2, 2630 Taastrup"/>
    <d v="2015-04-24T00:00:00"/>
    <n v="100"/>
    <m/>
    <n v="3000"/>
    <m/>
    <m/>
    <d v="2015-04-23T00:00:00"/>
    <s v="Hakkemosen"/>
    <s v="Christina Bramow &amp; Søren Vienberg"/>
    <s v="55° 38' 94,7'' N"/>
    <s v="12° 12' 45,0'' E"/>
    <n v="55.662500000000001"/>
    <n v="12.266386000000001"/>
    <d v="2015-04-21T00:00:00"/>
    <s v="DL_F14-089"/>
    <d v="2015-04-27T00:00:00"/>
    <s v="125 µl EB"/>
    <n v="23.8"/>
    <m/>
    <m/>
    <m/>
  </r>
  <r>
    <x v="1"/>
    <s v="F14-048"/>
    <s v="Høng Gymnasium og HF"/>
    <s v="Tine Tønnes Sørensen"/>
    <d v="2015-04-30T00:00:00"/>
    <s v="ts@hoeng-gymhf.dk"/>
    <m/>
    <n v="4"/>
    <n v="2015"/>
    <n v="1"/>
    <x v="3"/>
    <n v="4"/>
    <n v="1"/>
    <s v="1.g. Biologi"/>
    <s v="Høng Gymnasium og HF"/>
    <s v="Hovedgaden 2"/>
    <s v="4270 Høng"/>
    <s v="Kalundborg"/>
    <s v="Sjælland"/>
    <s v="Hovedgaden 2, 4270 Høng"/>
    <m/>
    <n v="100"/>
    <s v="Regnskab"/>
    <n v="400"/>
    <m/>
    <d v="2015-04-01T00:00:00"/>
    <d v="2015-04-16T00:00:00"/>
    <s v="Bøstrup Å"/>
    <s v="Tine Tønnes Sørensen"/>
    <s v="55° 32' 45'' N"/>
    <s v="11° 15' 35'' E"/>
    <m/>
    <m/>
    <d v="2015-04-15T00:00:00"/>
    <s v="DL_F14-48_2"/>
    <d v="2015-04-21T00:00:00"/>
    <s v="125 µl EB"/>
    <n v="16.8"/>
    <m/>
    <m/>
    <m/>
  </r>
  <r>
    <x v="1"/>
    <s v="F15-039"/>
    <s v="Ingrid Jespersens Gymnasieskole"/>
    <s v="Christian Riisager-Pedersen"/>
    <d v="2016-04-08T00:00:00"/>
    <s v="riisager-pedersen@hotmail.com"/>
    <n v="20119987"/>
    <n v="4"/>
    <n v="2016"/>
    <n v="2"/>
    <x v="2"/>
    <n v="26"/>
    <n v="1"/>
    <s v="2.g. Biologi"/>
    <s v="Ingrid Jespersens Gymnasieskole"/>
    <s v="Nordre Frihavnsgade 9"/>
    <s v="2100 København Ø"/>
    <s v="København"/>
    <s v="Hovedstaden"/>
    <s v="Nordre Frihavnsgade 9, 2100 København Ø"/>
    <d v="2015-11-12T00:00:00"/>
    <n v="100"/>
    <s v="Regnskab"/>
    <n v="2600"/>
    <s v="Forløbet kommer til at afslutte et forløb om økologi, samt være opsummering på teori om evolution, DNAreplikation og proteinsyntese."/>
    <m/>
    <m/>
    <m/>
    <m/>
    <m/>
    <m/>
    <m/>
    <m/>
    <m/>
    <m/>
    <m/>
    <m/>
    <m/>
    <m/>
    <m/>
    <m/>
  </r>
  <r>
    <x v="0"/>
    <s v="F14-050"/>
    <s v="Institut for skole og læring"/>
    <s v="Henrik Levinsen"/>
    <d v="2015-03-24T00:00:00"/>
    <s v="hele@phmetropol.dk"/>
    <n v="41411142"/>
    <n v="3"/>
    <n v="2015"/>
    <n v="1"/>
    <x v="3"/>
    <n v="22"/>
    <n v="1"/>
    <s v="Lærerstuderende"/>
    <s v="Institut for skole og læring"/>
    <s v="Nyelandsvej 27-29"/>
    <s v="2000 Frederiksberg C"/>
    <s v="Frederiksberg"/>
    <s v="Hovedstaden"/>
    <s v="Nyelandsvej 27-29, 2000 Frederiksberg C"/>
    <d v="2015-01-13T00:00:00"/>
    <n v="100"/>
    <s v="-"/>
    <n v="2200"/>
    <s v="Det er et hold fra læreruddannelsen, der har biologi som undervisningsfag. Tager kontakt pr. mail. Vigtigt for mig at få reserveret dagen i første omgang"/>
    <m/>
    <m/>
    <m/>
    <s v="Henrik Levinsen"/>
    <m/>
    <m/>
    <m/>
    <m/>
    <m/>
    <s v="DL_F14-050"/>
    <m/>
    <m/>
    <m/>
    <m/>
    <m/>
    <m/>
  </r>
  <r>
    <x v="1"/>
    <s v="F15-049"/>
    <s v="Kruses Gymnasium"/>
    <s v="John B. Nielsen"/>
    <d v="2016-02-25T00:00:00"/>
    <s v="jbn1@mks.dk"/>
    <n v="31191122"/>
    <n v="2"/>
    <n v="2016"/>
    <n v="2"/>
    <x v="2"/>
    <n v="27"/>
    <n v="1"/>
    <s v="3.g. Bioteknologi"/>
    <s v="Kruses Gymnasium"/>
    <s v="Stavnsholtvej 29-31"/>
    <s v="3520 Farum"/>
    <s v="Furesø"/>
    <s v="Sjælland"/>
    <s v="Stavnsholtvej 29-31, 3520 Farum"/>
    <d v="2015-11-17T00:00:00"/>
    <n v="100"/>
    <m/>
    <n v="2700"/>
    <s v="den med ferskvandsdyr i søer (Furesøen): livet i et snapseglas"/>
    <m/>
    <m/>
    <m/>
    <m/>
    <m/>
    <m/>
    <m/>
    <m/>
    <m/>
    <m/>
    <m/>
    <m/>
    <m/>
    <m/>
    <m/>
    <m/>
  </r>
  <r>
    <x v="1"/>
    <s v="F15-008"/>
    <s v="Københavns Tekniske Skole, HTX Vibenhus"/>
    <s v="Hanne Juhl (hju)"/>
    <d v="2015-11-24T00:00:00"/>
    <s v="hju@kts.dk"/>
    <n v="21424674"/>
    <n v="11"/>
    <n v="2015"/>
    <n v="2"/>
    <x v="1"/>
    <n v="23"/>
    <n v="2"/>
    <s v="2.g. Biologi"/>
    <s v="Københavns Tekniske Skole, HTX Vibenhus"/>
    <s v="Jagtvej 163"/>
    <s v="2100 København Ø"/>
    <s v="København"/>
    <s v="Hovedstaden"/>
    <s v="Jagtvej 163, 2100 København Ø"/>
    <d v="2015-08-13T00:00:00"/>
    <n v="100"/>
    <s v="Regnskab"/>
    <n v="2300"/>
    <m/>
    <s v="2015.08.21"/>
    <d v="2015-11-05T00:00:00"/>
    <s v="Sø i Fælledparken"/>
    <s v="Hanne Juhl (hju)"/>
    <m/>
    <m/>
    <n v="55.701875000000001"/>
    <n v="12.5661284"/>
    <d v="2015-11-02T00:00:00"/>
    <s v="DL_F15-008"/>
    <d v="2015-11-16T00:00:00"/>
    <s v="125 µl EB"/>
    <n v="12.5"/>
    <m/>
    <m/>
    <m/>
  </r>
  <r>
    <x v="1"/>
    <s v="F13-038"/>
    <s v="Københavns VUC"/>
    <s v="Bent Nielsen"/>
    <d v="2014-10-23T00:00:00"/>
    <s v="bn@kvuc.dk"/>
    <m/>
    <n v="10"/>
    <n v="2014"/>
    <n v="1"/>
    <x v="0"/>
    <n v="25"/>
    <n v="1"/>
    <s v="2.g. Biologi"/>
    <s v="Københavns VUC"/>
    <s v="Vognmagergade 28"/>
    <s v="1120 Kbh. K."/>
    <s v="København"/>
    <s v="Hovedstaden"/>
    <s v="Vognmagergade 28, 1120 Kbh. K."/>
    <d v="2014-06-24T00:00:00"/>
    <n v="100"/>
    <s v="Regnskab"/>
    <n v="2500"/>
    <m/>
    <d v="2014-06-23T00:00:00"/>
    <d v="2014-09-02T00:00:00"/>
    <s v="Raadvad Dam (Mølleåen)"/>
    <s v="Bent Nielsen"/>
    <m/>
    <m/>
    <n v="55.806049999999999"/>
    <n v="12.557337"/>
    <d v="2014-09-01T00:00:00"/>
    <s v="DL_F13-038"/>
    <m/>
    <m/>
    <m/>
    <m/>
    <s v="Ja"/>
    <d v="2014-10-02T00:00:00"/>
  </r>
  <r>
    <x v="1"/>
    <s v="F14-088"/>
    <s v="Københavns VUC"/>
    <s v="Bent Nielsen"/>
    <d v="2015-10-02T00:00:00"/>
    <s v="bn@kvuc.dk"/>
    <n v="82326600"/>
    <n v="10"/>
    <n v="2015"/>
    <n v="2"/>
    <x v="1"/>
    <n v="23"/>
    <n v="1"/>
    <s v="2.g. Biologi"/>
    <s v="Københavns VUC"/>
    <s v="Vognmagergade 8"/>
    <s v="1120 KBH K"/>
    <s v="København"/>
    <s v="Sjælland"/>
    <s v="Vognmagergade 8, 1120 KBH K"/>
    <d v="2015-04-23T00:00:00"/>
    <n v="100"/>
    <s v="Regnskab"/>
    <n v="2300"/>
    <m/>
    <d v="2015-04-23T00:00:00"/>
    <d v="2015-06-10T00:00:00"/>
    <s v="Ejby Mose"/>
    <s v="Bent Nielsen"/>
    <m/>
    <m/>
    <n v="55.703963999999999"/>
    <n v="12.418976000000001"/>
    <d v="2015-06-07T00:00:00"/>
    <s v="DL_F14-088"/>
    <d v="2015-06-24T00:00:00"/>
    <s v="125 µl EB"/>
    <n v="10.9"/>
    <m/>
    <m/>
    <m/>
  </r>
  <r>
    <x v="1"/>
    <s v="F14-088"/>
    <s v="Københavns VUC"/>
    <s v="Bent Nielsen"/>
    <d v="2015-10-02T00:00:00"/>
    <s v="bn@kvuc.dk"/>
    <n v="82326600"/>
    <n v="10"/>
    <n v="2015"/>
    <n v="2"/>
    <x v="1"/>
    <m/>
    <m/>
    <s v="2.g. Biologi"/>
    <s v="Københavns VUC"/>
    <s v="Vognmagergade 8"/>
    <s v="1120 KBH K"/>
    <s v="København"/>
    <s v="Hovedstaden"/>
    <s v="Vognmagergade 8, 1120 KBH K"/>
    <d v="2015-04-23T00:00:00"/>
    <n v="100"/>
    <s v="N/A"/>
    <n v="0"/>
    <m/>
    <d v="2015-04-23T00:00:00"/>
    <m/>
    <s v="Dybesø"/>
    <s v="Bent Nielsen"/>
    <m/>
    <m/>
    <n v="55.961759999999998"/>
    <n v="11.746361"/>
    <d v="2015-06-29T00:00:00"/>
    <s v="DL_F14-088.2"/>
    <d v="2015-07-27T00:00:00"/>
    <s v="125 µl EB"/>
    <n v="15"/>
    <m/>
    <m/>
    <m/>
  </r>
  <r>
    <x v="1"/>
    <s v="F14-014"/>
    <s v="Københavns Åbne Gymnasium"/>
    <s v="Martin Mejlhede Jensen"/>
    <d v="2015-04-29T00:00:00"/>
    <m/>
    <m/>
    <n v="4"/>
    <n v="2015"/>
    <n v="1"/>
    <x v="3"/>
    <m/>
    <m/>
    <s v="1.g. Biologi"/>
    <s v="Københavns Åbne Gymnasium"/>
    <s v="Sjælør Boulevard 133"/>
    <s v="2500 Valby"/>
    <s v="København"/>
    <s v="Hovedstaden"/>
    <s v="Sjælør Boulevard 133, 2500 Valby"/>
    <m/>
    <m/>
    <s v="Regnskab"/>
    <n v="0"/>
    <m/>
    <m/>
    <d v="2015-04-24T00:00:00"/>
    <s v="Harrestrup Å, v. Vigerslev Allé"/>
    <s v="Martin Mejlhede Jensen"/>
    <m/>
    <m/>
    <n v="55.653711000000001"/>
    <n v="12.483806"/>
    <d v="2015-04-21T00:00:00"/>
    <s v="DL_F14-14_2"/>
    <d v="2015-04-27T00:00:00"/>
    <s v="125 µl EB"/>
    <n v="23.8"/>
    <m/>
    <m/>
    <m/>
  </r>
  <r>
    <x v="1"/>
    <s v="F14-014"/>
    <s v="Københavns Åbne Gymnasium"/>
    <s v="Martin Mejlhede Jensen"/>
    <d v="2015-04-29T00:00:00"/>
    <s v="mt@kg.dk"/>
    <m/>
    <n v="4"/>
    <n v="2015"/>
    <n v="1"/>
    <x v="3"/>
    <n v="28"/>
    <n v="1"/>
    <s v="1.g. Biologi"/>
    <s v="Københavns Åbne Gymnasium"/>
    <s v="Sjælør Boulevard 133"/>
    <s v="2500 Valby"/>
    <s v="København"/>
    <s v="Hovedstaden"/>
    <s v="Sjælør Boulevard 133, 2500 Valby"/>
    <d v="2014-08-21T00:00:00"/>
    <n v="100"/>
    <s v="Regnskab"/>
    <n v="2800"/>
    <m/>
    <d v="2014-08-22T00:00:00"/>
    <d v="2014-09-12T00:00:00"/>
    <s v="Vestre Kirkegårdssø, Valby"/>
    <s v="Martin Mejlhede Jensen"/>
    <m/>
    <m/>
    <n v="55.65981"/>
    <n v="12.52876"/>
    <d v="2014-09-04T00:00:00"/>
    <s v="DL_F14-014"/>
    <m/>
    <m/>
    <m/>
    <m/>
    <m/>
    <d v="2014-12-16T00:00:00"/>
  </r>
  <r>
    <x v="1"/>
    <s v="F14-092"/>
    <s v="Københavns åbne Gymnasium"/>
    <s v="Finn Vanman Jørgensen"/>
    <d v="2015-08-27T00:00:00"/>
    <s v="fv@kg.dk"/>
    <n v="25778059"/>
    <n v="8"/>
    <n v="2015"/>
    <n v="2"/>
    <x v="1"/>
    <n v="15"/>
    <n v="1"/>
    <s v="2.g. Biologi"/>
    <s v="Københavns åbne Gymnasium"/>
    <s v="Sjælør Boulevard"/>
    <s v="2500 Valby"/>
    <s v="København"/>
    <s v="Hovedstaden"/>
    <s v="Sjælør Boulevard, 2500 Valby"/>
    <d v="2015-04-29T00:00:00"/>
    <n v="100"/>
    <s v="Regnskab"/>
    <n v="1500"/>
    <m/>
    <d v="2015-05-05T00:00:00"/>
    <d v="2015-05-15T00:00:00"/>
    <s v="Store vejle Å"/>
    <s v="Finn Vanman Jørgensen"/>
    <s v="55° 37' 11,7'' N"/>
    <s v="12° 22' 24,58'' E"/>
    <n v="55.619967000000003"/>
    <n v="12.373301"/>
    <d v="2015-05-12T00:00:00"/>
    <s v="DL_F14-092"/>
    <d v="2015-07-07T00:00:00"/>
    <s v="125 µl EB"/>
    <n v="23.4"/>
    <m/>
    <m/>
    <m/>
  </r>
  <r>
    <x v="1"/>
    <s v="F13-040"/>
    <s v="Køge Gymnasium"/>
    <s v="Marie Eiland"/>
    <d v="2014-11-18T00:00:00"/>
    <s v="kgme@kggym.dk"/>
    <m/>
    <n v="11"/>
    <n v="2014"/>
    <n v="1"/>
    <x v="0"/>
    <n v="15"/>
    <n v="1"/>
    <s v="1.g. Bioteknologi"/>
    <s v="Køge Gymnasium"/>
    <s v="Gymnasievej 6"/>
    <s v="4600 Køge"/>
    <s v="Køge"/>
    <s v="Hovedstaden"/>
    <s v="Gymnasievej 6, 4600 Køge"/>
    <d v="2014-06-26T00:00:00"/>
    <n v="100"/>
    <s v="Regnskab"/>
    <n v="1500"/>
    <m/>
    <d v="2014-06-26T00:00:00"/>
    <d v="2014-08-19T00:00:00"/>
    <s v="Ellesøen"/>
    <s v="Marie Eiland"/>
    <s v="55 27' 25,4'' N"/>
    <s v="12 09' 34,5'' Ø"/>
    <n v="55.457056000000001"/>
    <n v="12.159583"/>
    <d v="2014-08-13T00:00:00"/>
    <s v="DL_F13-040"/>
    <m/>
    <m/>
    <m/>
    <m/>
    <m/>
    <d v="2014-10-02T00:00:00"/>
  </r>
  <r>
    <x v="1"/>
    <s v="F13-042"/>
    <s v="Køge Gymnasium"/>
    <s v="Kristian Poulsen"/>
    <d v="2014-11-19T00:00:00"/>
    <s v="kgkp@kggym.dk"/>
    <m/>
    <n v="11"/>
    <n v="2014"/>
    <n v="1"/>
    <x v="0"/>
    <n v="17"/>
    <n v="1"/>
    <s v="1.g. Bioteknologi"/>
    <s v="Køge Gymnasium"/>
    <s v="Gymnasievej 6"/>
    <s v="4600 Køge"/>
    <s v="Køge"/>
    <s v="Hovedstaden"/>
    <s v="Gymnasievej 6, 4600 Køge"/>
    <d v="2014-06-26T00:00:00"/>
    <n v="100"/>
    <s v="Regnskab"/>
    <n v="1700"/>
    <m/>
    <d v="2014-06-26T00:00:00"/>
    <d v="2014-09-17T00:00:00"/>
    <s v="Vandhul, Åsen, Køge"/>
    <s v="Kristian Poulsen"/>
    <m/>
    <m/>
    <n v="55.465924999999999"/>
    <n v="12.15686"/>
    <d v="2014-08-29T00:00:00"/>
    <s v="DL_F13-042"/>
    <m/>
    <m/>
    <m/>
    <m/>
    <m/>
    <d v="2014-10-02T00:00:00"/>
  </r>
  <r>
    <x v="1"/>
    <s v="F13-043"/>
    <s v="Køge Gymnasium"/>
    <s v="Kristian Poulsen"/>
    <d v="2015-01-20T00:00:00"/>
    <s v="kgkp@kggym.dk"/>
    <m/>
    <n v="1"/>
    <n v="2015"/>
    <n v="1"/>
    <x v="3"/>
    <n v="10"/>
    <n v="1"/>
    <s v="3.g. Bioteknologi"/>
    <s v="Køge Gymnasium"/>
    <s v="Gymnasievej 6"/>
    <s v="4600 Køge"/>
    <s v="Køge"/>
    <s v="Hovedstaden"/>
    <s v="Gymnasievej 6, 4600 Køge"/>
    <d v="2014-06-26T00:00:00"/>
    <n v="100"/>
    <s v="Regnskab"/>
    <n v="1000"/>
    <m/>
    <d v="2014-06-26T00:00:00"/>
    <d v="2014-09-11T00:00:00"/>
    <s v="Åsen,Køge"/>
    <s v="Kristian Poulsen"/>
    <m/>
    <m/>
    <n v="55.462902"/>
    <n v="12.161908"/>
    <d v="2014-08-29T00:00:00"/>
    <s v="DL_F13-043"/>
    <m/>
    <m/>
    <m/>
    <m/>
    <m/>
    <d v="2014-12-16T00:00:00"/>
  </r>
  <r>
    <x v="1"/>
    <s v="F14-110"/>
    <s v="Køge Gymnasium"/>
    <s v="Marie Eiland"/>
    <d v="2015-10-07T00:00:00"/>
    <s v="kgme@kggym.dk"/>
    <n v="27284531"/>
    <n v="10"/>
    <n v="2015"/>
    <n v="2"/>
    <x v="1"/>
    <n v="20"/>
    <n v="2"/>
    <s v="2.g. Biologi"/>
    <s v="Køge Gymnasium"/>
    <s v="Gymnasievej 4"/>
    <s v="4600 Køge"/>
    <s v="Køge"/>
    <s v="Hovedstaden"/>
    <s v="Gymnasievej 4, 4600 Køge"/>
    <d v="2015-06-30T00:00:00"/>
    <n v="100"/>
    <s v="Regnskab"/>
    <n v="2000"/>
    <m/>
    <m/>
    <m/>
    <s v="Vandhul v Baunebovej 1, Hårlev"/>
    <s v="Marie Eiland"/>
    <m/>
    <m/>
    <n v="55.346432999999998"/>
    <n v="12.216424"/>
    <d v="2015-05-31T00:00:00"/>
    <s v="DL_F14-110"/>
    <d v="2015-07-27T00:00:00"/>
    <s v="125 µl EB"/>
    <n v="3.38"/>
    <m/>
    <m/>
    <m/>
  </r>
  <r>
    <x v="1"/>
    <s v="F15-013"/>
    <s v="Køge Gymnasium"/>
    <s v="Christian Becher Clausen"/>
    <d v="2016-01-27T00:00:00"/>
    <s v="kgcc@kggym.dk"/>
    <n v="61702107"/>
    <n v="1"/>
    <n v="2016"/>
    <n v="2"/>
    <x v="2"/>
    <n v="31"/>
    <n v="2"/>
    <s v="1.g. Bioteknologi"/>
    <s v="Køge Gymnasium"/>
    <s v="Gymnasievej 4"/>
    <s v="4600 Køge"/>
    <s v="Køge"/>
    <s v="Hovedstaden"/>
    <s v="Gymnasievej 4, 4600 Køge"/>
    <d v="2015-08-17T00:00:00"/>
    <n v="100"/>
    <m/>
    <n v="3100"/>
    <m/>
    <s v="2015.08.21"/>
    <m/>
    <s v="Køge Ås"/>
    <s v="Christian Becher Clausen"/>
    <m/>
    <m/>
    <n v="55.464246000000003"/>
    <n v="12.135726"/>
    <d v="2015-08-26T00:00:00"/>
    <s v="DL_F15-013"/>
    <d v="2016-01-18T00:00:00"/>
    <m/>
    <m/>
    <m/>
    <m/>
    <m/>
  </r>
  <r>
    <x v="1"/>
    <s v="F15-014"/>
    <s v="Køge Gymnasium"/>
    <s v="Kristian Poulsen"/>
    <d v="2016-01-28T00:00:00"/>
    <s v="kgkp@kggym.dk"/>
    <n v="40348616"/>
    <n v="1"/>
    <n v="2016"/>
    <n v="2"/>
    <x v="2"/>
    <n v="26"/>
    <n v="1"/>
    <s v="1.g. Biologi"/>
    <s v="Køge Gymnasium"/>
    <s v="Gymnasievej 4"/>
    <s v="4600 Køge"/>
    <s v="Køge"/>
    <s v="Hovedstaden"/>
    <s v="Gymnasievej 4, 4600 Køge"/>
    <d v="2015-08-17T00:00:00"/>
    <n v="100"/>
    <m/>
    <n v="2600"/>
    <m/>
    <s v="2015.08.21"/>
    <d v="2015-09-18T00:00:00"/>
    <s v="Søen v. Ringstedvej"/>
    <s v="Kristian Poulsen"/>
    <m/>
    <m/>
    <n v="55.456966999999999"/>
    <n v="12.160442"/>
    <d v="2015-09-09T00:00:00"/>
    <s v="DL_F15-014"/>
    <d v="2015-12-10T00:00:00"/>
    <s v="125 µl EB"/>
    <n v="15.4"/>
    <m/>
    <m/>
    <m/>
  </r>
  <r>
    <x v="1"/>
    <s v="F15-059"/>
    <s v="Køge Gymnasium"/>
    <s v="Pia Myler"/>
    <d v="2016-04-01T00:00:00"/>
    <s v="kgpm@kggym.dk"/>
    <n v="30272272"/>
    <n v="4"/>
    <n v="2016"/>
    <n v="2"/>
    <x v="2"/>
    <n v="28"/>
    <n v="1"/>
    <s v="2.g. Biologi"/>
    <s v="Køge Gymnasium"/>
    <s v="Gymnasievej 4"/>
    <s v="4600 Køge"/>
    <s v="Køge"/>
    <s v="Hovedstaden"/>
    <s v="Gymnasievej 4, 4600 Køge"/>
    <d v="2015-11-19T00:00:00"/>
    <n v="100"/>
    <m/>
    <n v="2800"/>
    <m/>
    <m/>
    <m/>
    <m/>
    <m/>
    <m/>
    <m/>
    <m/>
    <m/>
    <m/>
    <m/>
    <m/>
    <m/>
    <m/>
    <m/>
    <m/>
    <m/>
  </r>
  <r>
    <x v="0"/>
    <s v="F14-037"/>
    <s v="Køge Private Realskole, Gymnasium"/>
    <s v="Marie Kvist Bondesen"/>
    <d v="2015-04-14T00:00:00"/>
    <s v="mariebondesen@gmail.com"/>
    <n v="30283077"/>
    <n v="4"/>
    <n v="2015"/>
    <n v="1"/>
    <x v="3"/>
    <n v="15"/>
    <n v="1"/>
    <s v="1.g. Biologi"/>
    <s v="Køge Private Realskole, Gymnasium"/>
    <s v="Ølby Center 50"/>
    <s v="4600 Køge"/>
    <s v="Køge"/>
    <s v="Hovedstaden"/>
    <s v="Ølby Center 50, 4600 Køge"/>
    <d v="2015-01-04T00:00:00"/>
    <n v="100"/>
    <s v="-"/>
    <n v="1500"/>
    <m/>
    <m/>
    <m/>
    <m/>
    <s v="Marie Kvist Bondesen"/>
    <m/>
    <m/>
    <m/>
    <m/>
    <m/>
    <s v="DL_F14-037"/>
    <m/>
    <m/>
    <m/>
    <m/>
    <m/>
    <m/>
  </r>
  <r>
    <x v="0"/>
    <s v="F14-038"/>
    <s v="Køge Private Realskole, Gymnasium"/>
    <s v="Marie Kvist Bondesen"/>
    <d v="2015-04-17T00:00:00"/>
    <s v="mariebondesen@gmail.com"/>
    <n v="30283077"/>
    <n v="4"/>
    <n v="2015"/>
    <n v="1"/>
    <x v="3"/>
    <n v="15"/>
    <n v="1"/>
    <s v="1.g. Biologi"/>
    <s v="Køge Private Realskole, Gymnasium"/>
    <s v="Ølby Center 50"/>
    <s v="4600 Køge"/>
    <s v="Køge"/>
    <s v="Hovedstaden"/>
    <m/>
    <d v="2015-01-04T00:00:00"/>
    <n v="100"/>
    <s v="-"/>
    <n v="1500"/>
    <m/>
    <m/>
    <m/>
    <m/>
    <s v="Marie Kvist Bondesen"/>
    <m/>
    <m/>
    <m/>
    <m/>
    <m/>
    <m/>
    <m/>
    <m/>
    <m/>
    <m/>
    <m/>
    <m/>
  </r>
  <r>
    <x v="1"/>
    <s v="F14-048"/>
    <s v="Køge Private Realskole, Gymnasium"/>
    <s v="Marie Kvist Bondesen"/>
    <d v="2015-04-30T00:00:00"/>
    <s v="mariebondesen@gmail.com"/>
    <n v="30283077"/>
    <n v="4"/>
    <n v="2015"/>
    <n v="1"/>
    <x v="3"/>
    <n v="20"/>
    <n v="1"/>
    <s v="1.g. Biologi"/>
    <s v="Køge Private Realskole, Gymnasium"/>
    <s v="Ølby Center 50"/>
    <s v="4600 Køge"/>
    <s v="Køge"/>
    <s v="Hovedstaden"/>
    <s v="Ølby Center 50, 4600 Køge"/>
    <d v="2015-01-13T00:00:00"/>
    <n v="100"/>
    <s v="Regnskab"/>
    <n v="2000"/>
    <s v="OBS: to klasser fra to forskellige gymnasier. De skal have tilsendt to kits. Det ene til Køge, det andet til Tine Tønnes Sørensen_x000a_Høng Gymnasium og HF_x000a_Hovedgaden 2_x000a_4270 Høng"/>
    <d v="2015-04-01T00:00:00"/>
    <d v="2015-04-23T00:00:00"/>
    <s v="Køge Å"/>
    <s v="Marie Kvist Bondesen"/>
    <m/>
    <m/>
    <n v="55.457900000000002"/>
    <n v="12.1638"/>
    <d v="2015-04-23T00:00:00"/>
    <s v="DL_F14-48_1"/>
    <d v="2015-04-27T00:00:00"/>
    <s v="125 µl EB"/>
    <n v="9.68"/>
    <m/>
    <m/>
    <m/>
  </r>
  <r>
    <x v="1"/>
    <s v="F14-049"/>
    <s v="Køge Private Realskole, Gymnasium"/>
    <s v="Marie Kvist Bondesen"/>
    <d v="2015-05-05T00:00:00"/>
    <s v="mariebondesen@gmail.com"/>
    <n v="30283077"/>
    <n v="5"/>
    <n v="2015"/>
    <n v="1"/>
    <x v="3"/>
    <n v="16"/>
    <n v="1"/>
    <s v="1.g. Biologi"/>
    <s v="Køge Private Realskole, Gymnasium"/>
    <s v="Ølby Center 50"/>
    <s v="4600 Køge"/>
    <s v="Køge"/>
    <s v="Sjælland"/>
    <s v="Ølby Center 50, 4600 Køge"/>
    <d v="2015-01-13T00:00:00"/>
    <n v="100"/>
    <s v="Regnskab"/>
    <n v="1600"/>
    <m/>
    <d v="2015-04-01T00:00:00"/>
    <d v="2015-04-28T00:00:00"/>
    <s v="Skensved Å"/>
    <s v="Marie Kvist Bondesen"/>
    <m/>
    <m/>
    <n v="55.514099999999999"/>
    <n v="12.149800000000001"/>
    <d v="2015-04-28T00:00:00"/>
    <s v="DL_F14-049"/>
    <d v="2015-04-29T00:00:00"/>
    <s v="125 µl EB"/>
    <n v="5.0999999999999996"/>
    <m/>
    <m/>
    <m/>
  </r>
  <r>
    <x v="1"/>
    <s v="F15-073"/>
    <s v="Køge Private Realskole, Gymnasium"/>
    <s v="Marie Kvist Bondesen"/>
    <d v="2016-03-31T00:00:00"/>
    <s v="mariebondesen@gmail.com"/>
    <n v="30283077"/>
    <n v="3"/>
    <n v="2016"/>
    <n v="2"/>
    <x v="2"/>
    <n v="19"/>
    <n v="1"/>
    <s v="1.g. Biologi"/>
    <s v="Køge Private Realskole, Gymnasium"/>
    <s v="Ølby Center 50"/>
    <s v="4600 Køge"/>
    <s v="Køge"/>
    <s v="Sjælland"/>
    <s v="Ølby Center 50, 4600 Køge"/>
    <d v="2015-12-28T00:00:00"/>
    <n v="100"/>
    <m/>
    <n v="1900"/>
    <m/>
    <m/>
    <m/>
    <m/>
    <m/>
    <m/>
    <m/>
    <m/>
    <m/>
    <m/>
    <m/>
    <m/>
    <m/>
    <m/>
    <m/>
    <m/>
    <m/>
  </r>
  <r>
    <x v="1"/>
    <s v="F15-010"/>
    <s v="Marselisborg Gymnasium"/>
    <s v="Torben Hviid"/>
    <d v="2016-04-19T00:00:00"/>
    <s v="th@marselisborg-gym.dk"/>
    <n v="29720358"/>
    <n v="4"/>
    <n v="2016"/>
    <n v="2"/>
    <x v="2"/>
    <n v="24"/>
    <n v="2"/>
    <s v="3.g. Biologi"/>
    <s v="Marselisborg Gymnasium"/>
    <s v="Birketinget 9"/>
    <s v="8000 Aarhus C"/>
    <s v="Aarhus"/>
    <s v="Sjælland"/>
    <s v="Birketinget 9, 8000 Aarhus C"/>
    <d v="2015-08-15T00:00:00"/>
    <n v="100"/>
    <m/>
    <n v="2400"/>
    <s v="Klassen har biologi på A-niveau"/>
    <s v="2015.08.21"/>
    <m/>
    <m/>
    <s v="Torben Hviid"/>
    <m/>
    <m/>
    <m/>
    <m/>
    <m/>
    <s v="DL_F15-010"/>
    <m/>
    <m/>
    <m/>
    <m/>
    <m/>
    <m/>
  </r>
  <r>
    <x v="0"/>
    <s v="F14-018"/>
    <s v="Midtsjællands Gymnasieskole"/>
    <s v="Pernille Lærkedal Sørensen"/>
    <d v="2015-01-09T00:00:00"/>
    <s v="ps@msg-gym.dk"/>
    <m/>
    <n v="1"/>
    <n v="2015"/>
    <n v="1"/>
    <x v="3"/>
    <n v="15"/>
    <n v="1"/>
    <s v="3.g. Biologi"/>
    <s v="Midtsjællands Gymnasieskole"/>
    <s v="Ahorn Alle 11"/>
    <s v="4100 Ringsted"/>
    <s v="Ringsted"/>
    <s v="Sjælland"/>
    <s v="Ahorn Alle 11, 4100 Ringsted"/>
    <d v="2014-08-31T00:00:00"/>
    <n v="100"/>
    <s v="-"/>
    <n v="1500"/>
    <m/>
    <m/>
    <m/>
    <m/>
    <s v="Pernille Lærkedal Sørensen"/>
    <m/>
    <m/>
    <m/>
    <m/>
    <m/>
    <s v="DL_F14-018"/>
    <m/>
    <m/>
    <m/>
    <m/>
    <m/>
    <m/>
  </r>
  <r>
    <x v="1"/>
    <s v="F14-041"/>
    <s v="Morsø Gymnasium"/>
    <s v="Lene Olesen Jensen"/>
    <d v="2015-04-15T00:00:00"/>
    <s v="leneviggo@mail.dk"/>
    <n v="21459353"/>
    <n v="4"/>
    <n v="2015"/>
    <n v="1"/>
    <x v="3"/>
    <n v="17"/>
    <n v="2"/>
    <s v="3.g. Biologi"/>
    <s v="Morsø Gymnasium"/>
    <s v="Limfjordsvej 95"/>
    <s v="7900 Nykøbing Mors"/>
    <s v="Morsø"/>
    <s v="Sjælland"/>
    <s v="Limfjordsvej 95, 7900 Nykøbing Mors"/>
    <d v="2015-01-09T00:00:00"/>
    <n v="100"/>
    <s v="Regnskab"/>
    <n v="1700"/>
    <s v="2 hold. Det ene hold 2g (9 elever) det andet hold 3g (11 elever). Begge hold på A-niveau. "/>
    <m/>
    <m/>
    <s v="Lene Olesen Jensen"/>
    <s v="Lene Olesen Jensen"/>
    <m/>
    <m/>
    <m/>
    <m/>
    <m/>
    <m/>
    <m/>
    <m/>
    <m/>
    <m/>
    <m/>
    <m/>
  </r>
  <r>
    <x v="1"/>
    <s v="F15-004"/>
    <s v="Munkensdam Gymnasium"/>
    <s v="Merete Greniman"/>
    <d v="2016-02-10T00:00:00"/>
    <s v="mg@munkensdam.dk"/>
    <n v="51208884"/>
    <n v="2"/>
    <n v="2016"/>
    <n v="2"/>
    <x v="2"/>
    <n v="25"/>
    <n v="2"/>
    <s v="3.g. Biologi"/>
    <s v="Munkensdam Gymnasium"/>
    <s v="Tøndervej 100"/>
    <s v="6000 Kolding"/>
    <s v="Kolding"/>
    <s v="Sjælland"/>
    <s v="Tøndervej 100, 6000 Kolding"/>
    <d v="2015-08-11T00:00:00"/>
    <n v="100"/>
    <m/>
    <n v="2500"/>
    <s v="Vi er to A-niveau hold. Det ene hold (9 elever) har biologi på A-niveau og det andet hold (16 elever) har bioteknologi på A-niveau._x000d__x000a__x000d__x000a_Vi kommer fra Kolding i Jylland, men den kommune findes ikke i jeres oversigt. Betyder det at jyder ikke kan få adgang til jeres undervisning???_x000d__x000a__x000d__x000a_Venlig hilsen_x000d__x000a_Merete Greniman"/>
    <s v="2015.08.21"/>
    <m/>
    <s v="Marielundssøen, Kolding"/>
    <s v="Merete Greniman"/>
    <s v="55° 30,069 N"/>
    <s v="009° 29,466 E"/>
    <n v="55.501854000000002"/>
    <n v="9.4908029999999997"/>
    <d v="2015-08-31T00:00:00"/>
    <s v="DL_F15-004"/>
    <d v="2016-12-10T00:00:00"/>
    <n v="40"/>
    <n v="0.61599999999999999"/>
    <m/>
    <m/>
    <m/>
  </r>
  <r>
    <x v="1"/>
    <s v="F15-046"/>
    <s v="Nordsjællands Grundskole og Gymnasium"/>
    <s v="Marianne Johansson"/>
    <d v="2016-04-06T00:00:00"/>
    <s v="mjo@ngg.dk"/>
    <n v="27514149"/>
    <n v="4"/>
    <n v="2016"/>
    <n v="2"/>
    <x v="2"/>
    <n v="25"/>
    <n v="2"/>
    <s v="2.g. Biologi"/>
    <s v="Nordsjællands Grundskole og Gymnasium"/>
    <s v="Christianshusvej 16"/>
    <s v="2970 Hørsholm"/>
    <s v="Hørsholm"/>
    <s v="Sjælland"/>
    <s v="Christianshusvej 16, 2970 Hørsholm"/>
    <d v="2015-11-17T00:00:00"/>
    <n v="100"/>
    <m/>
    <n v="2500"/>
    <m/>
    <m/>
    <m/>
    <m/>
    <m/>
    <m/>
    <m/>
    <m/>
    <m/>
    <m/>
    <m/>
    <m/>
    <m/>
    <m/>
    <m/>
    <m/>
    <m/>
  </r>
  <r>
    <x v="1"/>
    <s v="F14-053"/>
    <s v="Nordvestsjællands HF &amp; VUC"/>
    <s v="Johnny Vingart Kjerside"/>
    <d v="2015-04-17T00:00:00"/>
    <s v="jvk@nvsvuc.dk"/>
    <n v="24922021"/>
    <n v="4"/>
    <n v="2015"/>
    <n v="1"/>
    <x v="3"/>
    <n v="24"/>
    <n v="1"/>
    <s v="2.g. Biologi"/>
    <s v="Nordvestsjællands HF &amp; VUC"/>
    <s v="Slotshaven 5"/>
    <s v="4300 Holbæk"/>
    <s v="Holbæk"/>
    <s v="Sjælland"/>
    <s v="Slotshaven 5, 4300 Holbæk"/>
    <d v="2015-01-20T00:00:00"/>
    <n v="100"/>
    <s v="Regnskab"/>
    <n v="2400"/>
    <m/>
    <m/>
    <m/>
    <m/>
    <s v="Johnny Vingart Kjerside"/>
    <m/>
    <m/>
    <m/>
    <m/>
    <m/>
    <s v="DL_F14-053"/>
    <m/>
    <m/>
    <m/>
    <m/>
    <m/>
    <m/>
  </r>
  <r>
    <x v="1"/>
    <s v="F14-100"/>
    <s v="Nykøbing Katedralskole"/>
    <s v="Grete Christiansen"/>
    <d v="2015-09-22T00:00:00"/>
    <s v="gc@nykgym.dk"/>
    <n v="29648288"/>
    <n v="9"/>
    <n v="2015"/>
    <n v="2"/>
    <x v="1"/>
    <n v="26"/>
    <n v="2"/>
    <s v="3.g. Biologi"/>
    <s v="Nykøbing Katedralskole"/>
    <s v="Poul Martin Møllersvej 3"/>
    <s v="4840 Nykøbing F"/>
    <s v="Guldborgsund"/>
    <s v="Nordjylland"/>
    <s v="Poul Martin Møllersvej 3, 4840 Nykøbing F"/>
    <d v="2015-06-10T00:00:00"/>
    <n v="100"/>
    <s v="Regnskab"/>
    <n v="2600"/>
    <s v="Aftalt starttidspunkt 9.30 (ved Andreas)"/>
    <d v="2015-06-10T00:00:00"/>
    <d v="2015-06-23T00:00:00"/>
    <s v="Møllesø v. Virket"/>
    <s v="Grete Christiansen"/>
    <s v="54° 55' 34'' N"/>
    <s v="11° 58' 45'' E"/>
    <n v="54.843051000000003"/>
    <n v="11.979298"/>
    <d v="2015-06-20T00:00:00"/>
    <s v="DL_F14-100"/>
    <d v="2015-07-16T00:00:00"/>
    <s v="125 µl EB"/>
    <n v="14.9"/>
    <m/>
    <m/>
    <m/>
  </r>
  <r>
    <x v="1"/>
    <s v="F15-021"/>
    <s v="Nærum Gymnasium"/>
    <s v="Helle Jarden"/>
    <d v="2015-12-11T00:00:00"/>
    <s v="hj@nagym.dk"/>
    <n v="40783646"/>
    <n v="12"/>
    <n v="2015"/>
    <n v="2"/>
    <x v="1"/>
    <n v="29"/>
    <n v="1"/>
    <s v="1.g. Bioteknologi"/>
    <s v="Nærum Gymnasium"/>
    <s v="Nærum Hovedgade 30"/>
    <s v="2850 Nærum"/>
    <s v="Rudersdal"/>
    <s v="Sjælland"/>
    <s v="Nærum Hovedgade 30, 2850 Nærum"/>
    <d v="2015-08-31T00:00:00"/>
    <n v="100"/>
    <s v="Modtaget"/>
    <n v="2900"/>
    <m/>
    <s v="2015.09.07"/>
    <m/>
    <s v="Vandhul v Kikhanerende "/>
    <s v="Helle Jarden"/>
    <s v="55 49' 23'' N"/>
    <s v="12 31' 51'' Ø"/>
    <n v="55.823056000000001"/>
    <n v="12.530832999999999"/>
    <d v="2015-09-21T00:00:00"/>
    <s v="DL_F15-021"/>
    <d v="2015-10-21T00:00:00"/>
    <s v="125 µl EB"/>
    <n v="48.8"/>
    <m/>
    <m/>
    <m/>
  </r>
  <r>
    <x v="0"/>
    <s v="F14-094"/>
    <s v="Næstved Gymnasium"/>
    <s v="Thomas Bang"/>
    <d v="2015-09-23T00:00:00"/>
    <s v="tb@ngh.nu"/>
    <n v="28891969"/>
    <n v="9"/>
    <n v="2015"/>
    <n v="2"/>
    <x v="1"/>
    <n v="25"/>
    <n v="1"/>
    <s v="3.g. Biologi"/>
    <s v="Næstved Gymnasium"/>
    <s v="Nygårdsvej 43"/>
    <s v="4700 næstved"/>
    <s v="Næstved"/>
    <s v="Sjælland"/>
    <s v="Nygårdsvej 43, 4700 næstved"/>
    <d v="2015-05-13T00:00:00"/>
    <n v="100"/>
    <s v="-"/>
    <n v="2500"/>
    <m/>
    <d v="2015-05-18T00:00:00"/>
    <m/>
    <m/>
    <s v="Thomas Bang"/>
    <m/>
    <m/>
    <m/>
    <m/>
    <m/>
    <s v="DL_F14-094"/>
    <m/>
    <m/>
    <m/>
    <m/>
    <m/>
    <m/>
  </r>
  <r>
    <x v="1"/>
    <s v="F15-072"/>
    <s v="Næstved Gymnasium og hf"/>
    <s v="Kim Bidstrup Withen"/>
    <d v="2016-03-09T00:00:00"/>
    <s v="kb@ngh.nu"/>
    <n v="60767799"/>
    <n v="3"/>
    <n v="2016"/>
    <n v="2"/>
    <x v="2"/>
    <n v="10"/>
    <n v="2"/>
    <s v="3.g. Bioteknologi"/>
    <s v="Næstved Gymnasium og hf"/>
    <s v="Nygårdsvej 43"/>
    <s v="4700 Næstved"/>
    <s v="Næstved"/>
    <s v="Sjælland"/>
    <s v="Nygårdsvej 43, 4700 Næstved"/>
    <d v="2015-12-23T00:00:00"/>
    <n v="100"/>
    <m/>
    <n v="1000"/>
    <s v="Eleverne er en masterclass i biologi og bioteknologi, hvor eleverne kommer fra Silkeborg, Svendborg og Næstved Gymnasium. De er dygtige og vil gerne udfordres. Hvis I har et ekstra fagligt gear må I gerne bruge det."/>
    <m/>
    <m/>
    <m/>
    <m/>
    <m/>
    <m/>
    <m/>
    <m/>
    <m/>
    <m/>
    <m/>
    <m/>
    <m/>
    <m/>
    <m/>
    <m/>
  </r>
  <r>
    <x v="1"/>
    <s v="F15-040"/>
    <s v="Næstved Gymnasium og HF"/>
    <s v="Tina Christensen"/>
    <d v="2016-03-10T00:00:00"/>
    <s v="tc@ngh.nu"/>
    <n v="27483926"/>
    <n v="3"/>
    <n v="2016"/>
    <n v="2"/>
    <x v="2"/>
    <n v="27"/>
    <n v="1"/>
    <s v="3.g. Biologi"/>
    <s v="Næstved Gymnasium og HF"/>
    <s v="Nygårdsvej 43"/>
    <s v="4700 Næstved"/>
    <s v="Næstved"/>
    <s v="Sjælland"/>
    <s v="Nygårdsvej 43, 4700 Næstved"/>
    <d v="2015-11-17T00:00:00"/>
    <n v="100"/>
    <m/>
    <n v="2700"/>
    <s v="Jeg har rettet denne booking til d. 10/3 fra en tidligere booking d. 3/3 - efter mailhenvendelse fra læreren. /Mia 17/11"/>
    <m/>
    <m/>
    <m/>
    <m/>
    <m/>
    <m/>
    <m/>
    <m/>
    <m/>
    <m/>
    <m/>
    <m/>
    <m/>
    <m/>
    <m/>
    <m/>
  </r>
  <r>
    <x v="0"/>
    <s v="F14-012"/>
    <s v="Nørre Gymnasium"/>
    <s v="Dorte Gedde"/>
    <d v="2015-04-08T00:00:00"/>
    <s v="dg@norreg.dk"/>
    <m/>
    <n v="4"/>
    <n v="2015"/>
    <n v="1"/>
    <x v="3"/>
    <n v="28"/>
    <n v="1"/>
    <s v="1.g. Biologi"/>
    <s v="Nørre Gymnasium"/>
    <s v="Mørkhøjvej 78"/>
    <s v="2700 Brønshøj"/>
    <s v="København"/>
    <s v="Sjælland"/>
    <s v="Mørkhøjvej 78, 2700 Brønshøj"/>
    <d v="2014-08-19T00:00:00"/>
    <n v="100"/>
    <s v="-"/>
    <n v="2800"/>
    <m/>
    <d v="2014-08-20T00:00:00"/>
    <d v="2014-09-03T00:00:00"/>
    <s v="Furesø"/>
    <s v="Dorte Gedde"/>
    <s v="55 48'13,2'' N"/>
    <s v="12 23' 12,3'' Ø"/>
    <m/>
    <m/>
    <d v="2014-08-28T00:00:00"/>
    <s v="DL_F14-012"/>
    <m/>
    <m/>
    <m/>
    <m/>
    <m/>
    <m/>
  </r>
  <r>
    <x v="1"/>
    <s v="F14-015"/>
    <s v="Nørre Gymnasium"/>
    <s v="Helle Nielsen"/>
    <d v="2015-01-16T00:00:00"/>
    <s v="ni@norreg.dk"/>
    <m/>
    <n v="1"/>
    <n v="2015"/>
    <n v="1"/>
    <x v="3"/>
    <n v="29"/>
    <n v="1"/>
    <s v="2.g. Biologi"/>
    <s v="Nørre Gymnasium"/>
    <s v="Mørkhøjvej 78"/>
    <s v="2700 Brønshøj"/>
    <s v="København"/>
    <s v="Sjælland"/>
    <s v="Mørkhøjvej 78, 2700 Brønshøj"/>
    <d v="2014-08-25T00:00:00"/>
    <n v="100"/>
    <s v="Regnskab"/>
    <n v="2900"/>
    <m/>
    <d v="2014-08-27T00:00:00"/>
    <d v="2014-09-05T00:00:00"/>
    <s v="Utterslev Mose"/>
    <s v="Helle Nielsen"/>
    <m/>
    <m/>
    <n v="55.712251999999999"/>
    <n v="12.487586"/>
    <d v="2014-09-01T00:00:00"/>
    <s v="DL_F14-015"/>
    <m/>
    <m/>
    <m/>
    <m/>
    <m/>
    <d v="2014-12-16T00:00:00"/>
  </r>
  <r>
    <x v="1"/>
    <s v="F14-036"/>
    <s v="Nørre Gymnasium"/>
    <s v="Katie Lin Pedersen"/>
    <d v="2015-03-20T00:00:00"/>
    <s v="kl@norreg.dk"/>
    <n v="26712621"/>
    <n v="3"/>
    <n v="2015"/>
    <n v="1"/>
    <x v="3"/>
    <n v="21"/>
    <n v="2"/>
    <s v="2.g. Biologi"/>
    <s v="Nørre Gymnasium"/>
    <s v="Mørkhøjvej 72"/>
    <s v="2700 brønshøj"/>
    <s v="København"/>
    <s v="Sjælland"/>
    <s v="Mørkhøjvej 72, 2700 brønshøj"/>
    <d v="2015-01-04T00:00:00"/>
    <n v="100"/>
    <s v="Regnskab"/>
    <n v="2100"/>
    <m/>
    <m/>
    <m/>
    <m/>
    <s v="Katie Lin Pedersen"/>
    <m/>
    <m/>
    <m/>
    <m/>
    <m/>
    <m/>
    <m/>
    <m/>
    <m/>
    <m/>
    <m/>
    <m/>
  </r>
  <r>
    <x v="0"/>
    <s v="F14-109"/>
    <s v="Nørresundby Gymnasium &amp; HF"/>
    <s v="Dorte Schartau Rasmussen"/>
    <d v="2016-01-22T00:00:00"/>
    <s v="dra@nghf.dk"/>
    <n v="21765353"/>
    <n v="1"/>
    <n v="2016"/>
    <n v="2"/>
    <x v="2"/>
    <n v="15"/>
    <n v="2"/>
    <s v="3.g. Bioteknologi"/>
    <s v="Nørresundby Gymnasium &amp; HF"/>
    <s v="Studievej 14"/>
    <s v="9400 Nørresundby"/>
    <s v="Aalborg"/>
    <s v="Hovedstaden"/>
    <s v="Studievej 14, 9400 Nørresundby"/>
    <d v="2015-05-19T00:00:00"/>
    <n v="100"/>
    <m/>
    <n v="1500"/>
    <m/>
    <m/>
    <d v="2015-05-20T00:00:00"/>
    <s v="Lille Fuglsø, Østerådal"/>
    <s v="Dorte Schartau Rasmussen"/>
    <m/>
    <m/>
    <n v="57.0124"/>
    <n v="9.9155999999999995"/>
    <d v="2015-05-19T00:00:00"/>
    <s v="DL_F14-096"/>
    <d v="2015-09-17T00:00:00"/>
    <s v="125 µl EB"/>
    <n v="17.100000000000001"/>
    <m/>
    <m/>
    <m/>
  </r>
  <r>
    <x v="0"/>
    <s v="F14-096"/>
    <s v="Nørresundby Gymnasium &amp; HF"/>
    <s v="Dorte Schartau Rasmussen"/>
    <d v="2016-02-28T00:00:00"/>
    <s v="dra@nghf.dk"/>
    <n v="21765353"/>
    <n v="2"/>
    <n v="2016"/>
    <n v="2"/>
    <x v="2"/>
    <n v="15"/>
    <n v="2"/>
    <s v="3.g. Bioteknologi"/>
    <s v="Nørresundby Gymnasium &amp; HF"/>
    <s v="Studievej 14"/>
    <s v="9400 Nørresundby"/>
    <s v="Aalborg"/>
    <s v="Nordjylland"/>
    <s v="Studievej 14, 9400 Nørresundby"/>
    <d v="2015-05-19T00:00:00"/>
    <n v="100"/>
    <s v="-"/>
    <n v="1500"/>
    <m/>
    <m/>
    <d v="2015-05-20T00:00:00"/>
    <s v="Lille Fuglsø, Østerådal"/>
    <s v="Dorte Schartau Rasmussen"/>
    <m/>
    <m/>
    <n v="57.0124"/>
    <n v="9.9155999999999995"/>
    <d v="2015-05-19T00:00:00"/>
    <s v="DL_F14-096"/>
    <m/>
    <m/>
    <m/>
    <m/>
    <m/>
    <m/>
  </r>
  <r>
    <x v="1"/>
    <s v="F14-020"/>
    <s v="Nørresundby Gymnasium &amp; HF"/>
    <s v="Karen Margrethe Melchiorsen"/>
    <d v="2015-01-23T00:00:00"/>
    <s v="kme@nghf.dk"/>
    <m/>
    <n v="1"/>
    <n v="2015"/>
    <n v="1"/>
    <x v="3"/>
    <n v="19"/>
    <n v="1"/>
    <s v="3.g. Bioteknologi"/>
    <s v="Nørresundby Gymnasium &amp; HF"/>
    <s v="Studievej 14"/>
    <s v="9400 Nørresundby"/>
    <s v="Aalborg"/>
    <s v="Syddanmark"/>
    <s v="Studievej 14, 9400 Nørresundby"/>
    <d v="2014-09-11T00:00:00"/>
    <n v="100"/>
    <s v="Regnskab"/>
    <n v="1900"/>
    <m/>
    <m/>
    <m/>
    <m/>
    <s v="Karen Margrethe Melchiorsen"/>
    <m/>
    <m/>
    <m/>
    <m/>
    <m/>
    <s v="DL_F14-020"/>
    <m/>
    <m/>
    <m/>
    <m/>
    <m/>
    <d v="2014-12-16T00:00:00"/>
  </r>
  <r>
    <x v="1"/>
    <s v="F14-109"/>
    <s v="Nørresundby Gymnasium &amp; HF"/>
    <s v="Dorte Schartau Rasmussen"/>
    <d v="2016-01-21T00:00:00"/>
    <s v="dra@nghf.dk"/>
    <n v="21765353"/>
    <n v="1"/>
    <n v="2016"/>
    <n v="2"/>
    <x v="2"/>
    <n v="15"/>
    <n v="2"/>
    <s v="3.g. Bioteknologi"/>
    <s v="Nørresundby Gymnasium &amp; HF"/>
    <s v="Studievej 14"/>
    <s v="9400 Nørresundby"/>
    <s v="Aalborg"/>
    <s v="Syddanmark"/>
    <s v="Studievej 14, 9400 Nørresundby"/>
    <d v="2015-05-19T00:00:00"/>
    <n v="100"/>
    <m/>
    <n v="1500"/>
    <m/>
    <m/>
    <d v="2015-05-20T00:00:00"/>
    <s v="Lille Fuglsø, Østerådal"/>
    <s v="Dorte Schartau Rasmussen"/>
    <m/>
    <m/>
    <n v="57.0124"/>
    <n v="9.9155999999999995"/>
    <d v="2015-05-19T00:00:00"/>
    <s v="DL_F14-096"/>
    <d v="2015-09-17T00:00:00"/>
    <s v="125 µl EB"/>
    <n v="17.100000000000001"/>
    <m/>
    <m/>
    <m/>
  </r>
  <r>
    <x v="1"/>
    <s v="F15-081"/>
    <s v="Nørresundby Gymnasium &amp; HF"/>
    <s v="Dorte Schartau Rasmussen"/>
    <d v="2016-01-21T00:00:00"/>
    <s v="dra@nghf.dk"/>
    <n v="21765353"/>
    <n v="1"/>
    <n v="2016"/>
    <n v="2"/>
    <x v="2"/>
    <n v="15"/>
    <n v="2"/>
    <s v="3.g. Bioteknologi"/>
    <s v="Nørresundby Gymnasium &amp; HF"/>
    <s v="Studievej 14"/>
    <s v="9400 Nørresundby"/>
    <s v="Aalborg"/>
    <s v="Hovedstaden"/>
    <s v="Studievej 14, 9400 Nørresundby"/>
    <d v="2015-05-19T00:00:00"/>
    <n v="100"/>
    <m/>
    <n v="1500"/>
    <s v="Dette er en ombookning. Oprindeligt skulle vi komme d. 28.1, så blev det d. 22.1 og nu altså den 21.1. Vores oprindelige bookingnummer DL_F14-96 Vi har indsendt prøver både fra en sø og fra vandhanevand."/>
    <m/>
    <d v="2015-05-20T00:00:00"/>
    <s v="Lille Fuglsø, Østerådal"/>
    <s v="Dorte Schartau Rasmussen"/>
    <m/>
    <m/>
    <n v="57.0124"/>
    <n v="9.9155999999999995"/>
    <d v="2015-05-19T00:00:00"/>
    <s v="DL_F14-096"/>
    <d v="2015-09-17T00:00:00"/>
    <s v="125 µl EB"/>
    <n v="17.100000000000001"/>
    <m/>
    <m/>
    <m/>
  </r>
  <r>
    <x v="1"/>
    <s v="F13-047"/>
    <s v="Odense Katedralskole"/>
    <s v="Jesper Terp"/>
    <d v="2015-01-15T00:00:00"/>
    <s v="jesper.terp.joergensen1@skolekom.dk"/>
    <m/>
    <n v="1"/>
    <n v="2015"/>
    <n v="1"/>
    <x v="3"/>
    <n v="24"/>
    <n v="1"/>
    <s v="3.g. Bioteknologi"/>
    <s v="Odense Katedralskole"/>
    <s v="Jernbanegade 34"/>
    <s v="5000 Odense C"/>
    <s v="Odense"/>
    <s v="Sjælland"/>
    <s v="Jernbanegade 34, 5000 Odense C"/>
    <d v="2014-07-01T00:00:00"/>
    <n v="100"/>
    <s v="Regnskab"/>
    <n v="2400"/>
    <m/>
    <d v="2014-07-25T00:00:00"/>
    <d v="2014-08-21T00:00:00"/>
    <s v="Davinde sø"/>
    <s v="Jesper Terp"/>
    <m/>
    <m/>
    <n v="55.333280000000002"/>
    <n v="10.536707"/>
    <d v="2014-08-19T00:00:00"/>
    <s v="DL_F13-047"/>
    <m/>
    <m/>
    <m/>
    <m/>
    <m/>
    <d v="2014-12-16T00:00:00"/>
  </r>
  <r>
    <x v="1"/>
    <s v="F14-008"/>
    <s v="Odsherreds Gymnasium"/>
    <s v="Klaus Karlsen"/>
    <d v="2015-03-17T00:00:00"/>
    <s v="Klaus.karlsen@skolekom.dk"/>
    <m/>
    <n v="3"/>
    <n v="2015"/>
    <n v="1"/>
    <x v="3"/>
    <n v="21"/>
    <n v="1"/>
    <s v="3.g. Bioteknologi"/>
    <s v="Odsherreds Gymnasium"/>
    <s v="Åstoftevej 34"/>
    <s v="4550 Asnæs"/>
    <s v="Odsherred"/>
    <s v="Sjælland"/>
    <s v="Åstoftevej 34, 4550 Asnæs"/>
    <d v="2014-08-14T00:00:00"/>
    <n v="100"/>
    <s v="Regnskab"/>
    <n v="2100"/>
    <m/>
    <d v="2014-08-15T00:00:00"/>
    <d v="2014-08-27T00:00:00"/>
    <s v="Grevinge Sø"/>
    <s v="Klaus Karlsen"/>
    <s v="55 47' 50,07'' N"/>
    <s v="11 33' 1,7'' Ø"/>
    <n v="55.797241999999997"/>
    <n v="11.550471999999999"/>
    <d v="2014-08-26T00:00:00"/>
    <s v="DL_F14-008"/>
    <m/>
    <m/>
    <m/>
    <m/>
    <m/>
    <d v="2014-12-16T00:00:00"/>
  </r>
  <r>
    <x v="1"/>
    <s v="F14-064"/>
    <s v="Ordrup Gymnasium"/>
    <s v="Karin Frykman"/>
    <d v="2015-05-28T00:00:00"/>
    <s v="karinfrykman@gmail.com"/>
    <n v="22253576"/>
    <n v="5"/>
    <n v="2015"/>
    <n v="1"/>
    <x v="3"/>
    <n v="25"/>
    <n v="3"/>
    <s v="1.g. Bioteknologi"/>
    <s v="Ordrup Gymnasium"/>
    <s v="Kirkevej 5"/>
    <s v="2920 Charlottenlund"/>
    <s v="Gentofte"/>
    <s v="Syddanmark"/>
    <s v="Kirkevej 5, 2920 Charlottenlund"/>
    <d v="2015-02-06T00:00:00"/>
    <n v="100"/>
    <s v="Regnskab"/>
    <n v="2500"/>
    <m/>
    <d v="2015-04-01T00:00:00"/>
    <d v="2015-05-08T00:00:00"/>
    <s v="Fuglesangssø"/>
    <s v="Karin Frykman"/>
    <m/>
    <m/>
    <n v="55.773363000000003"/>
    <n v="12.56395"/>
    <d v="2015-05-04T00:00:00"/>
    <s v="DL_F14-064"/>
    <d v="2015-05-12T00:00:00"/>
    <s v="125 µl EB"/>
    <n v="22.2"/>
    <m/>
    <m/>
    <m/>
  </r>
  <r>
    <x v="1"/>
    <s v="F14-102"/>
    <s v="Ordrup Gymnasium"/>
    <s v="Karin Frykman"/>
    <d v="2015-12-02T00:00:00"/>
    <s v="karinfrykman@gmail.com"/>
    <n v="22253576"/>
    <n v="12"/>
    <n v="2015"/>
    <n v="2"/>
    <x v="1"/>
    <n v="18"/>
    <n v="1"/>
    <s v="3.g. Biologi"/>
    <s v="Ordrup Gymnasium"/>
    <s v="Kirkevej 5"/>
    <s v="2920 Gentofte"/>
    <s v="Gentofte"/>
    <s v="Syddanmark"/>
    <s v="Kirkevej 5, 2920 Gentofte"/>
    <d v="2015-06-14T00:00:00"/>
    <n v="100"/>
    <s v="Regnskab"/>
    <n v="1800"/>
    <s v="biologi B niveau Vi indsamler DNA i august, har et prøvesæt!"/>
    <s v="Har prøvesæt"/>
    <m/>
    <s v="Fuglesangssø"/>
    <s v="Karin Frykman"/>
    <s v="55° 46 N"/>
    <s v="12° 33 E"/>
    <n v="55.773350999999998"/>
    <n v="12.563295"/>
    <d v="2015-08-25T00:00:00"/>
    <s v="DL_F14-102"/>
    <d v="2015-10-21T00:00:00"/>
    <s v="125 µl EB"/>
    <n v="26"/>
    <m/>
    <m/>
    <m/>
  </r>
  <r>
    <x v="1"/>
    <s v="F13-004"/>
    <s v="Ribe Katedralskole"/>
    <s v="Annemette Witt"/>
    <d v="2014-10-08T00:00:00"/>
    <s v="AM@ribekatedralskole.dk"/>
    <m/>
    <n v="10"/>
    <n v="2014"/>
    <n v="1"/>
    <x v="0"/>
    <n v="13"/>
    <n v="1"/>
    <s v="3.g. Biologi"/>
    <s v="Ribe Katedralskole"/>
    <s v="Puggaardsgade 23"/>
    <s v="6761 Ribe"/>
    <s v="Esbjerg"/>
    <s v="Syddanmark"/>
    <s v="Puggaardsgade 23, 6761 Ribe"/>
    <d v="2014-04-07T00:00:00"/>
    <n v="50"/>
    <s v="Regnskab"/>
    <n v="650"/>
    <m/>
    <d v="2014-05-21T00:00:00"/>
    <d v="2014-07-03T00:00:00"/>
    <s v="Lustrup fællesjord 1"/>
    <s v="Annemette Witt"/>
    <s v="X: 487245"/>
    <s v="Y: 6127983"/>
    <n v="55.298099999999998"/>
    <n v="8.7991128215299508"/>
    <d v="2014-06-30T00:00:00"/>
    <s v="DL_F13-004"/>
    <m/>
    <m/>
    <m/>
    <m/>
    <s v="Ja"/>
    <d v="2014-10-02T00:00:00"/>
  </r>
  <r>
    <x v="1"/>
    <s v="F13-004"/>
    <s v="Ribe Katedralskole"/>
    <s v="Annemette Witt"/>
    <d v="2014-10-08T00:00:00"/>
    <s v="AM@ribekatedralskole.dk"/>
    <m/>
    <n v="10"/>
    <n v="2014"/>
    <n v="1"/>
    <x v="0"/>
    <m/>
    <m/>
    <s v="3.g. Biologi"/>
    <s v="Ribe Katedralskole"/>
    <s v="Puggaardsgade 24"/>
    <s v="6762 Ribe"/>
    <s v="Esbjerg"/>
    <s v="Sjælland"/>
    <s v="Puggaardsgade 24, 6762 Ribe"/>
    <d v="2014-04-07T00:00:00"/>
    <n v="50"/>
    <s v="Regnskab"/>
    <n v="0"/>
    <m/>
    <d v="2014-05-21T00:00:00"/>
    <d v="2014-07-03T00:00:00"/>
    <s v="Lustrup fællesjord 2"/>
    <s v="Annemette Witt"/>
    <s v="X: 487285"/>
    <s v="Y: 6127957"/>
    <n v="55.297868000000001"/>
    <n v="8.7997439810953804"/>
    <d v="2014-06-30T00:00:00"/>
    <s v="DL_F13-004"/>
    <m/>
    <m/>
    <m/>
    <m/>
    <s v="Ja"/>
    <d v="2014-10-02T00:00:00"/>
  </r>
  <r>
    <x v="1"/>
    <s v="F13-004"/>
    <s v="Ribe Katedralskole"/>
    <s v="Annemette Witt"/>
    <d v="2014-10-08T00:00:00"/>
    <s v="AM@ribekatedralskole.dk"/>
    <m/>
    <n v="10"/>
    <n v="2014"/>
    <n v="1"/>
    <x v="0"/>
    <m/>
    <m/>
    <s v="3.g. Biologi"/>
    <s v="Ribe Katedralskole"/>
    <s v="Puggaardsgade 25"/>
    <s v="6763 Ribe"/>
    <s v="Esbjerg"/>
    <s v="Hovedstaden"/>
    <s v="Puggaardsgade 25, 6763 Ribe"/>
    <d v="2014-04-07T00:00:00"/>
    <n v="50"/>
    <s v="Regnskab"/>
    <n v="0"/>
    <m/>
    <d v="2014-05-21T00:00:00"/>
    <d v="2014-07-03T00:00:00"/>
    <s v="Lustrup fællesjord 3"/>
    <s v="Annemette Witt"/>
    <s v="X: 487181"/>
    <s v="Y: 6128077"/>
    <n v="55.298943000000001"/>
    <n v="8.7981005599862598"/>
    <d v="2014-06-30T00:00:00"/>
    <s v="DL_F13-004"/>
    <m/>
    <m/>
    <m/>
    <m/>
    <s v="Ja"/>
    <d v="2014-10-02T00:00:00"/>
  </r>
  <r>
    <x v="1"/>
    <s v="F15-050"/>
    <s v="Ribe Katedralskole.dk"/>
    <s v="Hanne Skalborg Jensen"/>
    <d v="2016-03-17T00:00:00"/>
    <s v="hs@ribekatedralskole.dk"/>
    <n v="23644884"/>
    <n v="3"/>
    <n v="2016"/>
    <n v="2"/>
    <x v="2"/>
    <n v="25"/>
    <n v="1"/>
    <s v="1.g. Biologi"/>
    <s v="Ribe Katedralskole.dk"/>
    <s v="Puggaaardsgade 22"/>
    <s v="6760 Ribe"/>
    <s v="Esbjerg"/>
    <s v="Hovedstaden"/>
    <s v="Puggaaardsgade 22, 6760 Ribe"/>
    <d v="2015-11-17T00:00:00"/>
    <n v="100"/>
    <m/>
    <n v="2500"/>
    <s v="Det bliver en studieretningsklasse med Biologi på A-niveau, og matenmatik på A og kemi på B. Klassen er ikke dannet endnu. Det sker først efter nytår, så derfor kan jeg ikke angive antal elever præcist, men det bliver sikkert en hel klasse. "/>
    <m/>
    <m/>
    <m/>
    <m/>
    <m/>
    <m/>
    <m/>
    <m/>
    <m/>
    <m/>
    <m/>
    <m/>
    <m/>
    <m/>
    <m/>
    <m/>
  </r>
  <r>
    <x v="0"/>
    <s v="F15-024"/>
    <s v="Rosborg Gymnasium &amp; HF"/>
    <s v="Lone Kjærby Rasmussen"/>
    <d v="2015-10-30T00:00:00"/>
    <s v="lr@rosborg-gym.dk"/>
    <n v="27771452"/>
    <n v="10"/>
    <n v="2015"/>
    <n v="2"/>
    <x v="1"/>
    <n v="21"/>
    <n v="1"/>
    <s v="3.g. Biologi"/>
    <s v="Rosborg Gymnasium &amp; HF"/>
    <s v="Vestre Engvej 61"/>
    <s v="7100 Vejle"/>
    <s v="Vejle"/>
    <s v="Syddanmark"/>
    <s v="Vestre Engvej 61, 7100 Vejle"/>
    <d v="2015-09-06T00:00:00"/>
    <n v="100"/>
    <s v="-"/>
    <n v="2100"/>
    <s v="Der er en hørehæmmet elev i klassen, så der vil evt. være en tolk med. Jeg har haft sendt en tilmelding før sommerferien, som jeg afbestilte igen. Jeg fik tilsendt prøverør mv. inden jeg fik afbestilt. Så hvis vi skal indsamle vandprøve, har jeg fået et kit. Vi skal rejse retur til Vejle fredag eftermiddag med DSB frirejse. Jeg har endnu ikke fået billetterne. Er der mulighed for, at vi kan starte lidt tidligere, hvis det bliver vanskeligt at få det til at hænge sammen med vores hjemrejse?"/>
    <d v="2015-06-15T00:00:00"/>
    <m/>
    <m/>
    <s v="Lone Kjærby Rasmussen"/>
    <m/>
    <m/>
    <m/>
    <m/>
    <m/>
    <s v="DL_F15-024"/>
    <m/>
    <m/>
    <m/>
    <m/>
    <m/>
    <m/>
  </r>
  <r>
    <x v="1"/>
    <s v="F14-101"/>
    <s v="Rosborg Gymnasium &amp; HF"/>
    <s v="Lone Kjærby Rasmussen"/>
    <d v="2015-10-29T00:00:00"/>
    <s v="lr@rosborg-gym.dk"/>
    <n v="27771452"/>
    <n v="10"/>
    <n v="2015"/>
    <n v="2"/>
    <x v="1"/>
    <n v="17"/>
    <n v="1"/>
    <s v="3.g. Biologi"/>
    <s v="Rosborg Gymnasium &amp; HF"/>
    <s v="Vestre Engvej 61"/>
    <s v="7100 Vejle"/>
    <s v="Vejle"/>
    <s v="Sjælland"/>
    <s v="Vestre Engvej 61, 7100 Vejle"/>
    <d v="2015-06-12T00:00:00"/>
    <n v="100"/>
    <s v="Regnskab"/>
    <n v="1700"/>
    <s v="1 hørehæmmet elev. Evt. følger tolk med"/>
    <d v="2015-06-15T00:00:00"/>
    <d v="2015-09-15T00:00:00"/>
    <s v="Vejle Å"/>
    <s v="Lone Kjærby Rasmussen"/>
    <s v="55 42' 19'' N"/>
    <s v="9 30' 54'' Ø"/>
    <n v="55.705095"/>
    <n v="9.5150129999999997"/>
    <d v="2015-09-14T00:00:00"/>
    <s v="DL_F14-101"/>
    <d v="2015-09-17T00:00:00"/>
    <s v="125 µl EB"/>
    <n v="5.38"/>
    <m/>
    <m/>
    <m/>
  </r>
  <r>
    <x v="0"/>
    <s v="F15-018"/>
    <s v="Roskilde Gymnasium"/>
    <s v="Karina Lærekdal Sørensen"/>
    <d v="2016-01-21T00:00:00"/>
    <s v="rgks@roskilde-gym.dk"/>
    <n v="29909774"/>
    <n v="1"/>
    <n v="2016"/>
    <n v="2"/>
    <x v="2"/>
    <n v="28"/>
    <n v="1"/>
    <s v="2.g. Biologi"/>
    <s v="Roskilde Gymnasium"/>
    <s v="Domkirkepladsen 1"/>
    <s v="4000 Roskilde"/>
    <s v="Roskilde"/>
    <s v="Sjælland"/>
    <s v="Domkirkepladsen 1, 4000 Roskilde"/>
    <d v="2015-08-21T00:00:00"/>
    <n v="100"/>
    <s v="-"/>
    <n v="2800"/>
    <m/>
    <m/>
    <m/>
    <s v="Anv Sø"/>
    <s v="Karina Lærekdal Sørensen"/>
    <m/>
    <m/>
    <n v="55.565137"/>
    <n v="11.888165000000001"/>
    <d v="2015-05-07T00:00:00"/>
    <s v="DL_F15-018_1"/>
    <m/>
    <m/>
    <m/>
    <m/>
    <m/>
    <m/>
  </r>
  <r>
    <x v="0"/>
    <s v="F15-018"/>
    <s v="Roskilde Gymnasium"/>
    <s v="Karina Lærekdal Sørensen"/>
    <d v="2016-01-21T00:00:00"/>
    <s v="rgks@roskilde-gym.dk"/>
    <n v="29909774"/>
    <n v="1"/>
    <n v="2016"/>
    <n v="2"/>
    <x v="2"/>
    <m/>
    <m/>
    <s v="2.g. Biologi"/>
    <s v="Roskilde Gymnasium"/>
    <s v="Domkirkepladsen 1"/>
    <s v="4000 Roskilde"/>
    <s v="Roskilde"/>
    <s v="Sjælland"/>
    <s v="Domkirkepladsen 1, 4000 Roskilde"/>
    <d v="2015-08-21T00:00:00"/>
    <n v="100"/>
    <s v="-"/>
    <n v="0"/>
    <m/>
    <m/>
    <m/>
    <s v="Bølle Sø"/>
    <s v="Karina Lærekdal Sørensen"/>
    <m/>
    <m/>
    <n v="55.567284000000001"/>
    <n v="11.887934"/>
    <d v="2015-05-07T00:00:00"/>
    <s v="DL_F15-018_2"/>
    <m/>
    <m/>
    <m/>
    <m/>
    <m/>
    <m/>
  </r>
  <r>
    <x v="1"/>
    <s v="F13-015"/>
    <s v="Roskilde Gymnasium"/>
    <s v="Ida Thingstrup"/>
    <d v="2014-11-07T00:00:00"/>
    <s v="rgit@roskilde-gym.dk"/>
    <m/>
    <n v="11"/>
    <n v="2014"/>
    <n v="1"/>
    <x v="0"/>
    <n v="19"/>
    <n v="1"/>
    <s v="2.g. Bioteknologi"/>
    <s v="Roskilde Gymnasium"/>
    <s v="Domkirkepladsen"/>
    <s v="4000 Roskilde"/>
    <s v="Roskilde"/>
    <s v="Sjælland"/>
    <s v="Domkirkepladsen, 4000 Roskilde"/>
    <d v="2014-05-21T00:00:00"/>
    <n v="50"/>
    <s v="Regnskab"/>
    <n v="950"/>
    <m/>
    <d v="2014-05-21T00:00:00"/>
    <d v="2014-08-21T00:00:00"/>
    <s v="Store Kattinge sø, nær fugletårn ved Boserupvej"/>
    <s v="Ida Thingstrup"/>
    <m/>
    <m/>
    <n v="55.665655999999998"/>
    <n v="12.015396000000001"/>
    <d v="2014-08-20T00:00:00"/>
    <s v="DL_F13-015"/>
    <m/>
    <m/>
    <m/>
    <m/>
    <m/>
    <d v="2014-10-02T00:00:00"/>
  </r>
  <r>
    <x v="1"/>
    <s v="F14-026"/>
    <s v="Roskilde Gymnasium"/>
    <s v="Gorm Clausen"/>
    <d v="2015-01-29T00:00:00"/>
    <s v="rggc@roskilde-gym.dk"/>
    <n v="26804725"/>
    <n v="1"/>
    <n v="2015"/>
    <n v="1"/>
    <x v="3"/>
    <n v="26"/>
    <n v="3"/>
    <s v="2.g. Biologi"/>
    <s v="Roskilde Gymnasium"/>
    <s v="Domkirkepladsen"/>
    <s v="4000 Roskilde"/>
    <s v="Roskilde"/>
    <s v="Sjælland"/>
    <s v="Domkirkepladsen, 4000 Roskilde"/>
    <d v="2014-11-13T00:00:00"/>
    <n v="100"/>
    <s v="Regnskab"/>
    <n v="2600"/>
    <m/>
    <m/>
    <m/>
    <m/>
    <s v="Gorm Clausen"/>
    <m/>
    <m/>
    <m/>
    <m/>
    <m/>
    <s v="DL_F14-026"/>
    <m/>
    <m/>
    <m/>
    <m/>
    <m/>
    <d v="2014-12-16T00:00:00"/>
  </r>
  <r>
    <x v="1"/>
    <s v="F15-071"/>
    <s v="Roskilde Gymnasium"/>
    <s v="Karina Lærekdal Sørensen"/>
    <d v="2016-01-15T00:00:00"/>
    <s v="rgks@roskilde-gym.dk"/>
    <n v="29909774"/>
    <n v="1"/>
    <n v="2016"/>
    <n v="2"/>
    <x v="2"/>
    <n v="25"/>
    <n v="1"/>
    <s v="2.g. Biologi"/>
    <s v="Roskilde Gymnasium"/>
    <s v="Domkirkepladsen 1"/>
    <s v="4000 Roskilde"/>
    <s v="Roskilde"/>
    <s v="Sjælland"/>
    <s v="Domkirkepladsen 1, 4000 Roskilde"/>
    <d v="2015-12-07T00:00:00"/>
    <n v="100"/>
    <m/>
    <n v="2500"/>
    <s v="Ombooket, fra F15-018. Vi vil gerne se på prøver fra Bølle Sø eller Avn Sø, prøver er sendt ind fra Gorm Clausen DL_F15-018_2"/>
    <m/>
    <m/>
    <s v="Avnsø"/>
    <s v="Karina Lærekdal Sørensen"/>
    <m/>
    <m/>
    <n v="55.565137"/>
    <n v="11.888165000000001"/>
    <d v="2015-05-07T00:00:00"/>
    <s v="DL_F15-018_1"/>
    <d v="2016-01-14T00:00:00"/>
    <s v="125 µl EB"/>
    <n v="13.6"/>
    <m/>
    <m/>
    <m/>
  </r>
  <r>
    <x v="1"/>
    <s v="F15-033"/>
    <s v="Roskilde Gymnasium"/>
    <s v="Rune Olsen"/>
    <d v="2016-04-26T00:00:00"/>
    <s v="Rune.Olsen@roskilde-gym.dk"/>
    <n v="21180778"/>
    <n v="4"/>
    <n v="2016"/>
    <n v="2"/>
    <x v="2"/>
    <n v="28"/>
    <n v="1"/>
    <s v="1.g. Biologi"/>
    <s v="Roskilde Gymnasium"/>
    <s v="Domkirkepladsen"/>
    <s v="4000 Roskilde"/>
    <s v="Roskilde"/>
    <s v="Sjælland"/>
    <s v="Domkirkepladsen, 4000 Roskilde"/>
    <d v="2015-10-21T00:00:00"/>
    <n v="100"/>
    <m/>
    <n v="2800"/>
    <m/>
    <m/>
    <m/>
    <m/>
    <s v="Rune Olsen"/>
    <m/>
    <m/>
    <m/>
    <m/>
    <m/>
    <m/>
    <m/>
    <m/>
    <m/>
    <m/>
    <m/>
    <m/>
  </r>
  <r>
    <x v="1"/>
    <s v="F15-048"/>
    <s v="Roskilde Gymnasium"/>
    <s v="Christine Brænder Almstrup"/>
    <d v="2016-04-29T00:00:00"/>
    <s v="rgch@roskilde-gym.dk"/>
    <n v="25852802"/>
    <n v="4"/>
    <n v="2016"/>
    <n v="2"/>
    <x v="2"/>
    <n v="30"/>
    <n v="1"/>
    <s v="1.g. Bioteknologi"/>
    <s v="Roskilde Gymnasium"/>
    <s v="Domkirkepladsen"/>
    <s v="4000 Roskilde"/>
    <s v="Roskilde"/>
    <s v="Sjælland"/>
    <s v="Domkirkepladsen, 4000 Roskilde"/>
    <d v="2015-11-17T00:00:00"/>
    <n v="100"/>
    <m/>
    <n v="3000"/>
    <s v="Vi har ikke selv vandprøve med, men benytter jeres. er det ok?_x000d__x000a_"/>
    <m/>
    <m/>
    <m/>
    <m/>
    <m/>
    <m/>
    <m/>
    <m/>
    <m/>
    <m/>
    <m/>
    <m/>
    <m/>
    <m/>
    <m/>
    <m/>
  </r>
  <r>
    <x v="1"/>
    <s v="F15-054"/>
    <s v="Roskilde Gymnasium"/>
    <s v="Rune Sjødahl"/>
    <d v="2016-05-11T00:00:00"/>
    <s v="rgrs@roskilde-gym.dk"/>
    <n v="25678196"/>
    <n v="5"/>
    <n v="2016"/>
    <n v="2"/>
    <x v="2"/>
    <n v="27"/>
    <n v="1"/>
    <s v="1.g. Biologi"/>
    <s v="Roskilde Gymnasium"/>
    <s v="Domkirkepladsen 3"/>
    <s v="4000 Roskilde"/>
    <s v="Roskilde"/>
    <s v="Sjælland"/>
    <s v="Domkirkepladsen 3, 4000 Roskilde"/>
    <d v="2015-11-17T00:00:00"/>
    <n v="100"/>
    <m/>
    <n v="2700"/>
    <s v="Det er en 1g-klasse med studieretning med biologi på A-niveau. "/>
    <m/>
    <m/>
    <m/>
    <m/>
    <m/>
    <m/>
    <m/>
    <m/>
    <m/>
    <m/>
    <m/>
    <m/>
    <m/>
    <m/>
    <m/>
    <m/>
  </r>
  <r>
    <x v="1"/>
    <s v="F13-007"/>
    <s v="Roskilde Katedralskole"/>
    <s v="Mogens Ellebæk"/>
    <d v="2014-12-10T00:00:00"/>
    <s v="Mogens.Ellebaek@rks-gym.dk"/>
    <m/>
    <n v="12"/>
    <n v="2014"/>
    <n v="1"/>
    <x v="0"/>
    <n v="30"/>
    <n v="1"/>
    <s v="2.g. Bioteknologi"/>
    <s v="Roskilde Katedralskole"/>
    <s v="Holbækvej 59"/>
    <s v="4000 Roskilde"/>
    <s v="Roskilde"/>
    <s v="Hovedstaden"/>
    <s v="Holbækvej 59, 4000 Roskilde"/>
    <d v="2014-04-08T00:00:00"/>
    <n v="50"/>
    <s v="Regnskab"/>
    <n v="1500"/>
    <m/>
    <d v="2014-05-21T00:00:00"/>
    <d v="2014-08-14T00:00:00"/>
    <s v="Hyrdehøjskov sø"/>
    <s v="Mogens Ellebæk"/>
    <n v="55.629865899999999"/>
    <n v="12.0528861"/>
    <n v="55.629865899999999"/>
    <n v="12.0528861"/>
    <d v="2014-08-13T00:00:00"/>
    <s v="DL_F13-007"/>
    <m/>
    <m/>
    <m/>
    <m/>
    <m/>
    <d v="2014-10-02T00:00:00"/>
  </r>
  <r>
    <x v="1"/>
    <s v="F14-011"/>
    <s v="Rungsted Gymnasium"/>
    <s v="Knud Johnsen"/>
    <d v="2015-01-27T00:00:00"/>
    <s v="jo@rungsted-gym.dk"/>
    <m/>
    <n v="1"/>
    <n v="2015"/>
    <n v="1"/>
    <x v="3"/>
    <n v="10"/>
    <n v="1"/>
    <s v="3.g. Bioteknologi"/>
    <s v="Rungsted Gymnasium"/>
    <s v="Stadion Allé 14"/>
    <s v="2960 Rungsted Kyst"/>
    <s v="Hørsholm"/>
    <s v="Hovedstaden"/>
    <s v="Stadion Allé 14, 2960 Rungsted Kyst"/>
    <d v="2014-08-19T00:00:00"/>
    <n v="100"/>
    <s v="Regnskab"/>
    <n v="1000"/>
    <m/>
    <d v="2014-08-20T00:00:00"/>
    <d v="2014-09-01T00:00:00"/>
    <s v="Vallerød Gadekær"/>
    <s v="Knud Johnsen"/>
    <s v="55 53' 36,35'' N"/>
    <s v="12 31' 17,81'' Ø"/>
    <n v="55.893431"/>
    <n v="12.521614"/>
    <d v="2014-08-27T00:00:00"/>
    <s v="DL_F14-011"/>
    <m/>
    <m/>
    <m/>
    <m/>
    <m/>
    <d v="2014-12-16T00:00:00"/>
  </r>
  <r>
    <x v="1"/>
    <s v="F14-095"/>
    <s v="Rungsted Gymnasium"/>
    <s v="Knud Johnsen"/>
    <d v="2015-11-20T00:00:00"/>
    <s v="jo@rungsted-gym.dk"/>
    <n v="81503755"/>
    <n v="11"/>
    <n v="2015"/>
    <n v="2"/>
    <x v="1"/>
    <n v="15"/>
    <n v="1"/>
    <s v="3.g. Biologi"/>
    <s v="Rungsted Gymnasium"/>
    <s v="Stadion Allé 14"/>
    <s v="2960 Rungsted Kyst"/>
    <s v="Hørsholm"/>
    <s v="Hovedstaden"/>
    <s v="Stadion Allé 14, 2960 Rungsted Kyst"/>
    <d v="2015-05-16T00:00:00"/>
    <n v="100"/>
    <s v="Regnskab"/>
    <n v="1500"/>
    <s v="Incl 8 elever fra Aurehøj"/>
    <d v="2015-05-18T00:00:00"/>
    <d v="2015-05-19T00:00:00"/>
    <s v="Vallerød gadekær"/>
    <s v="Knud Johnsen"/>
    <s v="55° 53' 33'' N"/>
    <s v="12° 31' 26'' E"/>
    <n v="55.893825999999997"/>
    <n v="12.520884000000001"/>
    <d v="2015-05-18T00:00:00"/>
    <s v="DL_F14-095"/>
    <d v="2015-09-17T00:00:00"/>
    <s v="125 µl EB"/>
    <n v="20"/>
    <m/>
    <m/>
    <m/>
  </r>
  <r>
    <x v="1"/>
    <s v="F15-053"/>
    <s v="Rungsted Gymnasium"/>
    <s v="Charlotte puge"/>
    <d v="2016-05-19T00:00:00"/>
    <s v="Cpuge@hotmail.com"/>
    <n v="26813503"/>
    <n v="5"/>
    <n v="2016"/>
    <n v="2"/>
    <x v="2"/>
    <n v="15"/>
    <n v="1"/>
    <s v="1.g. Bioteknologi"/>
    <s v="Rungsted Gymnasium"/>
    <s v="Stadion Alle"/>
    <s v="2960 Rungsted kyst"/>
    <s v="Hørsholm"/>
    <s v="Hovedstaden"/>
    <s v="Stadion Alle, 2960 Rungsted kyst"/>
    <d v="2015-11-17T00:00:00"/>
    <n v="100"/>
    <m/>
    <n v="1500"/>
    <m/>
    <m/>
    <m/>
    <m/>
    <m/>
    <m/>
    <m/>
    <m/>
    <m/>
    <m/>
    <m/>
    <m/>
    <m/>
    <m/>
    <m/>
    <m/>
    <m/>
  </r>
  <r>
    <x v="0"/>
    <s v="F15-044"/>
    <s v="Rysensteen Gymnasium"/>
    <s v="Jan Andersen"/>
    <d v="2016-03-09T00:00:00"/>
    <s v="ja@rysensteen.dk"/>
    <n v="53743576"/>
    <n v="3"/>
    <n v="2016"/>
    <n v="2"/>
    <x v="2"/>
    <n v="28"/>
    <n v="1"/>
    <s v="3.g. Bioteknologi"/>
    <s v="Rysensteen Gymnasium"/>
    <s v="Tietgensgade 74"/>
    <s v="1704 København V"/>
    <s v="København"/>
    <s v="Hovedstaden"/>
    <s v="Tietgensgade 74, 1704 København V"/>
    <d v="2015-11-17T00:00:00"/>
    <n v="100"/>
    <m/>
    <n v="2800"/>
    <m/>
    <m/>
    <m/>
    <m/>
    <m/>
    <m/>
    <m/>
    <m/>
    <m/>
    <m/>
    <m/>
    <m/>
    <m/>
    <m/>
    <m/>
    <m/>
    <m/>
  </r>
  <r>
    <x v="1"/>
    <s v="F14-002"/>
    <s v="Rysensteen Gymnasium"/>
    <s v="Søren Søgaard"/>
    <d v="2015-04-23T00:00:00"/>
    <s v="ss@rysensteen.dk"/>
    <m/>
    <n v="4"/>
    <n v="2015"/>
    <n v="1"/>
    <x v="3"/>
    <n v="29"/>
    <n v="1"/>
    <s v="1.g. Bioteknologi"/>
    <s v="Rysensteen Gymnasium"/>
    <s v="Tietgensgade 74"/>
    <s v="1704 København V"/>
    <s v="København"/>
    <s v="Hovedstaden"/>
    <s v="Tietgensgade 74, 1704 København V"/>
    <d v="2014-08-06T00:00:00"/>
    <n v="100"/>
    <s v="Regnskab"/>
    <n v="2900"/>
    <m/>
    <d v="2014-08-13T00:00:00"/>
    <m/>
    <m/>
    <s v="Søren Søgaard"/>
    <m/>
    <m/>
    <m/>
    <m/>
    <m/>
    <s v="DL_F14-002"/>
    <s v="2 prøver fra Damhussøen, en fra gadekær i Tjæreby, Roskilde"/>
    <m/>
    <m/>
    <m/>
    <m/>
    <d v="2014-12-16T00:00:00"/>
  </r>
  <r>
    <x v="1"/>
    <s v="F14-093"/>
    <s v="Rysensteen Gymnasium"/>
    <s v="Kasper Kristiansen"/>
    <d v="2015-05-29T00:00:00"/>
    <s v="kk@rysensteen.dk"/>
    <n v="20656667"/>
    <n v="5"/>
    <n v="2015"/>
    <n v="1"/>
    <x v="3"/>
    <n v="25"/>
    <n v="2"/>
    <s v="2.g. Bioteknologi"/>
    <s v="Rysensteen Gymnasium"/>
    <s v="Tietgensgade 74"/>
    <s v="1704 København V"/>
    <s v="København"/>
    <s v="Hovedstaden"/>
    <s v="Tietgensgade 74, 1704 København V"/>
    <d v="2015-05-04T00:00:00"/>
    <n v="100"/>
    <s v="Regnskab"/>
    <n v="2500"/>
    <m/>
    <d v="2015-05-05T00:00:00"/>
    <d v="2015-05-22T00:00:00"/>
    <s v="Sankt Jørgens Sø"/>
    <s v="Kasper Kristiansen"/>
    <m/>
    <m/>
    <n v="55.674534999999999"/>
    <n v="12.556086000000001"/>
    <d v="2015-05-21T00:00:00"/>
    <s v="DL_F14-093"/>
    <d v="2015-05-26T00:00:00"/>
    <s v="125 µl EB"/>
    <n v="2.46"/>
    <m/>
    <m/>
    <m/>
  </r>
  <r>
    <x v="1"/>
    <s v="F14-104"/>
    <s v="Rysensteen Gymnasium"/>
    <s v="Søren Søgaard"/>
    <d v="2016-04-20T00:00:00"/>
    <s v="ss@rysensteen.dk"/>
    <n v="53603891"/>
    <n v="4"/>
    <n v="2016"/>
    <n v="2"/>
    <x v="2"/>
    <n v="30"/>
    <n v="1"/>
    <s v="1.g. Bioteknologi"/>
    <s v="Rysensteen Gymnasium"/>
    <s v="Tietgensgade 74"/>
    <s v="1704 København V"/>
    <s v="København"/>
    <s v="Hovedstaden"/>
    <s v="Tietgensgade 74, 1704 København V"/>
    <d v="2015-06-17T00:00:00"/>
    <n v="100"/>
    <m/>
    <n v="3000"/>
    <m/>
    <d v="2015-06-19T00:00:00"/>
    <m/>
    <m/>
    <s v="Søren Søgaard"/>
    <m/>
    <m/>
    <m/>
    <m/>
    <m/>
    <s v="DL_F14-104"/>
    <m/>
    <m/>
    <m/>
    <m/>
    <m/>
    <m/>
  </r>
  <r>
    <x v="1"/>
    <s v="F15-083"/>
    <s v="Rysensteen Gymnasium"/>
    <s v="Marie Brøndum"/>
    <d v="2016-05-13T00:00:00"/>
    <s v="br@rysensteen.dk"/>
    <n v="60850717"/>
    <n v="5"/>
    <n v="2016"/>
    <n v="2"/>
    <x v="2"/>
    <n v="24"/>
    <n v="1"/>
    <s v="2.g. Biologi"/>
    <s v="Rysensteen Gymnasium"/>
    <s v="Tietgensgade 74"/>
    <s v="1704 København V"/>
    <s v="København"/>
    <m/>
    <s v="Tietgensgade 74, 1704 København V"/>
    <d v="2016-01-13T00:00:00"/>
    <n v="100"/>
    <m/>
    <n v="2400"/>
    <s v="Klassen har biologi på C-niveau. De går på en naturvidenskabelig studieretning, og det er generelt en dygtig klasse"/>
    <m/>
    <m/>
    <m/>
    <m/>
    <m/>
    <m/>
    <m/>
    <m/>
    <m/>
    <m/>
    <m/>
    <m/>
    <m/>
    <m/>
    <m/>
    <m/>
  </r>
  <r>
    <x v="0"/>
    <s v="F14-083"/>
    <s v="Rødovre Gymnasium"/>
    <s v="liane gerup damsø"/>
    <d v="2015-05-06T00:00:00"/>
    <s v="liane.damsoe@skolekom.dk"/>
    <n v="29866967"/>
    <n v="5"/>
    <n v="2015"/>
    <n v="1"/>
    <x v="3"/>
    <n v="28"/>
    <n v="2"/>
    <s v="1.g. Biologi"/>
    <s v="Rødovre Gymnasium"/>
    <s v="hendrikholms bouleward 28"/>
    <s v="2610 Rødovre"/>
    <s v="Rødovre"/>
    <s v="Syddanmark"/>
    <s v="hendrikholms bouleward 28, 2610 Rødovre"/>
    <d v="2015-04-16T00:00:00"/>
    <n v="100"/>
    <s v="-"/>
    <n v="2800"/>
    <m/>
    <d v="2015-04-17T00:00:00"/>
    <m/>
    <m/>
    <s v="liane gerup damsø"/>
    <m/>
    <m/>
    <m/>
    <m/>
    <m/>
    <s v="DL_F14-083"/>
    <m/>
    <m/>
    <m/>
    <m/>
    <m/>
    <m/>
  </r>
  <r>
    <x v="1"/>
    <s v="F14-022"/>
    <s v="Rødovre Gymnasium"/>
    <s v="Nathan Russell"/>
    <d v="2014-11-05T00:00:00"/>
    <s v="npf.russell@gmail.com"/>
    <m/>
    <n v="11"/>
    <n v="2014"/>
    <n v="1"/>
    <x v="0"/>
    <n v="19"/>
    <n v="1"/>
    <s v="3.g. Biologi"/>
    <s v="Rødovre Gymnasium"/>
    <s v="Hendriksholms Boulevard 28"/>
    <s v="2610 Rødovre"/>
    <s v="Rødovre"/>
    <s v="Syddanmark"/>
    <s v="Hendriksholms Boulevard 28, 2610 Rødovre"/>
    <d v="2014-10-10T00:00:00"/>
    <n v="100"/>
    <s v="Regnskab"/>
    <n v="1900"/>
    <m/>
    <m/>
    <m/>
    <m/>
    <s v="Nathan Russell"/>
    <m/>
    <m/>
    <m/>
    <m/>
    <m/>
    <m/>
    <m/>
    <m/>
    <m/>
    <m/>
    <m/>
    <m/>
  </r>
  <r>
    <x v="1"/>
    <s v="F13-051"/>
    <s v="Rødovre Gymnasium"/>
    <s v="Liane Gerup Damsø"/>
    <d v="2015-04-09T00:00:00"/>
    <s v="liane.damsoe@skolekom.dk"/>
    <m/>
    <n v="4"/>
    <n v="2015"/>
    <n v="1"/>
    <x v="3"/>
    <n v="28"/>
    <n v="1"/>
    <s v="2.g. Biologi"/>
    <s v="Rødovre Gymnasium"/>
    <s v="Hendriksholms Boulevard 28"/>
    <s v="2610 Rødovre "/>
    <s v="Rødovre"/>
    <s v="Syddanmark"/>
    <s v="Hendriksholms Boulevard 28, 2610 Rødovre "/>
    <d v="2014-07-23T00:00:00"/>
    <n v="50"/>
    <s v="Regnskab"/>
    <n v="1400"/>
    <m/>
    <d v="2014-07-25T00:00:00"/>
    <d v="2014-09-09T00:00:00"/>
    <s v="Damhussøen"/>
    <s v="Liane Gerup Damsø"/>
    <m/>
    <m/>
    <n v="55.676048000000002"/>
    <n v="12.477121"/>
    <s v="?"/>
    <s v="DL_F13-051"/>
    <m/>
    <m/>
    <m/>
    <m/>
    <m/>
    <d v="2014-12-16T00:00:00"/>
  </r>
  <r>
    <x v="1"/>
    <s v="F14-086"/>
    <s v="Rødovre Gymnasium"/>
    <s v="Liane Gerup Damsø"/>
    <d v="2015-06-03T00:00:00"/>
    <s v="liane.damsoe@skolekom.dk"/>
    <n v="29866967"/>
    <n v="6"/>
    <n v="2015"/>
    <n v="1"/>
    <x v="3"/>
    <n v="26"/>
    <n v="2"/>
    <s v="1.g. Bioteknologi"/>
    <s v="Rødovre Gymnasium"/>
    <s v="Hendrikholms Boulevard 28"/>
    <s v="2610 Rødovre"/>
    <s v="København"/>
    <s v="Syddanmark"/>
    <s v="Hendrikholms Boulevard 28, 2610 Rødovre"/>
    <d v="2015-04-20T00:00:00"/>
    <n v="50"/>
    <s v="Regnskab"/>
    <n v="1300"/>
    <m/>
    <d v="2015-04-23T00:00:00"/>
    <d v="2015-05-06T00:00:00"/>
    <s v="Damhussøen"/>
    <s v="Liane Gerup Damsø"/>
    <m/>
    <m/>
    <n v="55.676375"/>
    <n v="12.477293"/>
    <d v="2015-05-04T00:00:00"/>
    <s v="DL_F14-086"/>
    <d v="2015-05-06T00:00:00"/>
    <s v="125 µl EB"/>
    <n v="6.04"/>
    <m/>
    <m/>
    <m/>
  </r>
  <r>
    <x v="1"/>
    <s v="F14-086_2"/>
    <s v="Rødovre Gymnasium"/>
    <s v="Liane Gerup Damsø"/>
    <d v="2015-06-03T00:00:00"/>
    <s v="liane.damsoe@skolekom.dk"/>
    <n v="29866967"/>
    <n v="6"/>
    <n v="2015"/>
    <n v="1"/>
    <x v="3"/>
    <m/>
    <m/>
    <s v="1.g. Bioteknologi"/>
    <s v="Rødovre Gymnasium"/>
    <s v="Hendrikholms Boulevard 28"/>
    <s v="2610 Rødovre"/>
    <s v="København"/>
    <s v="Syddanmark"/>
    <s v="Hendrikholms Boulevard 28, 2610 Rødovre"/>
    <d v="2015-04-20T00:00:00"/>
    <n v="50"/>
    <s v="Regnskab"/>
    <n v="0"/>
    <m/>
    <d v="2015-04-23T00:00:00"/>
    <d v="2015-11-26T00:00:00"/>
    <s v="Furesøen"/>
    <s v="Liane Gerup Damsø"/>
    <m/>
    <m/>
    <m/>
    <m/>
    <d v="2015-11-26T00:00:00"/>
    <s v="DL_F14-086_2"/>
    <d v="2015-11-26T00:00:00"/>
    <s v="125 µl EB"/>
    <n v="33.200000000000003"/>
    <m/>
    <m/>
    <m/>
  </r>
  <r>
    <x v="0"/>
    <s v="F13-016"/>
    <s v="Sankt Annæ Gymnasium"/>
    <s v="Hans Marker"/>
    <d v="2014-10-15T00:00:00"/>
    <s v="hm@sag.dk"/>
    <m/>
    <n v="10"/>
    <n v="2014"/>
    <n v="1"/>
    <x v="0"/>
    <n v="16"/>
    <m/>
    <s v="2.g. Bioteknologi"/>
    <s v="Sankt Annæ Gymnasium"/>
    <s v="Sjælør Boulevard 135"/>
    <s v="2500 Valby"/>
    <s v="København"/>
    <s v="Hovedstaden"/>
    <s v="Sjælør Boulevard 135, 2500 Valby"/>
    <d v="2014-05-21T00:00:00"/>
    <n v="50"/>
    <s v="-"/>
    <n v="800"/>
    <m/>
    <d v="2014-05-21T00:00:00"/>
    <m/>
    <m/>
    <s v="Hans Marker"/>
    <m/>
    <m/>
    <m/>
    <m/>
    <m/>
    <s v="DL_F13-016"/>
    <m/>
    <m/>
    <m/>
    <m/>
    <m/>
    <m/>
  </r>
  <r>
    <x v="1"/>
    <s v="F14-035"/>
    <s v="Sankt Annæ Gymnasium"/>
    <s v="Mette Bohn Christiansen"/>
    <d v="2015-04-21T00:00:00"/>
    <s v="mc@sag.dk"/>
    <n v="20269256"/>
    <n v="4"/>
    <n v="2015"/>
    <n v="1"/>
    <x v="3"/>
    <n v="16"/>
    <n v="4"/>
    <s v="3.g. Bioteknologi"/>
    <s v="Sankt Annæ Gymnasium"/>
    <s v="Sjælør Boulevard 135"/>
    <s v="2500 Valby"/>
    <s v="København"/>
    <s v="Hovedstaden"/>
    <s v="Sjælør Boulevard 135, 2500 Valby"/>
    <d v="2015-01-04T00:00:00"/>
    <n v="100"/>
    <s v="Regnskab"/>
    <n v="1600"/>
    <m/>
    <m/>
    <m/>
    <m/>
    <s v="Mette Bohn Christiansen"/>
    <m/>
    <m/>
    <m/>
    <m/>
    <m/>
    <m/>
    <m/>
    <m/>
    <m/>
    <m/>
    <m/>
    <m/>
  </r>
  <r>
    <x v="1"/>
    <s v="F13-017"/>
    <s v="Sankt Annæ Gymnasium"/>
    <s v="Hans Marker"/>
    <d v="2015-05-13T00:00:00"/>
    <s v="hm@sag.dk"/>
    <m/>
    <n v="5"/>
    <n v="2015"/>
    <n v="1"/>
    <x v="3"/>
    <n v="15"/>
    <n v="1"/>
    <s v="1.g. Bioteknologi"/>
    <s v="Sankt Annæ Gymnasium"/>
    <s v="Sjælør Boulevard 135"/>
    <s v="2500 Valby"/>
    <s v="København"/>
    <s v="Hovedstaden"/>
    <s v="Sjælør Boulevard 135, 2500 Valby"/>
    <d v="2014-05-21T00:00:00"/>
    <n v="50"/>
    <s v="Regnskab"/>
    <n v="750"/>
    <m/>
    <d v="2015-04-01T00:00:00"/>
    <d v="2015-04-29T00:00:00"/>
    <s v="Ishøj Søpark"/>
    <s v="Hans Marker"/>
    <s v="55° 36,518' N"/>
    <s v="012° 20.245' E"/>
    <n v="55.608632999999998"/>
    <n v="12.337417"/>
    <d v="2015-04-28T00:00:00"/>
    <s v="DL_F13-17_1"/>
    <d v="2015-05-06T00:00:00"/>
    <s v="125 µl EB"/>
    <n v="2.98"/>
    <m/>
    <m/>
    <d v="2014-12-16T00:00:00"/>
  </r>
  <r>
    <x v="1"/>
    <s v="F13-017"/>
    <s v="Sankt Annæ Gymnasium"/>
    <s v="Hans Marker"/>
    <d v="2015-05-13T00:00:00"/>
    <s v="hm@sag.dk"/>
    <m/>
    <n v="5"/>
    <n v="2015"/>
    <n v="1"/>
    <x v="3"/>
    <m/>
    <m/>
    <s v="1.g. Bioteknologi"/>
    <s v="Sankt Annæ Gymnasium"/>
    <s v="Sjælør Boulevard 135"/>
    <s v="2500 Valby"/>
    <s v="København"/>
    <s v="Hovedstaden"/>
    <s v="Sjælør Boulevard 135, 2500 Valby"/>
    <d v="2014-05-21T00:00:00"/>
    <n v="50"/>
    <s v="Regnskab"/>
    <n v="0"/>
    <m/>
    <d v="2015-04-01T00:00:00"/>
    <d v="2015-04-29T00:00:00"/>
    <s v="Måløv"/>
    <s v="Hans Marker"/>
    <s v="55° 36,518' N"/>
    <s v="012° 20.245' E"/>
    <n v="55.608632999999998"/>
    <n v="12.337417"/>
    <d v="2015-04-28T00:00:00"/>
    <s v="DL_F13-17_2"/>
    <d v="2015-05-06T00:00:00"/>
    <s v="125 µl EB"/>
    <n v="6.84"/>
    <m/>
    <m/>
    <d v="2014-12-16T00:00:00"/>
  </r>
  <r>
    <x v="1"/>
    <s v="F13-024"/>
    <s v="Selandia, HTX"/>
    <s v="Frederikke Tom-Petersen"/>
    <d v="2014-11-11T00:00:00"/>
    <s v="frto@sceu.dk"/>
    <m/>
    <n v="11"/>
    <n v="2014"/>
    <n v="1"/>
    <x v="0"/>
    <n v="27"/>
    <n v="1"/>
    <s v="3.g. Bioteknologi"/>
    <s v="Selandia, HTX"/>
    <s v="Willemoesvej 4"/>
    <s v="4200 Slagelse"/>
    <s v="Slagelse"/>
    <s v="Hovedstaden"/>
    <s v="Willemoesvej 4, 4200 Slagelse"/>
    <d v="2014-05-26T00:00:00"/>
    <n v="50"/>
    <s v="Regnskab"/>
    <n v="1350"/>
    <m/>
    <d v="2014-05-28T00:00:00"/>
    <d v="2014-09-11T00:00:00"/>
    <s v="Tranemosen"/>
    <s v="Frederikke Tom-Petersen"/>
    <m/>
    <m/>
    <n v="55.568595999999999"/>
    <n v="11.399539000000001"/>
    <d v="2014-09-09T00:00:00"/>
    <s v="DL_F13-024"/>
    <m/>
    <m/>
    <m/>
    <m/>
    <m/>
    <d v="2014-10-02T00:00:00"/>
  </r>
  <r>
    <x v="1"/>
    <s v="F15-070"/>
    <s v="Silkeborg Gymnasium"/>
    <s v="Maiken Larsen"/>
    <d v="2016-02-04T00:00:00"/>
    <s v="kl@sg.dk"/>
    <n v="25135959"/>
    <n v="2"/>
    <n v="2016"/>
    <n v="2"/>
    <x v="2"/>
    <n v="28"/>
    <n v="2"/>
    <s v="3.g. Bioteknologi"/>
    <s v="Silkeborg Gymnasium"/>
    <s v="Oslovej 10"/>
    <s v="8600 Silkeborg"/>
    <s v="Silkeborg"/>
    <s v="Hovedstaden"/>
    <s v="Oslovej 10, 8600 Silkeborg"/>
    <d v="2015-12-07T00:00:00"/>
    <n v="100"/>
    <m/>
    <n v="2800"/>
    <m/>
    <m/>
    <m/>
    <m/>
    <m/>
    <m/>
    <m/>
    <m/>
    <m/>
    <m/>
    <m/>
    <m/>
    <m/>
    <m/>
    <m/>
    <m/>
    <m/>
  </r>
  <r>
    <x v="1"/>
    <s v="F15-072"/>
    <s v="Silkeborg Gymnasium"/>
    <s v="Kim Bidstrup Withen"/>
    <d v="2016-03-09T00:00:00"/>
    <s v="kb@ngh.nu"/>
    <n v="60767799"/>
    <n v="3"/>
    <n v="2016"/>
    <n v="2"/>
    <x v="2"/>
    <n v="10"/>
    <n v="2"/>
    <s v="3.g. Bioteknologi"/>
    <s v="Silkeborg Gymnasium"/>
    <s v="Oslovej 10"/>
    <s v="8600 Silkeborg"/>
    <s v="Silkeborg"/>
    <s v="Hovedstaden"/>
    <s v="Oslovej 10, 8600 Silkeborg"/>
    <d v="2015-12-23T00:00:00"/>
    <n v="100"/>
    <m/>
    <n v="1000"/>
    <s v="Eleverne er en masterclass i biologi og bioteknologi, hvor eleverne kommer fra Silkeborg, Svendborg og Næstved Gymnasium. De er dygtige og vil gerne udfordres. Hvis I har et ekstra fagligt gear må I gerne bruge det."/>
    <m/>
    <m/>
    <m/>
    <m/>
    <m/>
    <m/>
    <m/>
    <m/>
    <m/>
    <m/>
    <m/>
    <m/>
    <m/>
    <m/>
    <m/>
    <m/>
  </r>
  <r>
    <x v="1"/>
    <s v="F14-107"/>
    <s v="Skanderborg Gymnasium"/>
    <s v="Mikala Winther Voldby"/>
    <d v="2015-10-06T00:00:00"/>
    <s v="vv@skanderborg-gym.dk"/>
    <n v="30276193"/>
    <n v="10"/>
    <n v="2015"/>
    <n v="2"/>
    <x v="1"/>
    <n v="20"/>
    <n v="2"/>
    <s v="3.g. Bioteknologi"/>
    <s v="Skanderborg Gymnasium"/>
    <s v="Højvangens Torv 6"/>
    <s v="8660 Skanderborg"/>
    <s v="Skanderborg"/>
    <s v="Hovedstaden"/>
    <s v="Højvangens Torv 6, 8660 Skanderborg"/>
    <d v="2015-06-25T00:00:00"/>
    <n v="100"/>
    <s v="Regnskab"/>
    <n v="2000"/>
    <m/>
    <d v="2015-06-29T00:00:00"/>
    <m/>
    <s v="Skanderborg Sø, Vestermølle"/>
    <s v="Mikala Winther Voldby"/>
    <n v="56.027807000000003"/>
    <n v="9.9569960000000002"/>
    <n v="56.027807000000003"/>
    <n v="9.9569960000000002"/>
    <d v="2015-08-21T00:00:00"/>
    <s v="DL_F14-107"/>
    <d v="2015-09-28T00:00:00"/>
    <s v="125 µl EB"/>
    <n v="2.04"/>
    <m/>
    <m/>
    <m/>
  </r>
  <r>
    <x v="0"/>
    <s v="F13-032"/>
    <s v="Slagelse Gymnasium"/>
    <s v="Kate Beck Jacobsen"/>
    <d v="2014-11-13T00:00:00"/>
    <s v="kj@slagelse-gym.dk"/>
    <m/>
    <n v="11"/>
    <n v="2014"/>
    <n v="1"/>
    <x v="0"/>
    <n v="22"/>
    <n v="1"/>
    <s v="2.g. Biologi"/>
    <s v="Slagelse Gymnasium"/>
    <s v="Willemoesvej 2a"/>
    <s v="4200 Slagelse"/>
    <s v="Slagelse"/>
    <s v="Hovedstaden"/>
    <s v="Willemoesvej 2a, 4200 Slagelse"/>
    <d v="2014-05-29T00:00:00"/>
    <n v="50"/>
    <s v="-"/>
    <n v="1100"/>
    <m/>
    <d v="2014-06-16T00:00:00"/>
    <m/>
    <m/>
    <s v="Kate Beck Jacobsen"/>
    <m/>
    <m/>
    <m/>
    <m/>
    <m/>
    <s v="DL_F13-032"/>
    <m/>
    <m/>
    <m/>
    <m/>
    <m/>
    <d v="2014-10-02T00:00:00"/>
  </r>
  <r>
    <x v="0"/>
    <s v="F15-001"/>
    <s v="Slagelse Gymnasium"/>
    <s v="Trine Nielsen"/>
    <d v="2015-09-25T00:00:00"/>
    <s v="te@slagelse-gym.dk"/>
    <n v="28970393"/>
    <n v="9"/>
    <n v="2015"/>
    <n v="2"/>
    <x v="1"/>
    <n v="26"/>
    <n v="1"/>
    <s v="3.g. Biologi"/>
    <s v="Slagelse Gymnasium"/>
    <s v="Willemoesvej 2a"/>
    <s v="4200 Slagelse"/>
    <s v="Slagelse"/>
    <s v="Sjælland"/>
    <s v="Willemoesvej 2a, 4200 Slagelse"/>
    <d v="2015-08-04T00:00:00"/>
    <n v="100"/>
    <s v="-"/>
    <n v="2600"/>
    <m/>
    <m/>
    <m/>
    <m/>
    <s v="Trine Nielsen"/>
    <m/>
    <m/>
    <m/>
    <m/>
    <m/>
    <s v="DL_F15-001"/>
    <m/>
    <m/>
    <m/>
    <m/>
    <m/>
    <m/>
  </r>
  <r>
    <x v="1"/>
    <s v="F15-065"/>
    <s v="Solrød Gymnasium"/>
    <s v="Laura Dall Køhler"/>
    <d v="2016-04-15T00:00:00"/>
    <s v="sglk@solgym.dk"/>
    <n v="31230190"/>
    <n v="4"/>
    <n v="2016"/>
    <n v="2"/>
    <x v="2"/>
    <n v="30"/>
    <n v="1"/>
    <s v="2.g. Biologi"/>
    <s v="Solrød Gymnasium"/>
    <s v="Solrød Center 2"/>
    <s v="2680 Solrød Strand"/>
    <s v="Solrød"/>
    <s v="Midtjylland"/>
    <s v="Solrød Center 2, 2680 Solrød Strand"/>
    <d v="2015-11-26T00:00:00"/>
    <n v="100"/>
    <m/>
    <n v="3000"/>
    <m/>
    <m/>
    <m/>
    <m/>
    <m/>
    <m/>
    <m/>
    <m/>
    <m/>
    <m/>
    <m/>
    <m/>
    <m/>
    <m/>
    <m/>
    <m/>
    <m/>
  </r>
  <r>
    <x v="1"/>
    <s v="F15-051"/>
    <s v="Solrød Gymnasium"/>
    <s v="Bodil Theilade"/>
    <d v="2016-04-27T00:00:00"/>
    <s v="sgbth@solgym.dk"/>
    <n v="27127093"/>
    <n v="4"/>
    <n v="2016"/>
    <n v="2"/>
    <x v="2"/>
    <n v="29"/>
    <n v="1"/>
    <s v="1.g. Biologi"/>
    <s v="Solrød Gymnasium"/>
    <s v="Solrød Center 2"/>
    <s v="2680 Solrød Strand"/>
    <s v="Solrød"/>
    <s v="Midtjylland"/>
    <s v="Solrød Center 2, 2680 Solrød Strand"/>
    <d v="2015-11-17T00:00:00"/>
    <n v="100"/>
    <m/>
    <n v="2900"/>
    <m/>
    <m/>
    <m/>
    <m/>
    <m/>
    <m/>
    <m/>
    <m/>
    <m/>
    <m/>
    <m/>
    <m/>
    <m/>
    <m/>
    <m/>
    <m/>
    <m/>
  </r>
  <r>
    <x v="1"/>
    <s v="F15-031"/>
    <s v="SRP-elever, Borupgaard Gym"/>
    <s v="Andreas Kelager og Marie Lillemark"/>
    <d v="2015-11-18T00:00:00"/>
    <s v="akelager@snm.ku.dk; marie.lillemark@snm.ku.dk"/>
    <n v="20616020"/>
    <n v="11"/>
    <n v="2015"/>
    <n v="2"/>
    <x v="1"/>
    <n v="1"/>
    <m/>
    <s v="3.g. Biologi/Biotek"/>
    <s v="SRP-elever, Borupgaard Gym"/>
    <s v="Gothersgade 130"/>
    <s v="1350 København K"/>
    <s v="København"/>
    <s v="Midtjylland"/>
    <s v="Gothersgade 130, 1350 København K"/>
    <d v="2015-10-20T00:00:00"/>
    <n v="100"/>
    <s v="N/A"/>
    <s v="N/A"/>
    <m/>
    <m/>
    <d v="2015-11-16T00:00:00"/>
    <s v="Svanemøllen Havn"/>
    <s v="Andreas Kelager og Marie Lillemark"/>
    <m/>
    <m/>
    <m/>
    <m/>
    <d v="2015-11-11T00:00:00"/>
    <s v="DL_F15_031_3"/>
    <d v="2015-11-16T00:00:00"/>
    <s v="125 µl EB"/>
    <n v="2.34"/>
    <m/>
    <m/>
    <m/>
  </r>
  <r>
    <x v="1"/>
    <s v="F15-031"/>
    <s v="SRP-elever, Frederiksværk Gym"/>
    <s v="Andreas Kelager og Marie Lillemark"/>
    <d v="2015-11-18T00:00:00"/>
    <s v="akelager@snm.ku.dk; marie.lillemark@snm.ku.dk"/>
    <n v="20616020"/>
    <n v="11"/>
    <n v="2015"/>
    <n v="2"/>
    <x v="1"/>
    <n v="1"/>
    <m/>
    <s v="3.g. Biologi/Biotek"/>
    <s v="SRP-elever, Frederiksværk Gym"/>
    <s v="Gothersgade 130"/>
    <s v="1350 København K"/>
    <s v="København"/>
    <s v="Sjælland"/>
    <s v="Gothersgade 130, 1350 København K"/>
    <d v="2015-10-20T00:00:00"/>
    <n v="100"/>
    <s v="N/A"/>
    <s v="N/A"/>
    <m/>
    <m/>
    <d v="2015-11-16T00:00:00"/>
    <s v="Frederiksværk"/>
    <s v="Andreas Kelager og Marie Lillemark"/>
    <m/>
    <m/>
    <m/>
    <m/>
    <d v="2015-11-12T00:00:00"/>
    <s v="DL_F15_031_1"/>
    <d v="2015-11-16T00:00:00"/>
    <s v="125 µl EB"/>
    <n v="11.1"/>
    <m/>
    <m/>
    <m/>
  </r>
  <r>
    <x v="1"/>
    <s v="F15-031"/>
    <s v="SRP-elever, Frederiksværk Gym"/>
    <s v="Andreas Kelager og Marie Lillemark"/>
    <d v="2015-11-18T00:00:00"/>
    <s v="akelager@snm.ku.dk; marie.lillemark@snm.ku.dk"/>
    <n v="20616020"/>
    <n v="11"/>
    <n v="2015"/>
    <n v="2"/>
    <x v="1"/>
    <n v="1"/>
    <m/>
    <s v="3.g. Biologi/Biotek"/>
    <s v="SRP-elever, Frederiksværk Gym"/>
    <s v="Gothersgade 130"/>
    <s v="1350 København K"/>
    <s v="København"/>
    <s v="Sjælland"/>
    <s v="Gothersgade 130, 1350 København K"/>
    <d v="2015-10-20T00:00:00"/>
    <s v="DKK 100"/>
    <s v="N/A"/>
    <s v="N/A"/>
    <m/>
    <m/>
    <d v="2015-11-16T00:00:00"/>
    <s v="Frederiksværk"/>
    <s v="Andreas Kelager og Marie Lillemark"/>
    <m/>
    <m/>
    <m/>
    <m/>
    <d v="2015-11-12T00:00:00"/>
    <s v="DL_F15_031_2"/>
    <d v="2015-11-16T00:00:00"/>
    <s v="125 µl EB"/>
    <n v="11.5"/>
    <m/>
    <m/>
    <m/>
  </r>
  <r>
    <x v="1"/>
    <s v="F15-031"/>
    <s v="SRP-elever, Rødovre Gym"/>
    <s v="Andreas Kelager og Marie Lillemark"/>
    <d v="2015-11-18T00:00:00"/>
    <s v="akelager@snm.ku.dk; marie.lillemark@snm.ku.dk"/>
    <n v="20616020"/>
    <n v="11"/>
    <n v="2015"/>
    <n v="2"/>
    <x v="1"/>
    <n v="1"/>
    <m/>
    <s v="3.g. Biologi/Biotek"/>
    <s v="SRP-elever, Rødovre Gym"/>
    <s v="Gothersgade 130"/>
    <s v="1350 København K"/>
    <s v="København"/>
    <s v="Sjælland"/>
    <s v="Gothersgade 130, 1350 København K"/>
    <d v="2015-10-20T00:00:00"/>
    <n v="100"/>
    <s v="N/A"/>
    <s v="N/A"/>
    <m/>
    <m/>
    <d v="2015-11-16T00:00:00"/>
    <s v="Frederiksværk"/>
    <s v="Andreas Kelager og Marie Lillemark"/>
    <m/>
    <m/>
    <m/>
    <m/>
    <d v="2015-11-12T00:00:00"/>
    <s v="DL_F15_031_1"/>
    <d v="2015-11-16T00:00:00"/>
    <s v="125 µl EB"/>
    <n v="11.1"/>
    <m/>
    <m/>
    <m/>
  </r>
  <r>
    <x v="1"/>
    <s v="F13-027"/>
    <s v="Stenhus Gymnasium &amp; HF"/>
    <s v="Johannes Worm"/>
    <d v="2014-11-12T00:00:00"/>
    <s v="biosof@gmail.com"/>
    <m/>
    <n v="11"/>
    <n v="2014"/>
    <n v="1"/>
    <x v="0"/>
    <n v="28"/>
    <n v="1"/>
    <s v="3.g. Biologi"/>
    <s v="Stenhus Gymnasium &amp; HF"/>
    <s v="Stenhusvej 20"/>
    <s v="4300 Holbæk"/>
    <s v="Holbæk"/>
    <s v="Sjælland"/>
    <s v="Stenhusvej 20, 4300 Holbæk"/>
    <d v="2014-05-28T00:00:00"/>
    <n v="50"/>
    <s v="Regnskab"/>
    <n v="1400"/>
    <m/>
    <d v="2014-06-16T00:00:00"/>
    <d v="2014-08-26T00:00:00"/>
    <s v="Kragemosen, Samsø nord"/>
    <s v="Johannes Worm"/>
    <s v="55 59' 17,4'' N"/>
    <s v="10 33'42,6'' Ø"/>
    <n v="55.988166999999997"/>
    <n v="10.561833"/>
    <d v="2014-08-22T00:00:00"/>
    <s v="DL_F13-027"/>
    <m/>
    <m/>
    <m/>
    <m/>
    <m/>
    <d v="2014-10-02T00:00:00"/>
  </r>
  <r>
    <x v="1"/>
    <s v="F14-004"/>
    <s v="Stenhus Gymnasium &amp; HF"/>
    <s v="Nadja Ramseyer"/>
    <d v="2015-01-22T00:00:00"/>
    <s v="nramseyer@gmail.com"/>
    <m/>
    <n v="1"/>
    <n v="2015"/>
    <n v="1"/>
    <x v="3"/>
    <n v="26"/>
    <n v="2"/>
    <s v="3.g. Bioteknologi"/>
    <s v="Stenhus Gymnasium &amp; HF"/>
    <s v="Stenhusvej 20"/>
    <s v="4300 Holbæk"/>
    <s v="Holbæk"/>
    <s v="Hovedstaden"/>
    <s v="Stenhusvej 20, 4300 Holbæk"/>
    <d v="2014-08-07T00:00:00"/>
    <n v="100"/>
    <s v="Regnskab"/>
    <n v="2600"/>
    <m/>
    <d v="2014-08-13T00:00:00"/>
    <d v="2014-09-02T00:00:00"/>
    <s v="Sø v.Stenhus gym. Busstoppested"/>
    <s v="Nadja Ramseyer"/>
    <m/>
    <m/>
    <n v="55.710546000000001"/>
    <n v="11.682721000000001"/>
    <d v="2014-08-26T00:00:00"/>
    <s v="DL_F14-004"/>
    <m/>
    <m/>
    <m/>
    <m/>
    <m/>
    <d v="2014-12-16T00:00:00"/>
  </r>
  <r>
    <x v="1"/>
    <s v="F15-043"/>
    <s v="Stenhus Gymnasium og HF"/>
    <s v="Peter Jensen"/>
    <d v="2016-03-30T00:00:00"/>
    <s v="911jensen@gmail.com"/>
    <n v="28959901"/>
    <n v="3"/>
    <n v="2016"/>
    <n v="2"/>
    <x v="2"/>
    <n v="15"/>
    <n v="1"/>
    <s v="3.g. Bioteknologi"/>
    <s v="Stenhus Gymnasium og HF"/>
    <s v="Stenhusvej 20"/>
    <s v="4300 Holbæk"/>
    <s v="Holbæk"/>
    <s v="Hovedstaden"/>
    <s v="Stenhusvej 20, 4300 Holbæk"/>
    <d v="2015-11-17T00:00:00"/>
    <n v="100"/>
    <m/>
    <n v="1500"/>
    <s v="Vi glæder os.   Vh.  Peter Jensen. "/>
    <m/>
    <m/>
    <m/>
    <m/>
    <m/>
    <m/>
    <m/>
    <m/>
    <m/>
    <m/>
    <m/>
    <m/>
    <m/>
    <m/>
    <m/>
    <m/>
  </r>
  <r>
    <x v="1"/>
    <s v="F15-057"/>
    <s v="Stenhus Gymnasium og HF"/>
    <s v="Anfinn Joensen"/>
    <d v="2016-05-18T00:00:00"/>
    <s v="anfinn@gmail.com"/>
    <n v="30825556"/>
    <n v="5"/>
    <n v="2016"/>
    <n v="2"/>
    <x v="2"/>
    <n v="30"/>
    <n v="2"/>
    <s v="1.g. Bioteknologi"/>
    <s v="Stenhus Gymnasium og HF"/>
    <s v="Stenhusvej 20"/>
    <s v="4300 Holbæk"/>
    <s v="Holbæk"/>
    <s v="Hovedstaden"/>
    <s v="Stenhusvej 20, 4300 Holbæk"/>
    <d v="2015-11-17T00:00:00"/>
    <n v="100"/>
    <m/>
    <n v="3000"/>
    <m/>
    <m/>
    <m/>
    <m/>
    <m/>
    <m/>
    <m/>
    <m/>
    <m/>
    <m/>
    <m/>
    <m/>
    <m/>
    <m/>
    <m/>
    <m/>
    <m/>
  </r>
</pivotCacheRecords>
</file>

<file path=xl/pivotCache/pivotCacheRecords3.xml><?xml version="1.0" encoding="utf-8"?>
<pivotCacheRecords xmlns="http://schemas.openxmlformats.org/spreadsheetml/2006/main" xmlns:r="http://schemas.openxmlformats.org/officeDocument/2006/relationships" count="307">
  <r>
    <x v="0"/>
    <s v="F13-041"/>
    <s v="Allerød Gymnasium"/>
    <s v="Malthe Lund"/>
    <d v="2014-10-16T00:00:00"/>
    <s v="malthelund@gmail.com"/>
    <m/>
    <n v="10"/>
    <n v="2014"/>
    <n v="1"/>
    <x v="0"/>
    <n v="27"/>
    <m/>
    <s v="2.g. Biologi"/>
    <s v="Allerød Gymnasium"/>
    <s v="Rådhusvej 6"/>
    <s v="3450 Allerød"/>
    <s v="Allerød"/>
    <e v="#N/A"/>
    <s v="Rådhusvej 6, 3450 Allerød"/>
    <d v="2014-06-26T00:00:00"/>
    <n v="100"/>
    <s v="-"/>
    <n v="2700"/>
    <m/>
    <d v="2014-06-26T00:00:00"/>
    <m/>
    <m/>
    <s v="Malthe Lund"/>
    <m/>
    <m/>
    <m/>
    <m/>
    <m/>
    <s v="DL_F13-041"/>
    <m/>
    <m/>
    <m/>
    <m/>
    <m/>
    <m/>
  </r>
  <r>
    <x v="0"/>
    <s v="F13-044"/>
    <s v="Allerød Gymnasium"/>
    <s v="Max Torbensen"/>
    <d v="2014-11-21T00:00:00"/>
    <s v="maxtorbensen@hotmail.com"/>
    <m/>
    <n v="11"/>
    <n v="2014"/>
    <n v="1"/>
    <x v="0"/>
    <n v="12"/>
    <n v="1"/>
    <s v="3.g. Biologi"/>
    <s v="Allerød Gymnasium"/>
    <s v="Rådhusvej 6"/>
    <s v="3450 Allerød"/>
    <s v="Allerød"/>
    <e v="#N/A"/>
    <s v="Rådhusvej 6, 3450 Allerød"/>
    <d v="2014-06-26T00:00:00"/>
    <n v="100"/>
    <s v="-"/>
    <n v="1200"/>
    <m/>
    <d v="2014-06-26T00:00:00"/>
    <d v="2014-08-20T00:00:00"/>
    <s v="Branddam, Rådhusvej 6, Allerød"/>
    <s v="Max Torbensen"/>
    <s v="55 51' 52,8'' N"/>
    <s v="12 19' 56,8'' Ø"/>
    <n v="55.864367000000001"/>
    <n v="12.332561"/>
    <d v="2014-08-18T00:00:00"/>
    <s v="DL_F13-044"/>
    <m/>
    <m/>
    <m/>
    <m/>
    <m/>
    <d v="2014-10-02T00:00:00"/>
  </r>
  <r>
    <x v="0"/>
    <s v="F14-085"/>
    <s v="Allerød Gymnasium"/>
    <s v="Louise Lund Bækgaard"/>
    <d v="2015-09-04T00:00:00"/>
    <s v="louise.lund.baekgaard@skolekom.dk"/>
    <n v="26152562"/>
    <n v="9"/>
    <n v="2015"/>
    <n v="2"/>
    <x v="1"/>
    <n v="23"/>
    <n v="1"/>
    <s v="2.g. Bioteknologi"/>
    <s v="Allerød Gymnasium"/>
    <s v="Rådhusvej 6"/>
    <s v="3450 Allerød"/>
    <s v="Allerød"/>
    <e v="#N/A"/>
    <s v="Rådhusvej 6, 3450 Allerød"/>
    <d v="2015-04-20T00:00:00"/>
    <n v="100"/>
    <s v="-"/>
    <n v="2300"/>
    <m/>
    <d v="2015-04-23T00:00:00"/>
    <d v="2015-04-29T00:00:00"/>
    <s v="Allerød gymnasie regnvandsbassin"/>
    <s v="Louise Lund Bækgaard"/>
    <m/>
    <m/>
    <n v="55.862330999999998"/>
    <n v="12.334121"/>
    <d v="2015-04-27T00:00:00"/>
    <s v="DL_F14-85_1"/>
    <d v="2015-05-06T00:00:00"/>
    <s v="125 µl EB"/>
    <n v="11.6"/>
    <m/>
    <m/>
    <m/>
  </r>
  <r>
    <x v="0"/>
    <s v="F14-085"/>
    <s v="Allerød Gymnasium"/>
    <s v="Louise Lund Bækgaard"/>
    <d v="2015-09-04T00:00:00"/>
    <s v="louise.lund.baekgaard@skolekom.dk"/>
    <n v="26152562"/>
    <n v="9"/>
    <n v="2015"/>
    <n v="2"/>
    <x v="1"/>
    <m/>
    <m/>
    <s v="2.g. Bioteknologi"/>
    <s v="Allerød Gymnasium"/>
    <s v="Rådhusvej 6"/>
    <s v="3450 Allerød"/>
    <s v="Allerød"/>
    <e v="#N/A"/>
    <s v="Rådhusvej 6, 3450 Allerød"/>
    <d v="2015-04-20T00:00:00"/>
    <n v="100"/>
    <s v="-"/>
    <n v="0"/>
    <m/>
    <d v="2015-04-23T00:00:00"/>
    <d v="2015-04-29T00:00:00"/>
    <s v="Allerød/lillerød"/>
    <s v="Louise Lund Bækgaard"/>
    <m/>
    <m/>
    <n v="55.862330999999998"/>
    <n v="12.334121"/>
    <d v="2015-04-27T00:00:00"/>
    <s v="DL_F14-85_2"/>
    <d v="2015-05-06T00:00:00"/>
    <s v="125 µl EB"/>
    <n v="5.24"/>
    <s v="Clara/Frederikke/Mehrshrshad"/>
    <m/>
    <m/>
  </r>
  <r>
    <x v="1"/>
    <s v="F13-019"/>
    <s v="Allerød Gymnasium"/>
    <s v="Birgitte Stokbro"/>
    <d v="2014-10-09T00:00:00"/>
    <s v="birgittestokbro@gmail.com"/>
    <m/>
    <n v="10"/>
    <n v="2014"/>
    <n v="1"/>
    <x v="0"/>
    <n v="29"/>
    <n v="1"/>
    <s v="2.g. Biologi"/>
    <s v="Allerød Gymnasium"/>
    <s v="Rådhusvej 6"/>
    <s v="3450 Allerød"/>
    <s v="Allerød"/>
    <e v="#N/A"/>
    <s v="Rådhusvej 6, 3450 Allerød"/>
    <d v="2014-05-21T00:00:00"/>
    <n v="50"/>
    <s v="Regnskab"/>
    <n v="1450"/>
    <m/>
    <d v="2014-05-26T00:00:00"/>
    <d v="2014-08-21T00:00:00"/>
    <s v="Furesø, Birkerød roklub"/>
    <s v="Birgitte Stokbro"/>
    <m/>
    <m/>
    <n v="55.815637000000002"/>
    <n v="12.433669999999999"/>
    <d v="2014-08-19T00:00:00"/>
    <s v="DL_F13-019"/>
    <m/>
    <m/>
    <m/>
    <m/>
    <s v="Ja"/>
    <d v="2014-10-02T00:00:00"/>
  </r>
  <r>
    <x v="1"/>
    <s v="F13-019"/>
    <s v="Allerød Gymnasium"/>
    <s v="Birgitte Stokbro"/>
    <d v="2014-10-09T00:00:00"/>
    <s v="birgittestokbro@gmail.com"/>
    <m/>
    <n v="10"/>
    <n v="2014"/>
    <n v="1"/>
    <x v="0"/>
    <m/>
    <n v="1"/>
    <s v="2.g. Biologi"/>
    <s v="Allerød Gymnasium"/>
    <s v="Rådhusvej 6"/>
    <s v="3450 Allerød"/>
    <s v="Allerød"/>
    <e v="#N/A"/>
    <s v="Rådhusvej 6, 3450 Allerød"/>
    <d v="2014-05-21T00:00:00"/>
    <n v="50"/>
    <s v="Regnskab"/>
    <n v="0"/>
    <m/>
    <d v="2014-05-26T00:00:00"/>
    <d v="2014-08-21T00:00:00"/>
    <s v="Furesø, Dumpedalrendens udløb"/>
    <s v="Birgitte Stokbro"/>
    <m/>
    <m/>
    <n v="55.818671000000002"/>
    <n v="12.450365"/>
    <d v="2014-08-19T00:00:00"/>
    <s v="DL_F13-019"/>
    <m/>
    <m/>
    <m/>
    <m/>
    <s v="Ja"/>
    <d v="2014-10-02T00:00:00"/>
  </r>
  <r>
    <x v="1"/>
    <s v="F13-019"/>
    <s v="Allerød Gymnasium"/>
    <s v="Birgitte Stokbro"/>
    <d v="2014-10-09T00:00:00"/>
    <s v="birgittestokbro@gmail.com"/>
    <m/>
    <n v="10"/>
    <n v="2014"/>
    <n v="1"/>
    <x v="0"/>
    <m/>
    <n v="1"/>
    <s v="2.g. Biologi"/>
    <s v="Allerød Gymnasium"/>
    <s v="Rådhusvej 6"/>
    <s v="3450 Allerød"/>
    <s v="Allerød"/>
    <e v="#N/A"/>
    <s v="Rådhusvej 6, 3450 Allerød"/>
    <d v="2014-05-21T00:00:00"/>
    <n v="50"/>
    <s v="Regnskab"/>
    <n v="0"/>
    <m/>
    <d v="2014-05-26T00:00:00"/>
    <d v="2014-08-21T00:00:00"/>
    <s v="Furesø, Holte roklub"/>
    <s v="Birgitte Stokbro"/>
    <m/>
    <m/>
    <n v="55.815147000000003"/>
    <n v="12.458601"/>
    <d v="2014-08-19T00:00:00"/>
    <s v="DL_F13-019"/>
    <m/>
    <m/>
    <m/>
    <m/>
    <s v="Ja"/>
    <d v="2014-10-02T00:00:00"/>
  </r>
  <r>
    <x v="1"/>
    <s v="F13-005"/>
    <s v="Allerød Gymnasium"/>
    <s v="Vagn Rasmussen"/>
    <d v="2014-10-31T00:00:00"/>
    <s v="vra@mail.dk"/>
    <m/>
    <n v="10"/>
    <n v="2014"/>
    <n v="1"/>
    <x v="0"/>
    <n v="25"/>
    <n v="1"/>
    <s v="3.g. Biologi"/>
    <s v="Allerød Gymnasium"/>
    <s v="Rådhusvej 6"/>
    <s v="3450 Allerød"/>
    <s v="Allerød"/>
    <e v="#N/A"/>
    <s v="Rådhusvej 6, 3450 Allerød"/>
    <d v="2014-04-07T00:00:00"/>
    <n v="50"/>
    <s v="Regnskab"/>
    <n v="1250"/>
    <m/>
    <d v="2014-05-21T00:00:00"/>
    <d v="2014-07-03T00:00:00"/>
    <s v="Gymnasiesøen"/>
    <s v="Vagn Rasmussen"/>
    <m/>
    <m/>
    <n v="55.864296000000003"/>
    <n v="12.332907000000001"/>
    <d v="2014-06-30T00:00:00"/>
    <s v="DL_F13-005"/>
    <m/>
    <m/>
    <m/>
    <m/>
    <s v="Ja"/>
    <d v="2014-10-02T00:00:00"/>
  </r>
  <r>
    <x v="1"/>
    <s v="F13-005"/>
    <s v="Allerød Gymnasium"/>
    <s v="Vagn Rasmussen"/>
    <d v="2014-10-31T00:00:00"/>
    <s v="vra@mail.dk"/>
    <m/>
    <n v="10"/>
    <n v="2014"/>
    <n v="1"/>
    <x v="0"/>
    <m/>
    <m/>
    <s v="3.g. Biologi"/>
    <s v="Allerød Gymnasium"/>
    <s v="Rådhusvej 7"/>
    <s v="3450 Allerød"/>
    <s v="Allerød"/>
    <e v="#N/A"/>
    <m/>
    <d v="2014-04-07T00:00:00"/>
    <n v="50"/>
    <s v="Regnskab"/>
    <n v="0"/>
    <m/>
    <d v="2014-05-21T00:00:00"/>
    <d v="2014-07-03T00:00:00"/>
    <s v="Regnvandsbassinet"/>
    <s v="Vagn Rasmussen"/>
    <m/>
    <m/>
    <n v="55.862619000000002"/>
    <n v="12.334232999999999"/>
    <d v="2014-06-30T00:00:00"/>
    <s v="DL_F13-005"/>
    <m/>
    <m/>
    <m/>
    <m/>
    <s v="Ja"/>
    <d v="2014-10-02T00:00:00"/>
  </r>
  <r>
    <x v="1"/>
    <s v="F13-005"/>
    <s v="Allerød Gymnasium"/>
    <s v="Vagn Rasmussen"/>
    <d v="2014-10-31T00:00:00"/>
    <s v="vra@mail.dk"/>
    <m/>
    <n v="10"/>
    <n v="2014"/>
    <n v="1"/>
    <x v="0"/>
    <m/>
    <m/>
    <s v="3.g. Biologi"/>
    <s v="Allerød Gymnasium"/>
    <s v="Rådhusvej 8"/>
    <s v="3450 Allerød"/>
    <s v="Allerød"/>
    <e v="#N/A"/>
    <m/>
    <d v="2014-04-07T00:00:00"/>
    <n v="50"/>
    <s v="Regnskab"/>
    <n v="0"/>
    <m/>
    <d v="2014-05-21T00:00:00"/>
    <m/>
    <s v="Søren Hvidehusvej, Allerød"/>
    <s v="Vagn Rasmussen"/>
    <m/>
    <m/>
    <n v="55.872183"/>
    <n v="12.362057999999999"/>
    <d v="2014-06-30T00:00:00"/>
    <s v="DL_F13-005"/>
    <m/>
    <m/>
    <m/>
    <m/>
    <s v="Ja"/>
    <d v="2014-10-02T00:00:00"/>
  </r>
  <r>
    <x v="1"/>
    <s v="F13-045"/>
    <s v="Allerød Gymnasium"/>
    <s v="Louise Lund Bækgaard"/>
    <d v="2014-11-20T00:00:00"/>
    <s v="louise.lund.baekgaard@skolekom.dk"/>
    <m/>
    <n v="11"/>
    <n v="2014"/>
    <n v="1"/>
    <x v="0"/>
    <n v="12"/>
    <n v="1"/>
    <s v="3.g. Bioteknologi"/>
    <s v="Allerød Gymnasium"/>
    <s v="Rådhusvej 6"/>
    <s v="3450 Allerød"/>
    <s v="Allerød"/>
    <e v="#N/A"/>
    <s v="Rådhusvej 6, 3450 Allerød"/>
    <d v="2014-06-26T00:00:00"/>
    <n v="100"/>
    <s v="Regnskab"/>
    <n v="1200"/>
    <m/>
    <d v="2014-06-26T00:00:00"/>
    <d v="2014-08-20T00:00:00"/>
    <s v="Rørmose, Allerød"/>
    <s v="Louise Lund Bækgaard"/>
    <m/>
    <m/>
    <n v="55.859008000000003"/>
    <n v="12.325931000000001"/>
    <d v="2014-08-18T00:00:00"/>
    <s v="DL_F13-045"/>
    <m/>
    <m/>
    <m/>
    <m/>
    <m/>
    <d v="2014-10-02T00:00:00"/>
  </r>
  <r>
    <x v="1"/>
    <s v="F14-006"/>
    <s v="Allerød Gymnasium"/>
    <s v="Malthe Lund"/>
    <d v="2014-12-17T00:00:00"/>
    <s v="malthelund@gmail.com"/>
    <m/>
    <n v="12"/>
    <n v="2014"/>
    <n v="1"/>
    <x v="0"/>
    <n v="26"/>
    <n v="1"/>
    <s v="2.g. Biologi"/>
    <s v="Allerød Gymnasium"/>
    <s v="Rådhusvej 6"/>
    <s v="3450 Allerød"/>
    <s v="Allerød"/>
    <e v="#N/A"/>
    <s v="Rådhusvej 6, 3450 Allerød"/>
    <d v="2014-06-26T00:00:00"/>
    <n v="100"/>
    <s v="Regnskab"/>
    <n v="2600"/>
    <s v="Ombooket, læreren HAR modtaget indsamlingskit, men pgha efterårsferie ændrede han datoen"/>
    <d v="2014-06-26T00:00:00"/>
    <d v="2014-08-14T00:00:00"/>
    <s v="Tingvej Sø"/>
    <s v="Malthe Lund"/>
    <s v="55 51' 45.4'' N"/>
    <s v="12 20' 03.6'' Ø"/>
    <n v="55.86251"/>
    <n v="12.334213"/>
    <d v="2014-08-13T00:00:00"/>
    <s v="DL_F14-006"/>
    <m/>
    <m/>
    <m/>
    <m/>
    <m/>
    <d v="2014-10-02T00:00:00"/>
  </r>
  <r>
    <x v="1"/>
    <s v="F14-091"/>
    <s v="Allerød Gymnasium"/>
    <s v="Vagn Rasmussen"/>
    <d v="2015-09-10T00:00:00"/>
    <s v="vra@mail.dk"/>
    <n v="21206073"/>
    <n v="9"/>
    <n v="2015"/>
    <n v="2"/>
    <x v="1"/>
    <n v="17"/>
    <n v="1"/>
    <s v="2.g. Biologi"/>
    <s v="Allerød Gymnasium"/>
    <s v="Rådhusvej 6"/>
    <s v="3450 Allerød"/>
    <s v="Allerød"/>
    <e v="#N/A"/>
    <s v="Rådhusvej 6, 3450 Allerød"/>
    <d v="2015-04-29T00:00:00"/>
    <n v="100"/>
    <s v="Regnskab"/>
    <n v="1700"/>
    <s v="Klassen har i april underøgt søens kvalitet ved undersøgelse af plante- og dyreliv, iltmåling, BI5, sigtdybde mm Undersøgelsen er del af et løbende samarbejde mellem Allerød Gymnasium og Grundejerforeningen omkring søen, som glæder sig til at høre resultatet af eDNA analyserne"/>
    <d v="2015-05-05T00:00:00"/>
    <d v="2015-05-05T00:00:00"/>
    <s v="Hvidehusvej, Allerød"/>
    <s v="Vagn Rasmussen"/>
    <m/>
    <m/>
    <n v="55.872183999999997"/>
    <n v="12.362007"/>
    <d v="2015-04-29T00:00:00"/>
    <s v="DL_F14-091"/>
    <d v="2015-05-06T00:00:00"/>
    <s v="125 µl EB"/>
    <n v="20.8"/>
    <m/>
    <m/>
    <m/>
  </r>
  <r>
    <x v="1"/>
    <s v="F15-007"/>
    <s v="Allerød Gymnasium"/>
    <s v="Louise Lund Bækgaard"/>
    <d v="2015-09-29T00:00:00"/>
    <s v="louise.lund.baekaard@gmail.com"/>
    <n v="26152562"/>
    <n v="9"/>
    <n v="2015"/>
    <n v="2"/>
    <x v="1"/>
    <n v="20"/>
    <n v="1"/>
    <s v="2.g. Bioteknologi"/>
    <s v="Allerød Gymnasium"/>
    <s v="Rådhusvej 6"/>
    <s v="3450 Allerød"/>
    <s v="Allerød"/>
    <e v="#N/A"/>
    <s v="Rådhusvej 6, 3450 Allerød"/>
    <d v="2015-08-12T00:00:00"/>
    <n v="100"/>
    <s v="Regnskab"/>
    <n v="2000"/>
    <s v="Vi har tidligere booket en forløb, men måtte aflyse, og har derfor genbooket._x000d_ Vi har indsendt vandprøver. Det oprindelige bookingnummer var F14-85."/>
    <m/>
    <d v="2015-04-29T00:00:00"/>
    <s v="Allerød gymnasie regnvandsbassin"/>
    <s v="Louise Lund Bækgaard"/>
    <m/>
    <m/>
    <n v="55.862330999999998"/>
    <n v="12.334121"/>
    <d v="2015-04-27T00:00:00"/>
    <s v="DL_F14_85.1"/>
    <d v="2015-05-06T00:00:00"/>
    <s v="125 µl EB"/>
    <n v="11.6"/>
    <m/>
    <m/>
    <m/>
  </r>
  <r>
    <x v="1"/>
    <s v="F15-007"/>
    <s v="Allerød Gymnasium"/>
    <s v="Louise Lund Bækgaard"/>
    <d v="2015-09-29T00:00:00"/>
    <s v="louise.lund.baekaard@gmail.com"/>
    <n v="26152562"/>
    <n v="9"/>
    <n v="2015"/>
    <n v="2"/>
    <x v="1"/>
    <m/>
    <m/>
    <s v="2.g. Bioteknologi"/>
    <s v="Allerød Gymnasium"/>
    <s v="Rådhusvej 6"/>
    <s v="3450 Allerød"/>
    <s v="Allerød"/>
    <e v="#N/A"/>
    <s v="Rådhusvej 6, 3450 Allerød"/>
    <d v="2015-08-12T00:00:00"/>
    <m/>
    <s v="N/A"/>
    <n v="0"/>
    <m/>
    <m/>
    <d v="2015-04-29T00:00:00"/>
    <s v="Allerød/lillerød"/>
    <s v="Louise Lund Bækgaard"/>
    <m/>
    <m/>
    <n v="55.862330999999998"/>
    <n v="12.334121"/>
    <d v="2015-04-27T00:00:00"/>
    <s v="DL_F14_85.2"/>
    <d v="2015-05-06T00:00:00"/>
    <s v="125 µl EB"/>
    <n v="5.24"/>
    <s v="Clara/Frederikke/Mehrshrshad"/>
    <m/>
    <m/>
  </r>
  <r>
    <x v="1"/>
    <s v="F15-037"/>
    <s v="Allerød Gymnasium"/>
    <s v="Malthe Lund og Marianne Maigaard"/>
    <d v="2016-04-07T00:00:00"/>
    <s v="malthelund@gmail.com"/>
    <n v="26364844"/>
    <n v="4"/>
    <n v="2016"/>
    <n v="2"/>
    <x v="2"/>
    <n v="29"/>
    <n v="2"/>
    <s v="1.g. Biologi"/>
    <s v="Allerød Gymnasium"/>
    <s v="Rådhusvej 6"/>
    <s v="3450 Allerød"/>
    <s v="Fredensborg"/>
    <s v="Hovedstaden"/>
    <s v="Rådhusvej 6, 3450 Allerød"/>
    <d v="2015-10-28T00:00:00"/>
    <n v="100"/>
    <m/>
    <n v="2900"/>
    <s v="Har ej indsendt prøver (men prøve indsendt af Vagn Rasmussen, Allerød; DL_GYM_010 /Marie)"/>
    <m/>
    <m/>
    <m/>
    <s v="Malthe Lund og Marianne Maigaard"/>
    <m/>
    <m/>
    <m/>
    <m/>
    <m/>
    <m/>
    <m/>
    <m/>
    <m/>
    <m/>
    <m/>
    <m/>
  </r>
  <r>
    <x v="0"/>
    <s v="F14-068"/>
    <s v="Aurehøj Gymnasium"/>
    <s v="Anne Winther Jørgensen"/>
    <d v="2015-05-06T00:00:00"/>
    <s v="aj@aurehoej.dk"/>
    <s v=" "/>
    <n v="5"/>
    <n v="2015"/>
    <n v="1"/>
    <x v="3"/>
    <n v="8"/>
    <n v="1"/>
    <s v="2.g. Biologi"/>
    <s v="Aurehøj Gymnasium"/>
    <s v="Skolevej 7"/>
    <s v="2820 Gentofte"/>
    <s v="Gentofte"/>
    <s v="Hovedstaden"/>
    <s v="Skolevej 7, 2820 Gentofte"/>
    <d v="2015-03-19T00:00:00"/>
    <n v="100"/>
    <s v="-"/>
    <n v="800"/>
    <m/>
    <d v="2015-04-01T00:00:00"/>
    <m/>
    <m/>
    <s v="Anne Winther Jørgensen"/>
    <m/>
    <m/>
    <m/>
    <m/>
    <m/>
    <e v="#REF!"/>
    <m/>
    <m/>
    <m/>
    <m/>
    <m/>
    <m/>
  </r>
  <r>
    <x v="1"/>
    <s v="F14-095"/>
    <s v="Aurehøj Gymnasium"/>
    <s v="Anne Winther Jørgensen"/>
    <d v="2015-11-20T00:00:00"/>
    <s v="aj@aurehoej.dk"/>
    <m/>
    <n v="11"/>
    <n v="2015"/>
    <n v="2"/>
    <x v="1"/>
    <n v="9"/>
    <n v="1"/>
    <s v="2.g. Biologi"/>
    <s v="Aurehøj Gymnasium"/>
    <s v="Skolevej 7"/>
    <s v="2820 Gentofte"/>
    <s v="Gentofte"/>
    <s v="Hovedstaden"/>
    <m/>
    <d v="2015-05-16T00:00:00"/>
    <n v="100"/>
    <s v="Regnskab"/>
    <n v="900"/>
    <m/>
    <m/>
    <m/>
    <m/>
    <s v="Anne Winther Jørgensen"/>
    <m/>
    <m/>
    <m/>
    <m/>
    <m/>
    <m/>
    <m/>
    <m/>
    <m/>
    <m/>
    <m/>
    <m/>
  </r>
  <r>
    <x v="0"/>
    <s v="F14-032"/>
    <s v="Bagsværd kostskole og Gymnasium"/>
    <s v="Kirsten Thøgersen"/>
    <d v="2015-02-06T00:00:00"/>
    <s v="kt@bagkost.dk"/>
    <n v="30668133"/>
    <n v="2"/>
    <n v="2015"/>
    <n v="1"/>
    <x v="3"/>
    <n v="23"/>
    <n v="1"/>
    <s v="2.g. Bioteknologi"/>
    <s v="Bagsværd kostskole og Gymnasium"/>
    <s v="Aldershvilevej 138"/>
    <s v="2880 Bagsværd"/>
    <s v="Gladsaxe"/>
    <s v="Hovedstaden"/>
    <s v="Aldershvilevej 138, 2880 Bagsværd"/>
    <d v="2014-11-27T00:00:00"/>
    <n v="100"/>
    <s v="-"/>
    <n v="2300"/>
    <s v="Det er en dygtig klasse."/>
    <m/>
    <m/>
    <m/>
    <s v="Kirsten Thøgersen"/>
    <m/>
    <m/>
    <m/>
    <m/>
    <m/>
    <s v="DL_F14-032"/>
    <m/>
    <m/>
    <m/>
    <m/>
    <m/>
    <d v="2014-12-16T00:00:00"/>
  </r>
  <r>
    <x v="0"/>
    <s v="F14-066"/>
    <s v="Birkerød Gymnasium - HF - IB &amp; Kostskole"/>
    <s v="Christina Høier Ricke"/>
    <d v="2015-05-20T00:00:00"/>
    <s v="cr@birke-gym.dk"/>
    <n v="61696739"/>
    <n v="5"/>
    <n v="2015"/>
    <n v="1"/>
    <x v="3"/>
    <n v="26"/>
    <n v="1"/>
    <s v="2.g. Biologi"/>
    <s v="Birkerød Gymnasium - HF - IB &amp; Kostskole"/>
    <s v="Søndervangen 56, "/>
    <s v="3460 Birkerød"/>
    <s v="Rudersdal"/>
    <s v="Sjælland"/>
    <s v="Søndervangen 56, , 3460 Birkerød"/>
    <d v="2015-03-11T00:00:00"/>
    <n v="100"/>
    <s v="-"/>
    <n v="2600"/>
    <m/>
    <d v="2015-04-01T00:00:00"/>
    <m/>
    <m/>
    <s v="Christina Høier Ricke"/>
    <m/>
    <m/>
    <m/>
    <m/>
    <m/>
    <s v="DL_F14-066"/>
    <m/>
    <m/>
    <m/>
    <m/>
    <m/>
    <m/>
  </r>
  <r>
    <x v="1"/>
    <s v="F13-025"/>
    <s v="Birkerød Gymnasium - HF - IB &amp; Kostskole"/>
    <s v="Christina Høier Ricke"/>
    <d v="2014-10-24T00:00:00"/>
    <s v="cr@birke-gym.dk"/>
    <m/>
    <n v="10"/>
    <n v="2014"/>
    <n v="1"/>
    <x v="0"/>
    <n v="24"/>
    <n v="1"/>
    <s v="3.g. Biologi"/>
    <s v="Birkerød Gymnasium - HF - IB &amp; Kostskole"/>
    <s v="Søndervangen 56"/>
    <s v="3460 Birkerød"/>
    <s v="Rudersdal"/>
    <s v="Sjælland"/>
    <s v="Søndervangen 56, 3460 Birkerød"/>
    <d v="2014-05-27T00:00:00"/>
    <n v="50"/>
    <s v="Regnskab"/>
    <n v="1200"/>
    <m/>
    <d v="2014-05-28T00:00:00"/>
    <d v="2014-08-21T00:00:00"/>
    <s v="Dumpedalen vandhul"/>
    <s v="Christina Høier Ricke"/>
    <s v="55 50' 12'' N"/>
    <s v="12 26' 24'' Ø"/>
    <n v="55.83625"/>
    <n v="12.44074"/>
    <s v="?"/>
    <s v="DL_F13-025"/>
    <m/>
    <m/>
    <m/>
    <m/>
    <s v="Ja"/>
    <d v="2014-10-02T00:00:00"/>
  </r>
  <r>
    <x v="1"/>
    <s v="F13-022"/>
    <s v="Birkerød Gymnasium - HF - IB &amp; Kostskole"/>
    <s v="Morten Eskildsen"/>
    <d v="2014-10-30T00:00:00"/>
    <s v="me@birke-gym.dk"/>
    <m/>
    <n v="10"/>
    <n v="2014"/>
    <n v="1"/>
    <x v="0"/>
    <n v="23"/>
    <n v="1"/>
    <s v="2.g. Biologi"/>
    <s v="Birkerød Gymnasium - HF - IB &amp; Kostskole"/>
    <s v="Søndervangen 56, "/>
    <s v="3460 Birkerød"/>
    <s v="Rudersdal"/>
    <s v="Sjælland"/>
    <s v="Søndervangen 56, , 3460 Birkerød"/>
    <d v="2014-05-23T00:00:00"/>
    <n v="50"/>
    <s v="Regnskab"/>
    <n v="1150"/>
    <m/>
    <d v="2014-05-26T00:00:00"/>
    <d v="2014-08-21T00:00:00"/>
    <s v="Birkerød Sø"/>
    <s v="Morten Eskildsen"/>
    <m/>
    <m/>
    <n v="55.836855999999997"/>
    <n v="12.426266999999999"/>
    <d v="2014-08-20T00:00:00"/>
    <s v="DL_F13-022"/>
    <m/>
    <m/>
    <m/>
    <m/>
    <s v="Forhørt"/>
    <d v="2014-10-02T00:00:00"/>
  </r>
  <r>
    <x v="1"/>
    <s v="F15-005"/>
    <s v="Birkerød Gymnasium - HF - IB &amp; Kostskole"/>
    <s v="Christina Høier Ricke &amp; Jette Eibye-Jacobsen"/>
    <d v="2015-11-19T00:00:00"/>
    <s v="ei@birke-gym.dk"/>
    <n v="61696739"/>
    <n v="11"/>
    <n v="2015"/>
    <n v="2"/>
    <x v="1"/>
    <n v="16"/>
    <n v="2"/>
    <s v="3.g. Biologi"/>
    <s v="Birkerød Gymnasium - HF - IB &amp; Kostskole"/>
    <s v="Søndervangen 56"/>
    <s v="3460 Birkerød"/>
    <s v="Rudersdal"/>
    <s v="Sjælland"/>
    <s v="Søndervangen 56, 3460 Birkerød"/>
    <d v="2015-08-11T00:00:00"/>
    <n v="100"/>
    <s v="Regnskab"/>
    <n v="1600"/>
    <s v="Dette er et IB biologi hold og de skal meget gerne undervises på engelsk; material behøver ikke at være på engelsk, da alle har modtaget undervisning i sporget dansk."/>
    <s v="2015.08.21"/>
    <d v="2015-09-04T00:00:00"/>
    <s v="Dumpedalen, Birkerød"/>
    <s v="Christina Høier Ricke &amp; Jette Eibye-Jacobsen"/>
    <m/>
    <m/>
    <n v="55.835445999999997"/>
    <n v="12.441126000000001"/>
    <s v="?"/>
    <s v="DL_F15-005"/>
    <d v="2015-09-17T00:00:00"/>
    <s v="125 µl EB"/>
    <n v="25.8"/>
    <m/>
    <m/>
    <m/>
  </r>
  <r>
    <x v="1"/>
    <s v="F15-077"/>
    <s v="Birkerød Gymnasium - HF - IB &amp; Kostskole"/>
    <s v="Christina Høier Ricke"/>
    <d v="2016-05-10T00:00:00"/>
    <s v="cr@birke-gym.dk"/>
    <n v="61696739"/>
    <n v="5"/>
    <n v="2016"/>
    <n v="2"/>
    <x v="2"/>
    <n v="25"/>
    <n v="1"/>
    <s v="2.g. Biologi"/>
    <s v="Birkerød Gymnasium - HF - IB &amp; Kostskole"/>
    <s v="Søndervangen 56"/>
    <s v="3460 Birkerød"/>
    <s v="Rudersdal"/>
    <s v="Sjælland"/>
    <s v="Søndervangen 56, 3460 Birkerød"/>
    <d v="2016-01-05T00:00:00"/>
    <n v="100"/>
    <m/>
    <n v="2500"/>
    <s v="Klassen er en international IB klasse, så det normale undervisnings sprog for dem er engelsk, men de fleste forstår noget dansk. Så ligesom sidst vi var på besøg kunne det være fantastisk med samme material (på dansk) men selve underviningen på engelsk? mvh, Christina"/>
    <m/>
    <m/>
    <m/>
    <m/>
    <m/>
    <m/>
    <m/>
    <m/>
    <m/>
    <m/>
    <m/>
    <m/>
    <m/>
    <m/>
    <m/>
    <m/>
  </r>
  <r>
    <x v="1"/>
    <s v="F15-079"/>
    <s v="Birkerød Gymnasium - HF - IB &amp; Kostskole"/>
    <s v="Jette Eibye-Jacobsen"/>
    <d v="2016-05-17T00:00:00"/>
    <s v="ei@birke-gym.dk"/>
    <n v="22913753"/>
    <n v="5"/>
    <n v="2016"/>
    <n v="2"/>
    <x v="2"/>
    <n v="20"/>
    <n v="1"/>
    <s v="2.g. Biologi"/>
    <s v="Birkerød Gymnasium - HF - IB &amp; Kostskole"/>
    <s v="Søndervangen 56"/>
    <s v="3460 Birkerød"/>
    <s v="Rudersdal"/>
    <m/>
    <s v="Søndervangen 56, 3460 Birkerød"/>
    <d v="2016-01-07T00:00:00"/>
    <n v="100"/>
    <m/>
    <n v="2000"/>
    <s v="Dette er en IB klasse og vi vil værdsætte det voldsomt, hvis det kan lade sig gøre at gennemføre det meste af dagen på engelsk :o)"/>
    <m/>
    <m/>
    <m/>
    <m/>
    <m/>
    <m/>
    <m/>
    <m/>
    <m/>
    <m/>
    <m/>
    <m/>
    <m/>
    <m/>
    <m/>
    <m/>
  </r>
  <r>
    <x v="1"/>
    <s v="F13-012"/>
    <s v="Borupgaard Gymnasium"/>
    <s v="Peter Sjøholm"/>
    <d v="2014-10-21T00:00:00"/>
    <s v="sj@boag.nu"/>
    <m/>
    <n v="10"/>
    <n v="2014"/>
    <n v="1"/>
    <x v="0"/>
    <n v="28"/>
    <n v="1"/>
    <s v="2.g. Biologi"/>
    <s v="Borupgaard Gymnasium"/>
    <s v="Lautruphøj 9"/>
    <s v="2750 Ballerup"/>
    <s v="Ballerup"/>
    <s v="Sjælland"/>
    <s v="Lautruphøj 9, 2750 Ballerup"/>
    <d v="2014-04-08T00:00:00"/>
    <n v="50"/>
    <s v="Regnskab"/>
    <n v="1400"/>
    <m/>
    <d v="2014-05-21T00:00:00"/>
    <m/>
    <s v="Borupgaard Gymnasium, lille sø"/>
    <s v="Peter Sjøholm"/>
    <n v="55.736691999999998"/>
    <n v="12.383048"/>
    <n v="55.736691999999998"/>
    <n v="12.383048"/>
    <d v="2014-06-25T00:00:00"/>
    <s v="DL_F13-012"/>
    <m/>
    <m/>
    <m/>
    <m/>
    <s v="Ja"/>
    <d v="2014-10-02T00:00:00"/>
  </r>
  <r>
    <x v="1"/>
    <s v="F13-012"/>
    <s v="Borupgaard Gymnasium"/>
    <s v="Peter Sjøholm"/>
    <d v="2014-10-21T00:00:00"/>
    <s v="sj@boag.nu"/>
    <m/>
    <n v="10"/>
    <n v="2014"/>
    <n v="1"/>
    <x v="0"/>
    <m/>
    <m/>
    <s v="2.g. Biologi"/>
    <s v="Borupgaard Gymnasium"/>
    <s v="Lautruphøj 9"/>
    <s v="2750 Ballerup"/>
    <s v="Ballerup"/>
    <s v="Sjælland"/>
    <s v="Lautruphøj 9, 2750 Ballerup"/>
    <d v="2014-04-08T00:00:00"/>
    <n v="50"/>
    <s v="Regnskab"/>
    <n v="0"/>
    <s v="vi vil gerne tage vandprøven i sensommeren, så send venligst materiale på forhånd"/>
    <d v="2014-05-21T00:00:00"/>
    <m/>
    <s v="Bringe Mose, Flyvestation Værløse"/>
    <s v="Peter Sjøholm"/>
    <n v="55.772044000000001"/>
    <n v="12.299616"/>
    <n v="55.772044000000001"/>
    <n v="12.299616"/>
    <d v="2014-06-25T00:00:00"/>
    <s v="DL_F13-012"/>
    <m/>
    <m/>
    <m/>
    <m/>
    <s v="Ja"/>
    <d v="2014-10-02T00:00:00"/>
  </r>
  <r>
    <x v="1"/>
    <s v="F14-075"/>
    <s v="Borupgaard Gymnasium"/>
    <s v="Jens Bøgeskov"/>
    <d v="2015-09-17T00:00:00"/>
    <s v="jb@boag.nu"/>
    <n v="29893667"/>
    <n v="9"/>
    <n v="2015"/>
    <n v="2"/>
    <x v="1"/>
    <n v="13"/>
    <n v="2"/>
    <s v="3.g. Bioteknologi"/>
    <s v="Borupgaard Gymnasium"/>
    <s v="Lautruphøj 9"/>
    <s v="2750 Ballerup"/>
    <s v="Ballerup"/>
    <e v="#N/A"/>
    <s v="Lautruphøj 9, 2750 Ballerup"/>
    <d v="2015-04-06T00:00:00"/>
    <n v="100"/>
    <s v="Regnskab"/>
    <n v="1500"/>
    <m/>
    <d v="2015-04-15T00:00:00"/>
    <d v="2015-05-05T00:00:00"/>
    <s v="Digterparken, Ballerup"/>
    <s v="Jens Bøgeskov"/>
    <s v="55° 44' 28'' N"/>
    <s v="12° 22' 37'' E"/>
    <n v="55.740699999999997"/>
    <n v="12.376968"/>
    <m/>
    <s v="DL_F14-075"/>
    <d v="2015-05-06T00:00:00"/>
    <s v="125 µl EB"/>
    <n v="2.2000000000000002"/>
    <m/>
    <m/>
    <m/>
  </r>
  <r>
    <x v="1"/>
    <s v="F15-028"/>
    <s v="Borupgaard Gymnasium"/>
    <s v="Ditte Zimmermann"/>
    <d v="2015-11-06T00:00:00"/>
    <s v="db@boag.nu"/>
    <n v="91250681"/>
    <n v="11"/>
    <n v="2015"/>
    <n v="2"/>
    <x v="1"/>
    <n v="13"/>
    <n v="1"/>
    <s v="3.g. Biologi"/>
    <s v="Borupgaard Gymnasium"/>
    <s v="Lautruphøj 9"/>
    <s v="2750 Ballerup"/>
    <s v="Ballerup"/>
    <e v="#N/A"/>
    <s v="Lautruphøj 9, 2750 Ballerup"/>
    <d v="2015-10-07T00:00:00"/>
    <n v="100"/>
    <s v="Regnskab"/>
    <n v="1500"/>
    <m/>
    <m/>
    <m/>
    <m/>
    <s v="Ditte Zimmermann"/>
    <m/>
    <m/>
    <m/>
    <m/>
    <m/>
    <m/>
    <m/>
    <m/>
    <m/>
    <m/>
    <m/>
    <m/>
  </r>
  <r>
    <x v="1"/>
    <s v="F15-034"/>
    <s v="Borupgaard Gymnasium"/>
    <s v="Jens Bøgeskov"/>
    <d v="2016-04-28T00:00:00"/>
    <s v="jb@boag.nu"/>
    <n v="29893667"/>
    <n v="4"/>
    <n v="2016"/>
    <n v="2"/>
    <x v="2"/>
    <n v="20"/>
    <n v="2"/>
    <s v="2.g. Bioteknologi"/>
    <s v="Borupgaard Gymnasium"/>
    <s v="Lautruphøj 9"/>
    <s v="2750 Ballerup"/>
    <s v="Ballerup"/>
    <e v="#N/A"/>
    <s v="Lautruphøj 9, 2750 Ballerup"/>
    <d v="2015-10-23T00:00:00"/>
    <n v="100"/>
    <m/>
    <n v="2000"/>
    <m/>
    <m/>
    <m/>
    <m/>
    <s v="Jens Bøgeskov"/>
    <m/>
    <m/>
    <m/>
    <m/>
    <m/>
    <m/>
    <m/>
    <m/>
    <m/>
    <m/>
    <m/>
    <m/>
  </r>
  <r>
    <x v="1"/>
    <s v="F15-086"/>
    <s v="CELF"/>
    <s v="Ivar Dencker"/>
    <d v="2016-05-25T00:00:00"/>
    <s v="ivde@celf.dk"/>
    <n v="51360563"/>
    <n v="5"/>
    <n v="2016"/>
    <n v="2"/>
    <x v="2"/>
    <n v="22"/>
    <n v="2"/>
    <s v="1.g. Bioteknologi"/>
    <s v="CELF"/>
    <s v="Kringelborg Alle 7"/>
    <s v="4800 Nykøbing F"/>
    <s v="Guldborgsund"/>
    <m/>
    <s v="Kringelborg Alle 7, 4800 Nykøbing F"/>
    <d v="2016-01-25T00:00:00"/>
    <n v="100"/>
    <m/>
    <n v="2200"/>
    <m/>
    <m/>
    <m/>
    <m/>
    <m/>
    <m/>
    <m/>
    <m/>
    <m/>
    <m/>
    <m/>
    <m/>
    <m/>
    <m/>
    <m/>
    <m/>
    <m/>
  </r>
  <r>
    <x v="1"/>
    <s v="F13-020"/>
    <s v="Christianshavns Gymnasium"/>
    <s v="Jette Feld"/>
    <d v="2014-10-28T00:00:00"/>
    <s v="jf@cg-gym.dk"/>
    <m/>
    <n v="10"/>
    <n v="2014"/>
    <n v="1"/>
    <x v="0"/>
    <n v="11"/>
    <n v="1"/>
    <s v="3.g. Bioteknologi"/>
    <s v="Christianshavns Gymnasium"/>
    <s v="Princessegade 35"/>
    <s v="1422 København K"/>
    <s v="København"/>
    <e v="#N/A"/>
    <s v="Princessegade 35, 1422 København K"/>
    <d v="2014-05-21T00:00:00"/>
    <n v="50"/>
    <s v="Regnskab"/>
    <n v="550"/>
    <m/>
    <d v="2014-05-26T00:00:00"/>
    <d v="2014-08-25T00:00:00"/>
    <s v="Store Høj Søen"/>
    <s v="Jette Feld"/>
    <m/>
    <m/>
    <n v="55.616430999999999"/>
    <n v="12.561407000000001"/>
    <d v="2014-08-21T00:00:00"/>
    <s v="DL_F13-020"/>
    <m/>
    <m/>
    <m/>
    <m/>
    <s v="Forhørt"/>
    <d v="2014-10-02T00:00:00"/>
  </r>
  <r>
    <x v="1"/>
    <s v="F14-061"/>
    <s v="Christianshavns Gymnasium"/>
    <s v="Rasmus Andreasen"/>
    <d v="2015-05-21T00:00:00"/>
    <s v="ra@cg-gym.dk"/>
    <n v="26826010"/>
    <n v="5"/>
    <n v="2015"/>
    <n v="1"/>
    <x v="3"/>
    <n v="15"/>
    <n v="1"/>
    <s v="2.g. Biologi"/>
    <s v="Christianshavns Gymnasium"/>
    <s v="Prinsessegade 35 "/>
    <s v="1422 København K"/>
    <s v="København"/>
    <e v="#N/A"/>
    <s v="Prinsessegade 35 , 1422 København K"/>
    <d v="2015-02-05T00:00:00"/>
    <n v="100"/>
    <s v="Regnskab"/>
    <n v="1500"/>
    <m/>
    <d v="2015-04-01T00:00:00"/>
    <d v="2015-05-08T00:00:00"/>
    <s v="Utterslev mose"/>
    <s v="Rasmus Andreasen"/>
    <m/>
    <m/>
    <n v="55.7196"/>
    <n v="12.519600000000001"/>
    <d v="2015-05-07T00:00:00"/>
    <s v="DL_F14-061"/>
    <d v="2015-05-12T00:00:00"/>
    <s v="125 µl EB"/>
    <n v="25.6"/>
    <m/>
    <m/>
    <m/>
  </r>
  <r>
    <x v="1"/>
    <s v="F14-098"/>
    <s v="Christianshavns Gymnasium"/>
    <s v="Jette Feld"/>
    <d v="2015-11-11T00:00:00"/>
    <s v="jf@cg-gym.dk"/>
    <n v="29800128"/>
    <n v="11"/>
    <n v="2015"/>
    <n v="2"/>
    <x v="1"/>
    <m/>
    <m/>
    <s v="2.g. Bioteknologi"/>
    <s v="Christianshavns Gymnasium"/>
    <s v="Princessegade 35"/>
    <s v="1422 KBH K"/>
    <s v="København"/>
    <s v="Sjælland"/>
    <s v="Princessegade 35, 1422 KBH K"/>
    <d v="2015-05-27T00:00:00"/>
    <n v="100"/>
    <s v="N/A"/>
    <n v="0"/>
    <m/>
    <d v="2015-06-02T00:00:00"/>
    <m/>
    <s v="Kastrupfortet"/>
    <s v="Jette Feld"/>
    <m/>
    <m/>
    <n v="55.649795400000002"/>
    <n v="12.638346"/>
    <d v="2015-06-22T00:00:00"/>
    <s v="DL_F14-098"/>
    <d v="2015-07-27T00:00:00"/>
    <s v="125 µl EB"/>
    <n v="24"/>
    <m/>
    <m/>
    <m/>
  </r>
  <r>
    <x v="1"/>
    <s v="F14-098"/>
    <s v="Christianshavns Gymnasium"/>
    <s v="Jette Feld"/>
    <d v="2015-11-11T00:00:00"/>
    <s v="jf@cg-gym.dk"/>
    <n v="29800128"/>
    <n v="11"/>
    <n v="2015"/>
    <n v="2"/>
    <x v="1"/>
    <n v="14"/>
    <n v="1"/>
    <s v="2.g. Bioteknologi"/>
    <s v="Christianshavns Gymnasium"/>
    <s v="Princessegade 35"/>
    <s v="1422 KBH K"/>
    <s v="København"/>
    <s v="Hovedstaden"/>
    <s v="Princessegade 35, 1422 KBH K"/>
    <d v="2015-05-27T00:00:00"/>
    <n v="100"/>
    <s v="Regnskab"/>
    <n v="1400"/>
    <m/>
    <d v="2015-06-02T00:00:00"/>
    <d v="2015-10-09T00:00:00"/>
    <s v="Kastrupfortet"/>
    <s v="Jette Feld"/>
    <m/>
    <m/>
    <n v="55.649795400000002"/>
    <n v="12.638346"/>
    <d v="2015-10-07T00:00:00"/>
    <s v="DL_F14-098.2"/>
    <d v="2015-10-21T00:00:00"/>
    <s v="125 µl EB"/>
    <n v="79.2"/>
    <m/>
    <m/>
    <m/>
  </r>
  <r>
    <x v="1"/>
    <s v="F15-052"/>
    <s v="Det frie Gymnasium"/>
    <s v="Kazem Neisari"/>
    <d v="2016-03-02T00:00:00"/>
    <s v="kn@detfri.dk"/>
    <n v="51367695"/>
    <n v="3"/>
    <n v="2016"/>
    <n v="2"/>
    <x v="2"/>
    <n v="28"/>
    <n v="1"/>
    <s v="1.g. Biologi"/>
    <s v="Det frie Gymnasium"/>
    <s v="Møllegade 26"/>
    <s v="2200 København"/>
    <s v="København"/>
    <s v="Hovedstaden"/>
    <s v="Møllegade 26, 2200 København"/>
    <d v="2015-11-17T00:00:00"/>
    <n v="100"/>
    <m/>
    <n v="2800"/>
    <s v="Klassen har den basale viden om genetik inden besøget."/>
    <m/>
    <m/>
    <m/>
    <m/>
    <m/>
    <m/>
    <m/>
    <m/>
    <m/>
    <m/>
    <m/>
    <m/>
    <m/>
    <m/>
    <m/>
    <m/>
  </r>
  <r>
    <x v="1"/>
    <s v="F14-058"/>
    <s v="Egedal Gymnasium &amp; HF"/>
    <s v="Rikke Anker Jensen"/>
    <d v="2015-04-07T00:00:00"/>
    <s v="rj@egedal-gym.dk"/>
    <n v="29914554"/>
    <n v="4"/>
    <n v="2015"/>
    <n v="1"/>
    <x v="3"/>
    <n v="16"/>
    <n v="1"/>
    <s v="3.g. Biologi"/>
    <s v="Egedal Gymnasium &amp; HF"/>
    <s v="Gymnasievej 1"/>
    <s v="3660 Stenløse"/>
    <s v="Egedal"/>
    <s v="Hovedstaden"/>
    <s v="Gymnasievej 1, 3660 Stenløse"/>
    <d v="2015-02-02T00:00:00"/>
    <n v="100"/>
    <s v="Regnskab"/>
    <n v="1600"/>
    <m/>
    <m/>
    <m/>
    <m/>
    <s v="Rikke Anker Jensen"/>
    <m/>
    <m/>
    <m/>
    <m/>
    <m/>
    <s v="DL_F14-058"/>
    <m/>
    <m/>
    <m/>
    <m/>
    <m/>
    <m/>
  </r>
  <r>
    <x v="1"/>
    <s v="F14-078"/>
    <s v="Egedal Gymnasium &amp; HF"/>
    <s v="Rikke Anker Jensen"/>
    <d v="2015-10-23T00:00:00"/>
    <s v="rj@egedal-gym.dk"/>
    <n v="29914554"/>
    <n v="10"/>
    <n v="2015"/>
    <n v="2"/>
    <x v="1"/>
    <n v="30"/>
    <n v="2"/>
    <s v="2.g. Biologi"/>
    <s v="Egedal Gymnasium &amp; HF"/>
    <s v="Gymnasievej 1"/>
    <s v="3660 Stenløse"/>
    <s v="Egedal"/>
    <s v="Hovedstaden"/>
    <s v="Gymnasievej 1, 3660 Stenløse"/>
    <d v="2015-04-08T00:00:00"/>
    <n v="100"/>
    <s v="Regnskab"/>
    <n v="3000"/>
    <s v="Klassen er på en naturvidenskabelig studieretning med Bio A, kemi B og Mat B og er generelt både dygtige og ambitiøse udi det naturvidenskabelige så bare fyld på:-)"/>
    <d v="2015-04-15T00:00:00"/>
    <d v="2015-06-12T00:00:00"/>
    <s v="Rødedam, Gribskov"/>
    <s v="Rikke Anker Jensen"/>
    <s v="55° 58' 12,2'' N"/>
    <s v="12° 16' 53,7'' E"/>
    <n v="55.970056"/>
    <n v="12.281582999999999"/>
    <d v="2015-06-08T00:00:00"/>
    <s v="DL_F14-78.1"/>
    <d v="2015-06-24T00:00:00"/>
    <s v="125 µl EB"/>
    <n v="8.34"/>
    <m/>
    <m/>
    <m/>
  </r>
  <r>
    <x v="1"/>
    <s v="F14-078"/>
    <s v="Egedal Gymnasium &amp; HF"/>
    <s v="Rikke Anker Jensen"/>
    <d v="2015-10-23T00:00:00"/>
    <s v="rj@egedal-gym.dk"/>
    <n v="29914554"/>
    <n v="10"/>
    <n v="2015"/>
    <n v="2"/>
    <x v="1"/>
    <m/>
    <m/>
    <s v="2.g. Biologi"/>
    <s v="Egedal Gymnasium &amp; HF"/>
    <s v="Gymnasievej 1"/>
    <s v="3660 Stenløse"/>
    <s v="Egedal"/>
    <s v="Hovedstaden"/>
    <s v="Gymnasievej 1, 3660 Stenløse"/>
    <d v="2015-04-08T00:00:00"/>
    <n v="100"/>
    <s v="N/A"/>
    <n v="0"/>
    <s v="Klassen er på en naturvidenskabelig studieretning med Bio A, kemi B og Mat B og er generelt både dygtige og ambitiøse udi det naturvidenskabelige så bare fyld på:-)"/>
    <d v="2015-04-15T00:00:00"/>
    <d v="2015-06-16T00:00:00"/>
    <s v="Store Gribsø"/>
    <s v="Rikke Anker Jensen"/>
    <s v="55° 59' 79'' N"/>
    <s v="12° 18' 03'' E"/>
    <n v="55.984842999999998"/>
    <n v="12.302713000000001"/>
    <d v="2015-06-08T00:00:00"/>
    <s v="DL_F14-78.2"/>
    <d v="2015-06-24T00:00:00"/>
    <s v="125 µl EB"/>
    <n v="7.28"/>
    <m/>
    <m/>
    <m/>
  </r>
  <r>
    <x v="1"/>
    <s v="F15-032"/>
    <s v="Egedal Gymnasium &amp; HF"/>
    <s v="Malene Sloth-Brodersen"/>
    <d v="2016-01-08T00:00:00"/>
    <s v="malene@sloth-brodersen.dk"/>
    <n v="27304769"/>
    <n v="1"/>
    <n v="2016"/>
    <n v="2"/>
    <x v="2"/>
    <n v="21"/>
    <n v="1"/>
    <s v="3.g. Biologi"/>
    <s v="Egedal Gymnasium &amp; HF"/>
    <s v="Gymnasievej 2"/>
    <s v="3660 Stenløse"/>
    <s v="Egedal"/>
    <s v="Hovedstaden"/>
    <s v="Gymnasievej 2, 3660 Stenløse"/>
    <d v="2015-10-21T00:00:00"/>
    <n v="100"/>
    <m/>
    <n v="2100"/>
    <m/>
    <m/>
    <m/>
    <m/>
    <s v="Malene Sloth-Brodersen"/>
    <m/>
    <m/>
    <m/>
    <m/>
    <m/>
    <m/>
    <m/>
    <m/>
    <m/>
    <m/>
    <m/>
    <m/>
  </r>
  <r>
    <x v="1"/>
    <s v="F14-016"/>
    <s v="Erhvervsskolen Nordsjælland, HTX Hillerød"/>
    <s v="Peter Rostgaard Christensen"/>
    <d v="2014-12-05T00:00:00"/>
    <s v="prc@esnord.dk"/>
    <m/>
    <n v="12"/>
    <n v="2014"/>
    <n v="1"/>
    <x v="0"/>
    <n v="13"/>
    <n v="1"/>
    <s v="3.g. Biologi"/>
    <s v="Erhvervsskolen Nordsjælland, HTX Hillerød"/>
    <s v="Carlsbergvej 34"/>
    <s v="3400 Hillerød"/>
    <s v="Hillerød"/>
    <s v="Hovedstaden"/>
    <s v="Carlsbergvej 34, 3400 Hillerød"/>
    <d v="2014-08-26T00:00:00"/>
    <n v="100"/>
    <s v="Regnskab"/>
    <n v="1300"/>
    <m/>
    <d v="2014-08-27T00:00:00"/>
    <m/>
    <m/>
    <s v="Peter Rostgaard Christensen"/>
    <m/>
    <m/>
    <m/>
    <m/>
    <m/>
    <s v="DL_F14-016"/>
    <m/>
    <m/>
    <m/>
    <m/>
    <m/>
    <d v="2014-10-02T00:00:00"/>
  </r>
  <r>
    <x v="1"/>
    <s v="F14-079"/>
    <s v="Erhvervsskolen Nordsjælland, HTX Hillerød"/>
    <s v="Peter Rostgaard Christensen"/>
    <d v="2015-05-22T00:00:00"/>
    <s v="prc@esnord.dk"/>
    <n v="21515609"/>
    <n v="5"/>
    <n v="2015"/>
    <n v="1"/>
    <x v="3"/>
    <n v="22"/>
    <n v="1"/>
    <s v="1.g. Biologi"/>
    <s v="Erhvervsskolen Nordsjælland, HTX Hillerød"/>
    <s v="Carlsbergvej 34"/>
    <s v="3400 Hillerød"/>
    <s v="Hillerød"/>
    <s v="Hovedstaden"/>
    <s v="Carlsbergvej 34, 3400 Hillerød"/>
    <d v="2015-04-08T00:00:00"/>
    <n v="100"/>
    <s v="Regnskab"/>
    <n v="2200"/>
    <m/>
    <d v="2015-04-15T00:00:00"/>
    <d v="2015-04-28T00:00:00"/>
    <s v="Teglgårdssøen, Hillerød"/>
    <s v="Peter Rostgaard Christensen"/>
    <s v="55° 55' 25'' N"/>
    <s v="12° 18' 50'' E"/>
    <n v="55.923611000000001"/>
    <n v="12.313889"/>
    <d v="2015-04-27T00:00:00"/>
    <s v="DL_F14-079"/>
    <d v="2015-04-29T00:00:00"/>
    <s v="125 µl EB"/>
    <n v="9.8000000000000007"/>
    <m/>
    <m/>
    <m/>
  </r>
  <r>
    <x v="1"/>
    <s v="F15-068"/>
    <s v="Erhvervsskolen Nordsjælland, HTX Hillerød"/>
    <s v="Gabriel Bjerre"/>
    <d v="2016-05-03T00:00:00"/>
    <s v="gbj@esnord.dk"/>
    <n v="28570047"/>
    <n v="5"/>
    <n v="2016"/>
    <n v="2"/>
    <x v="2"/>
    <n v="27"/>
    <n v="1"/>
    <s v="2.g. Bioteknologi"/>
    <s v="Erhvervsskolen Nordsjælland, HTX Hillerød"/>
    <s v="Carlsbergvej 34"/>
    <s v="3400 Hillerød"/>
    <s v="Hillerød"/>
    <s v="Midtjylland"/>
    <s v="Carlsbergvej 34, 3400 Hillerød"/>
    <d v="2015-12-03T00:00:00"/>
    <n v="100"/>
    <m/>
    <n v="2700"/>
    <m/>
    <m/>
    <m/>
    <m/>
    <m/>
    <m/>
    <m/>
    <m/>
    <m/>
    <m/>
    <m/>
    <m/>
    <m/>
    <m/>
    <m/>
    <m/>
    <m/>
  </r>
  <r>
    <x v="1"/>
    <s v="F15-069"/>
    <s v="Erhvervsskolen Nordsjælland, HTX Hillerød"/>
    <s v="Maria Rentsch"/>
    <d v="2016-05-04T00:00:00"/>
    <s v="mare@esnord.dk"/>
    <n v="20404152"/>
    <n v="5"/>
    <n v="2016"/>
    <n v="2"/>
    <x v="2"/>
    <n v="27"/>
    <n v="1"/>
    <s v="2.g. Biologi"/>
    <s v="Erhvervsskolen Nordsjælland, HTX Hillerød"/>
    <s v="Carlsbergvej 34"/>
    <s v="3400 Hillerød"/>
    <s v="Hillerød"/>
    <s v="Hovedstaden"/>
    <s v="Carlsbergvej 34, 3400 Hillerød"/>
    <d v="2015-12-03T00:00:00"/>
    <n v="100"/>
    <m/>
    <n v="2700"/>
    <m/>
    <m/>
    <m/>
    <m/>
    <m/>
    <m/>
    <m/>
    <m/>
    <m/>
    <m/>
    <m/>
    <m/>
    <m/>
    <m/>
    <m/>
    <m/>
    <m/>
  </r>
  <r>
    <x v="0"/>
    <s v="F14-023"/>
    <s v="Espergærde Gymnasium og HF"/>
    <s v="Katrine Skjøth"/>
    <d v="2015-12-10T00:00:00"/>
    <s v="katrineskjoeth@yahoo.dk"/>
    <n v="40786427"/>
    <n v="12"/>
    <n v="2015"/>
    <n v="2"/>
    <x v="1"/>
    <n v="28"/>
    <n v="1"/>
    <s v="2.g. Biologi"/>
    <s v="Espergærde Gymnasium og HF"/>
    <s v="Gymnasievej 2"/>
    <s v="3060 Espergærde"/>
    <s v="Helsingør"/>
    <s v="Hovedstaden"/>
    <s v="Gymnasievej 2, 3060 Espergærde"/>
    <d v="2014-11-03T00:00:00"/>
    <n v="100"/>
    <s v="-"/>
    <n v="2800"/>
    <m/>
    <d v="2015-04-01T00:00:00"/>
    <m/>
    <m/>
    <s v="Katrine Skjøth"/>
    <m/>
    <m/>
    <m/>
    <m/>
    <m/>
    <s v="DL_F14-023"/>
    <m/>
    <m/>
    <m/>
    <m/>
    <m/>
    <d v="2014-12-16T00:00:00"/>
  </r>
  <r>
    <x v="1"/>
    <s v="F13-014"/>
    <s v="Espergærde Gymnasium og HF"/>
    <s v="Kirsten Hede"/>
    <d v="2014-10-22T00:00:00"/>
    <s v="he@eg-gym.dk"/>
    <m/>
    <n v="10"/>
    <n v="2014"/>
    <n v="1"/>
    <x v="0"/>
    <n v="26"/>
    <n v="1"/>
    <s v="3.g. Biologi"/>
    <s v="Espergærde Gymnasium og HF"/>
    <s v="Gymnasievej 2"/>
    <s v="3060 Espergærde"/>
    <s v="Helsingør"/>
    <s v="Hovedstaden"/>
    <s v="Gymnasievej 2, 3060 Espergærde"/>
    <d v="2014-05-15T00:00:00"/>
    <n v="50"/>
    <s v="Regnskab"/>
    <n v="1300"/>
    <m/>
    <d v="2014-05-21T00:00:00"/>
    <d v="2014-08-14T00:00:00"/>
    <s v="Gurre Sø, Nordsjælland"/>
    <s v="Kirsten Hede"/>
    <m/>
    <m/>
    <n v="56.032722"/>
    <n v="12.470499999999999"/>
    <d v="2014-08-13T00:00:00"/>
    <s v="DL_F13-014"/>
    <m/>
    <m/>
    <m/>
    <m/>
    <s v="Ja"/>
    <d v="2014-10-02T00:00:00"/>
  </r>
  <r>
    <x v="1"/>
    <s v="F15-020"/>
    <s v="Espergærde Gymnasium og HF"/>
    <s v="Rikke Louise Rentsch"/>
    <d v="2015-11-10T00:00:00"/>
    <s v="RI@eg-gym.dk"/>
    <n v="21929989"/>
    <n v="11"/>
    <n v="2015"/>
    <n v="2"/>
    <x v="1"/>
    <n v="30"/>
    <n v="1"/>
    <s v="3.g. Biologi"/>
    <s v="Espergærde Gymnasium og HF"/>
    <s v="Gymnasievej 2"/>
    <s v="3060 Espergærde"/>
    <s v="Helsingør"/>
    <s v="Hovedstaden"/>
    <s v="Gymnasievej 2, 3060 Espergærde"/>
    <d v="2015-08-27T00:00:00"/>
    <n v="100"/>
    <s v="Regnskab"/>
    <n v="3000"/>
    <s v="Biologi A"/>
    <s v="2015.09.07"/>
    <d v="2015-10-20T00:00:00"/>
    <s v="Egebæksvang"/>
    <s v="Rikke Louise Rentsch"/>
    <m/>
    <m/>
    <n v="55.999209"/>
    <n v="12.563916000000001"/>
    <d v="2015-10-09T00:00:00"/>
    <s v="DL_F15-020.1"/>
    <d v="2015-10-21T00:00:00"/>
    <s v="125 µl EB"/>
    <n v="7.8"/>
    <s v="Kun 50ml vand igennem filter"/>
    <m/>
    <m/>
  </r>
  <r>
    <x v="1"/>
    <s v="F15-020"/>
    <s v="Espergærde Gymnasium og HF"/>
    <s v="Rikke Louise Rentsch"/>
    <d v="2015-11-10T00:00:00"/>
    <s v="RI@eg-gym.dk"/>
    <n v="21929989"/>
    <n v="11"/>
    <n v="2015"/>
    <n v="2"/>
    <x v="1"/>
    <m/>
    <m/>
    <s v="3.g. Biologi"/>
    <s v="Espergærde Gymnasium og HF"/>
    <s v="Gymnasievej 2"/>
    <s v="3060 Espergærde"/>
    <s v="Helsingør"/>
    <s v="Hovedstaden"/>
    <s v="Gymnasievej 2, 3060 Espergærde"/>
    <d v="2015-08-27T00:00:00"/>
    <n v="100"/>
    <s v="N/A"/>
    <n v="0"/>
    <s v="Biologi A"/>
    <s v="2015.09.07"/>
    <d v="2015-10-20T00:00:00"/>
    <s v="Egebæksvang"/>
    <s v="Rikke Louise Rentsch"/>
    <m/>
    <m/>
    <n v="55.999164"/>
    <n v="12.563958"/>
    <d v="2015-10-25T00:00:00"/>
    <s v="DL_F15-020.2"/>
    <d v="2015-11-05T00:00:00"/>
    <s v="125 µl EB"/>
    <n v="16"/>
    <m/>
    <m/>
    <m/>
  </r>
  <r>
    <x v="1"/>
    <s v="F15-056"/>
    <s v="Espergærde Gymnasium og HF"/>
    <s v="Niels Kristian Holm"/>
    <d v="2016-01-07T00:00:00"/>
    <s v="nk@eg-gym.dk"/>
    <n v="60731927"/>
    <n v="1"/>
    <n v="2016"/>
    <n v="2"/>
    <x v="2"/>
    <n v="24"/>
    <n v="1"/>
    <s v="3.g. Bioteknologi"/>
    <s v="Espergærde Gymnasium og HF"/>
    <s v="Gymnasievej 2"/>
    <s v="3060 Espergærde"/>
    <s v="Helsingør"/>
    <s v="Hovedstaden"/>
    <s v="Gymnasievej 2, 3060 Espergærde"/>
    <d v="2015-11-17T00:00:00"/>
    <n v="100"/>
    <m/>
    <n v="2400"/>
    <s v="Klassen kender de grundlæggende DNA-teknikker.  "/>
    <m/>
    <m/>
    <m/>
    <m/>
    <m/>
    <m/>
    <m/>
    <m/>
    <m/>
    <m/>
    <m/>
    <m/>
    <m/>
    <m/>
    <m/>
    <m/>
  </r>
  <r>
    <x v="1"/>
    <s v="F15-082"/>
    <s v="Espergærde Gymnasium og HF"/>
    <s v="Thor Højen Wind"/>
    <d v="2016-03-11T00:00:00"/>
    <s v="tw@eg-gym.dk"/>
    <n v="60604723"/>
    <n v="3"/>
    <n v="2016"/>
    <n v="2"/>
    <x v="2"/>
    <n v="28"/>
    <n v="2"/>
    <s v="1.g. Bioteknologi"/>
    <s v="Espergærde Gymnasium og HF"/>
    <s v="Gymnasievej 2"/>
    <s v="3060 Espergærde"/>
    <s v="Helsingør"/>
    <m/>
    <s v="Gymnasievej 2, 3060 Espergærde"/>
    <d v="2016-01-12T00:00:00"/>
    <n v="100"/>
    <m/>
    <n v="2800"/>
    <m/>
    <m/>
    <m/>
    <m/>
    <m/>
    <m/>
    <m/>
    <m/>
    <m/>
    <m/>
    <m/>
    <m/>
    <m/>
    <m/>
    <m/>
    <m/>
    <m/>
  </r>
  <r>
    <x v="1"/>
    <s v="F15-027"/>
    <s v="Espergærde Gymnasium og HF"/>
    <s v="Katrine Skjøth"/>
    <d v="2016-04-21T00:00:00"/>
    <s v="katrineskjoeth@yahoo.dk"/>
    <n v="40786427"/>
    <n v="4"/>
    <n v="2016"/>
    <n v="2"/>
    <x v="2"/>
    <n v="28"/>
    <n v="1"/>
    <s v="2.g. Biologi"/>
    <s v="Espergærde Gymnasium og HF"/>
    <s v="Gymnasievej 2"/>
    <s v="3060 Espergærde"/>
    <s v="Helsingør"/>
    <s v="Hovedstaden"/>
    <s v="Gymnasievej 2, 3060 Espergærde"/>
    <d v="2015-09-28T00:00:00"/>
    <n v="100"/>
    <m/>
    <n v="2800"/>
    <s v="Jeg har booket en dato den 10. december som jeg gerne vil aflyse, men jeg har i den forbindelse allerede modtaget et indsamlingskit. Mange hilsner Katrine"/>
    <d v="2015-04-01T00:00:00"/>
    <m/>
    <m/>
    <s v="Katrine Skjøth"/>
    <m/>
    <m/>
    <m/>
    <m/>
    <m/>
    <m/>
    <m/>
    <m/>
    <m/>
    <m/>
    <m/>
    <m/>
  </r>
  <r>
    <x v="1"/>
    <s v="aTest03"/>
    <s v="Falkonergårdens Gymnasium og HF-Kursus"/>
    <s v="Morten Green Skaarup"/>
    <d v="2014-09-23T00:00:00"/>
    <s v="mg@falgoo.dk"/>
    <m/>
    <n v="9"/>
    <n v="2014"/>
    <n v="1"/>
    <x v="0"/>
    <n v="17"/>
    <n v="1"/>
    <s v="3.g. Biologi"/>
    <s v="Falkonergårdens Gymnasium og HF-Kursus"/>
    <s v="Sønderjyllands Alle 25"/>
    <s v="2000 Frederiksberg C"/>
    <s v="Frederiksberg"/>
    <s v="Hovedstaden"/>
    <s v="Sønderjyllands Alle 25, 2000 Frederiksberg C"/>
    <m/>
    <n v="0"/>
    <s v="N/A"/>
    <n v="0"/>
    <m/>
    <d v="2014-05-21T00:00:00"/>
    <d v="2014-07-03T00:00:00"/>
    <m/>
    <s v="Morten Green Skaarup"/>
    <m/>
    <m/>
    <m/>
    <m/>
    <m/>
    <s v="DL_aTest03"/>
    <m/>
    <m/>
    <m/>
    <m/>
    <s v="Ja"/>
    <d v="2014-09-05T00:00:00"/>
  </r>
  <r>
    <x v="1"/>
    <s v="aTest04"/>
    <s v="Falkonergårdens Gymnasium og HF-Kursus"/>
    <s v="Signe Markman"/>
    <d v="2014-09-24T00:00:00"/>
    <s v="sg@falko.dk"/>
    <m/>
    <n v="9"/>
    <n v="2014"/>
    <n v="1"/>
    <x v="0"/>
    <n v="24"/>
    <n v="1"/>
    <s v="3.g. Biologi"/>
    <s v="Falkonergårdens Gymnasium og HF-Kursus"/>
    <s v="Sønderjyllands Alle 25"/>
    <s v="2000 Frederiksberg C"/>
    <s v="Frederiksberg"/>
    <s v="Hovedstaden"/>
    <s v="Sønderjyllands Alle 25, 2000 Frederiksberg C"/>
    <m/>
    <n v="0"/>
    <s v="N/A"/>
    <n v="0"/>
    <s v="Vi vil gerne tage egne vandprøver i sensommeren. Hvis muligt send venligst info"/>
    <d v="2014-05-21T00:00:00"/>
    <d v="2014-08-21T00:00:00"/>
    <s v="Damhussøen"/>
    <s v="Signe Markman"/>
    <s v="55 40' 35'' "/>
    <s v="12 28' 52'' Ø"/>
    <n v="55.676389"/>
    <n v="12.481111"/>
    <d v="2014-08-14T00:00:00"/>
    <s v="DL_aTest04"/>
    <d v="2014-08-26T00:00:00"/>
    <s v="2 x 50 µl EB"/>
    <m/>
    <m/>
    <s v="Ja"/>
    <d v="2014-09-05T00:00:00"/>
  </r>
  <r>
    <x v="1"/>
    <s v="aTest06"/>
    <s v="Falkonergårdens Gymnasium og HF-Kursus"/>
    <s v="Hanne Strunge"/>
    <d v="2014-09-26T00:00:00"/>
    <s v="hs@falgoo.dk"/>
    <m/>
    <n v="9"/>
    <n v="2014"/>
    <n v="1"/>
    <x v="0"/>
    <n v="16"/>
    <n v="1"/>
    <s v="3.g. Biologi"/>
    <s v="Falkonergårdens Gymnasium og HF-Kursus"/>
    <s v="Sønderjyllands Alle 25"/>
    <s v="2000 Frederiksberg C"/>
    <s v="Frederiksberg"/>
    <s v="Hovedstaden"/>
    <s v="Sønderjyllands Alle 25, 2000 Frederiksberg C"/>
    <m/>
    <n v="0"/>
    <s v="N/A"/>
    <n v="0"/>
    <m/>
    <d v="2014-05-21T00:00:00"/>
    <d v="2014-09-05T00:00:00"/>
    <s v="Sorø Sø, bådbro ved Søro akedemi"/>
    <s v="Hanne Strunge"/>
    <m/>
    <m/>
    <n v="55.428258999999997"/>
    <n v="11.552697"/>
    <d v="2014-09-02T00:00:00"/>
    <s v="DL_aTest06"/>
    <m/>
    <m/>
    <m/>
    <s v="Prøver indsamles i uge 36 og sendes straks derefter."/>
    <s v="Ja"/>
    <d v="2014-09-05T00:00:00"/>
  </r>
  <r>
    <x v="1"/>
    <s v="F15-019"/>
    <s v="Falkonergårdens Gymnasium og HF-Kursus"/>
    <s v="Signe Markman og Morten Skaarup"/>
    <d v="2015-10-08T00:00:00"/>
    <s v="signemarkman@gmail.com"/>
    <n v="26783639"/>
    <n v="10"/>
    <n v="2015"/>
    <n v="2"/>
    <x v="1"/>
    <n v="29"/>
    <n v="2"/>
    <s v="2.g. Biologi"/>
    <s v="Falkonergårdens Gymnasium og HF-Kursus"/>
    <s v="Sønderjyllands Alle 25"/>
    <s v="2000 Frederiksberg C"/>
    <s v="Frederiksberg"/>
    <s v="Hovedstaden"/>
    <s v="Sønderjyllands Alle 25, 2000 Frederiksberg C"/>
    <d v="2015-08-26T00:00:00"/>
    <n v="100"/>
    <s v="Regnskab"/>
    <n v="2900"/>
    <s v="Der er tale om to studieretninger: Biologi og bioteknologi"/>
    <s v="2015.09.07"/>
    <d v="2015-09-17T00:00:00"/>
    <s v="Damhussøen"/>
    <s v="Signe Markman og Morten Skaarup"/>
    <m/>
    <m/>
    <n v="55.681100000000001"/>
    <n v="12.4734"/>
    <d v="2015-09-16T00:00:00"/>
    <s v="DL_F15-019"/>
    <d v="2015-09-28T00:00:00"/>
    <s v="125 µl EB"/>
    <n v="15.3"/>
    <m/>
    <m/>
    <m/>
  </r>
  <r>
    <x v="1"/>
    <s v="F15-066"/>
    <s v="Falkonergårdens Gymnasium og HF-Kursus"/>
    <s v="Torben Roldsgaard"/>
    <d v="2016-02-02T00:00:00"/>
    <s v="torbenroldsgaard@hotmail.com"/>
    <n v="23707840"/>
    <n v="2"/>
    <n v="2016"/>
    <n v="2"/>
    <x v="2"/>
    <n v="20"/>
    <n v="1"/>
    <s v="3.g. Biologi"/>
    <s v="Falkonergårdens Gymnasium og HF-Kursus"/>
    <s v="Sønderjyllands Alle 25"/>
    <s v="2000 Frederiksberg C"/>
    <s v="Frederiksberg"/>
    <s v="Hovedstaden"/>
    <s v="Sønderjyllands Alle 25, 2000 Frederiksberg C"/>
    <d v="2015-11-27T00:00:00"/>
    <n v="100"/>
    <m/>
    <n v="2000"/>
    <s v="En Team Danmark klasse som har morgentræning denne dag, så hvis øvelsesstarten kan rykkes til kl. 9.30- 9.45 vil det være fint."/>
    <m/>
    <m/>
    <m/>
    <m/>
    <m/>
    <m/>
    <m/>
    <m/>
    <m/>
    <m/>
    <m/>
    <m/>
    <m/>
    <m/>
    <m/>
    <m/>
  </r>
  <r>
    <x v="0"/>
    <s v="F15-016"/>
    <s v="Frederiksberg Gymnasium"/>
    <s v="Peter Toft"/>
    <d v="2015-11-13T00:00:00"/>
    <s v="pt@frederiksberggymnasium.dk"/>
    <n v="30258217"/>
    <n v="11"/>
    <n v="2015"/>
    <n v="2"/>
    <x v="1"/>
    <n v="20"/>
    <n v="1"/>
    <s v="3.g. Biologi"/>
    <s v="Frederiksberg Gymnasium"/>
    <s v="Falkoner Plads 2"/>
    <s v="2000 Frederiksberg C"/>
    <s v="Frederiksberg"/>
    <s v="Hovedstaden"/>
    <s v="Falkoner Plads 2, 2000 Frederiksberg C"/>
    <d v="2015-08-19T00:00:00"/>
    <n v="100"/>
    <s v="-"/>
    <n v="2000"/>
    <s v="Klassen har biologi på B-niveau."/>
    <s v="2015.08.21"/>
    <d v="2015-10-02T00:00:00"/>
    <s v="Schweizersøen"/>
    <s v="Peter Toft"/>
    <m/>
    <m/>
    <n v="55.674666999999999"/>
    <n v="12.520241"/>
    <d v="2015-09-19T00:00:00"/>
    <s v="DL_F15-016"/>
    <d v="2015-10-05T00:00:00"/>
    <s v="125 µl EB"/>
    <n v="35.4"/>
    <m/>
    <m/>
    <m/>
  </r>
  <r>
    <x v="1"/>
    <s v="F13-023"/>
    <s v="Frederiksberg Gymnasium"/>
    <s v="Camilla Christensen"/>
    <d v="2014-11-25T00:00:00"/>
    <s v="camch63@gmail.com"/>
    <m/>
    <n v="11"/>
    <n v="2014"/>
    <n v="1"/>
    <x v="0"/>
    <n v="22"/>
    <n v="1"/>
    <s v="2.g. Biologi"/>
    <s v="Frederiksberg Gymnasium"/>
    <s v="Falkoner Plads 2"/>
    <s v="2000 Frederiksberg C"/>
    <s v="Frederiksberg"/>
    <s v="Hovedstaden"/>
    <s v="Falkoner Plads 2, 2000 Frederiksberg C"/>
    <d v="2014-05-26T00:00:00"/>
    <n v="50"/>
    <s v="Regnskab"/>
    <n v="1100"/>
    <m/>
    <d v="2014-05-26T00:00:00"/>
    <d v="2014-09-03T00:00:00"/>
    <s v="Frederiksberg Have"/>
    <s v="Camilla Christensen"/>
    <s v="55 40' 28,9'' N"/>
    <s v="12 13' 12,3'' Ø"/>
    <n v="55.674694000000002"/>
    <n v="12.520083"/>
    <d v="2014-09-02T00:00:00"/>
    <s v="DL_F13-023"/>
    <m/>
    <m/>
    <m/>
    <m/>
    <m/>
    <d v="2014-10-02T00:00:00"/>
  </r>
  <r>
    <x v="1"/>
    <s v="F14-025"/>
    <s v="Frederiksberg Gymnasium"/>
    <s v="Peter Toft"/>
    <d v="2015-02-27T00:00:00"/>
    <s v="pt@frederiksberggymnasium.dk"/>
    <n v="30258217"/>
    <n v="2"/>
    <n v="2015"/>
    <n v="1"/>
    <x v="3"/>
    <n v="23"/>
    <n v="1"/>
    <s v="3.g. Biologi"/>
    <s v="Frederiksberg Gymnasium"/>
    <s v="Falkoner Plads 2"/>
    <s v="2000 Frederiksberg C"/>
    <s v="Frederiksberg"/>
    <s v="Hovedstaden"/>
    <s v="Falkoner Plads 2, 2000 Frederiksberg C"/>
    <d v="2014-11-12T00:00:00"/>
    <n v="100"/>
    <s v="Regnskab"/>
    <n v="2300"/>
    <s v="Klassen har biologi på B-niveau"/>
    <m/>
    <m/>
    <m/>
    <s v="Peter Toft"/>
    <m/>
    <m/>
    <m/>
    <m/>
    <m/>
    <s v="DL_F14-025"/>
    <m/>
    <m/>
    <m/>
    <m/>
    <m/>
    <d v="2014-12-16T00:00:00"/>
  </r>
  <r>
    <x v="1"/>
    <s v="F15-042"/>
    <s v="Frederiksberg Gymnasium"/>
    <s v="Jens Vilsom Andersen"/>
    <d v="2016-02-03T00:00:00"/>
    <s v="jv@frederiksberggymnasium.dk"/>
    <n v="27626080"/>
    <n v="2"/>
    <n v="2016"/>
    <n v="2"/>
    <x v="2"/>
    <n v="22"/>
    <n v="1"/>
    <s v="2.g. Biologi"/>
    <s v="Frederiksberg Gymnasium"/>
    <s v="Falkoner Plads 2"/>
    <s v="2000 Frederiksberg C"/>
    <s v="Frederiksberg"/>
    <s v="Hovedstaden"/>
    <s v="Falkoner Plads 2, 2000 Frederiksberg C"/>
    <d v="2015-11-17T00:00:00"/>
    <n v="100"/>
    <m/>
    <n v="2200"/>
    <s v="Klassen har biologi på B-niveau"/>
    <m/>
    <m/>
    <m/>
    <m/>
    <m/>
    <m/>
    <m/>
    <m/>
    <m/>
    <m/>
    <m/>
    <m/>
    <m/>
    <m/>
    <m/>
    <m/>
  </r>
  <r>
    <x v="1"/>
    <s v="F15-029"/>
    <s v="Frederiksberg Gymnasium"/>
    <s v="Peter Toft"/>
    <d v="2016-02-24T00:00:00"/>
    <s v="pt@frederiksberggymnasium.dk"/>
    <n v="30258217"/>
    <n v="2"/>
    <n v="2016"/>
    <n v="2"/>
    <x v="2"/>
    <n v="20"/>
    <n v="1"/>
    <s v="3.g. Biologi"/>
    <s v="Frederiksberg Gymnasium"/>
    <s v="Falkoner Plads 2"/>
    <s v="2000 Frederiksberg C"/>
    <s v="Frederiksberg"/>
    <s v="Hovedstaden"/>
    <s v="Falkoner Plads 2, 2000 Frederiksberg C"/>
    <d v="2015-10-13T00:00:00"/>
    <n v="100"/>
    <m/>
    <n v="2000"/>
    <s v="Gymnasietjenesten/BEKL: Oprindeligt forløb den 13/11-2015 rykket til 24/2 efter henvendelse fra lærer. Lærers bemærkninger 12/10-2015: ”Klassen har biologi på B-niveau. Vi har taget vandprøve fra Schweizersøen i Frederiksberg Have, som vi sendte til jer den 30/9. På den er vores besøgsdato markeret som 13/11. Vi mangler endnu at tage prøven fra gymnasiets postevand"/>
    <s v="2015.08.21"/>
    <d v="2015-10-02T00:00:00"/>
    <s v="Schweizersøen"/>
    <s v="Peter Toft"/>
    <m/>
    <m/>
    <n v="55.674666999999999"/>
    <n v="12.520241"/>
    <d v="2015-09-19T00:00:00"/>
    <s v="DL_F15-029"/>
    <d v="2015-10-05T00:00:00"/>
    <s v="125 µl EB"/>
    <m/>
    <m/>
    <m/>
    <m/>
  </r>
  <r>
    <x v="1"/>
    <s v="F13-006"/>
    <s v="Frederiksborg Gymnasium og HF"/>
    <s v="Torsten Ingerslev"/>
    <d v="2014-11-04T00:00:00"/>
    <s v="torsten.ingerslev@gmail.com"/>
    <m/>
    <n v="11"/>
    <n v="2014"/>
    <n v="1"/>
    <x v="0"/>
    <n v="25"/>
    <n v="1"/>
    <s v="3.g. Biologi"/>
    <s v="Frederiksborg Gymnasium og HF"/>
    <s v="Carlsbergvej 15"/>
    <s v="3400 Hillerød"/>
    <s v="Hillerød"/>
    <s v="Hovedstaden"/>
    <s v="Carlsbergvej 15, 3400 Hillerød"/>
    <d v="2014-04-08T00:00:00"/>
    <n v="50"/>
    <s v="Regnskab"/>
    <n v="1250"/>
    <m/>
    <d v="2014-05-21T00:00:00"/>
    <m/>
    <m/>
    <s v="Torsten Ingerslev"/>
    <m/>
    <m/>
    <m/>
    <m/>
    <m/>
    <s v="DL_F13-006"/>
    <m/>
    <m/>
    <m/>
    <m/>
    <m/>
    <d v="2014-10-02T00:00:00"/>
  </r>
  <r>
    <x v="1"/>
    <s v="F14-084"/>
    <s v="Frederiksborg Gymnasium og HF"/>
    <s v="Torsten Ingerslev"/>
    <d v="2015-10-01T00:00:00"/>
    <s v="torsten.ingerslev@gmail.com"/>
    <n v="30741421"/>
    <n v="10"/>
    <n v="2015"/>
    <n v="2"/>
    <x v="1"/>
    <n v="20"/>
    <n v="1"/>
    <s v="2.g. Bioteknologi"/>
    <s v="Frederiksborg Gymnasium og HF"/>
    <s v="Carlsbergvej 15"/>
    <s v="3400 Hillerød"/>
    <s v="Hillerød"/>
    <s v="Hovedstaden"/>
    <s v="Carlsbergvej 15, 3400 Hillerød"/>
    <d v="2015-04-20T00:00:00"/>
    <n v="100"/>
    <s v="Regnskab"/>
    <n v="2000"/>
    <m/>
    <d v="2015-04-23T00:00:00"/>
    <d v="2015-06-12T00:00:00"/>
    <s v="Teglgårdssøen, Hillerød"/>
    <s v="Torsten Ingerslev"/>
    <m/>
    <m/>
    <n v="55.924331000000002"/>
    <n v="12.313577"/>
    <d v="2015-06-09T00:00:00"/>
    <s v="DL_F14-084"/>
    <d v="2015-06-24T00:00:00"/>
    <s v="125 µl EB"/>
    <n v="3.52"/>
    <m/>
    <m/>
    <m/>
  </r>
  <r>
    <x v="1"/>
    <s v="F14-074"/>
    <s v="Frederiksværk Gymnasium og HF"/>
    <s v="Bente Lerner Bregnbak"/>
    <d v="2015-08-28T00:00:00"/>
    <s v="bb@fvgh.dk"/>
    <n v="21267728"/>
    <n v="8"/>
    <n v="2015"/>
    <n v="2"/>
    <x v="1"/>
    <n v="23"/>
    <n v="1"/>
    <s v="2.g. Biologi"/>
    <s v="Frederiksværk Gymnasium og HF"/>
    <s v="Strandgade 34"/>
    <s v="3300 Frederiksværk"/>
    <s v="Halsnæs"/>
    <s v="Hovedstaden"/>
    <s v="Strandgade 34, 3300 Frederiksværk"/>
    <d v="2015-03-30T00:00:00"/>
    <n v="100"/>
    <s v="Regnskab"/>
    <n v="2300"/>
    <s v="Holdet jeg tænker på er 2g Biologi B , der er 12 elever. Imidlertid kunne jeg tænke mig også at deltage samtidigt med 12 Biologi A-elever . Begge dele kræver imidlertid godkendelse fra skolen som jeg straks vil forespørge om Dvs jeg ønsker at reservere dagen. Skulle dagen være optaget vil torsdag d 3 eller fre d 4-9 / uge 36 også være interessant mvh bente bregnbak."/>
    <d v="2015-04-15T00:00:00"/>
    <d v="2015-07-13T00:00:00"/>
    <s v="Tranemosen, Frederiksværk"/>
    <s v="Bente Lerner Bregnbak"/>
    <s v="N 55gr 58`43.7773 &quot;  "/>
    <s v="E 12gr1`50.7324&quot;"/>
    <n v="55.978549000000001"/>
    <n v="12.030759"/>
    <d v="2015-07-10T00:00:00"/>
    <s v="DL_F14-074"/>
    <d v="2015-07-16T00:00:00"/>
    <s v="125 µl EB"/>
    <n v="12.6"/>
    <m/>
    <m/>
    <m/>
  </r>
  <r>
    <x v="1"/>
    <s v="F13-036"/>
    <s v="FYNs HF-kursus"/>
    <s v="Mariann Rasmussen"/>
    <d v="2014-12-12T00:00:00"/>
    <s v="mrm@vucfyn.dk"/>
    <m/>
    <n v="12"/>
    <n v="2014"/>
    <n v="1"/>
    <x v="0"/>
    <n v="10"/>
    <n v="1"/>
    <s v="2.g. Biologi"/>
    <s v="FYNs HF-kursus"/>
    <s v="Hunderupvej 17"/>
    <s v="5000 Odense C"/>
    <s v="Odense"/>
    <s v="Hovedstaden"/>
    <s v="Hunderupvej 17, 5000 Odense C"/>
    <d v="2014-06-19T00:00:00"/>
    <n v="100"/>
    <s v="Regnskab"/>
    <n v="1000"/>
    <m/>
    <d v="2014-06-23T00:00:00"/>
    <d v="2014-08-14T00:00:00"/>
    <s v="Odense Å ved Stryget, Munke Mose"/>
    <s v="Mariann Rasmussen"/>
    <m/>
    <m/>
    <n v="55.392457"/>
    <n v="10.381758"/>
    <d v="2014-08-12T00:00:00"/>
    <s v="DL_F13-036"/>
    <m/>
    <m/>
    <m/>
    <m/>
    <m/>
    <d v="2014-10-02T00:00:00"/>
  </r>
  <r>
    <x v="1"/>
    <s v="F14-090"/>
    <s v="FYNs HF-kursus"/>
    <s v="Morten Jerris"/>
    <d v="2015-09-18T00:00:00"/>
    <s v="mrj@vucfyn.dk"/>
    <n v="61716734"/>
    <n v="9"/>
    <n v="2015"/>
    <n v="2"/>
    <x v="1"/>
    <n v="13"/>
    <n v="1"/>
    <s v="2.g. Biologi"/>
    <s v="FYNs HF-kursus"/>
    <s v="Hunderupvej 17"/>
    <s v="5000 Odense C"/>
    <s v="Odense"/>
    <s v="Hovedstaden"/>
    <s v="Hunderupvej 17, 5000 Odense C"/>
    <d v="2015-04-29T00:00:00"/>
    <n v="100"/>
    <s v="Regnskab"/>
    <n v="1500"/>
    <m/>
    <d v="2015-05-05T00:00:00"/>
    <m/>
    <s v="Odense Å"/>
    <s v="Morten Jerris"/>
    <s v="55° 23' 27,1'' N"/>
    <s v="10° 22' 55,8'' E"/>
    <n v="55.390861000000001"/>
    <n v="10.382167000000001"/>
    <d v="2015-08-10T00:00:00"/>
    <s v="DL_F14-090"/>
    <d v="2015-08-25T00:00:00"/>
    <s v="125 µl EB"/>
    <n v="11.9"/>
    <m/>
    <m/>
    <m/>
  </r>
  <r>
    <x v="0"/>
    <s v="F15-036"/>
    <s v="Gammel Hellerup Gymnasium"/>
    <s v="Bo Kildeager"/>
    <d v="2016-03-15T00:00:00"/>
    <s v="bk@ghg.dk"/>
    <n v="29117481"/>
    <n v="3"/>
    <n v="2016"/>
    <n v="2"/>
    <x v="2"/>
    <n v="28"/>
    <n v="1"/>
    <s v="1.g. Bioteknologi"/>
    <s v="Gammel Hellerup Gymnasium"/>
    <s v="Svanemøllevej 87"/>
    <s v="2900 Hellerup"/>
    <s v="Gentofte"/>
    <s v="Syddanmark"/>
    <s v="Svanemøllevej 87, 2900 Hellerup"/>
    <d v="2015-10-26T00:00:00"/>
    <n v="100"/>
    <m/>
    <n v="2800"/>
    <s v="Jeg skal nok have gennemgået alt det faglige relevante for klassen inden besøget. Vh Bo"/>
    <m/>
    <m/>
    <m/>
    <s v="Bo Kildeager"/>
    <m/>
    <m/>
    <m/>
    <m/>
    <m/>
    <m/>
    <m/>
    <m/>
    <m/>
    <m/>
    <m/>
    <m/>
  </r>
  <r>
    <x v="1"/>
    <s v="aTest01"/>
    <s v="Gammel Hellerup Gymnasium"/>
    <s v="Bo Kildeager"/>
    <d v="2014-09-17T00:00:00"/>
    <s v="bk@ghg.dk"/>
    <m/>
    <n v="9"/>
    <n v="2014"/>
    <n v="1"/>
    <x v="0"/>
    <n v="30"/>
    <n v="1"/>
    <s v="2.g. Bioteknologi"/>
    <s v="Gammel Hellerup Gymnasium"/>
    <s v="Svanemøllevej 87"/>
    <s v="2900 Hellerup"/>
    <s v="Gentofte"/>
    <s v="Hovedstaden"/>
    <s v="Svanemøllevej 87, 2900 Hellerup"/>
    <m/>
    <n v="0"/>
    <s v="N/A"/>
    <n v="0"/>
    <m/>
    <d v="2014-05-21T00:00:00"/>
    <d v="2014-08-19T00:00:00"/>
    <s v="Utterslev Mose"/>
    <s v="Bo Kildeager"/>
    <s v="55 43' 4,824'' N"/>
    <s v="12 30' 10,8817'' Ø"/>
    <n v="55.717801999999999"/>
    <n v="12.50389"/>
    <d v="2014-08-18T00:00:00"/>
    <s v="DL_aTest01"/>
    <d v="2014-08-26T00:00:00"/>
    <s v="2 x 50 µl EB"/>
    <m/>
    <m/>
    <s v="Ja"/>
    <d v="2014-09-05T00:00:00"/>
  </r>
  <r>
    <x v="1"/>
    <s v="aTest02"/>
    <s v="Gammel Hellerup Gymnasium"/>
    <s v="Trine Iversen"/>
    <d v="2014-09-19T00:00:00"/>
    <s v="ti@ghg.dk"/>
    <m/>
    <n v="9"/>
    <n v="2014"/>
    <n v="1"/>
    <x v="0"/>
    <n v="31"/>
    <n v="1"/>
    <s v="3.g. Biologi"/>
    <s v="Gammel Hellerup Gymnasium"/>
    <s v="Svanemøllevej 87"/>
    <s v="2900 Hellerup"/>
    <s v="Gentofte"/>
    <s v="Hovedstaden"/>
    <s v="Svanemøllevej 87, 2900 Hellerup"/>
    <m/>
    <n v="0"/>
    <s v="N/A"/>
    <n v="0"/>
    <m/>
    <d v="2014-05-21T00:00:00"/>
    <d v="2014-09-01T00:00:00"/>
    <s v="Gentofte sø"/>
    <s v="Trine Iversen"/>
    <m/>
    <m/>
    <n v="55.752488999999997"/>
    <n v="12.534553000000001"/>
    <d v="2014-08-27T00:00:00"/>
    <s v="DL_aTest02"/>
    <m/>
    <m/>
    <m/>
    <m/>
    <s v="Ja"/>
    <d v="2014-09-05T00:00:00"/>
  </r>
  <r>
    <x v="1"/>
    <s v="aTest05"/>
    <s v="Gammel Hellerup Gymnasium"/>
    <s v="Signe Vie"/>
    <d v="2014-09-25T00:00:00"/>
    <s v="sv@ghg.dk"/>
    <m/>
    <n v="9"/>
    <n v="2014"/>
    <n v="1"/>
    <x v="0"/>
    <n v="22"/>
    <n v="1"/>
    <s v="3.g. Biologi"/>
    <s v="Gammel Hellerup Gymnasium"/>
    <s v="Svanemøllevej 87"/>
    <s v="2900 Hellerup"/>
    <s v="Gentofte"/>
    <s v="Hovedstaden"/>
    <s v="Svanemøllevej 87, 2900 Hellerup"/>
    <m/>
    <n v="0"/>
    <s v="N/A"/>
    <n v="0"/>
    <m/>
    <d v="2014-05-21T00:00:00"/>
    <d v="2014-09-01T00:00:00"/>
    <s v="Emdrup Sø"/>
    <s v="Signe Vie"/>
    <m/>
    <m/>
    <n v="55.721756999999997"/>
    <n v="12.548605999999999"/>
    <d v="2014-08-27T00:00:00"/>
    <s v="DL_aTest05"/>
    <m/>
    <m/>
    <m/>
    <m/>
    <s v="Ja"/>
    <d v="2014-09-05T00:00:00"/>
  </r>
  <r>
    <x v="1"/>
    <s v="F14-082"/>
    <s v="Gammel Hellerup Gymnasium"/>
    <s v="Mie Marving"/>
    <d v="2015-08-26T00:00:00"/>
    <s v="mi@ghg.dk"/>
    <n v="26171557"/>
    <n v="8"/>
    <n v="2015"/>
    <n v="2"/>
    <x v="1"/>
    <n v="28"/>
    <n v="2"/>
    <s v="2.g. Bioteknologi"/>
    <s v="Gammel Hellerup Gymnasium"/>
    <s v="Svanemøllevej 87"/>
    <s v="2900 Hellerup"/>
    <s v="Gentofte"/>
    <s v="Hovedstaden"/>
    <s v="Svanemøllevej 87, 2900 Hellerup"/>
    <d v="2015-04-16T00:00:00"/>
    <n v="100"/>
    <s v="Regnskab"/>
    <n v="2800"/>
    <s v="Den anden lærer er kemilærer i bioteknologi, og hedder Jens Sveistrup"/>
    <d v="2015-04-17T00:00:00"/>
    <d v="2015-05-22T00:00:00"/>
    <s v="Gentofte Sø"/>
    <s v="Mie Marving"/>
    <s v="55° 44' 45'' N"/>
    <s v="12° 32' 18'' E"/>
    <n v="55.745801999999998"/>
    <n v="12.537934999999999"/>
    <d v="2015-05-19T00:00:00"/>
    <s v="DL_F14-082"/>
    <d v="2015-06-24T00:00:00"/>
    <s v="125 µl EB"/>
    <n v="0.84399999999999997"/>
    <m/>
    <m/>
    <m/>
  </r>
  <r>
    <x v="1"/>
    <s v="F15-074"/>
    <s v="Gammel Hellerup Gymnasium"/>
    <s v="Bo Kildeager"/>
    <d v="2016-03-29T00:00:00"/>
    <s v="bk@ghg.dk"/>
    <n v="29117481"/>
    <n v="3"/>
    <n v="2016"/>
    <n v="2"/>
    <x v="2"/>
    <n v="19"/>
    <n v="1"/>
    <s v="1.g. Bioteknologi"/>
    <s v="Gammel Hellerup Gymnasium"/>
    <s v="Svanemøllevej 87"/>
    <s v="2900 Hellerup"/>
    <s v="Gentofte"/>
    <s v="Hovedstaden"/>
    <s v="Svanemøllevej 87, 2900 Hellerup"/>
    <d v="2016-01-03T00:00:00"/>
    <n v="100"/>
    <m/>
    <n v="1900"/>
    <s v="Jeg skal nok have gennemgået alt det faglige relevante for klassen inden besøget. Vh Bo"/>
    <m/>
    <m/>
    <m/>
    <s v="Bo Kildeager"/>
    <m/>
    <m/>
    <m/>
    <m/>
    <m/>
    <m/>
    <m/>
    <m/>
    <m/>
    <m/>
    <m/>
    <m/>
  </r>
  <r>
    <x v="0"/>
    <s v="F13-009"/>
    <s v="Gefion Gymnasium"/>
    <s v="Nanna Danneskiold-Samsøe"/>
    <d v="2014-10-14T00:00:00"/>
    <s v="nds@gefion-gym.dk"/>
    <m/>
    <n v="10"/>
    <n v="2014"/>
    <n v="1"/>
    <x v="0"/>
    <n v="27"/>
    <m/>
    <s v="3.g. Biologi"/>
    <s v="Gefion Gymnasium"/>
    <s v="Øster Voldgade 10"/>
    <s v="2100 København Ø"/>
    <s v="København"/>
    <s v="Syddanmark"/>
    <s v="Øster Voldgade 10, 2100 København Ø"/>
    <d v="2014-04-08T00:00:00"/>
    <n v="50"/>
    <s v="-"/>
    <n v="1350"/>
    <m/>
    <d v="2014-05-21T00:00:00"/>
    <m/>
    <m/>
    <s v="Nanna Danneskiold-Samsøe"/>
    <m/>
    <m/>
    <m/>
    <m/>
    <m/>
    <s v="DL_F13-009"/>
    <m/>
    <m/>
    <m/>
    <m/>
    <m/>
    <m/>
  </r>
  <r>
    <x v="0"/>
    <s v="F13-026"/>
    <s v="Gefion Gymnasium"/>
    <s v="Thomas Kristiansen"/>
    <d v="2014-11-05T00:00:00"/>
    <s v="tkr@gefion-gym.dk"/>
    <m/>
    <n v="11"/>
    <n v="2014"/>
    <n v="1"/>
    <x v="0"/>
    <n v="30"/>
    <m/>
    <s v="2.g. Biologi"/>
    <s v="Gefion Gymnasium"/>
    <s v="Øster Voldgade 10"/>
    <s v="2100 København Ø"/>
    <s v="København"/>
    <s v="Hovedstaden"/>
    <s v="Øster Voldgade 10, 2100 København Ø"/>
    <d v="2014-05-27T00:00:00"/>
    <n v="50"/>
    <s v="-"/>
    <n v="1500"/>
    <m/>
    <d v="2014-05-28T00:00:00"/>
    <m/>
    <m/>
    <s v="Thomas Kristiansen"/>
    <m/>
    <m/>
    <m/>
    <m/>
    <m/>
    <s v="DL_F13-026"/>
    <m/>
    <m/>
    <m/>
    <m/>
    <m/>
    <m/>
  </r>
  <r>
    <x v="1"/>
    <s v="F13-003"/>
    <s v="Gefion Gymnasium"/>
    <s v="Eva Fredtoft"/>
    <d v="2014-10-07T00:00:00"/>
    <s v="efr@gefion-gym.dk"/>
    <m/>
    <n v="10"/>
    <n v="2014"/>
    <n v="1"/>
    <x v="0"/>
    <n v="11"/>
    <n v="1"/>
    <s v="3.g. Biologi"/>
    <s v="Gefion Gymnasium"/>
    <s v="Øster Voldgade 10"/>
    <s v="2100 København Ø"/>
    <s v="København"/>
    <s v="Hovedstaden"/>
    <s v="Øster Voldgade 10, 2100 København Ø"/>
    <d v="2014-04-07T00:00:00"/>
    <n v="50"/>
    <s v="Regnskab"/>
    <n v="550"/>
    <m/>
    <d v="2014-05-21T00:00:00"/>
    <d v="2014-09-02T00:00:00"/>
    <s v="Bøllesø, Særløse overdrev, Hvalsø"/>
    <s v="Eva Fredtoft"/>
    <m/>
    <m/>
    <n v="55.567197999999998"/>
    <n v="11.887869999999999"/>
    <d v="2014-08-28T00:00:00"/>
    <s v="DL_F13-003"/>
    <m/>
    <m/>
    <m/>
    <m/>
    <s v="Ja"/>
    <d v="2014-10-02T00:00:00"/>
  </r>
  <r>
    <x v="1"/>
    <s v="F13-008"/>
    <s v="Gefion Gymnasium"/>
    <s v="Nanna Danneskiold-Samsøe"/>
    <d v="2014-10-10T00:00:00"/>
    <s v="nds@gefion-gym.dk"/>
    <m/>
    <n v="10"/>
    <n v="2014"/>
    <n v="1"/>
    <x v="0"/>
    <n v="22"/>
    <n v="1"/>
    <s v="2.g. Bioteknologi"/>
    <s v="Gefion Gymnasium"/>
    <s v="Øster Voldgade 10"/>
    <s v="2100 København Ø"/>
    <s v="København"/>
    <s v="Hovedstaden"/>
    <s v="Øster Voldgade 10, 2100 København Ø"/>
    <d v="2014-04-08T00:00:00"/>
    <n v="50"/>
    <s v="Regnskab"/>
    <n v="1100"/>
    <m/>
    <d v="2014-05-21T00:00:00"/>
    <d v="2014-08-22T00:00:00"/>
    <s v="Østre Anlæg"/>
    <s v="Nanna Danneskiold-Samsøe"/>
    <m/>
    <m/>
    <n v="55.689656999999997"/>
    <n v="12.580235999999999"/>
    <d v="2014-08-21T00:00:00"/>
    <s v="DL_F13-008"/>
    <m/>
    <m/>
    <m/>
    <m/>
    <s v="Ja"/>
    <d v="2014-10-02T00:00:00"/>
  </r>
  <r>
    <x v="1"/>
    <s v="F13-010"/>
    <s v="Gefion Gymnasium"/>
    <s v="Nanna Danneskiold-Samsøe"/>
    <d v="2014-10-29T00:00:00"/>
    <s v="nds@gefion-gym.dk"/>
    <m/>
    <n v="10"/>
    <n v="2014"/>
    <n v="1"/>
    <x v="0"/>
    <n v="27"/>
    <n v="1"/>
    <s v="3.g. Biologi"/>
    <s v="Gefion Gymnasium"/>
    <s v="Øster Voldgade 10"/>
    <s v="2100 København Ø"/>
    <s v="København"/>
    <s v="Hovedstaden"/>
    <s v="Øster Voldgade 10, 2100 København Ø"/>
    <d v="2014-04-08T00:00:00"/>
    <n v="50"/>
    <s v="Regnskab"/>
    <n v="1350"/>
    <m/>
    <d v="2014-05-21T00:00:00"/>
    <d v="2014-08-26T00:00:00"/>
    <s v="Østre Anlæg"/>
    <s v="Nanna Danneskiold-Samsøe"/>
    <s v="55 41' 22'' N"/>
    <s v="12 34' 48'' Ø"/>
    <n v="55.689444000000002"/>
    <n v="12.58"/>
    <d v="2014-08-21T00:00:00"/>
    <s v="DL_F14-05"/>
    <m/>
    <m/>
    <m/>
    <m/>
    <s v="Ja"/>
    <d v="2014-10-02T00:00:00"/>
  </r>
  <r>
    <x v="1"/>
    <s v="F13-013"/>
    <s v="Gefion Gymnasium"/>
    <s v="Linda Schneider"/>
    <d v="2014-11-06T00:00:00"/>
    <s v="lsc@gefion-gym.dk"/>
    <m/>
    <n v="11"/>
    <n v="2014"/>
    <n v="1"/>
    <x v="0"/>
    <n v="29"/>
    <n v="1"/>
    <s v="3.g. Bioteknologi"/>
    <s v="Gefion Gymnasium"/>
    <s v="Østre Voldgade 10"/>
    <s v="1350 København K"/>
    <s v="København"/>
    <s v="Hovedstaden"/>
    <s v="Østre Voldgade 10, 1350 København K"/>
    <d v="2014-05-14T00:00:00"/>
    <n v="50"/>
    <s v="Regnskab"/>
    <n v="1450"/>
    <m/>
    <d v="2014-05-21T00:00:00"/>
    <d v="2014-08-21T00:00:00"/>
    <s v="Østre Anlæg"/>
    <s v="Linda Schneider"/>
    <s v="55 41' 21'' N"/>
    <s v="12 34' 41'' Ø"/>
    <n v="55.689253999999998"/>
    <n v="12.57808"/>
    <d v="2014-08-15T00:00:00"/>
    <s v="DL_F13-013"/>
    <m/>
    <m/>
    <m/>
    <m/>
    <m/>
    <d v="2014-10-02T00:00:00"/>
  </r>
  <r>
    <x v="1"/>
    <s v="F14-017"/>
    <s v="Gefion Gymnasium"/>
    <s v="Signe Engelsen"/>
    <d v="2014-12-18T00:00:00"/>
    <s v="sen@gefion-gym.dk"/>
    <m/>
    <n v="12"/>
    <n v="2014"/>
    <n v="1"/>
    <x v="0"/>
    <n v="30"/>
    <n v="1"/>
    <s v="2.g. Biologi"/>
    <s v="Gefion Gymnasium"/>
    <s v="Øster Voldgade 10"/>
    <s v="1350 København K"/>
    <s v="København"/>
    <s v="Hovedstaden"/>
    <s v="Øster Voldgade 10, 1350 København K"/>
    <d v="2014-08-26T00:00:00"/>
    <n v="100"/>
    <s v="Regnskab"/>
    <n v="3000"/>
    <m/>
    <d v="2014-08-29T00:00:00"/>
    <d v="2014-09-09T00:00:00"/>
    <s v="Østre Anlæg"/>
    <s v="Signe Engelsen"/>
    <s v="55 41' 23'' N"/>
    <s v="12 34' 49'' Ø"/>
    <n v="55.690182999999998"/>
    <n v="12.580375999999999"/>
    <d v="2014-08-29T00:00:00"/>
    <s v="DL_F14-017"/>
    <m/>
    <m/>
    <m/>
    <m/>
    <m/>
    <d v="2014-10-02T00:00:00"/>
  </r>
  <r>
    <x v="1"/>
    <s v="F14-076"/>
    <s v="Gefion Gymnasium"/>
    <s v="Birgit Eliasson"/>
    <d v="2015-09-03T00:00:00"/>
    <s v="Bel@gefion-gym.dk"/>
    <n v="21692063"/>
    <n v="9"/>
    <n v="2015"/>
    <n v="2"/>
    <x v="1"/>
    <n v="24"/>
    <n v="2"/>
    <s v="2.g. Bioteknologi"/>
    <s v="Gefion Gymnasium"/>
    <s v="Øster Voldgade 10"/>
    <s v="1350 Kbh K"/>
    <s v="København"/>
    <s v="Hovedstaden"/>
    <s v="Øster Voldgade 10, 1350 Kbh K"/>
    <d v="2015-04-07T00:00:00"/>
    <n v="100"/>
    <s v="Regnskab"/>
    <n v="2400"/>
    <m/>
    <d v="2015-04-15T00:00:00"/>
    <d v="2015-05-12T00:00:00"/>
    <s v="Gentofte Sø"/>
    <s v="Birgit Eliasson"/>
    <m/>
    <m/>
    <n v="55.745446000000001"/>
    <n v="12.535712"/>
    <d v="2015-05-11T00:00:00"/>
    <s v="DL_F14-076.1"/>
    <d v="2015-06-24T00:00:00"/>
    <s v="125 µl EB"/>
    <n v="3.22"/>
    <m/>
    <m/>
    <m/>
  </r>
  <r>
    <x v="1"/>
    <s v="F14-076"/>
    <s v="Gefion Gymnasium"/>
    <s v="Birgit Eliasson"/>
    <d v="2015-09-03T00:00:00"/>
    <s v="Bel@gefion-gym.dk"/>
    <n v="21692063"/>
    <n v="9"/>
    <n v="2015"/>
    <n v="2"/>
    <x v="1"/>
    <m/>
    <m/>
    <s v="2.g. Bioteknologi"/>
    <s v="Gefion Gymnasium"/>
    <s v="Øster Voldgade 10"/>
    <s v="1350 Kbh K"/>
    <s v="København"/>
    <s v="Hovedstaden"/>
    <s v="Øster Voldgade 10, 1350 Kbh K"/>
    <d v="2015-04-07T00:00:00"/>
    <n v="100"/>
    <s v="N/A"/>
    <n v="0"/>
    <m/>
    <d v="2015-04-15T00:00:00"/>
    <d v="2015-05-12T00:00:00"/>
    <s v="Gentofte Sø"/>
    <s v="Birgit Eliasson"/>
    <m/>
    <m/>
    <n v="55.745446000000001"/>
    <n v="12.535712"/>
    <d v="2015-05-11T00:00:00"/>
    <s v="DL_F14-076.2"/>
    <d v="2015-06-24T00:00:00"/>
    <s v="125 µl EB"/>
    <n v="4.0599999999999996"/>
    <m/>
    <m/>
    <m/>
  </r>
  <r>
    <x v="1"/>
    <s v="F13-011"/>
    <s v="Gentofte HF"/>
    <s v="Jens Gerup Nielsen"/>
    <d v="2015-02-05T00:00:00"/>
    <s v="jens.liane@mail.dk"/>
    <n v="21167761"/>
    <n v="2"/>
    <n v="2015"/>
    <n v="1"/>
    <x v="3"/>
    <n v="24"/>
    <n v="1"/>
    <s v="2.g. Biologi"/>
    <s v="Gentofte HF"/>
    <s v="Dahlensstræde 5"/>
    <s v="2820 Gentofte"/>
    <s v="Gentofte"/>
    <s v="Hovedstaden"/>
    <s v="Dahlensstræde 5, 2820 Gentofte"/>
    <d v="2014-04-08T00:00:00"/>
    <n v="50"/>
    <s v="Regnskab"/>
    <n v="1200"/>
    <m/>
    <d v="2014-05-21T00:00:00"/>
    <m/>
    <s v="Gentofte Sø"/>
    <s v="Jens Gerup Nielsen"/>
    <m/>
    <m/>
    <n v="55.746353999999997"/>
    <n v="12.536258999999999"/>
    <d v="2014-06-18T00:00:00"/>
    <s v="DL_F13-011"/>
    <m/>
    <m/>
    <m/>
    <m/>
    <m/>
    <d v="2014-12-16T00:00:00"/>
  </r>
  <r>
    <x v="1"/>
    <s v="F14-103"/>
    <s v="Gentofte HF"/>
    <s v="Jens Gerup Nielsen"/>
    <d v="2016-01-29T00:00:00"/>
    <s v="jens.liane@mail.dk"/>
    <n v="21167761"/>
    <n v="1"/>
    <n v="2016"/>
    <n v="2"/>
    <x v="2"/>
    <n v="27"/>
    <n v="1"/>
    <s v="2.g. Biologi"/>
    <s v="Gentofte HF"/>
    <s v="Dahlensstræde 5"/>
    <s v="2820 Gentofte"/>
    <s v="Gentofte"/>
    <s v="Hovedstaden"/>
    <s v="Dahlensstræde 5, 2820 Gentofte"/>
    <d v="2015-06-16T00:00:00"/>
    <n v="100"/>
    <m/>
    <n v="2700"/>
    <m/>
    <d v="2015-06-16T00:00:00"/>
    <d v="2015-07-01T00:00:00"/>
    <s v="Gentofte Sø"/>
    <s v="Jens Gerup Nielsen"/>
    <m/>
    <m/>
    <n v="55.745801999999998"/>
    <n v="12.537934999999999"/>
    <d v="2015-06-26T00:00:00"/>
    <s v="DL_F14-103"/>
    <d v="2015-09-17T00:00:00"/>
    <s v="125 µl EB"/>
    <n v="17.2"/>
    <m/>
    <m/>
    <m/>
  </r>
  <r>
    <x v="1"/>
    <s v="F15-011"/>
    <s v="Gentofte HF"/>
    <s v="Helle Munk Jensen"/>
    <d v="2016-02-05T00:00:00"/>
    <s v="hellemunk@gmail.com"/>
    <n v="21167586"/>
    <n v="2"/>
    <n v="2016"/>
    <n v="2"/>
    <x v="2"/>
    <n v="26"/>
    <n v="2"/>
    <s v="1.g. Biologi"/>
    <s v="Gentofte HF"/>
    <s v="Dahlensstræde 5"/>
    <s v="2820 Gentofte"/>
    <s v="Gentofte"/>
    <s v="Hovedstaden"/>
    <s v="Dahlensstræde 5, 2820 Gentofte"/>
    <d v="2015-08-17T00:00:00"/>
    <n v="100"/>
    <m/>
    <n v="2600"/>
    <s v="Dagen er booket som en del af et projekt vi kalder &quot;Superbiologer&quot;. Eleverne kommer fra 8 forskellige 1. hf klasser - og de har meldt sig frivilligt til arrangementet. Da eleverne kommer fra 8 forskellige klasser (med forskellige lærere) har de ikke haft en fælles introduktion til dagen. Alle eleverne kender til cellers opbygning, DNA's opbygning og har lavet forsøg med elektroforese. De har biologi på C-niveau._x000d__x000a__x000d__x000a_Inden sommerferien sendte jeg vandprøver til jer._x000d__x000a__x000d__x000a_Mvh Helle "/>
    <s v="2015.08.21"/>
    <s v="ja"/>
    <s v="Gentofte Sø"/>
    <s v="Helle Munk Jensen"/>
    <m/>
    <m/>
    <s v="?"/>
    <s v="?"/>
    <d v="2015-06-26T00:00:00"/>
    <s v="DL_F15-011"/>
    <d v="2015-12-10T00:00:00"/>
    <s v="125 µl EB"/>
    <n v="17"/>
    <s v="Prøven er modtaget i juli, hvor der ikke var booket. "/>
    <m/>
    <m/>
  </r>
  <r>
    <x v="0"/>
    <s v="F14-005"/>
    <s v="Gladsaxe Gymnasium"/>
    <s v="Martina Koch og Allan G. Olsen"/>
    <d v="2014-12-11T00:00:00"/>
    <s v="MaK@gladgym.dk"/>
    <m/>
    <n v="12"/>
    <n v="2014"/>
    <n v="1"/>
    <x v="0"/>
    <n v="26"/>
    <n v="2"/>
    <s v="3.g. Bioteknologi"/>
    <s v="Gladsaxe Gymnasium"/>
    <s v="Buddingehovedgade 81"/>
    <s v="2860 Søborg"/>
    <s v="Gladsaxe"/>
    <s v="Hovedstaden"/>
    <s v="Buddingehovedgade 81, 2860 Søborg"/>
    <d v="2014-08-11T00:00:00"/>
    <n v="100"/>
    <s v="-"/>
    <n v="2600"/>
    <m/>
    <d v="2014-08-13T00:00:00"/>
    <d v="2014-09-05T00:00:00"/>
    <s v="Værebro Å, Hovevej"/>
    <s v="Martina Koch og Allan G. Olsen"/>
    <m/>
    <m/>
    <n v="55.738964000000003"/>
    <n v="12.233494"/>
    <d v="2014-08-30T00:00:00"/>
    <s v="DL_F14-005"/>
    <m/>
    <m/>
    <m/>
    <m/>
    <m/>
    <d v="2014-10-02T00:00:00"/>
  </r>
  <r>
    <x v="0"/>
    <s v="F15-035"/>
    <s v="Gladsaxe Gymnasium"/>
    <s v="Allan Gylling Olsen"/>
    <d v="2016-01-06T00:00:00"/>
    <s v="ao@gladgym.dk"/>
    <n v="31500392"/>
    <n v="1"/>
    <n v="2016"/>
    <n v="2"/>
    <x v="2"/>
    <n v="15"/>
    <n v="1"/>
    <s v="3.g. Biologi"/>
    <s v="Gladsaxe Gymnasium"/>
    <s v="Søborg hovedgade 81"/>
    <s v="2860 Søborg"/>
    <s v="Gladsaxe"/>
    <s v="Hovedstaden"/>
    <s v="Søborg hovedgade 81, 2860 Søborg"/>
    <d v="2015-10-24T00:00:00"/>
    <n v="100"/>
    <m/>
    <n v="1500"/>
    <m/>
    <m/>
    <m/>
    <m/>
    <s v="Allan Gylling Olsen"/>
    <m/>
    <m/>
    <m/>
    <m/>
    <m/>
    <m/>
    <m/>
    <m/>
    <m/>
    <m/>
    <m/>
    <m/>
  </r>
  <r>
    <x v="1"/>
    <s v="F14-007"/>
    <s v="Gladsaxe Gymnasium"/>
    <s v="Natacha Bjerre og Anne Christine"/>
    <d v="2015-01-08T00:00:00"/>
    <s v="natachabjerre@gmail.com"/>
    <m/>
    <n v="1"/>
    <n v="2015"/>
    <n v="1"/>
    <x v="3"/>
    <n v="36"/>
    <n v="2"/>
    <s v="3.g. Bioteknologi"/>
    <s v="Gladsaxe Gymnasium"/>
    <s v="Buddingehovedgade 81"/>
    <s v="2860 Søborg"/>
    <s v="Gladsaxe"/>
    <s v="Hovedstaden"/>
    <s v="Buddingehovedgade 81, 2860 Søborg"/>
    <d v="2014-08-12T00:00:00"/>
    <n v="100"/>
    <s v="Regnskab"/>
    <n v="3600"/>
    <s v="Vi har to A niveau hold med 2g med 8 elever og 3g med 25 elever"/>
    <d v="2014-08-13T00:00:00"/>
    <d v="2014-09-03T00:00:00"/>
    <s v="Furesøen, Frederiksdal Fribad"/>
    <s v="Natacha Bjerre og Anne Christine"/>
    <m/>
    <m/>
    <n v="55.786434999999997"/>
    <n v="12.443191000000001"/>
    <d v="2014-08-28T00:00:00"/>
    <s v="DL_F14-007"/>
    <m/>
    <m/>
    <m/>
    <m/>
    <m/>
    <d v="2014-12-16T00:00:00"/>
  </r>
  <r>
    <x v="1"/>
    <s v="F14-033"/>
    <s v="Gladsaxe Gymnasium"/>
    <s v="Martina Koch og Allan G. Olsen"/>
    <d v="2015-01-09T00:00:00"/>
    <s v="mak@gladgym.dk"/>
    <n v="27570444"/>
    <n v="1"/>
    <n v="2015"/>
    <n v="1"/>
    <x v="3"/>
    <n v="26"/>
    <n v="2"/>
    <s v="3.g. Bioteknologi"/>
    <s v="Gladsaxe Gymnasium"/>
    <s v="Buddinge Hovedgade 81"/>
    <s v=" 2860 Søborg"/>
    <s v="Gladsaxe"/>
    <s v="Hovedstaden"/>
    <s v="Buddinge Hovedgade 81,  2860 Søborg"/>
    <d v="2014-12-05T00:00:00"/>
    <n v="100"/>
    <s v="Regnskab"/>
    <n v="2600"/>
    <m/>
    <m/>
    <m/>
    <m/>
    <s v="Martina Koch og Allan G. Olsen"/>
    <m/>
    <m/>
    <m/>
    <m/>
    <m/>
    <s v="DL_F14-033"/>
    <m/>
    <m/>
    <m/>
    <m/>
    <m/>
    <d v="2014-12-16T00:00:00"/>
  </r>
  <r>
    <x v="1"/>
    <s v="F13-021"/>
    <s v="Gladsaxe Gymnasium"/>
    <s v="Natacha Bjerre"/>
    <d v="2015-01-13T00:00:00"/>
    <s v="natachabjerre@gmail.com"/>
    <m/>
    <n v="1"/>
    <n v="2015"/>
    <n v="1"/>
    <x v="3"/>
    <n v="30"/>
    <n v="1"/>
    <s v="2.g. Bioteknologi"/>
    <s v="Gladsaxe Gymnasium"/>
    <s v="Buddinge Hovedgade 81"/>
    <s v="2860 Søborg"/>
    <s v="Gladsaxe"/>
    <s v="Hovedstaden"/>
    <s v="Buddinge Hovedgade 81, 2860 Søborg"/>
    <d v="2014-05-22T00:00:00"/>
    <n v="50"/>
    <s v="Regnskab"/>
    <n v="1500"/>
    <s v="Holdet er et hf-enkeltfagshold på B-niveau - Altså vokse kursister!"/>
    <d v="2014-05-21T00:00:00"/>
    <d v="2014-08-15T00:00:00"/>
    <s v="Mølleåen ved Frederiksdal Friluftsbad"/>
    <s v="Natacha Bjerre"/>
    <m/>
    <m/>
    <n v="55.783222000000002"/>
    <n v="12.443808000000001"/>
    <d v="2014-08-13T00:00:00"/>
    <s v="DL_F13-021"/>
    <m/>
    <m/>
    <m/>
    <m/>
    <m/>
    <d v="2014-12-16T00:00:00"/>
  </r>
  <r>
    <x v="1"/>
    <s v="F14-055"/>
    <s v="Gladsaxe Gymnasium"/>
    <s v="Martina Koch "/>
    <d v="2015-02-24T00:00:00"/>
    <s v="martina.e.k@gmail.com"/>
    <n v="27570444"/>
    <n v="2"/>
    <n v="2015"/>
    <n v="1"/>
    <x v="3"/>
    <n v="16"/>
    <n v="1"/>
    <s v="2.g. Biologi"/>
    <s v="Gladsaxe Gymnasium"/>
    <s v="Buddinge Hovedgade 81"/>
    <s v="2860 Søborg"/>
    <s v="Gladsaxe"/>
    <s v="Hovedstaden"/>
    <s v="Buddinge hovedgade 81, 2860 Søborg"/>
    <d v="2015-01-21T00:00:00"/>
    <n v="100"/>
    <s v="Regnskab"/>
    <n v="1600"/>
    <m/>
    <m/>
    <m/>
    <m/>
    <s v="Martina Koch "/>
    <m/>
    <m/>
    <m/>
    <m/>
    <m/>
    <s v="DL_F14-055"/>
    <m/>
    <m/>
    <m/>
    <m/>
    <m/>
    <m/>
  </r>
  <r>
    <x v="1"/>
    <s v="F14-044"/>
    <s v="Gladsaxe Gymnasium"/>
    <s v="Natacha Bjerre og Allan Olsen"/>
    <d v="2015-04-08T00:00:00"/>
    <s v="natachabjerre@gmail.com"/>
    <n v="61685550"/>
    <n v="4"/>
    <n v="2015"/>
    <n v="1"/>
    <x v="3"/>
    <n v="12"/>
    <n v="2"/>
    <s v="3.g. Biologi"/>
    <s v="Gladsaxe Gymnasium"/>
    <s v="Buddinge Hovedgade 81"/>
    <s v="2860 Søborg"/>
    <s v="Gladsaxe"/>
    <s v="Hovedstaden"/>
    <s v="Buddinge Hovedgade 81, 2860 Søborg"/>
    <d v="2015-01-12T00:00:00"/>
    <n v="100"/>
    <s v="Regnskab"/>
    <n v="1200"/>
    <s v="Det er et hold der kommer ind Det er mange elever, men de er meget rolige"/>
    <m/>
    <m/>
    <m/>
    <s v="Natacha Bjerre og Allan Olsen"/>
    <m/>
    <m/>
    <m/>
    <m/>
    <s v="DL_F14-044"/>
    <m/>
    <m/>
    <m/>
    <m/>
    <m/>
    <m/>
    <m/>
  </r>
  <r>
    <x v="1"/>
    <s v="F14-045"/>
    <s v="Gladsaxe Gymnasium"/>
    <s v="Allan Olsen"/>
    <d v="2015-04-16T00:00:00"/>
    <s v="ao@gladgym.dk"/>
    <n v="31500392"/>
    <n v="4"/>
    <n v="2015"/>
    <n v="1"/>
    <x v="3"/>
    <n v="18"/>
    <n v="1"/>
    <s v="3.g. Biologi"/>
    <s v="Gladsaxe Gymnasium"/>
    <s v="Buddinge Hovedgade 81"/>
    <s v="2860 Søborg"/>
    <s v="Gladsaxe"/>
    <s v="Hovedstaden"/>
    <s v="buddinge hovedgade 81, 2860 Søborg"/>
    <d v="2015-01-12T00:00:00"/>
    <n v="100"/>
    <s v="Regnskab"/>
    <n v="1800"/>
    <m/>
    <m/>
    <m/>
    <m/>
    <s v="Allan Olsen"/>
    <m/>
    <m/>
    <m/>
    <m/>
    <m/>
    <m/>
    <m/>
    <m/>
    <m/>
    <m/>
    <m/>
    <m/>
  </r>
  <r>
    <x v="1"/>
    <s v="F14-099"/>
    <s v="Gladsaxe Gymnasium"/>
    <s v="Tobias Frykman"/>
    <d v="2015-09-16T00:00:00"/>
    <s v="tobiasfrykman@gmail.com"/>
    <n v="51222671"/>
    <n v="9"/>
    <n v="2015"/>
    <n v="2"/>
    <x v="1"/>
    <n v="26"/>
    <n v="1"/>
    <s v="2.g. Biologi"/>
    <s v="Gladsaxe Gymnasium"/>
    <s v="Buddinge Hovedgade 81"/>
    <s v="2860 Gladsaxe"/>
    <s v="Gladsaxe"/>
    <s v="Hovedstaden"/>
    <s v="Buddinge Hovedgade 81, 2860 Gladsaxe"/>
    <d v="2015-05-30T00:00:00"/>
    <n v="100"/>
    <s v="Modtaget"/>
    <n v="2600"/>
    <m/>
    <d v="2015-06-02T00:00:00"/>
    <m/>
    <s v="Gentofte Sø"/>
    <s v="Tobias Frykman"/>
    <s v="55° 44' 42,67'' N"/>
    <s v="12° 32' 9,26'' E"/>
    <n v="55.745185999999997"/>
    <n v="12.535906000000001"/>
    <d v="2015-08-27T00:00:00"/>
    <s v="DL_F14-099"/>
    <d v="2015-09-07T00:00:00"/>
    <s v="125 µl EB"/>
    <n v="18.3"/>
    <m/>
    <m/>
    <m/>
  </r>
  <r>
    <x v="1"/>
    <s v="F15-017"/>
    <s v="Gladsaxe Gymnasium"/>
    <s v="Tobias Frykman"/>
    <d v="2015-09-25T00:00:00"/>
    <s v="tobiasfrykman@gmail.com"/>
    <n v="51222671"/>
    <n v="9"/>
    <n v="2015"/>
    <n v="2"/>
    <x v="1"/>
    <n v="19"/>
    <n v="1"/>
    <s v="3.g. Biologi"/>
    <s v="Gladsaxe Gymnasium"/>
    <s v="Buddinge Hovedgade 81"/>
    <s v="2860 Søborg"/>
    <s v="Gladsaxe"/>
    <s v="Hovedstaden"/>
    <s v="Buddinge Hovedgade 81, 2860 Søborg"/>
    <d v="2015-08-19T00:00:00"/>
    <n v="100"/>
    <s v="Regnskab"/>
    <n v="1900"/>
    <m/>
    <s v="2015.08.21"/>
    <d v="2015-09-11T00:00:00"/>
    <s v="Mølleåen, v. Sorgenfri Slotspark"/>
    <s v="Tobias Frykman"/>
    <s v="55° 47' 01.89'' N"/>
    <s v="12° 29' 44.44'' E"/>
    <n v="55.783304999999999"/>
    <n v="12.495093000000001"/>
    <d v="2015-09-04T00:00:00"/>
    <s v="DL_F15-017"/>
    <d v="2015-09-17T00:00:00"/>
    <s v="125 µl EB"/>
    <n v="62"/>
    <m/>
    <m/>
    <m/>
  </r>
  <r>
    <x v="1"/>
    <s v="F15-026"/>
    <s v="Gladsaxe Gymnasium"/>
    <s v="Kenn Madsen"/>
    <d v="2015-12-09T00:00:00"/>
    <s v="ksmadsen@msn.com"/>
    <n v="40941331"/>
    <n v="12"/>
    <n v="2015"/>
    <n v="2"/>
    <x v="1"/>
    <n v="27"/>
    <n v="1"/>
    <s v="2.g. Biologi"/>
    <s v="Gladsaxe Gymnasium"/>
    <s v="Buddinge Hovedgade 81"/>
    <s v="2860 Søborg"/>
    <s v="Gladsaxe"/>
    <s v="Hovedstaden"/>
    <s v="Buddinge Hovedgade 81, 2860 Søborg"/>
    <d v="2015-09-28T00:00:00"/>
    <n v="100"/>
    <s v="Modtaget"/>
    <n v="2700"/>
    <m/>
    <m/>
    <m/>
    <m/>
    <s v="Kenn Madsen"/>
    <m/>
    <m/>
    <m/>
    <m/>
    <m/>
    <m/>
    <m/>
    <m/>
    <m/>
    <m/>
    <m/>
    <m/>
  </r>
  <r>
    <x v="1"/>
    <s v="F15-075"/>
    <s v="Gladsaxe Gymnasium"/>
    <s v="Kenn Madsen"/>
    <d v="2016-02-23T00:00:00"/>
    <s v="ksmadsen@msn.com"/>
    <n v="40941331"/>
    <n v="2"/>
    <n v="2016"/>
    <n v="2"/>
    <x v="2"/>
    <n v="26"/>
    <n v="1"/>
    <s v="3.g. Biologi"/>
    <s v="Gladsaxe Gymnasium"/>
    <s v="Buddinge Hovedgade 81"/>
    <s v="2860 Søborg"/>
    <s v="Gladsaxe"/>
    <s v="Sjælland"/>
    <s v="Buddinge Hovedgade 81, 2860 Søborg"/>
    <d v="2016-01-05T00:00:00"/>
    <n v="100"/>
    <m/>
    <n v="2600"/>
    <m/>
    <m/>
    <m/>
    <m/>
    <m/>
    <m/>
    <m/>
    <m/>
    <m/>
    <m/>
    <m/>
    <m/>
    <m/>
    <m/>
    <m/>
    <m/>
    <m/>
  </r>
  <r>
    <x v="1"/>
    <s v="F15-061"/>
    <s v="Gladsaxe Gymnasium"/>
    <s v="Tobias Frykman (forløbet er oprindelig booket af Marianne Lykke Madsen)"/>
    <d v="2016-03-03T00:00:00"/>
    <s v="tobiasfrykman@gmail.com"/>
    <n v="23304980"/>
    <n v="3"/>
    <n v="2016"/>
    <n v="2"/>
    <x v="2"/>
    <n v="18"/>
    <n v="1"/>
    <s v="2.g. Biologi"/>
    <s v="Gladsaxe Gymnasium"/>
    <s v="Buddinge Hovedgade 81"/>
    <s v="2860 Søborg"/>
    <s v="Gladsaxe"/>
    <s v="Hovedstaden"/>
    <s v="Buddinge hovedgade 81, 2860 Søborg"/>
    <d v="2015-11-20T00:00:00"/>
    <n v="100"/>
    <m/>
    <n v="1800"/>
    <s v="Biologi B"/>
    <m/>
    <m/>
    <m/>
    <m/>
    <m/>
    <m/>
    <m/>
    <m/>
    <m/>
    <m/>
    <m/>
    <m/>
    <m/>
    <m/>
    <m/>
    <m/>
  </r>
  <r>
    <x v="1"/>
    <s v="F13-037"/>
    <s v="Greve Gymnasium"/>
    <s v="Vibeke Birkmann"/>
    <d v="2015-01-21T00:00:00"/>
    <s v="ggvbi@greve-gym.dk"/>
    <m/>
    <n v="1"/>
    <n v="2015"/>
    <n v="1"/>
    <x v="3"/>
    <n v="28"/>
    <n v="2"/>
    <s v="3.g. Bioteknologi"/>
    <s v="Greve Gymnasium"/>
    <s v="Rådhusholmen 12"/>
    <s v="2670 Greve"/>
    <s v="Greve"/>
    <s v="Hovedstaden"/>
    <s v="Rådhusholmen 12, 2670 Greve"/>
    <d v="2014-06-22T00:00:00"/>
    <n v="100"/>
    <s v="Regnskab"/>
    <n v="2800"/>
    <m/>
    <d v="2014-06-23T00:00:00"/>
    <d v="2014-08-28T00:00:00"/>
    <s v="Rørmosen, Karlslunde"/>
    <s v="Vibeke Birkmann"/>
    <m/>
    <m/>
    <n v="55.573737999999999"/>
    <n v="12.263745"/>
    <d v="2014-08-25T00:00:00"/>
    <s v="DL_F13-037"/>
    <m/>
    <m/>
    <m/>
    <m/>
    <m/>
    <d v="2014-12-16T00:00:00"/>
  </r>
  <r>
    <x v="1"/>
    <s v="F13-035"/>
    <s v="Greve Gymnasium"/>
    <s v="Lone Vinkel"/>
    <d v="2015-03-10T00:00:00"/>
    <s v="gglav@greve-gym.dk"/>
    <m/>
    <n v="3"/>
    <n v="2015"/>
    <n v="1"/>
    <x v="3"/>
    <n v="21"/>
    <n v="1"/>
    <s v="3.g. Biologi"/>
    <s v="Greve Gymnasium"/>
    <s v="Rådhusholmen 12"/>
    <s v="2670 Greve"/>
    <s v="Greve"/>
    <s v="Hovedstaden"/>
    <s v="Rådhusholmen 12, 2670 Greve"/>
    <d v="2014-06-17T00:00:00"/>
    <n v="100"/>
    <s v="Regnskab"/>
    <n v="2100"/>
    <m/>
    <d v="2014-06-17T00:00:00"/>
    <d v="2014-08-28T00:00:00"/>
    <s v="Rørmosen, Karlslunde"/>
    <s v="Lone Vinkel"/>
    <m/>
    <m/>
    <n v="55.573737999999999"/>
    <n v="12.263745"/>
    <d v="2014-08-25T00:00:00"/>
    <s v="DL_F13-035"/>
    <m/>
    <m/>
    <m/>
    <m/>
    <m/>
    <d v="2014-12-16T00:00:00"/>
  </r>
  <r>
    <x v="1"/>
    <s v="F14-056"/>
    <s v="Greve Gymnasium"/>
    <s v="Kenneth Beri Ploug"/>
    <d v="2015-05-19T00:00:00"/>
    <s v="ggkbp@greve-gym.dk"/>
    <n v="23234288"/>
    <n v="5"/>
    <n v="2015"/>
    <n v="1"/>
    <x v="3"/>
    <n v="22"/>
    <n v="2"/>
    <s v="2.g. Bioteknologi"/>
    <s v="Greve Gymnasium"/>
    <s v="Rådhusholmen 12"/>
    <s v="2670 Greve "/>
    <s v="Greve"/>
    <s v="Hovedstaden"/>
    <s v="Rådhusholmen 12, 2670 Greve "/>
    <d v="2015-01-22T00:00:00"/>
    <n v="100"/>
    <s v="Regnskab"/>
    <n v="2200"/>
    <m/>
    <d v="2015-04-01T00:00:00"/>
    <d v="2015-05-12T00:00:00"/>
    <s v="Rørmosen, Karlslunde"/>
    <s v="Kenneth Beri Ploug"/>
    <m/>
    <m/>
    <n v="55.573790000000002"/>
    <n v="12.264122"/>
    <d v="2015-05-06T00:00:00"/>
    <s v="DL_F14-56.1"/>
    <d v="2015-05-12T00:00:00"/>
    <s v="125 µl EB"/>
    <n v="28.6"/>
    <m/>
    <m/>
    <m/>
  </r>
  <r>
    <x v="1"/>
    <s v="F14-056"/>
    <s v="Greve Gymnasium"/>
    <s v="Kenneth Beri Ploug"/>
    <d v="2015-05-19T00:00:00"/>
    <s v="ggkbp@greve-gym.dk"/>
    <n v="23234288"/>
    <n v="5"/>
    <n v="2015"/>
    <n v="1"/>
    <x v="3"/>
    <m/>
    <m/>
    <s v="2.g. Bioteknologi"/>
    <s v="Greve Gymnasium"/>
    <s v="Rådhusholmen 12"/>
    <s v="2670 Greve "/>
    <s v="Greve"/>
    <s v="Hovedstaden"/>
    <s v="Rådhusholmen 12, 2670 Greve "/>
    <d v="2015-01-22T00:00:00"/>
    <n v="100"/>
    <s v="Regnskab"/>
    <n v="0"/>
    <m/>
    <d v="2015-04-01T00:00:00"/>
    <d v="2015-05-12T00:00:00"/>
    <s v="Sø v.Greve Gym"/>
    <s v="Kenneth Beri Ploug"/>
    <m/>
    <m/>
    <m/>
    <m/>
    <d v="2015-05-12T00:00:00"/>
    <s v="DL_F14-56.2"/>
    <d v="2015-05-12T00:00:00"/>
    <s v="125 µl EB"/>
    <n v="6.42"/>
    <m/>
    <m/>
    <m/>
  </r>
  <r>
    <x v="0"/>
    <s v="F15-062"/>
    <s v="Gribskov Gymnasium"/>
    <s v="Rudi Pedersen"/>
    <d v="2016-03-18T00:00:00"/>
    <s v="RP@gribskovgymnasium.dk"/>
    <n v="29850957"/>
    <n v="3"/>
    <n v="2016"/>
    <n v="2"/>
    <x v="2"/>
    <n v="17"/>
    <n v="1"/>
    <s v="3.g. Biologi"/>
    <s v="Gribskov Gymnasium"/>
    <s v="Østergade 52"/>
    <s v="3200 Helsinge"/>
    <s v="Gribskov"/>
    <s v="Hovedstaden"/>
    <s v="Østergade 52, 3200 Helsinge"/>
    <d v="2015-11-22T00:00:00"/>
    <n v="100"/>
    <m/>
    <n v="1700"/>
    <s v="Biologi A, KemiB sk´tudieretning._x000d__x000a_Da vi kommer med tog fra Helsinge vil vi gerne starte 9.15 hvis det er muligt "/>
    <m/>
    <m/>
    <m/>
    <m/>
    <m/>
    <m/>
    <m/>
    <m/>
    <m/>
    <m/>
    <m/>
    <m/>
    <m/>
    <m/>
    <m/>
    <m/>
  </r>
  <r>
    <x v="0"/>
    <s v="F15-009"/>
    <s v="Gribskov Gymnasium"/>
    <s v="Morten Wermer"/>
    <d v="2016-04-14T00:00:00"/>
    <s v="mw@gribskovgymnasium.dk"/>
    <n v="24677788"/>
    <n v="4"/>
    <n v="2016"/>
    <n v="2"/>
    <x v="2"/>
    <n v="20"/>
    <n v="1"/>
    <s v="3.g. Biologi"/>
    <s v="Gribskov Gymnasium"/>
    <s v="Østergade 52"/>
    <s v="3200 Helsinge"/>
    <s v="Gribskov"/>
    <s v="Hovedstaden"/>
    <s v="Østergade 52, 3200 Helsinge"/>
    <d v="2015-08-14T00:00:00"/>
    <n v="100"/>
    <m/>
    <n v="2000"/>
    <s v="Evt DL_GYM_003, tidligere booking 15-9"/>
    <s v="2015.08.21"/>
    <m/>
    <m/>
    <s v="Morten Wermer"/>
    <m/>
    <m/>
    <m/>
    <m/>
    <m/>
    <s v="DL_F15-009"/>
    <m/>
    <m/>
    <m/>
    <m/>
    <m/>
    <m/>
  </r>
  <r>
    <x v="1"/>
    <s v="F13-002"/>
    <s v="Gribskov Gymnasium"/>
    <s v="Rudi Pedersen"/>
    <d v="2014-11-28T00:00:00"/>
    <s v="rudi.pedersen@skolekom.dk"/>
    <m/>
    <n v="11"/>
    <n v="2014"/>
    <n v="1"/>
    <x v="0"/>
    <n v="19"/>
    <n v="1"/>
    <s v="2.g. Biologi"/>
    <s v="Gribskov Gymnasium"/>
    <s v="Øster Voldgade 10"/>
    <s v="1350 København K"/>
    <s v="København"/>
    <s v="Hovedstaden"/>
    <s v="Øster Voldgade 10, 1350 København K"/>
    <d v="2014-04-07T00:00:00"/>
    <n v="50"/>
    <s v="Regnskab"/>
    <n v="950"/>
    <m/>
    <d v="2014-05-21T00:00:00"/>
    <m/>
    <m/>
    <s v="Rudi Pedersen"/>
    <m/>
    <m/>
    <m/>
    <m/>
    <m/>
    <s v="DL_F13-002"/>
    <m/>
    <m/>
    <m/>
    <m/>
    <m/>
    <d v="2014-10-02T00:00:00"/>
  </r>
  <r>
    <x v="1"/>
    <s v="F14-062"/>
    <s v="Gribskov Gymnasium"/>
    <s v="Morten Wermer"/>
    <d v="2015-05-08T00:00:00"/>
    <s v="mw@gribskovgymnasium.dk"/>
    <n v="24677788"/>
    <n v="5"/>
    <n v="2015"/>
    <n v="1"/>
    <x v="3"/>
    <n v="15"/>
    <n v="1"/>
    <s v="3.g. Biologi"/>
    <s v="Gribskov Gymnasium"/>
    <s v="Østergade 52"/>
    <s v="3200 Helsinge"/>
    <s v="Gribskov"/>
    <s v="Hovedstaden"/>
    <s v="Østergade 52, 3200 Helsinge"/>
    <d v="2015-02-05T00:00:00"/>
    <n v="100"/>
    <s v="Regnskab"/>
    <n v="1500"/>
    <m/>
    <d v="2015-04-01T00:00:00"/>
    <d v="2015-04-24T00:00:00"/>
    <s v="Uglebrovej 6, Helsinge"/>
    <s v="Morten Wermer"/>
    <m/>
    <m/>
    <n v="56.071890000000003"/>
    <n v="12.210407"/>
    <d v="2015-04-20T00:00:00"/>
    <s v="DL_F14-062"/>
    <d v="2015-04-27T00:00:00"/>
    <s v="125 µl EB"/>
    <n v="17.899999999999999"/>
    <m/>
    <m/>
    <m/>
  </r>
  <r>
    <x v="1"/>
    <s v="F15-078"/>
    <s v="Gribskov Gymnasium"/>
    <s v="Niels J. Willumsen"/>
    <d v="2016-03-15T00:00:00"/>
    <s v="njwillumsen@gmail.com"/>
    <n v="26204431"/>
    <n v="3"/>
    <n v="2016"/>
    <n v="2"/>
    <x v="2"/>
    <n v="30"/>
    <n v="2"/>
    <s v="3.g. Bioteknologi &amp; 1. biologi"/>
    <s v="Gribskov Gymnasium"/>
    <s v="Østergade 52"/>
    <s v="3200 Helsinge"/>
    <s v="Gribskov"/>
    <m/>
    <s v="Østergade 52, 3200 Helsinge"/>
    <d v="2016-01-06T00:00:00"/>
    <n v="100"/>
    <m/>
    <n v="3000"/>
    <s v="OBS! Prøve: DL_GYM_008, indsamlet d. 7.6.2015 af Niels J. Willumsen. To hold: 3.g biotek 19 elever, 1.g biologi 11 elever"/>
    <m/>
    <m/>
    <m/>
    <m/>
    <m/>
    <m/>
    <m/>
    <m/>
    <m/>
    <s v="DL_GYM_008"/>
    <m/>
    <m/>
    <m/>
    <m/>
    <m/>
    <m/>
  </r>
  <r>
    <x v="1"/>
    <s v="F15-085"/>
    <s v="Gribskov Gymnasium"/>
    <s v="Morten Wermer"/>
    <d v="2016-05-12T00:00:00"/>
    <s v="mw@gribskovgymnasium.dk"/>
    <n v="24677788"/>
    <n v="5"/>
    <n v="2016"/>
    <n v="2"/>
    <x v="2"/>
    <n v="20"/>
    <n v="1"/>
    <s v="3.g. Biologi"/>
    <s v="Gribskov Gymnasium"/>
    <s v="Østergade 52"/>
    <s v="3200 Helsinge"/>
    <s v="Gribskov"/>
    <m/>
    <s v="Østergade 52, 3200 Helsinge"/>
    <d v="2016-01-25T00:00:00"/>
    <n v="100"/>
    <m/>
    <n v="2000"/>
    <s v="Tidligere booking 15-9"/>
    <m/>
    <m/>
    <m/>
    <m/>
    <m/>
    <m/>
    <m/>
    <m/>
    <m/>
    <s v="DL_GYM_003"/>
    <m/>
    <m/>
    <m/>
    <m/>
    <m/>
    <m/>
  </r>
  <r>
    <x v="0"/>
    <s v="F13-028"/>
    <s v="Grindsted Gymnasium &amp; HF"/>
    <s v="Heidi Nystrand"/>
    <d v="2014-12-03T00:00:00"/>
    <s v="hn@ggnet.dk"/>
    <m/>
    <n v="12"/>
    <n v="2014"/>
    <n v="1"/>
    <x v="0"/>
    <n v="28"/>
    <m/>
    <s v="3.g. Biologi"/>
    <s v="Grindsted Gymnasium &amp; HF"/>
    <s v="Tinghusgade 20"/>
    <s v="7200 Grindsted"/>
    <s v="Billund"/>
    <s v="Sjælland"/>
    <s v="Tinghusgade 20, 7200 Grindsted"/>
    <d v="2014-05-28T00:00:00"/>
    <n v="50"/>
    <s v="-"/>
    <n v="1400"/>
    <m/>
    <d v="2014-06-16T00:00:00"/>
    <m/>
    <m/>
    <s v="Heidi Nystrand"/>
    <m/>
    <m/>
    <m/>
    <m/>
    <m/>
    <s v="DL_F13-028"/>
    <m/>
    <m/>
    <m/>
    <m/>
    <m/>
    <d v="2014-10-02T00:00:00"/>
  </r>
  <r>
    <x v="0"/>
    <s v="F13-029"/>
    <s v="Grindsted Gymnasium &amp; HF"/>
    <s v="Heidi Nystrand"/>
    <s v="-"/>
    <s v="hn@ggnet.dk"/>
    <m/>
    <e v="#VALUE!"/>
    <e v="#VALUE!"/>
    <n v="2"/>
    <x v="2"/>
    <n v="28"/>
    <n v="1"/>
    <s v="3.g. Biologi"/>
    <s v="Grindsted Gymnasium &amp; HF"/>
    <s v="Tinghusgade 20"/>
    <s v="7200 Grindsted"/>
    <s v="Billund"/>
    <s v="Sjælland"/>
    <s v="Tinghusgade 20, 7200 Grindsted"/>
    <d v="2014-05-28T00:00:00"/>
    <n v="50"/>
    <s v="-"/>
    <n v="1400"/>
    <m/>
    <s v="-"/>
    <s v="-"/>
    <s v="-"/>
    <s v="Heidi Nystrand"/>
    <s v="-"/>
    <s v="-"/>
    <m/>
    <m/>
    <s v="-"/>
    <s v="DL_F13-029"/>
    <m/>
    <m/>
    <m/>
    <m/>
    <m/>
    <m/>
  </r>
  <r>
    <x v="0"/>
    <s v="F13-030"/>
    <s v="Grindsted Gymnasium &amp; HF"/>
    <s v="Heidi Nystrand"/>
    <s v="-"/>
    <s v="hn@ggnet.dk"/>
    <m/>
    <e v="#VALUE!"/>
    <e v="#VALUE!"/>
    <n v="2"/>
    <x v="2"/>
    <n v="28"/>
    <n v="1"/>
    <s v="3.g. Biologi"/>
    <s v="Grindsted Gymnasium &amp; HF"/>
    <s v="Tinghusgade 20"/>
    <s v="7200 Grindsted"/>
    <s v="Billund"/>
    <s v="Sjælland"/>
    <s v="Tinghusgade 20, 7200 Grindsted"/>
    <d v="2014-10-01T00:00:00"/>
    <n v="100"/>
    <s v="-"/>
    <n v="2800"/>
    <m/>
    <s v="-"/>
    <s v="-"/>
    <s v="-"/>
    <s v="Heidi Nystrand"/>
    <s v="-"/>
    <s v="-"/>
    <m/>
    <m/>
    <s v="-"/>
    <s v="DL_F13-030"/>
    <m/>
    <m/>
    <m/>
    <m/>
    <m/>
    <m/>
  </r>
  <r>
    <x v="0"/>
    <s v="F14-001"/>
    <s v="Grindsted Gymnasium &amp; HF"/>
    <s v="Anja Lykke Hundebøll Nielsen"/>
    <s v="-"/>
    <s v="ah@ggnet.dk"/>
    <m/>
    <e v="#VALUE!"/>
    <e v="#VALUE!"/>
    <n v="2"/>
    <x v="2"/>
    <n v="16"/>
    <n v="1"/>
    <s v="3.g. Bioteknologi"/>
    <s v="Grindsted Gymnasium &amp; HF"/>
    <s v="Tinghusgade 20"/>
    <s v="7200 Grindsted"/>
    <s v="Billund"/>
    <s v="Sjælland"/>
    <s v="Tinghusgade 20, 7200 Grindsted"/>
    <d v="2014-08-04T00:00:00"/>
    <n v="100"/>
    <s v="-"/>
    <n v="1600"/>
    <m/>
    <s v="-"/>
    <m/>
    <m/>
    <s v="Anja Lykke Hundebøll Nielsen"/>
    <m/>
    <m/>
    <m/>
    <m/>
    <m/>
    <s v="DL_F14-001"/>
    <m/>
    <m/>
    <m/>
    <m/>
    <m/>
    <m/>
  </r>
  <r>
    <x v="1"/>
    <s v="F13-031"/>
    <s v="Grindsted Gymnasium &amp; HF"/>
    <s v="Heidi Nystrand"/>
    <d v="2014-11-14T00:00:00"/>
    <s v="hn@ggnet.dk"/>
    <m/>
    <n v="11"/>
    <n v="2014"/>
    <n v="1"/>
    <x v="0"/>
    <n v="13"/>
    <n v="1"/>
    <s v="3.g. Biologi"/>
    <s v="Grindsted Gymnasium &amp; HF"/>
    <s v="Tinghusgade 20"/>
    <s v="7200 Grindsted"/>
    <s v="Billund"/>
    <s v="Hovedstaden"/>
    <s v="Tinghusgade 20, 7200 Grindsted"/>
    <d v="2014-05-28T00:00:00"/>
    <n v="50"/>
    <s v="Regnskab"/>
    <n v="650"/>
    <m/>
    <d v="2014-06-16T00:00:00"/>
    <d v="2014-08-25T00:00:00"/>
    <s v="?"/>
    <s v="Heidi Nystrand"/>
    <m/>
    <m/>
    <m/>
    <m/>
    <d v="2014-08-20T00:00:00"/>
    <s v="DL_F13-031"/>
    <m/>
    <m/>
    <m/>
    <m/>
    <m/>
    <d v="2014-10-02T00:00:00"/>
  </r>
  <r>
    <x v="1"/>
    <s v="F13-034"/>
    <s v="Grindsted Gymnasium &amp; HF"/>
    <s v="Heidi Nystrand"/>
    <d v="2014-12-04T00:00:00"/>
    <s v="hn@ggnet.dk"/>
    <m/>
    <n v="12"/>
    <n v="2014"/>
    <n v="1"/>
    <x v="0"/>
    <n v="12"/>
    <n v="1"/>
    <s v="3.g. Biologi"/>
    <s v="Grindsted Gymnasium &amp; HF"/>
    <s v="Tinghusgade 20"/>
    <s v="7200 Grindsted"/>
    <s v="Billund"/>
    <s v="Hovedstaden"/>
    <s v="Tinghusgade 20, 7200 Grindsted"/>
    <d v="2014-06-03T00:00:00"/>
    <n v="50"/>
    <s v="Regnskab"/>
    <n v="600"/>
    <m/>
    <d v="2014-06-16T00:00:00"/>
    <d v="2014-08-21T00:00:00"/>
    <s v="Grindsted Langsø"/>
    <s v="Heidi Nystrand"/>
    <m/>
    <m/>
    <n v="55.756211"/>
    <n v="8.9186130000000006"/>
    <d v="2014-08-12T00:00:00"/>
    <s v="DL_F13-034"/>
    <m/>
    <m/>
    <m/>
    <m/>
    <m/>
    <d v="2014-10-02T00:00:00"/>
  </r>
  <r>
    <x v="1"/>
    <s v="F13-034"/>
    <s v="Grindsted Gymnasium &amp; HF"/>
    <s v="Anja Lykke Hundebøll Nielsen"/>
    <d v="2014-12-04T00:00:00"/>
    <s v="ah@ggnet.dk"/>
    <m/>
    <n v="12"/>
    <n v="2014"/>
    <n v="1"/>
    <x v="0"/>
    <n v="12"/>
    <n v="1"/>
    <s v="3.g. Biologi"/>
    <s v="Grindsted Gymnasium &amp; HF"/>
    <s v="Tinghusgade 20"/>
    <s v="7200 Grindsted"/>
    <s v="Billund"/>
    <s v="Hovedstaden"/>
    <s v="Tinghusgade 20, 7200 Grindsted"/>
    <d v="2014-08-04T00:00:00"/>
    <n v="100"/>
    <s v="Regnskab"/>
    <n v="1200"/>
    <s v="Booket sammen med Heidi Nystrand. Oprindelig sagsnr. F14-01"/>
    <d v="2014-08-19T00:00:00"/>
    <d v="2014-08-28T00:00:00"/>
    <s v="Grindsted Engsø"/>
    <s v="Anja Lykke Hundebøll Nielsen"/>
    <s v="55 8' 8,96'' N"/>
    <s v="?"/>
    <n v="55.758563000000002"/>
    <n v="8.8878540000000008"/>
    <d v="2014-08-26T00:00:00"/>
    <s v="DL_F13-034"/>
    <m/>
    <m/>
    <m/>
    <m/>
    <m/>
    <d v="2014-10-02T00:00:00"/>
  </r>
  <r>
    <x v="1"/>
    <s v="F14-059"/>
    <s v="Grindsted Gymnasium &amp; HF"/>
    <s v="Anja Lykke Hundebøll Nielsen"/>
    <d v="2015-12-16T00:00:00"/>
    <s v="ah@ggnet.dk"/>
    <n v="22819393"/>
    <n v="12"/>
    <n v="2015"/>
    <n v="2"/>
    <x v="1"/>
    <n v="15"/>
    <n v="1"/>
    <s v="3.g. Bioteknologi"/>
    <s v="Grindsted Gymnasium &amp; HF"/>
    <s v="Tinghusgade 20"/>
    <s v="7200 Grindsted"/>
    <s v="Billund"/>
    <s v="Hovedstaden"/>
    <s v="Tinghusgade 20, 7200 Grindsted"/>
    <d v="2015-02-03T00:00:00"/>
    <n v="100"/>
    <s v="Kontaktet"/>
    <n v="1500"/>
    <m/>
    <d v="2015-04-01T00:00:00"/>
    <d v="2015-05-11T00:00:00"/>
    <s v="Grindsted Ådal"/>
    <s v="Anja Lykke Hundebøll Nielsen"/>
    <m/>
    <m/>
    <n v="55.757800000000003"/>
    <n v="8.9016999999999999"/>
    <d v="2015-05-04T00:00:00"/>
    <s v="DL_F14-059"/>
    <d v="2015-06-24T00:00:00"/>
    <s v="125 µl EB"/>
    <n v="5.54"/>
    <m/>
    <m/>
    <m/>
  </r>
  <r>
    <x v="1"/>
    <s v="F14-065"/>
    <s v="Hasseris Gymnasium"/>
    <s v="Tore Rubak"/>
    <d v="2015-09-24T00:00:00"/>
    <s v="tr@hasseris-gym.dk"/>
    <n v="61277766"/>
    <n v="9"/>
    <n v="2015"/>
    <n v="2"/>
    <x v="1"/>
    <n v="17"/>
    <n v="1"/>
    <s v="3.g. Biologi"/>
    <s v="Hasseris Gymnasium"/>
    <s v="Hasserisvej 300"/>
    <s v="9000 Aalborg"/>
    <s v="Aalborg"/>
    <s v="Hovedstaden"/>
    <s v="Hasserisvej 300, 9000 Aalborg"/>
    <d v="2015-02-24T00:00:00"/>
    <n v="100"/>
    <s v="Regnskab"/>
    <n v="1700"/>
    <m/>
    <d v="2015-04-01T00:00:00"/>
    <d v="2015-07-09T00:00:00"/>
    <s v="Mølholm Sø, Norholmsvej 55, Aalborg"/>
    <s v="Tore Rubak"/>
    <m/>
    <m/>
    <n v="57.039596000000003"/>
    <n v="9.8590909999999994"/>
    <d v="2015-07-08T00:00:00"/>
    <s v="DL_F14-065"/>
    <d v="2015-07-16T00:00:00"/>
    <s v="125 µl EB"/>
    <n v="6.04"/>
    <m/>
    <m/>
    <m/>
  </r>
  <r>
    <x v="0"/>
    <s v="F14-013"/>
    <s v="Helsingør Gymnasium"/>
    <s v="Stine Weber"/>
    <d v="2014-12-16T00:00:00"/>
    <s v="sw@hels-gym.dk"/>
    <m/>
    <n v="12"/>
    <n v="2014"/>
    <n v="1"/>
    <x v="0"/>
    <n v="28"/>
    <n v="2"/>
    <s v="2.g. Bioteknologi"/>
    <s v="Helsingør Gymnasium"/>
    <s v="Borgmester P. Christensensvej 3"/>
    <s v="3000 Helsingør"/>
    <s v="Helsingør"/>
    <s v="Hovedstaden"/>
    <s v="Borgmester P. Christensensvej 3, 3000 Helsingør"/>
    <d v="2014-08-20T00:00:00"/>
    <n v="100"/>
    <s v="-"/>
    <n v="2800"/>
    <s v="Én elev gennemgår en stor operation i ryggen 1-2 mdr inden besøget og må forventes at få lidt lang snor mht evnen til at sidde på en stol osv."/>
    <d v="2014-08-21T00:00:00"/>
    <d v="2014-08-28T00:00:00"/>
    <s v="Dam v Helsingør Elforsyning"/>
    <s v="Stine Weber"/>
    <s v="56 1' 27'' N"/>
    <s v="12 35' 19'' Ø"/>
    <n v="56.024560999999999"/>
    <n v="12.588775999999999"/>
    <d v="2014-08-28T00:00:00"/>
    <s v="DL_F14-013"/>
    <m/>
    <m/>
    <m/>
    <m/>
    <m/>
    <d v="2014-10-02T00:00:00"/>
  </r>
  <r>
    <x v="0"/>
    <s v="F14-009"/>
    <s v="Helsingør Gymnasium"/>
    <s v="Ole Carsten Pedersen"/>
    <d v="2015-01-06T00:00:00"/>
    <s v="oc@hels-gym.dk"/>
    <m/>
    <n v="1"/>
    <n v="2015"/>
    <n v="1"/>
    <x v="3"/>
    <n v="23"/>
    <n v="1"/>
    <s v="3.g. Biologi"/>
    <s v="Helsingør Gymnasium"/>
    <s v="Borgmester P. Christensensvej 3"/>
    <s v="3000 Helsingør"/>
    <s v="Helsingør"/>
    <e v="#N/A"/>
    <s v="Borgmester P. Christensensvej 3, 3000 Helsingør"/>
    <d v="2014-08-18T00:00:00"/>
    <n v="100"/>
    <s v="-"/>
    <n v="2300"/>
    <m/>
    <d v="2014-08-19T00:00:00"/>
    <d v="2014-08-28T00:00:00"/>
    <s v="Sneglehøj sø"/>
    <s v="Ole Carsten Pedersen"/>
    <s v="56 01'05,3'' N"/>
    <s v="12 34' 24,6'' Ø"/>
    <n v="56.018109000000003"/>
    <n v="12.573767"/>
    <d v="2014-08-27T00:00:00"/>
    <s v="DL_F14-009"/>
    <m/>
    <m/>
    <m/>
    <m/>
    <m/>
    <m/>
  </r>
  <r>
    <x v="0"/>
    <s v="F14-010"/>
    <s v="Helsingør Gymnasium"/>
    <s v="Maria Steinhausen"/>
    <d v="2015-01-07T00:00:00"/>
    <s v="st@hels-gym.dk"/>
    <m/>
    <n v="1"/>
    <n v="2015"/>
    <n v="1"/>
    <x v="3"/>
    <n v="24"/>
    <n v="1"/>
    <s v="3.g. Biologi"/>
    <s v="Helsingør Gymnasium"/>
    <s v="Borgmester P. Christensensvej 3"/>
    <s v="3000 Helsingør"/>
    <s v="Helsingør"/>
    <e v="#N/A"/>
    <s v="Borgmester P. Christensensvej 3, 3000 Helsingør"/>
    <d v="2014-08-18T00:00:00"/>
    <n v="100"/>
    <s v="-"/>
    <n v="2400"/>
    <m/>
    <d v="2014-08-19T00:00:00"/>
    <d v="2014-09-05T00:00:00"/>
    <s v="Sø(dam), Espergærde"/>
    <s v="Maria Steinhausen"/>
    <m/>
    <m/>
    <n v="55.999192000000001"/>
    <n v="12.564043"/>
    <d v="2014-08-30T00:00:00"/>
    <s v="DL_F14-010"/>
    <m/>
    <m/>
    <m/>
    <m/>
    <m/>
    <m/>
  </r>
  <r>
    <x v="0"/>
    <s v="F14-027"/>
    <s v="Helsingør Gymnasium"/>
    <s v="Maria Steinhausen"/>
    <d v="2015-01-28T00:00:00"/>
    <s v="st@hels-gym.dk"/>
    <n v="20810825"/>
    <n v="1"/>
    <n v="2015"/>
    <n v="1"/>
    <x v="3"/>
    <n v="21"/>
    <n v="2"/>
    <s v="3.g. Biologi"/>
    <s v="Helsingør Gymnasium"/>
    <s v="Borgmester P. Christensensvej 3"/>
    <s v="3000 Helsingør"/>
    <s v="Helsingør"/>
    <e v="#N/A"/>
    <s v="Borgmester P. Christensensvej 3, 3000 Helsingør"/>
    <d v="2014-11-19T00:00:00"/>
    <n v="100"/>
    <s v="-"/>
    <n v="2100"/>
    <m/>
    <d v="2014-08-19T00:00:00"/>
    <d v="2014-09-05T00:00:00"/>
    <s v="Egebæksvang Sø(dam), Espergærde"/>
    <s v="Maria Steinhausen"/>
    <m/>
    <m/>
    <n v="55.999192000000001"/>
    <n v="12.564043"/>
    <d v="2014-08-30T00:00:00"/>
    <s v="DL_F14-10"/>
    <m/>
    <m/>
    <m/>
    <m/>
    <m/>
    <d v="2014-12-16T00:00:00"/>
  </r>
  <r>
    <x v="1"/>
    <s v="F14-028"/>
    <s v="Helsingør Gymnasium"/>
    <s v="Maria Steinhausen"/>
    <d v="2015-02-03T00:00:00"/>
    <s v="st@hels-gym.dk"/>
    <n v="21665090"/>
    <n v="2"/>
    <n v="2015"/>
    <n v="1"/>
    <x v="3"/>
    <n v="15"/>
    <n v="1"/>
    <s v="3.g. Biologi"/>
    <s v="Helsingør Gymnasium"/>
    <s v="Borgmester P. Christensensvej 3"/>
    <s v="3000 Helsingør"/>
    <s v="Helsingør"/>
    <e v="#N/A"/>
    <s v="Borgmester P. Christensensvej 3, 3000 Helsingør"/>
    <d v="2014-11-19T00:00:00"/>
    <n v="100"/>
    <s v="Regnskab"/>
    <n v="1500"/>
    <m/>
    <d v="2014-08-19T00:00:00"/>
    <n v="41879"/>
    <s v="Egebæksvang Sø"/>
    <s v="Maria Steinhausen"/>
    <m/>
    <m/>
    <n v="55.999192000000001"/>
    <n v="12.564043"/>
    <d v="2014-08-27T00:00:00"/>
    <s v="DL_F14-10"/>
    <m/>
    <m/>
    <m/>
    <m/>
    <m/>
    <d v="2014-12-16T00:00:00"/>
  </r>
  <r>
    <x v="1"/>
    <s v="F14-034"/>
    <s v="Helsingør Gymnasium"/>
    <s v="Stine Weber"/>
    <d v="2015-02-17T00:00:00"/>
    <s v="sw@hels-gym.dk"/>
    <n v="51946203"/>
    <n v="2"/>
    <n v="2015"/>
    <n v="1"/>
    <x v="3"/>
    <n v="25"/>
    <n v="2"/>
    <s v="2.g. Bioteknologi"/>
    <s v="Helsingør Gymnasium"/>
    <s v="Borgmester P Christensensvej 3"/>
    <s v="3000 Helsingør"/>
    <s v="Helsingør"/>
    <e v="#N/A"/>
    <s v="Borgmester P Christensensvej 3, 3000 Helsingør"/>
    <d v="2014-12-16T00:00:00"/>
    <n v="100"/>
    <s v="Regnskab"/>
    <n v="2500"/>
    <s v="Henvisning til sag F14-13 Vi havde ikke skrevet den korrekte dato i vores kalender. Vi har desuden en elev, der er nyligt rygopereret, som nok ikke kan sidde ned så længe af gangen. Bare så der er forståelse for, at hun evt. går rundt, ligger ned eller lignende"/>
    <d v="2014-08-21T00:00:00"/>
    <n v="41879"/>
    <s v="Dam v Helsingør Elforsyning"/>
    <s v="Stine Weber"/>
    <s v="56 1' 27'' N"/>
    <s v="12 35' 19'' Ø"/>
    <n v="56.024560999999999"/>
    <n v="12.588775999999999"/>
    <d v="2014-08-28T00:00:00"/>
    <s v="DL_F14-13"/>
    <m/>
    <m/>
    <m/>
    <m/>
    <m/>
    <d v="2014-12-16T00:00:00"/>
  </r>
  <r>
    <x v="1"/>
    <s v="F14-052"/>
    <s v="Helsingør Gymnasium"/>
    <s v="Ole Carsten Pedersen"/>
    <d v="2015-02-26T00:00:00"/>
    <s v="oc@hels-gym.dk"/>
    <n v="21665090"/>
    <n v="2"/>
    <n v="2015"/>
    <n v="1"/>
    <x v="3"/>
    <n v="20"/>
    <n v="1"/>
    <s v="3.g. Biologi"/>
    <s v="Helsingør Gymnasium"/>
    <s v="Borgmester P Christensensvej 3"/>
    <s v="3000 Helsingør"/>
    <s v="Helsingør"/>
    <e v="#N/A"/>
    <s v="Borgmester P Christensensvej 3, 3000 Helsingør"/>
    <d v="2014-11-19T00:00:00"/>
    <n v="100"/>
    <s v="Regnskab"/>
    <n v="2000"/>
    <s v="Vi har haft en del datobytningsforvirring, som også har involveret parallelholdet i biologi med Maria Steinhausen - også fra Helsingør Gymnasium. Det betyder ikke så meget, udover at jeg gerne vil bemærke, at vores prøver er de, som er taget fra &quot;Politisøen&quot; i Helsingør. Så lad ikke booking-koden forlede Jer til at tro, at vi skal behandle Maria Steinhausens prøver :-) hilsen OLe Carsten Pedersen"/>
    <d v="2014-08-19T00:00:00"/>
    <n v="41879"/>
    <s v="Sneglehøj sø"/>
    <s v="Ole Carsten Pedersen"/>
    <s v="56 01'05,3'' N"/>
    <s v="12 34' 24,6'' Ø"/>
    <n v="56.018109000000003"/>
    <n v="12.573767"/>
    <d v="2014-08-27T00:00:00"/>
    <s v="DL_F14-09"/>
    <m/>
    <m/>
    <m/>
    <m/>
    <m/>
    <m/>
  </r>
  <r>
    <x v="1"/>
    <s v="F14-087"/>
    <s v="Helsingør Gymnasium"/>
    <s v="Thea Feld Nielsen og Stine Weber"/>
    <d v="2015-12-17T00:00:00"/>
    <s v="tf@hels-gym.dk"/>
    <n v="26498331"/>
    <n v="12"/>
    <n v="2015"/>
    <n v="2"/>
    <x v="1"/>
    <n v="28"/>
    <n v="2"/>
    <s v="2.g. Bioteknologi"/>
    <s v="Helsingør Gymnasium"/>
    <s v="Borgmester P. Christensensvej 3"/>
    <s v="3000 Helsingør"/>
    <s v="Helsingør"/>
    <e v="#N/A"/>
    <s v="Borgmester P. Christensensvej 3, 3000 Helsingør"/>
    <d v="2015-04-21T00:00:00"/>
    <n v="100"/>
    <s v="Kontaktet"/>
    <n v="2800"/>
    <m/>
    <d v="2015-04-23T00:00:00"/>
    <d v="2015-04-27T00:00:00"/>
    <s v="Kobberdammen, Hellebæk"/>
    <s v="Thea Feld Nielsen og Stine Weber"/>
    <s v="56° 3' 37'' N"/>
    <s v="12° 33' 32'' E"/>
    <n v="56.060277999999997"/>
    <n v="12.558889000000001"/>
    <d v="2015-04-21T00:00:00"/>
    <s v="DL_F14-087"/>
    <d v="2015-04-27T00:00:00"/>
    <s v="125 µl EB"/>
    <n v="34.4"/>
    <m/>
    <m/>
    <m/>
  </r>
  <r>
    <x v="1"/>
    <s v="F15-076"/>
    <s v="HF og VUC Nordsjælland"/>
    <s v="Louise Adelhart"/>
    <d v="2016-03-18T00:00:00"/>
    <s v="loa@vucns.dk"/>
    <n v="60870803"/>
    <n v="3"/>
    <n v="2016"/>
    <n v="2"/>
    <x v="2"/>
    <n v="30"/>
    <n v="1"/>
    <s v="2.g. Biologi"/>
    <s v="HF og VUC Nordsjælland"/>
    <s v="Gurrevej 90"/>
    <s v="3000 Helsingør"/>
    <s v="Helsingør"/>
    <s v="Sjælland"/>
    <s v="Gurrevej 90, 3000 Helsingør"/>
    <d v="2016-01-05T00:00:00"/>
    <n v="100"/>
    <m/>
    <n v="3000"/>
    <s v="Der er tale om et valgfag Biologi på B-niveau. Der er enkelte kursister som er 1. års elever. Da valgfaget netop er startet op (januar 2016) er kursisttallet forbundet med en smule usikkerhed. På nuværende tidspunkt er der tilmeldt 32 til holdet. Er det i orden at give et kursisttal per 1. marts 2016?"/>
    <m/>
    <m/>
    <m/>
    <m/>
    <m/>
    <m/>
    <m/>
    <m/>
    <m/>
    <m/>
    <m/>
    <m/>
    <m/>
    <m/>
    <m/>
    <m/>
  </r>
  <r>
    <x v="1"/>
    <s v="F13-049"/>
    <s v="Himmelev Gymnasium"/>
    <s v="Vibeke Almer"/>
    <d v="2014-11-26T00:00:00"/>
    <s v="Vibekealmer@gmail.com"/>
    <m/>
    <n v="11"/>
    <n v="2014"/>
    <n v="1"/>
    <x v="0"/>
    <n v="21"/>
    <n v="1"/>
    <s v="3.g. Biologi"/>
    <s v="Himmelev Gymnasium"/>
    <s v="herregårdsvej30"/>
    <s v="4000 Roskilde"/>
    <s v="Roskilde"/>
    <e v="#N/A"/>
    <s v="herregårdsvej30, 4000 Roskilde"/>
    <d v="2014-07-03T00:00:00"/>
    <n v="100"/>
    <s v="Regnskab"/>
    <n v="2100"/>
    <m/>
    <d v="2014-07-25T00:00:00"/>
    <d v="2014-09-02T00:00:00"/>
    <s v="Himmelev Grusgrav"/>
    <s v="Vibeke Almer"/>
    <s v="55 39' 45,15'' N"/>
    <s v="12 7' 8,49'' Ø"/>
    <n v="55.6629"/>
    <n v="12.118923000000001"/>
    <d v="2014-08-27T00:00:00"/>
    <s v="DL_F13-049"/>
    <m/>
    <m/>
    <m/>
    <m/>
    <m/>
    <d v="2014-10-02T00:00:00"/>
  </r>
  <r>
    <x v="1"/>
    <s v="F14-063"/>
    <s v="Himmelev Gymnasium"/>
    <s v="Mai Bjerg Hagens"/>
    <d v="2015-03-26T00:00:00"/>
    <s v="maihagens@gmail.com"/>
    <m/>
    <n v="3"/>
    <n v="2015"/>
    <n v="1"/>
    <x v="3"/>
    <n v="23"/>
    <n v="1"/>
    <s v="2.g. Biologi"/>
    <s v="Himmelev Gymnasium"/>
    <s v="Herregårdsvej 30"/>
    <s v="4000 Roskilde"/>
    <s v="Roskilde"/>
    <s v="Sjælland"/>
    <s v="Herregårdsvej 30, 4000 Roskilde"/>
    <d v="2015-02-06T00:00:00"/>
    <n v="100"/>
    <s v="Regnskab"/>
    <n v="2300"/>
    <m/>
    <m/>
    <m/>
    <m/>
    <s v="Mai Bjerg Hagens"/>
    <m/>
    <m/>
    <m/>
    <m/>
    <m/>
    <s v="DL_F14-063"/>
    <m/>
    <m/>
    <m/>
    <m/>
    <m/>
    <m/>
  </r>
  <r>
    <x v="1"/>
    <s v="F14-057"/>
    <s v="Himmelev Gymnasium"/>
    <s v="Mai Bjerg Hagens"/>
    <d v="2015-04-28T00:00:00"/>
    <s v="maihagens@gmail.com"/>
    <n v="25398979"/>
    <n v="4"/>
    <n v="2015"/>
    <n v="1"/>
    <x v="3"/>
    <n v="23"/>
    <n v="1"/>
    <s v="2.g. Biologi"/>
    <s v="Himmelev Gymnasium"/>
    <s v="Herregårdsvej 30"/>
    <s v="4000 Roskilde"/>
    <s v="Roskilde"/>
    <s v="Hovedstaden"/>
    <s v="Herregårdsvej 30, 4000 Roskilde"/>
    <d v="2015-01-30T00:00:00"/>
    <n v="100"/>
    <s v="Regnskab"/>
    <n v="2300"/>
    <m/>
    <m/>
    <m/>
    <m/>
    <s v="Mai Bjerg Hagens"/>
    <m/>
    <m/>
    <m/>
    <m/>
    <m/>
    <s v="DL_F14-057"/>
    <m/>
    <m/>
    <m/>
    <m/>
    <m/>
    <m/>
  </r>
  <r>
    <x v="1"/>
    <s v="F14-044"/>
    <s v="Horsens Gymnasium"/>
    <s v="Rasmus Østergaard"/>
    <d v="2015-04-08T00:00:00"/>
    <s v="roe@horsensgym.dk"/>
    <n v="61685550"/>
    <n v="4"/>
    <n v="2015"/>
    <n v="1"/>
    <x v="3"/>
    <n v="6"/>
    <n v="2"/>
    <s v="3.g. Biologi"/>
    <s v="Horsens Gymnasium"/>
    <s v="Højen 1"/>
    <s v="8700 Horsens"/>
    <s v="Horsens"/>
    <s v="Sjælland"/>
    <s v="Højen 1, 8700 Horsens"/>
    <d v="2015-01-12T00:00:00"/>
    <n v="100"/>
    <s v="Regnskab"/>
    <n v="600"/>
    <s v="Det er et hold der kommer ind Det er mange elever, men de er meget rolige"/>
    <m/>
    <m/>
    <m/>
    <n v="42102"/>
    <m/>
    <m/>
    <m/>
    <m/>
    <m/>
    <s v="DL_Horsens Gymnasium"/>
    <m/>
    <m/>
    <m/>
    <m/>
    <m/>
    <m/>
  </r>
  <r>
    <x v="1"/>
    <s v="F15-063"/>
    <s v="HTX Gastro Science"/>
    <s v="Ditte Elsborg"/>
    <d v="2016-04-05T00:00:00"/>
    <s v="del@hrs.dk"/>
    <n v="60883120"/>
    <n v="4"/>
    <n v="2016"/>
    <n v="2"/>
    <x v="2"/>
    <n v="15"/>
    <n v="1"/>
    <s v="1.g. Bioteknologi"/>
    <s v="HTX Gastro Science"/>
    <s v="Vigerslev Allé 18"/>
    <s v="2500 Valby"/>
    <s v="København"/>
    <s v="Sjælland"/>
    <s v="Vigerslev Allé 18, 2500 Valby"/>
    <d v="2015-11-24T00:00:00"/>
    <n v="100"/>
    <m/>
    <n v="1500"/>
    <m/>
    <m/>
    <m/>
    <m/>
    <m/>
    <m/>
    <m/>
    <m/>
    <m/>
    <m/>
    <m/>
    <m/>
    <m/>
    <m/>
    <m/>
    <m/>
    <m/>
  </r>
  <r>
    <x v="1"/>
    <s v="F14-021"/>
    <s v="Hvidovre Gymnasium &amp; HF"/>
    <s v="Rune Runesen"/>
    <d v="2015-02-20T00:00:00"/>
    <s v="rune.runesen1@skolekom.dk"/>
    <m/>
    <n v="2"/>
    <n v="2015"/>
    <n v="1"/>
    <x v="3"/>
    <n v="20"/>
    <n v="2"/>
    <s v="2.g. Biologi"/>
    <s v="Hvidovre Gymnasium &amp; HF"/>
    <s v="Blytækkerporten 2"/>
    <s v="2650 Hvidovre"/>
    <s v="Hvidovre"/>
    <s v="Hovedstaden"/>
    <s v="Blytækkerporten 2, 2650 Hvidovre"/>
    <d v="2014-09-22T00:00:00"/>
    <n v="100"/>
    <s v="Regnskab"/>
    <n v="2000"/>
    <m/>
    <m/>
    <m/>
    <m/>
    <s v="Rune Runesen"/>
    <m/>
    <m/>
    <m/>
    <m/>
    <m/>
    <s v="DL_F14-021"/>
    <m/>
    <m/>
    <m/>
    <m/>
    <m/>
    <d v="2014-12-16T00:00:00"/>
  </r>
  <r>
    <x v="0"/>
    <s v="F15-012"/>
    <s v="Høje-Taastrup Gymnasium"/>
    <s v="Anders Jensen"/>
    <d v="2015-10-27T00:00:00"/>
    <s v="anders@rapanden.dk"/>
    <n v="28251979"/>
    <n v="10"/>
    <n v="2015"/>
    <n v="2"/>
    <x v="1"/>
    <n v="26"/>
    <n v="1"/>
    <s v="2.g. Biologi"/>
    <s v="Høje-Taastrup Gymnasium"/>
    <s v="Frøgård alle 2"/>
    <s v="2630 Taastrup"/>
    <s v="Høje-Taastrup"/>
    <s v="Hovedstaden"/>
    <s v="Frøgård alle 2, 2630 Taastrup"/>
    <d v="2015-08-17T00:00:00"/>
    <n v="100"/>
    <s v="-"/>
    <n v="2600"/>
    <m/>
    <s v="2015.08.21"/>
    <m/>
    <s v="skal køre en SNM-prøve"/>
    <s v="Anders Jensen"/>
    <m/>
    <m/>
    <m/>
    <m/>
    <m/>
    <s v="DL_F15-012"/>
    <m/>
    <m/>
    <m/>
    <m/>
    <m/>
    <m/>
  </r>
  <r>
    <x v="1"/>
    <s v="F13-039"/>
    <s v="Høje-Taastrup Gymnasium"/>
    <s v="Søren Vienberg"/>
    <d v="2015-01-14T00:00:00"/>
    <s v="soeren_vienberg@yahoo.com"/>
    <m/>
    <n v="1"/>
    <n v="2015"/>
    <n v="1"/>
    <x v="3"/>
    <n v="15"/>
    <n v="1"/>
    <s v="2.g. Biologi"/>
    <s v="Høje-Taastrup Gymnasium"/>
    <s v="Frøgårds Alle 2"/>
    <s v="2630 Taastrup"/>
    <s v="Høje-Taastrup"/>
    <s v="Hovedstaden"/>
    <s v="Frøgårds Alle 2, 2630 Taastrup"/>
    <d v="2014-06-24T00:00:00"/>
    <n v="100"/>
    <s v="Regnskab"/>
    <n v="1500"/>
    <s v="bio b."/>
    <d v="2014-06-25T00:00:00"/>
    <d v="2014-08-22T00:00:00"/>
    <s v="Hakkemosen"/>
    <s v="Søren Vienberg"/>
    <s v="55 39' 47'' N"/>
    <s v="12 15' 57'' Ø"/>
    <n v="55.663055999999997"/>
    <n v="12.265833000000001"/>
    <d v="2014-08-18T00:00:00"/>
    <s v="DL_F13-039"/>
    <m/>
    <m/>
    <m/>
    <m/>
    <m/>
    <d v="2014-12-16T00:00:00"/>
  </r>
  <r>
    <x v="1"/>
    <s v="F13-046_1"/>
    <s v="Høje-Taastrup Gymnasium"/>
    <s v="Thomas Warner"/>
    <d v="2015-03-11T00:00:00"/>
    <s v="tw@htgym.dk"/>
    <m/>
    <n v="3"/>
    <n v="2015"/>
    <n v="1"/>
    <x v="3"/>
    <n v="24"/>
    <n v="2"/>
    <s v="2.g. Biologi"/>
    <s v="Høje-Taastrup Gymnasium"/>
    <s v="Frøgårds Alle 2"/>
    <s v="2630 Taastrup"/>
    <s v="Høje-Taastrup"/>
    <s v="Hovedstaden"/>
    <s v="Frøgårds Alle 2, 2630 Taastrup"/>
    <d v="2014-06-30T00:00:00"/>
    <n v="100"/>
    <s v="Regnskab"/>
    <n v="2400"/>
    <s v="1 ekstra hold på 18 elever fra samme gym er tilmeldt. Booking ændret d. 14. august 2014"/>
    <d v="2014-07-25T00:00:00"/>
    <d v="2014-08-28T00:00:00"/>
    <s v="Øtoftegårdsvej, Taastrup"/>
    <s v="Thomas Warner"/>
    <m/>
    <m/>
    <m/>
    <m/>
    <d v="2014-08-27T00:00:00"/>
    <s v="DL_F13-046_1"/>
    <s v="Prøver fra 3 forskellige søer (3 kits)"/>
    <m/>
    <m/>
    <m/>
    <m/>
    <d v="2014-12-16T00:00:00"/>
  </r>
  <r>
    <x v="1"/>
    <s v="F13-046_2"/>
    <s v="Høje-Taastrup Gymnasium"/>
    <s v="Thomas Warner"/>
    <d v="2015-03-11T00:00:00"/>
    <s v="tw@htgym.dk"/>
    <m/>
    <n v="3"/>
    <n v="2015"/>
    <n v="1"/>
    <x v="3"/>
    <m/>
    <m/>
    <s v="2.g. Biologi"/>
    <s v="Høje-Taastrup Gymnasium"/>
    <s v="Frøgårds Alle 2"/>
    <s v="2630 Taastrup"/>
    <s v="Høje-Taastrup"/>
    <s v="Hovedstaden"/>
    <s v="Frøgårds Alle 2, 2630 Taastrup"/>
    <d v="2014-06-30T00:00:00"/>
    <n v="100"/>
    <s v="Regnskab"/>
    <n v="0"/>
    <s v="1 ekstra hold på 18 elever fra samme gym er tilmeldt. Booking ændret d. 14. august 2014"/>
    <d v="2014-07-25T00:00:00"/>
    <d v="2014-09-05T00:00:00"/>
    <s v="Mlm. Hakkemosemosevej og Lervangen"/>
    <s v="Thomas Warner"/>
    <m/>
    <m/>
    <n v="55.660680999999997"/>
    <n v="12.262653999999999"/>
    <d v="2014-08-28T00:00:00"/>
    <s v="DL_F13-046_2"/>
    <m/>
    <m/>
    <m/>
    <m/>
    <m/>
    <d v="2014-12-16T00:00:00"/>
  </r>
  <r>
    <x v="1"/>
    <s v="F14-081"/>
    <s v="Høje-Taastrup Gymnasium"/>
    <s v="Thomas Warner"/>
    <d v="2015-09-09T00:00:00"/>
    <s v="tw@htgym.dk"/>
    <n v="51359953"/>
    <n v="9"/>
    <n v="2015"/>
    <n v="2"/>
    <x v="1"/>
    <n v="12"/>
    <n v="1"/>
    <s v="2.g. Biologi"/>
    <s v="Høje-Taastrup Gymnasium"/>
    <s v="Frøgård Allé 2"/>
    <s v="2630 Taastrup"/>
    <s v="Høje-Taastrup"/>
    <s v="Hovedstaden"/>
    <s v="Frøgård Allé 2, 2630 Taastrup"/>
    <d v="2015-04-15T00:00:00"/>
    <n v="100"/>
    <s v="Regnskab"/>
    <n v="1200"/>
    <s v="Jeg kender ikke klassens størrelse endnu"/>
    <d v="2015-04-17T00:00:00"/>
    <d v="2015-07-23T00:00:00"/>
    <s v="Østermosen, Femø"/>
    <s v="Thomas Warner"/>
    <m/>
    <m/>
    <n v="54.982567000000003"/>
    <n v="11.513476000000001"/>
    <d v="2015-07-18T00:00:00"/>
    <s v="DL_F14-081_1"/>
    <d v="2015-08-17T00:00:00"/>
    <s v="125 µl EB"/>
    <n v="13.1"/>
    <m/>
    <m/>
    <m/>
  </r>
  <r>
    <x v="1"/>
    <s v="F14-081"/>
    <s v="Høje-Taastrup Gymnasium"/>
    <s v="Gudrun Beyer Poulsen"/>
    <d v="2015-09-09T00:00:00"/>
    <s v="tw@htgym.dk"/>
    <n v="51359953"/>
    <n v="9"/>
    <n v="2015"/>
    <n v="2"/>
    <x v="1"/>
    <n v="12"/>
    <n v="1"/>
    <s v="2.g. Biologi"/>
    <s v="Høje-Taastrup Gymnasium"/>
    <s v="Frøgård Allé 2"/>
    <s v="2630 Taastrup"/>
    <s v="Høje-Taastrup"/>
    <s v="Hovedstaden"/>
    <s v="Frøgård Allé 2, 2630 Taastrup"/>
    <d v="2015-04-15T00:00:00"/>
    <n v="100"/>
    <s v="Regnskab"/>
    <n v="1200"/>
    <s v="Jeg kender ikke klassens størrelse endnu"/>
    <d v="2015-04-17T00:00:00"/>
    <d v="2015-09-04T00:00:00"/>
    <s v="Hakkemosen"/>
    <s v="Gudrun Beyer Poulsen"/>
    <m/>
    <m/>
    <n v="55.662599999999998"/>
    <n v="12.2613"/>
    <d v="2015-08-27T00:00:00"/>
    <s v="DL_F14-081_2"/>
    <d v="2015-09-07T00:00:00"/>
    <s v="125 µl EB"/>
    <n v="0.50800000000000001"/>
    <m/>
    <m/>
    <m/>
  </r>
  <r>
    <x v="1"/>
    <s v="F14-108"/>
    <s v="Høje-Taastrup Gymnasium"/>
    <s v="Sofie Brix"/>
    <d v="2015-09-30T00:00:00"/>
    <s v="Sofieab@gmail.com"/>
    <n v="53344411"/>
    <n v="9"/>
    <n v="2015"/>
    <n v="2"/>
    <x v="1"/>
    <n v="15"/>
    <n v="2"/>
    <s v="2.g. Biologi"/>
    <s v="Høje-Taastrup Gymnasium"/>
    <s v="Frøgaard alle 2"/>
    <s v="2630 Taastrup"/>
    <s v="Høje-Taastrup"/>
    <s v="Hovedstaden"/>
    <s v="Frøgaard alle 2, 2630 Taastrup"/>
    <d v="2015-06-28T00:00:00"/>
    <n v="100"/>
    <s v="Regnskab"/>
    <n v="1500"/>
    <m/>
    <d v="2015-06-29T00:00:00"/>
    <d v="2015-07-17T00:00:00"/>
    <s v="Sejlsbjerg Mose"/>
    <s v="Sofie Brix"/>
    <m/>
    <m/>
    <n v="55.642145999999997"/>
    <n v="12.205181"/>
    <d v="2015-06-26T00:00:00"/>
    <s v="DL_F14-108"/>
    <d v="2015-07-27T00:00:00"/>
    <s v="125 µl EB"/>
    <n v="65.8"/>
    <m/>
    <m/>
    <m/>
  </r>
  <r>
    <x v="1"/>
    <s v="F14-089"/>
    <s v="Høje-Taastrup Gymnasium"/>
    <s v="Christina Bramow &amp; Søren Vienberg"/>
    <d v="2016-01-20T00:00:00"/>
    <s v="cb@htgym.dk; Soeren_vienberg@yahoo.com"/>
    <n v="60682179"/>
    <n v="1"/>
    <n v="2016"/>
    <n v="2"/>
    <x v="2"/>
    <n v="30"/>
    <n v="2"/>
    <s v="2.g. Biologi"/>
    <s v="Høje-Taastrup Gymnasium"/>
    <s v="Frøgaard alle 2"/>
    <s v="2630 Taastrup"/>
    <s v="Høje-Taastrup"/>
    <s v="Hovedstaden"/>
    <s v="Frøgaard alle 2, 2630 Taastrup"/>
    <d v="2015-04-24T00:00:00"/>
    <n v="100"/>
    <m/>
    <n v="3000"/>
    <m/>
    <m/>
    <d v="2015-04-23T00:00:00"/>
    <s v="Hakkemosen"/>
    <s v="Christina Bramow &amp; Søren Vienberg"/>
    <s v="55° 38' 94,7'' N"/>
    <s v="12° 12' 45,0'' E"/>
    <n v="55.662500000000001"/>
    <n v="12.266386000000001"/>
    <d v="2015-04-21T00:00:00"/>
    <s v="DL_F14-089"/>
    <d v="2015-04-27T00:00:00"/>
    <s v="125 µl EB"/>
    <n v="23.8"/>
    <m/>
    <m/>
    <m/>
  </r>
  <r>
    <x v="1"/>
    <s v="F14-048"/>
    <s v="Høng Gymnasium og HF"/>
    <s v="Tine Tønnes Sørensen"/>
    <d v="2015-04-30T00:00:00"/>
    <s v="ts@hoeng-gymhf.dk"/>
    <m/>
    <n v="4"/>
    <n v="2015"/>
    <n v="1"/>
    <x v="3"/>
    <n v="4"/>
    <n v="1"/>
    <s v="1.g. Biologi"/>
    <s v="Høng Gymnasium og HF"/>
    <s v="Hovedgaden 2"/>
    <s v="4270 Høng"/>
    <s v="Kalundborg"/>
    <s v="Sjælland"/>
    <s v="Hovedgaden 2, 4270 Høng"/>
    <m/>
    <n v="100"/>
    <s v="Regnskab"/>
    <n v="400"/>
    <m/>
    <d v="2015-04-01T00:00:00"/>
    <d v="2015-04-16T00:00:00"/>
    <s v="Bøstrup Å"/>
    <s v="Tine Tønnes Sørensen"/>
    <s v="55° 32' 45'' N"/>
    <s v="11° 15' 35'' E"/>
    <m/>
    <m/>
    <d v="2015-04-15T00:00:00"/>
    <s v="DL_F14-48_2"/>
    <d v="2015-04-21T00:00:00"/>
    <s v="125 µl EB"/>
    <n v="16.8"/>
    <m/>
    <m/>
    <m/>
  </r>
  <r>
    <x v="1"/>
    <s v="F15-039"/>
    <s v="Ingrid Jespersens Gymnasieskole"/>
    <s v="Christian Riisager-Pedersen"/>
    <d v="2016-04-08T00:00:00"/>
    <s v="riisager-pedersen@hotmail.com"/>
    <n v="20119987"/>
    <n v="4"/>
    <n v="2016"/>
    <n v="2"/>
    <x v="2"/>
    <n v="26"/>
    <n v="1"/>
    <s v="2.g. Biologi"/>
    <s v="Ingrid Jespersens Gymnasieskole"/>
    <s v="Nordre Frihavnsgade 9"/>
    <s v="2100 København Ø"/>
    <s v="København"/>
    <s v="Hovedstaden"/>
    <s v="Nordre Frihavnsgade 9, 2100 København Ø"/>
    <d v="2015-11-12T00:00:00"/>
    <n v="100"/>
    <s v="Regnskab"/>
    <n v="2600"/>
    <s v="Forløbet kommer til at afslutte et forløb om økologi, samt være opsummering på teori om evolution, DNAreplikation og proteinsyntese."/>
    <m/>
    <m/>
    <m/>
    <m/>
    <m/>
    <m/>
    <m/>
    <m/>
    <m/>
    <m/>
    <m/>
    <m/>
    <m/>
    <m/>
    <m/>
    <m/>
  </r>
  <r>
    <x v="0"/>
    <s v="F14-050"/>
    <s v="Institut for skole og læring"/>
    <s v="Henrik Levinsen"/>
    <d v="2015-03-24T00:00:00"/>
    <s v="hele@phmetropol.dk"/>
    <n v="41411142"/>
    <n v="3"/>
    <n v="2015"/>
    <n v="1"/>
    <x v="3"/>
    <n v="22"/>
    <n v="1"/>
    <s v="Lærerstuderende"/>
    <s v="Institut for skole og læring"/>
    <s v="Nyelandsvej 27-29"/>
    <s v="2000 Frederiksberg C"/>
    <s v="Frederiksberg"/>
    <s v="Hovedstaden"/>
    <s v="Nyelandsvej 27-29, 2000 Frederiksberg C"/>
    <d v="2015-01-13T00:00:00"/>
    <n v="100"/>
    <s v="-"/>
    <n v="2200"/>
    <s v="Det er et hold fra læreruddannelsen, der har biologi som undervisningsfag. Tager kontakt pr. mail. Vigtigt for mig at få reserveret dagen i første omgang"/>
    <m/>
    <m/>
    <m/>
    <s v="Henrik Levinsen"/>
    <m/>
    <m/>
    <m/>
    <m/>
    <m/>
    <s v="DL_F14-050"/>
    <m/>
    <m/>
    <m/>
    <m/>
    <m/>
    <m/>
  </r>
  <r>
    <x v="1"/>
    <s v="F15-049"/>
    <s v="Kruses Gymnasium"/>
    <s v="John B. Nielsen"/>
    <d v="2016-02-25T00:00:00"/>
    <s v="jbn1@mks.dk"/>
    <n v="31191122"/>
    <n v="2"/>
    <n v="2016"/>
    <n v="2"/>
    <x v="2"/>
    <n v="27"/>
    <n v="1"/>
    <s v="3.g. Bioteknologi"/>
    <s v="Kruses Gymnasium"/>
    <s v="Stavnsholtvej 29-31"/>
    <s v="3520 Farum"/>
    <s v="Furesø"/>
    <s v="Sjælland"/>
    <s v="Stavnsholtvej 29-31, 3520 Farum"/>
    <d v="2015-11-17T00:00:00"/>
    <n v="100"/>
    <m/>
    <n v="2700"/>
    <s v="den med ferskvandsdyr i søer (Furesøen): livet i et snapseglas"/>
    <m/>
    <m/>
    <m/>
    <m/>
    <m/>
    <m/>
    <m/>
    <m/>
    <m/>
    <m/>
    <m/>
    <m/>
    <m/>
    <m/>
    <m/>
    <m/>
  </r>
  <r>
    <x v="1"/>
    <s v="F15-008"/>
    <s v="Københavns Tekniske Skole, HTX Vibenhus"/>
    <s v="Hanne Juhl (hju)"/>
    <d v="2015-11-24T00:00:00"/>
    <s v="hju@kts.dk"/>
    <n v="21424674"/>
    <n v="11"/>
    <n v="2015"/>
    <n v="2"/>
    <x v="1"/>
    <n v="23"/>
    <n v="2"/>
    <s v="2.g. Biologi"/>
    <s v="Københavns Tekniske Skole, HTX Vibenhus"/>
    <s v="Jagtvej 163"/>
    <s v="2100 København Ø"/>
    <s v="København"/>
    <s v="Hovedstaden"/>
    <s v="Jagtvej 163, 2100 København Ø"/>
    <d v="2015-08-13T00:00:00"/>
    <n v="100"/>
    <s v="Regnskab"/>
    <n v="2300"/>
    <m/>
    <s v="2015.08.21"/>
    <d v="2015-11-05T00:00:00"/>
    <s v="Sø i Fælledparken"/>
    <s v="Hanne Juhl (hju)"/>
    <m/>
    <m/>
    <n v="55.701875000000001"/>
    <n v="12.5661284"/>
    <d v="2015-11-02T00:00:00"/>
    <s v="DL_F15-008"/>
    <d v="2015-11-16T00:00:00"/>
    <s v="125 µl EB"/>
    <n v="12.5"/>
    <m/>
    <m/>
    <m/>
  </r>
  <r>
    <x v="1"/>
    <s v="F13-038"/>
    <s v="Københavns VUC"/>
    <s v="Bent Nielsen"/>
    <d v="2014-10-23T00:00:00"/>
    <s v="bn@kvuc.dk"/>
    <m/>
    <n v="10"/>
    <n v="2014"/>
    <n v="1"/>
    <x v="0"/>
    <n v="25"/>
    <n v="1"/>
    <s v="2.g. Biologi"/>
    <s v="Københavns VUC"/>
    <s v="Vognmagergade 28"/>
    <s v="1120 Kbh. K."/>
    <s v="København"/>
    <s v="Hovedstaden"/>
    <s v="Vognmagergade 28, 1120 Kbh. K."/>
    <d v="2014-06-24T00:00:00"/>
    <n v="100"/>
    <s v="Regnskab"/>
    <n v="2500"/>
    <m/>
    <d v="2014-06-23T00:00:00"/>
    <d v="2014-09-02T00:00:00"/>
    <s v="Raadvad Dam (Mølleåen)"/>
    <s v="Bent Nielsen"/>
    <m/>
    <m/>
    <n v="55.806049999999999"/>
    <n v="12.557337"/>
    <d v="2014-09-01T00:00:00"/>
    <s v="DL_F13-038"/>
    <m/>
    <m/>
    <m/>
    <m/>
    <s v="Ja"/>
    <d v="2014-10-02T00:00:00"/>
  </r>
  <r>
    <x v="1"/>
    <s v="F14-088"/>
    <s v="Københavns VUC"/>
    <s v="Bent Nielsen"/>
    <d v="2015-10-02T00:00:00"/>
    <s v="bn@kvuc.dk"/>
    <n v="82326600"/>
    <n v="10"/>
    <n v="2015"/>
    <n v="2"/>
    <x v="1"/>
    <n v="23"/>
    <n v="1"/>
    <s v="2.g. Biologi"/>
    <s v="Københavns VUC"/>
    <s v="Vognmagergade 8"/>
    <s v="1120 KBH K"/>
    <s v="København"/>
    <s v="Sjælland"/>
    <s v="Vognmagergade 8, 1120 KBH K"/>
    <d v="2015-04-23T00:00:00"/>
    <n v="100"/>
    <s v="Regnskab"/>
    <n v="2300"/>
    <m/>
    <d v="2015-04-23T00:00:00"/>
    <d v="2015-06-10T00:00:00"/>
    <s v="Ejby Mose"/>
    <s v="Bent Nielsen"/>
    <m/>
    <m/>
    <n v="55.703963999999999"/>
    <n v="12.418976000000001"/>
    <d v="2015-06-07T00:00:00"/>
    <s v="DL_F14-088"/>
    <d v="2015-06-24T00:00:00"/>
    <s v="125 µl EB"/>
    <n v="10.9"/>
    <m/>
    <m/>
    <m/>
  </r>
  <r>
    <x v="1"/>
    <s v="F14-088"/>
    <s v="Københavns VUC"/>
    <s v="Bent Nielsen"/>
    <d v="2015-10-02T00:00:00"/>
    <s v="bn@kvuc.dk"/>
    <n v="82326600"/>
    <n v="10"/>
    <n v="2015"/>
    <n v="2"/>
    <x v="1"/>
    <m/>
    <m/>
    <s v="2.g. Biologi"/>
    <s v="Københavns VUC"/>
    <s v="Vognmagergade 8"/>
    <s v="1120 KBH K"/>
    <s v="København"/>
    <s v="Hovedstaden"/>
    <s v="Vognmagergade 8, 1120 KBH K"/>
    <d v="2015-04-23T00:00:00"/>
    <n v="100"/>
    <s v="N/A"/>
    <n v="0"/>
    <m/>
    <d v="2015-04-23T00:00:00"/>
    <m/>
    <s v="Dybesø"/>
    <s v="Bent Nielsen"/>
    <m/>
    <m/>
    <n v="55.961759999999998"/>
    <n v="11.746361"/>
    <d v="2015-06-29T00:00:00"/>
    <s v="DL_F14-088.2"/>
    <d v="2015-07-27T00:00:00"/>
    <s v="125 µl EB"/>
    <n v="15"/>
    <m/>
    <m/>
    <m/>
  </r>
  <r>
    <x v="1"/>
    <s v="F14-014"/>
    <s v="Københavns Åbne Gymnasium"/>
    <s v="Martin Mejlhede Jensen"/>
    <d v="2015-04-29T00:00:00"/>
    <m/>
    <m/>
    <n v="4"/>
    <n v="2015"/>
    <n v="1"/>
    <x v="3"/>
    <m/>
    <m/>
    <s v="1.g. Biologi"/>
    <s v="Københavns Åbne Gymnasium"/>
    <s v="Sjælør Boulevard 133"/>
    <s v="2500 Valby"/>
    <s v="København"/>
    <s v="Hovedstaden"/>
    <s v="Sjælør Boulevard 133, 2500 Valby"/>
    <m/>
    <m/>
    <s v="Regnskab"/>
    <n v="0"/>
    <m/>
    <m/>
    <d v="2015-04-24T00:00:00"/>
    <s v="Harrestrup Å, v. Vigerslev Allé"/>
    <s v="Martin Mejlhede Jensen"/>
    <m/>
    <m/>
    <n v="55.653711000000001"/>
    <n v="12.483806"/>
    <d v="2015-04-21T00:00:00"/>
    <s v="DL_F14-14_2"/>
    <d v="2015-04-27T00:00:00"/>
    <s v="125 µl EB"/>
    <n v="23.8"/>
    <m/>
    <m/>
    <m/>
  </r>
  <r>
    <x v="1"/>
    <s v="F14-014"/>
    <s v="Københavns Åbne Gymnasium"/>
    <s v="Martin Mejlhede Jensen"/>
    <d v="2015-04-29T00:00:00"/>
    <s v="mt@kg.dk"/>
    <m/>
    <n v="4"/>
    <n v="2015"/>
    <n v="1"/>
    <x v="3"/>
    <n v="28"/>
    <n v="1"/>
    <s v="1.g. Biologi"/>
    <s v="Københavns Åbne Gymnasium"/>
    <s v="Sjælør Boulevard 133"/>
    <s v="2500 Valby"/>
    <s v="København"/>
    <s v="Hovedstaden"/>
    <s v="Sjælør Boulevard 133, 2500 Valby"/>
    <d v="2014-08-21T00:00:00"/>
    <n v="100"/>
    <s v="Regnskab"/>
    <n v="2800"/>
    <m/>
    <d v="2014-08-22T00:00:00"/>
    <d v="2014-09-12T00:00:00"/>
    <s v="Vestre Kirkegårdssø, Valby"/>
    <s v="Martin Mejlhede Jensen"/>
    <m/>
    <m/>
    <n v="55.65981"/>
    <n v="12.52876"/>
    <d v="2014-09-04T00:00:00"/>
    <s v="DL_F14-014"/>
    <m/>
    <m/>
    <m/>
    <m/>
    <m/>
    <d v="2014-12-16T00:00:00"/>
  </r>
  <r>
    <x v="1"/>
    <s v="F14-092"/>
    <s v="Københavns åbne Gymnasium"/>
    <s v="Finn Vanman Jørgensen"/>
    <d v="2015-08-27T00:00:00"/>
    <s v="fv@kg.dk"/>
    <n v="25778059"/>
    <n v="8"/>
    <n v="2015"/>
    <n v="2"/>
    <x v="1"/>
    <n v="15"/>
    <n v="1"/>
    <s v="2.g. Biologi"/>
    <s v="Københavns åbne Gymnasium"/>
    <s v="Sjælør Boulevard"/>
    <s v="2500 Valby"/>
    <s v="København"/>
    <s v="Hovedstaden"/>
    <s v="Sjælør Boulevard, 2500 Valby"/>
    <d v="2015-04-29T00:00:00"/>
    <n v="100"/>
    <s v="Regnskab"/>
    <n v="1500"/>
    <m/>
    <d v="2015-05-05T00:00:00"/>
    <d v="2015-05-15T00:00:00"/>
    <s v="Store vejle Å"/>
    <s v="Finn Vanman Jørgensen"/>
    <s v="55° 37' 11,7'' N"/>
    <s v="12° 22' 24,58'' E"/>
    <n v="55.619967000000003"/>
    <n v="12.373301"/>
    <d v="2015-05-12T00:00:00"/>
    <s v="DL_F14-092"/>
    <d v="2015-07-07T00:00:00"/>
    <s v="125 µl EB"/>
    <n v="23.4"/>
    <m/>
    <m/>
    <m/>
  </r>
  <r>
    <x v="1"/>
    <s v="F13-040"/>
    <s v="Køge Gymnasium"/>
    <s v="Marie Eiland"/>
    <d v="2014-11-18T00:00:00"/>
    <s v="kgme@kggym.dk"/>
    <m/>
    <n v="11"/>
    <n v="2014"/>
    <n v="1"/>
    <x v="0"/>
    <n v="15"/>
    <n v="1"/>
    <s v="1.g. Bioteknologi"/>
    <s v="Køge Gymnasium"/>
    <s v="Gymnasievej 6"/>
    <s v="4600 Køge"/>
    <s v="Køge"/>
    <s v="Hovedstaden"/>
    <s v="Gymnasievej 6, 4600 Køge"/>
    <d v="2014-06-26T00:00:00"/>
    <n v="100"/>
    <s v="Regnskab"/>
    <n v="1500"/>
    <m/>
    <d v="2014-06-26T00:00:00"/>
    <d v="2014-08-19T00:00:00"/>
    <s v="Ellesøen"/>
    <s v="Marie Eiland"/>
    <s v="55 27' 25,4'' N"/>
    <s v="12 09' 34,5'' Ø"/>
    <n v="55.457056000000001"/>
    <n v="12.159583"/>
    <d v="2014-08-13T00:00:00"/>
    <s v="DL_F13-040"/>
    <m/>
    <m/>
    <m/>
    <m/>
    <m/>
    <d v="2014-10-02T00:00:00"/>
  </r>
  <r>
    <x v="1"/>
    <s v="F13-042"/>
    <s v="Køge Gymnasium"/>
    <s v="Kristian Poulsen"/>
    <d v="2014-11-19T00:00:00"/>
    <s v="kgkp@kggym.dk"/>
    <m/>
    <n v="11"/>
    <n v="2014"/>
    <n v="1"/>
    <x v="0"/>
    <n v="17"/>
    <n v="1"/>
    <s v="1.g. Bioteknologi"/>
    <s v="Køge Gymnasium"/>
    <s v="Gymnasievej 6"/>
    <s v="4600 Køge"/>
    <s v="Køge"/>
    <s v="Hovedstaden"/>
    <s v="Gymnasievej 6, 4600 Køge"/>
    <d v="2014-06-26T00:00:00"/>
    <n v="100"/>
    <s v="Regnskab"/>
    <n v="1700"/>
    <m/>
    <d v="2014-06-26T00:00:00"/>
    <d v="2014-09-17T00:00:00"/>
    <s v="Vandhul, Åsen, Køge"/>
    <s v="Kristian Poulsen"/>
    <m/>
    <m/>
    <n v="55.465924999999999"/>
    <n v="12.15686"/>
    <d v="2014-08-29T00:00:00"/>
    <s v="DL_F13-042"/>
    <m/>
    <m/>
    <m/>
    <m/>
    <m/>
    <d v="2014-10-02T00:00:00"/>
  </r>
  <r>
    <x v="1"/>
    <s v="F13-043"/>
    <s v="Køge Gymnasium"/>
    <s v="Kristian Poulsen"/>
    <d v="2015-01-20T00:00:00"/>
    <s v="kgkp@kggym.dk"/>
    <m/>
    <n v="1"/>
    <n v="2015"/>
    <n v="1"/>
    <x v="3"/>
    <n v="10"/>
    <n v="1"/>
    <s v="3.g. Bioteknologi"/>
    <s v="Køge Gymnasium"/>
    <s v="Gymnasievej 6"/>
    <s v="4600 Køge"/>
    <s v="Køge"/>
    <s v="Hovedstaden"/>
    <s v="Gymnasievej 6, 4600 Køge"/>
    <d v="2014-06-26T00:00:00"/>
    <n v="100"/>
    <s v="Regnskab"/>
    <n v="1000"/>
    <m/>
    <d v="2014-06-26T00:00:00"/>
    <d v="2014-09-11T00:00:00"/>
    <s v="Åsen,Køge"/>
    <s v="Kristian Poulsen"/>
    <m/>
    <m/>
    <n v="55.462902"/>
    <n v="12.161908"/>
    <d v="2014-08-29T00:00:00"/>
    <s v="DL_F13-043"/>
    <m/>
    <m/>
    <m/>
    <m/>
    <m/>
    <d v="2014-12-16T00:00:00"/>
  </r>
  <r>
    <x v="1"/>
    <s v="F14-110"/>
    <s v="Køge Gymnasium"/>
    <s v="Marie Eiland"/>
    <d v="2015-10-07T00:00:00"/>
    <s v="kgme@kggym.dk"/>
    <n v="27284531"/>
    <n v="10"/>
    <n v="2015"/>
    <n v="2"/>
    <x v="1"/>
    <n v="20"/>
    <n v="2"/>
    <s v="2.g. Biologi"/>
    <s v="Køge Gymnasium"/>
    <s v="Gymnasievej 4"/>
    <s v="4600 Køge"/>
    <s v="Køge"/>
    <s v="Hovedstaden"/>
    <s v="Gymnasievej 4, 4600 Køge"/>
    <d v="2015-06-30T00:00:00"/>
    <n v="100"/>
    <s v="Regnskab"/>
    <n v="2000"/>
    <m/>
    <m/>
    <m/>
    <s v="Vandhul v Baunebovej 1, Hårlev"/>
    <s v="Marie Eiland"/>
    <m/>
    <m/>
    <n v="55.346432999999998"/>
    <n v="12.216424"/>
    <d v="2015-05-31T00:00:00"/>
    <s v="DL_F14-110"/>
    <d v="2015-07-27T00:00:00"/>
    <s v="125 µl EB"/>
    <n v="3.38"/>
    <m/>
    <m/>
    <m/>
  </r>
  <r>
    <x v="1"/>
    <s v="F15-013"/>
    <s v="Køge Gymnasium"/>
    <s v="Christian Becher Clausen"/>
    <d v="2016-01-27T00:00:00"/>
    <s v="kgcc@kggym.dk"/>
    <n v="61702107"/>
    <n v="1"/>
    <n v="2016"/>
    <n v="2"/>
    <x v="2"/>
    <n v="31"/>
    <n v="2"/>
    <s v="1.g. Bioteknologi"/>
    <s v="Køge Gymnasium"/>
    <s v="Gymnasievej 4"/>
    <s v="4600 Køge"/>
    <s v="Køge"/>
    <s v="Hovedstaden"/>
    <s v="Gymnasievej 4, 4600 Køge"/>
    <d v="2015-08-17T00:00:00"/>
    <n v="100"/>
    <m/>
    <n v="3100"/>
    <m/>
    <s v="2015.08.21"/>
    <m/>
    <s v="Køge Ås"/>
    <s v="Christian Becher Clausen"/>
    <m/>
    <m/>
    <n v="55.464246000000003"/>
    <n v="12.135726"/>
    <d v="2015-08-26T00:00:00"/>
    <s v="DL_F15-013"/>
    <d v="2016-01-18T00:00:00"/>
    <m/>
    <m/>
    <m/>
    <m/>
    <m/>
  </r>
  <r>
    <x v="1"/>
    <s v="F15-014"/>
    <s v="Køge Gymnasium"/>
    <s v="Kristian Poulsen"/>
    <d v="2016-01-28T00:00:00"/>
    <s v="kgkp@kggym.dk"/>
    <n v="40348616"/>
    <n v="1"/>
    <n v="2016"/>
    <n v="2"/>
    <x v="2"/>
    <n v="26"/>
    <n v="1"/>
    <s v="1.g. Biologi"/>
    <s v="Køge Gymnasium"/>
    <s v="Gymnasievej 4"/>
    <s v="4600 Køge"/>
    <s v="Køge"/>
    <s v="Hovedstaden"/>
    <s v="Gymnasievej 4, 4600 Køge"/>
    <d v="2015-08-17T00:00:00"/>
    <n v="100"/>
    <m/>
    <n v="2600"/>
    <m/>
    <s v="2015.08.21"/>
    <d v="2015-09-18T00:00:00"/>
    <s v="Søen v. Ringstedvej"/>
    <s v="Kristian Poulsen"/>
    <m/>
    <m/>
    <n v="55.456966999999999"/>
    <n v="12.160442"/>
    <d v="2015-09-09T00:00:00"/>
    <s v="DL_F15-014"/>
    <d v="2015-12-10T00:00:00"/>
    <s v="125 µl EB"/>
    <n v="15.4"/>
    <m/>
    <m/>
    <m/>
  </r>
  <r>
    <x v="1"/>
    <s v="F15-059"/>
    <s v="Køge Gymnasium"/>
    <s v="Pia Myler"/>
    <d v="2016-04-01T00:00:00"/>
    <s v="kgpm@kggym.dk"/>
    <n v="30272272"/>
    <n v="4"/>
    <n v="2016"/>
    <n v="2"/>
    <x v="2"/>
    <n v="28"/>
    <n v="1"/>
    <s v="2.g. Biologi"/>
    <s v="Køge Gymnasium"/>
    <s v="Gymnasievej 4"/>
    <s v="4600 Køge"/>
    <s v="Køge"/>
    <s v="Hovedstaden"/>
    <s v="Gymnasievej 4, 4600 Køge"/>
    <d v="2015-11-19T00:00:00"/>
    <n v="100"/>
    <m/>
    <n v="2800"/>
    <m/>
    <m/>
    <m/>
    <m/>
    <m/>
    <m/>
    <m/>
    <m/>
    <m/>
    <m/>
    <m/>
    <m/>
    <m/>
    <m/>
    <m/>
    <m/>
    <m/>
  </r>
  <r>
    <x v="0"/>
    <s v="F14-037"/>
    <s v="Køge Private Realskole, Gymnasium"/>
    <s v="Marie Kvist Bondesen"/>
    <d v="2015-04-14T00:00:00"/>
    <s v="mariebondesen@gmail.com"/>
    <n v="30283077"/>
    <n v="4"/>
    <n v="2015"/>
    <n v="1"/>
    <x v="3"/>
    <n v="15"/>
    <n v="1"/>
    <s v="1.g. Biologi"/>
    <s v="Køge Private Realskole, Gymnasium"/>
    <s v="Ølby Center 50"/>
    <s v="4600 Køge"/>
    <s v="Køge"/>
    <s v="Hovedstaden"/>
    <s v="Ølby Center 50, 4600 Køge"/>
    <d v="2015-01-04T00:00:00"/>
    <n v="100"/>
    <s v="-"/>
    <n v="1500"/>
    <m/>
    <m/>
    <m/>
    <m/>
    <s v="Marie Kvist Bondesen"/>
    <m/>
    <m/>
    <m/>
    <m/>
    <m/>
    <s v="DL_F14-037"/>
    <m/>
    <m/>
    <m/>
    <m/>
    <m/>
    <m/>
  </r>
  <r>
    <x v="0"/>
    <s v="F14-038"/>
    <s v="Køge Private Realskole, Gymnasium"/>
    <s v="Marie Kvist Bondesen"/>
    <d v="2015-04-17T00:00:00"/>
    <s v="mariebondesen@gmail.com"/>
    <n v="30283077"/>
    <n v="4"/>
    <n v="2015"/>
    <n v="1"/>
    <x v="3"/>
    <n v="15"/>
    <n v="1"/>
    <s v="1.g. Biologi"/>
    <s v="Køge Private Realskole, Gymnasium"/>
    <s v="Ølby Center 50"/>
    <s v="4600 Køge"/>
    <s v="Køge"/>
    <s v="Hovedstaden"/>
    <m/>
    <d v="2015-01-04T00:00:00"/>
    <n v="100"/>
    <s v="-"/>
    <n v="1500"/>
    <m/>
    <m/>
    <m/>
    <m/>
    <s v="Marie Kvist Bondesen"/>
    <m/>
    <m/>
    <m/>
    <m/>
    <m/>
    <m/>
    <m/>
    <m/>
    <m/>
    <m/>
    <m/>
    <m/>
  </r>
  <r>
    <x v="1"/>
    <s v="F14-048"/>
    <s v="Køge Private Realskole, Gymnasium"/>
    <s v="Marie Kvist Bondesen"/>
    <d v="2015-04-30T00:00:00"/>
    <s v="mariebondesen@gmail.com"/>
    <n v="30283077"/>
    <n v="4"/>
    <n v="2015"/>
    <n v="1"/>
    <x v="3"/>
    <n v="20"/>
    <n v="1"/>
    <s v="1.g. Biologi"/>
    <s v="Køge Private Realskole, Gymnasium"/>
    <s v="Ølby Center 50"/>
    <s v="4600 Køge"/>
    <s v="Køge"/>
    <s v="Hovedstaden"/>
    <s v="Ølby Center 50, 4600 Køge"/>
    <d v="2015-01-13T00:00:00"/>
    <n v="100"/>
    <s v="Regnskab"/>
    <n v="2000"/>
    <s v="OBS: to klasser fra to forskellige gymnasier. De skal have tilsendt to kits. Det ene til Køge, det andet til Tine Tønnes Sørensen_x000a_Høng Gymnasium og HF_x000a_Hovedgaden 2_x000a_4270 Høng"/>
    <d v="2015-04-01T00:00:00"/>
    <d v="2015-04-23T00:00:00"/>
    <s v="Køge Å"/>
    <s v="Marie Kvist Bondesen"/>
    <m/>
    <m/>
    <n v="55.457900000000002"/>
    <n v="12.1638"/>
    <d v="2015-04-23T00:00:00"/>
    <s v="DL_F14-48_1"/>
    <d v="2015-04-27T00:00:00"/>
    <s v="125 µl EB"/>
    <n v="9.68"/>
    <m/>
    <m/>
    <m/>
  </r>
  <r>
    <x v="1"/>
    <s v="F14-049"/>
    <s v="Køge Private Realskole, Gymnasium"/>
    <s v="Marie Kvist Bondesen"/>
    <d v="2015-05-05T00:00:00"/>
    <s v="mariebondesen@gmail.com"/>
    <n v="30283077"/>
    <n v="5"/>
    <n v="2015"/>
    <n v="1"/>
    <x v="3"/>
    <n v="16"/>
    <n v="1"/>
    <s v="1.g. Biologi"/>
    <s v="Køge Private Realskole, Gymnasium"/>
    <s v="Ølby Center 50"/>
    <s v="4600 Køge"/>
    <s v="Køge"/>
    <s v="Sjælland"/>
    <s v="Ølby Center 50, 4600 Køge"/>
    <d v="2015-01-13T00:00:00"/>
    <n v="100"/>
    <s v="Regnskab"/>
    <n v="1600"/>
    <m/>
    <d v="2015-04-01T00:00:00"/>
    <d v="2015-04-28T00:00:00"/>
    <s v="Skensved Å"/>
    <s v="Marie Kvist Bondesen"/>
    <m/>
    <m/>
    <n v="55.514099999999999"/>
    <n v="12.149800000000001"/>
    <d v="2015-04-28T00:00:00"/>
    <s v="DL_F14-049"/>
    <d v="2015-04-29T00:00:00"/>
    <s v="125 µl EB"/>
    <n v="5.0999999999999996"/>
    <m/>
    <m/>
    <m/>
  </r>
  <r>
    <x v="1"/>
    <s v="F15-073"/>
    <s v="Køge Private Realskole, Gymnasium"/>
    <s v="Marie Kvist Bondesen"/>
    <d v="2016-03-31T00:00:00"/>
    <s v="mariebondesen@gmail.com"/>
    <n v="30283077"/>
    <n v="3"/>
    <n v="2016"/>
    <n v="2"/>
    <x v="2"/>
    <n v="19"/>
    <n v="1"/>
    <s v="1.g. Biologi"/>
    <s v="Køge Private Realskole, Gymnasium"/>
    <s v="Ølby Center 50"/>
    <s v="4600 Køge"/>
    <s v="Køge"/>
    <s v="Sjælland"/>
    <s v="Ølby Center 50, 4600 Køge"/>
    <d v="2015-12-28T00:00:00"/>
    <n v="100"/>
    <m/>
    <n v="1900"/>
    <m/>
    <m/>
    <m/>
    <m/>
    <m/>
    <m/>
    <m/>
    <m/>
    <m/>
    <m/>
    <m/>
    <m/>
    <m/>
    <m/>
    <m/>
    <m/>
    <m/>
  </r>
  <r>
    <x v="1"/>
    <s v="F15-010"/>
    <s v="Marselisborg Gymnasium"/>
    <s v="Torben Hviid"/>
    <d v="2016-04-19T00:00:00"/>
    <s v="th@marselisborg-gym.dk"/>
    <n v="29720358"/>
    <n v="4"/>
    <n v="2016"/>
    <n v="2"/>
    <x v="2"/>
    <n v="24"/>
    <n v="2"/>
    <s v="3.g. Biologi"/>
    <s v="Marselisborg Gymnasium"/>
    <s v="Birketinget 9"/>
    <s v="8000 Aarhus C"/>
    <s v="Aarhus"/>
    <s v="Sjælland"/>
    <s v="Birketinget 9, 8000 Aarhus C"/>
    <d v="2015-08-15T00:00:00"/>
    <n v="100"/>
    <m/>
    <n v="2400"/>
    <s v="Klassen har biologi på A-niveau"/>
    <s v="2015.08.21"/>
    <m/>
    <m/>
    <s v="Torben Hviid"/>
    <m/>
    <m/>
    <m/>
    <m/>
    <m/>
    <s v="DL_F15-010"/>
    <m/>
    <m/>
    <m/>
    <m/>
    <m/>
    <m/>
  </r>
  <r>
    <x v="0"/>
    <s v="F14-018"/>
    <s v="Midtsjællands Gymnasieskole"/>
    <s v="Pernille Lærkedal Sørensen"/>
    <d v="2015-01-09T00:00:00"/>
    <s v="ps@msg-gym.dk"/>
    <m/>
    <n v="1"/>
    <n v="2015"/>
    <n v="1"/>
    <x v="3"/>
    <n v="15"/>
    <n v="1"/>
    <s v="3.g. Biologi"/>
    <s v="Midtsjællands Gymnasieskole"/>
    <s v="Ahorn Alle 11"/>
    <s v="4100 Ringsted"/>
    <s v="Ringsted"/>
    <s v="Sjælland"/>
    <s v="Ahorn Alle 11, 4100 Ringsted"/>
    <d v="2014-08-31T00:00:00"/>
    <n v="100"/>
    <s v="-"/>
    <n v="1500"/>
    <m/>
    <m/>
    <m/>
    <m/>
    <s v="Pernille Lærkedal Sørensen"/>
    <m/>
    <m/>
    <m/>
    <m/>
    <m/>
    <s v="DL_F14-018"/>
    <m/>
    <m/>
    <m/>
    <m/>
    <m/>
    <m/>
  </r>
  <r>
    <x v="1"/>
    <s v="F14-041"/>
    <s v="Morsø Gymnasium"/>
    <s v="Lene Olesen Jensen"/>
    <d v="2015-04-15T00:00:00"/>
    <s v="leneviggo@mail.dk"/>
    <n v="21459353"/>
    <n v="4"/>
    <n v="2015"/>
    <n v="1"/>
    <x v="3"/>
    <n v="17"/>
    <n v="2"/>
    <s v="3.g. Biologi"/>
    <s v="Morsø Gymnasium"/>
    <s v="Limfjordsvej 95"/>
    <s v="7900 Nykøbing Mors"/>
    <s v="Morsø"/>
    <s v="Sjælland"/>
    <s v="Limfjordsvej 95, 7900 Nykøbing Mors"/>
    <d v="2015-01-09T00:00:00"/>
    <n v="100"/>
    <s v="Regnskab"/>
    <n v="1700"/>
    <s v="2 hold. Det ene hold 2g (9 elever) det andet hold 3g (11 elever). Begge hold på A-niveau. "/>
    <m/>
    <m/>
    <s v="Lene Olesen Jensen"/>
    <s v="Lene Olesen Jensen"/>
    <m/>
    <m/>
    <m/>
    <m/>
    <m/>
    <m/>
    <m/>
    <m/>
    <m/>
    <m/>
    <m/>
    <m/>
  </r>
  <r>
    <x v="1"/>
    <s v="F15-004"/>
    <s v="Munkensdam Gymnasium"/>
    <s v="Merete Greniman"/>
    <d v="2016-02-10T00:00:00"/>
    <s v="mg@munkensdam.dk"/>
    <n v="51208884"/>
    <n v="2"/>
    <n v="2016"/>
    <n v="2"/>
    <x v="2"/>
    <n v="25"/>
    <n v="2"/>
    <s v="3.g. Biologi"/>
    <s v="Munkensdam Gymnasium"/>
    <s v="Tøndervej 100"/>
    <s v="6000 Kolding"/>
    <s v="Kolding"/>
    <s v="Sjælland"/>
    <s v="Tøndervej 100, 6000 Kolding"/>
    <d v="2015-08-11T00:00:00"/>
    <n v="100"/>
    <m/>
    <n v="2500"/>
    <s v="Vi er to A-niveau hold. Det ene hold (9 elever) har biologi på A-niveau og det andet hold (16 elever) har bioteknologi på A-niveau._x000d__x000a__x000d__x000a_Vi kommer fra Kolding i Jylland, men den kommune findes ikke i jeres oversigt. Betyder det at jyder ikke kan få adgang til jeres undervisning???_x000d__x000a__x000d__x000a_Venlig hilsen_x000d__x000a_Merete Greniman"/>
    <s v="2015.08.21"/>
    <m/>
    <s v="Marielundssøen, Kolding"/>
    <s v="Merete Greniman"/>
    <s v="55° 30,069 N"/>
    <s v="009° 29,466 E"/>
    <n v="55.501854000000002"/>
    <n v="9.4908029999999997"/>
    <d v="2015-08-31T00:00:00"/>
    <s v="DL_F15-004"/>
    <d v="2016-12-10T00:00:00"/>
    <n v="40"/>
    <n v="0.61599999999999999"/>
    <m/>
    <m/>
    <m/>
  </r>
  <r>
    <x v="1"/>
    <s v="F15-046"/>
    <s v="Nordsjællands Grundskole og Gymnasium"/>
    <s v="Marianne Johansson"/>
    <d v="2016-04-06T00:00:00"/>
    <s v="mjo@ngg.dk"/>
    <n v="27514149"/>
    <n v="4"/>
    <n v="2016"/>
    <n v="2"/>
    <x v="2"/>
    <n v="25"/>
    <n v="2"/>
    <s v="2.g. Biologi"/>
    <s v="Nordsjællands Grundskole og Gymnasium"/>
    <s v="Christianshusvej 16"/>
    <s v="2970 Hørsholm"/>
    <s v="Hørsholm"/>
    <s v="Sjælland"/>
    <s v="Christianshusvej 16, 2970 Hørsholm"/>
    <d v="2015-11-17T00:00:00"/>
    <n v="100"/>
    <m/>
    <n v="2500"/>
    <m/>
    <m/>
    <m/>
    <m/>
    <m/>
    <m/>
    <m/>
    <m/>
    <m/>
    <m/>
    <m/>
    <m/>
    <m/>
    <m/>
    <m/>
    <m/>
    <m/>
  </r>
  <r>
    <x v="1"/>
    <s v="F14-053"/>
    <s v="Nordvestsjællands HF &amp; VUC"/>
    <s v="Johnny Vingart Kjerside"/>
    <d v="2015-04-17T00:00:00"/>
    <s v="jvk@nvsvuc.dk"/>
    <n v="24922021"/>
    <n v="4"/>
    <n v="2015"/>
    <n v="1"/>
    <x v="3"/>
    <n v="24"/>
    <n v="1"/>
    <s v="2.g. Biologi"/>
    <s v="Nordvestsjællands HF &amp; VUC"/>
    <s v="Slotshaven 5"/>
    <s v="4300 Holbæk"/>
    <s v="Holbæk"/>
    <s v="Sjælland"/>
    <s v="Slotshaven 5, 4300 Holbæk"/>
    <d v="2015-01-20T00:00:00"/>
    <n v="100"/>
    <s v="Regnskab"/>
    <n v="2400"/>
    <m/>
    <m/>
    <m/>
    <m/>
    <s v="Johnny Vingart Kjerside"/>
    <m/>
    <m/>
    <m/>
    <m/>
    <m/>
    <s v="DL_F14-053"/>
    <m/>
    <m/>
    <m/>
    <m/>
    <m/>
    <m/>
  </r>
  <r>
    <x v="1"/>
    <s v="F14-100"/>
    <s v="Nykøbing Katedralskole"/>
    <s v="Grete Christiansen"/>
    <d v="2015-09-22T00:00:00"/>
    <s v="gc@nykgym.dk"/>
    <n v="29648288"/>
    <n v="9"/>
    <n v="2015"/>
    <n v="2"/>
    <x v="1"/>
    <n v="26"/>
    <n v="2"/>
    <s v="3.g. Biologi"/>
    <s v="Nykøbing Katedralskole"/>
    <s v="Poul Martin Møllersvej 3"/>
    <s v="4840 Nykøbing F"/>
    <s v="Guldborgsund"/>
    <s v="Nordjylland"/>
    <s v="Poul Martin Møllersvej 3, 4840 Nykøbing F"/>
    <d v="2015-06-10T00:00:00"/>
    <n v="100"/>
    <s v="Regnskab"/>
    <n v="2600"/>
    <s v="Aftalt starttidspunkt 9.30 (ved Andreas)"/>
    <d v="2015-06-10T00:00:00"/>
    <d v="2015-06-23T00:00:00"/>
    <s v="Møllesø v. Virket"/>
    <s v="Grete Christiansen"/>
    <s v="54° 55' 34'' N"/>
    <s v="11° 58' 45'' E"/>
    <n v="54.843051000000003"/>
    <n v="11.979298"/>
    <d v="2015-06-20T00:00:00"/>
    <s v="DL_F14-100"/>
    <d v="2015-07-16T00:00:00"/>
    <s v="125 µl EB"/>
    <n v="14.9"/>
    <m/>
    <m/>
    <m/>
  </r>
  <r>
    <x v="1"/>
    <s v="F15-021"/>
    <s v="Nærum Gymnasium"/>
    <s v="Helle Jarden"/>
    <d v="2015-12-11T00:00:00"/>
    <s v="hj@nagym.dk"/>
    <n v="40783646"/>
    <n v="12"/>
    <n v="2015"/>
    <n v="2"/>
    <x v="1"/>
    <n v="29"/>
    <n v="1"/>
    <s v="1.g. Bioteknologi"/>
    <s v="Nærum Gymnasium"/>
    <s v="Nærum Hovedgade 30"/>
    <s v="2850 Nærum"/>
    <s v="Rudersdal"/>
    <s v="Sjælland"/>
    <s v="Nærum Hovedgade 30, 2850 Nærum"/>
    <d v="2015-08-31T00:00:00"/>
    <n v="100"/>
    <s v="Modtaget"/>
    <n v="2900"/>
    <m/>
    <s v="2015.09.07"/>
    <m/>
    <s v="Vandhul v Kikhanerende "/>
    <s v="Helle Jarden"/>
    <s v="55 49' 23'' N"/>
    <s v="12 31' 51'' Ø"/>
    <n v="55.823056000000001"/>
    <n v="12.530832999999999"/>
    <d v="2015-09-21T00:00:00"/>
    <s v="DL_F15-021"/>
    <d v="2015-10-21T00:00:00"/>
    <s v="125 µl EB"/>
    <n v="48.8"/>
    <m/>
    <m/>
    <m/>
  </r>
  <r>
    <x v="0"/>
    <s v="F14-094"/>
    <s v="Næstved Gymnasium"/>
    <s v="Thomas Bang"/>
    <d v="2015-09-23T00:00:00"/>
    <s v="tb@ngh.nu"/>
    <n v="28891969"/>
    <n v="9"/>
    <n v="2015"/>
    <n v="2"/>
    <x v="1"/>
    <n v="25"/>
    <n v="1"/>
    <s v="3.g. Biologi"/>
    <s v="Næstved Gymnasium"/>
    <s v="Nygårdsvej 43"/>
    <s v="4700 næstved"/>
    <s v="Næstved"/>
    <s v="Sjælland"/>
    <s v="Nygårdsvej 43, 4700 næstved"/>
    <d v="2015-05-13T00:00:00"/>
    <n v="100"/>
    <s v="-"/>
    <n v="2500"/>
    <m/>
    <d v="2015-05-18T00:00:00"/>
    <m/>
    <m/>
    <s v="Thomas Bang"/>
    <m/>
    <m/>
    <m/>
    <m/>
    <m/>
    <s v="DL_F14-094"/>
    <m/>
    <m/>
    <m/>
    <m/>
    <m/>
    <m/>
  </r>
  <r>
    <x v="1"/>
    <s v="F15-072"/>
    <s v="Næstved Gymnasium og hf"/>
    <s v="Kim Bidstrup Withen"/>
    <d v="2016-03-09T00:00:00"/>
    <s v="kb@ngh.nu"/>
    <n v="60767799"/>
    <n v="3"/>
    <n v="2016"/>
    <n v="2"/>
    <x v="2"/>
    <n v="10"/>
    <n v="2"/>
    <s v="3.g. Bioteknologi"/>
    <s v="Næstved Gymnasium og hf"/>
    <s v="Nygårdsvej 43"/>
    <s v="4700 Næstved"/>
    <s v="Næstved"/>
    <s v="Sjælland"/>
    <s v="Nygårdsvej 43, 4700 Næstved"/>
    <d v="2015-12-23T00:00:00"/>
    <n v="100"/>
    <m/>
    <n v="1000"/>
    <s v="Eleverne er en masterclass i biologi og bioteknologi, hvor eleverne kommer fra Silkeborg, Svendborg og Næstved Gymnasium. De er dygtige og vil gerne udfordres. Hvis I har et ekstra fagligt gear må I gerne bruge det."/>
    <m/>
    <m/>
    <m/>
    <m/>
    <m/>
    <m/>
    <m/>
    <m/>
    <m/>
    <m/>
    <m/>
    <m/>
    <m/>
    <m/>
    <m/>
    <m/>
  </r>
  <r>
    <x v="1"/>
    <s v="F15-040"/>
    <s v="Næstved Gymnasium og HF"/>
    <s v="Tina Christensen"/>
    <d v="2016-03-10T00:00:00"/>
    <s v="tc@ngh.nu"/>
    <n v="27483926"/>
    <n v="3"/>
    <n v="2016"/>
    <n v="2"/>
    <x v="2"/>
    <n v="27"/>
    <n v="1"/>
    <s v="3.g. Biologi"/>
    <s v="Næstved Gymnasium og HF"/>
    <s v="Nygårdsvej 43"/>
    <s v="4700 Næstved"/>
    <s v="Næstved"/>
    <s v="Sjælland"/>
    <s v="Nygårdsvej 43, 4700 Næstved"/>
    <d v="2015-11-17T00:00:00"/>
    <n v="100"/>
    <m/>
    <n v="2700"/>
    <s v="Jeg har rettet denne booking til d. 10/3 fra en tidligere booking d. 3/3 - efter mailhenvendelse fra læreren. /Mia 17/11"/>
    <m/>
    <m/>
    <m/>
    <m/>
    <m/>
    <m/>
    <m/>
    <m/>
    <m/>
    <m/>
    <m/>
    <m/>
    <m/>
    <m/>
    <m/>
    <m/>
  </r>
  <r>
    <x v="0"/>
    <s v="F14-012"/>
    <s v="Nørre Gymnasium"/>
    <s v="Dorte Gedde"/>
    <d v="2015-04-08T00:00:00"/>
    <s v="dg@norreg.dk"/>
    <m/>
    <n v="4"/>
    <n v="2015"/>
    <n v="1"/>
    <x v="3"/>
    <n v="28"/>
    <n v="1"/>
    <s v="1.g. Biologi"/>
    <s v="Nørre Gymnasium"/>
    <s v="Mørkhøjvej 78"/>
    <s v="2700 Brønshøj"/>
    <s v="København"/>
    <s v="Sjælland"/>
    <s v="Mørkhøjvej 78, 2700 Brønshøj"/>
    <d v="2014-08-19T00:00:00"/>
    <n v="100"/>
    <s v="-"/>
    <n v="2800"/>
    <m/>
    <d v="2014-08-20T00:00:00"/>
    <d v="2014-09-03T00:00:00"/>
    <s v="Furesø"/>
    <s v="Dorte Gedde"/>
    <s v="55 48'13,2'' N"/>
    <s v="12 23' 12,3'' Ø"/>
    <m/>
    <m/>
    <d v="2014-08-28T00:00:00"/>
    <s v="DL_F14-012"/>
    <m/>
    <m/>
    <m/>
    <m/>
    <m/>
    <m/>
  </r>
  <r>
    <x v="1"/>
    <s v="F14-015"/>
    <s v="Nørre Gymnasium"/>
    <s v="Helle Nielsen"/>
    <d v="2015-01-16T00:00:00"/>
    <s v="ni@norreg.dk"/>
    <m/>
    <n v="1"/>
    <n v="2015"/>
    <n v="1"/>
    <x v="3"/>
    <n v="29"/>
    <n v="1"/>
    <s v="2.g. Biologi"/>
    <s v="Nørre Gymnasium"/>
    <s v="Mørkhøjvej 78"/>
    <s v="2700 Brønshøj"/>
    <s v="København"/>
    <s v="Sjælland"/>
    <s v="Mørkhøjvej 78, 2700 Brønshøj"/>
    <d v="2014-08-25T00:00:00"/>
    <n v="100"/>
    <s v="Regnskab"/>
    <n v="2900"/>
    <m/>
    <d v="2014-08-27T00:00:00"/>
    <d v="2014-09-05T00:00:00"/>
    <s v="Utterslev Mose"/>
    <s v="Helle Nielsen"/>
    <m/>
    <m/>
    <n v="55.712251999999999"/>
    <n v="12.487586"/>
    <d v="2014-09-01T00:00:00"/>
    <s v="DL_F14-015"/>
    <m/>
    <m/>
    <m/>
    <m/>
    <m/>
    <d v="2014-12-16T00:00:00"/>
  </r>
  <r>
    <x v="1"/>
    <s v="F14-036"/>
    <s v="Nørre Gymnasium"/>
    <s v="Katie Lin Pedersen"/>
    <d v="2015-03-20T00:00:00"/>
    <s v="kl@norreg.dk"/>
    <n v="26712621"/>
    <n v="3"/>
    <n v="2015"/>
    <n v="1"/>
    <x v="3"/>
    <n v="21"/>
    <n v="2"/>
    <s v="2.g. Biologi"/>
    <s v="Nørre Gymnasium"/>
    <s v="Mørkhøjvej 72"/>
    <s v="2700 brønshøj"/>
    <s v="København"/>
    <s v="Sjælland"/>
    <s v="Mørkhøjvej 72, 2700 brønshøj"/>
    <d v="2015-01-04T00:00:00"/>
    <n v="100"/>
    <s v="Regnskab"/>
    <n v="2100"/>
    <m/>
    <m/>
    <m/>
    <m/>
    <s v="Katie Lin Pedersen"/>
    <m/>
    <m/>
    <m/>
    <m/>
    <m/>
    <m/>
    <m/>
    <m/>
    <m/>
    <m/>
    <m/>
    <m/>
  </r>
  <r>
    <x v="0"/>
    <s v="F14-109"/>
    <s v="Nørresundby Gymnasium &amp; HF"/>
    <s v="Dorte Schartau Rasmussen"/>
    <d v="2016-01-22T00:00:00"/>
    <s v="dra@nghf.dk"/>
    <n v="21765353"/>
    <n v="1"/>
    <n v="2016"/>
    <n v="2"/>
    <x v="2"/>
    <n v="15"/>
    <n v="2"/>
    <s v="3.g. Bioteknologi"/>
    <s v="Nørresundby Gymnasium &amp; HF"/>
    <s v="Studievej 14"/>
    <s v="9400 Nørresundby"/>
    <s v="Aalborg"/>
    <s v="Hovedstaden"/>
    <s v="Studievej 14, 9400 Nørresundby"/>
    <d v="2015-05-19T00:00:00"/>
    <n v="100"/>
    <m/>
    <n v="1500"/>
    <m/>
    <m/>
    <d v="2015-05-20T00:00:00"/>
    <s v="Lille Fuglsø, Østerådal"/>
    <s v="Dorte Schartau Rasmussen"/>
    <m/>
    <m/>
    <n v="57.0124"/>
    <n v="9.9155999999999995"/>
    <d v="2015-05-19T00:00:00"/>
    <s v="DL_F14-096"/>
    <d v="2015-09-17T00:00:00"/>
    <s v="125 µl EB"/>
    <n v="17.100000000000001"/>
    <m/>
    <m/>
    <m/>
  </r>
  <r>
    <x v="0"/>
    <s v="F14-096"/>
    <s v="Nørresundby Gymnasium &amp; HF"/>
    <s v="Dorte Schartau Rasmussen"/>
    <d v="2016-02-28T00:00:00"/>
    <s v="dra@nghf.dk"/>
    <n v="21765353"/>
    <n v="2"/>
    <n v="2016"/>
    <n v="2"/>
    <x v="2"/>
    <n v="15"/>
    <n v="2"/>
    <s v="3.g. Bioteknologi"/>
    <s v="Nørresundby Gymnasium &amp; HF"/>
    <s v="Studievej 14"/>
    <s v="9400 Nørresundby"/>
    <s v="Aalborg"/>
    <s v="Nordjylland"/>
    <s v="Studievej 14, 9400 Nørresundby"/>
    <d v="2015-05-19T00:00:00"/>
    <n v="100"/>
    <s v="-"/>
    <n v="1500"/>
    <m/>
    <m/>
    <d v="2015-05-20T00:00:00"/>
    <s v="Lille Fuglsø, Østerådal"/>
    <s v="Dorte Schartau Rasmussen"/>
    <m/>
    <m/>
    <n v="57.0124"/>
    <n v="9.9155999999999995"/>
    <d v="2015-05-19T00:00:00"/>
    <s v="DL_F14-096"/>
    <m/>
    <m/>
    <m/>
    <m/>
    <m/>
    <m/>
  </r>
  <r>
    <x v="1"/>
    <s v="F14-020"/>
    <s v="Nørresundby Gymnasium &amp; HF"/>
    <s v="Karen Margrethe Melchiorsen"/>
    <d v="2015-01-23T00:00:00"/>
    <s v="kme@nghf.dk"/>
    <m/>
    <n v="1"/>
    <n v="2015"/>
    <n v="1"/>
    <x v="3"/>
    <n v="19"/>
    <n v="1"/>
    <s v="3.g. Bioteknologi"/>
    <s v="Nørresundby Gymnasium &amp; HF"/>
    <s v="Studievej 14"/>
    <s v="9400 Nørresundby"/>
    <s v="Aalborg"/>
    <s v="Syddanmark"/>
    <s v="Studievej 14, 9400 Nørresundby"/>
    <d v="2014-09-11T00:00:00"/>
    <n v="100"/>
    <s v="Regnskab"/>
    <n v="1900"/>
    <m/>
    <m/>
    <m/>
    <m/>
    <s v="Karen Margrethe Melchiorsen"/>
    <m/>
    <m/>
    <m/>
    <m/>
    <m/>
    <s v="DL_F14-020"/>
    <m/>
    <m/>
    <m/>
    <m/>
    <m/>
    <d v="2014-12-16T00:00:00"/>
  </r>
  <r>
    <x v="1"/>
    <s v="F14-109"/>
    <s v="Nørresundby Gymnasium &amp; HF"/>
    <s v="Dorte Schartau Rasmussen"/>
    <d v="2016-01-21T00:00:00"/>
    <s v="dra@nghf.dk"/>
    <n v="21765353"/>
    <n v="1"/>
    <n v="2016"/>
    <n v="2"/>
    <x v="2"/>
    <n v="15"/>
    <n v="2"/>
    <s v="3.g. Bioteknologi"/>
    <s v="Nørresundby Gymnasium &amp; HF"/>
    <s v="Studievej 14"/>
    <s v="9400 Nørresundby"/>
    <s v="Aalborg"/>
    <s v="Syddanmark"/>
    <s v="Studievej 14, 9400 Nørresundby"/>
    <d v="2015-05-19T00:00:00"/>
    <n v="100"/>
    <m/>
    <n v="1500"/>
    <m/>
    <m/>
    <d v="2015-05-20T00:00:00"/>
    <s v="Lille Fuglsø, Østerådal"/>
    <s v="Dorte Schartau Rasmussen"/>
    <m/>
    <m/>
    <n v="57.0124"/>
    <n v="9.9155999999999995"/>
    <d v="2015-05-19T00:00:00"/>
    <s v="DL_F14-096"/>
    <d v="2015-09-17T00:00:00"/>
    <s v="125 µl EB"/>
    <n v="17.100000000000001"/>
    <m/>
    <m/>
    <m/>
  </r>
  <r>
    <x v="1"/>
    <s v="F15-081"/>
    <s v="Nørresundby Gymnasium &amp; HF"/>
    <s v="Dorte Schartau Rasmussen"/>
    <d v="2016-01-21T00:00:00"/>
    <s v="dra@nghf.dk"/>
    <n v="21765353"/>
    <n v="1"/>
    <n v="2016"/>
    <n v="2"/>
    <x v="2"/>
    <n v="15"/>
    <n v="2"/>
    <s v="3.g. Bioteknologi"/>
    <s v="Nørresundby Gymnasium &amp; HF"/>
    <s v="Studievej 14"/>
    <s v="9400 Nørresundby"/>
    <s v="Aalborg"/>
    <s v="Hovedstaden"/>
    <s v="Studievej 14, 9400 Nørresundby"/>
    <d v="2015-05-19T00:00:00"/>
    <n v="100"/>
    <m/>
    <n v="1500"/>
    <s v="Dette er en ombookning. Oprindeligt skulle vi komme d. 28.1, så blev det d. 22.1 og nu altså den 21.1. Vores oprindelige bookingnummer DL_F14-96 Vi har indsendt prøver både fra en sø og fra vandhanevand."/>
    <m/>
    <d v="2015-05-20T00:00:00"/>
    <s v="Lille Fuglsø, Østerådal"/>
    <s v="Dorte Schartau Rasmussen"/>
    <m/>
    <m/>
    <n v="57.0124"/>
    <n v="9.9155999999999995"/>
    <d v="2015-05-19T00:00:00"/>
    <s v="DL_F14-096"/>
    <d v="2015-09-17T00:00:00"/>
    <s v="125 µl EB"/>
    <n v="17.100000000000001"/>
    <m/>
    <m/>
    <m/>
  </r>
  <r>
    <x v="1"/>
    <s v="F13-047"/>
    <s v="Odense Katedralskole"/>
    <s v="Jesper Terp"/>
    <d v="2015-01-15T00:00:00"/>
    <s v="jesper.terp.joergensen1@skolekom.dk"/>
    <m/>
    <n v="1"/>
    <n v="2015"/>
    <n v="1"/>
    <x v="3"/>
    <n v="24"/>
    <n v="1"/>
    <s v="3.g. Bioteknologi"/>
    <s v="Odense Katedralskole"/>
    <s v="Jernbanegade 34"/>
    <s v="5000 Odense C"/>
    <s v="Odense"/>
    <s v="Sjælland"/>
    <s v="Jernbanegade 34, 5000 Odense C"/>
    <d v="2014-07-01T00:00:00"/>
    <n v="100"/>
    <s v="Regnskab"/>
    <n v="2400"/>
    <m/>
    <d v="2014-07-25T00:00:00"/>
    <d v="2014-08-21T00:00:00"/>
    <s v="Davinde sø"/>
    <s v="Jesper Terp"/>
    <m/>
    <m/>
    <n v="55.333280000000002"/>
    <n v="10.536707"/>
    <d v="2014-08-19T00:00:00"/>
    <s v="DL_F13-047"/>
    <m/>
    <m/>
    <m/>
    <m/>
    <m/>
    <d v="2014-12-16T00:00:00"/>
  </r>
  <r>
    <x v="1"/>
    <s v="F14-008"/>
    <s v="Odsherreds Gymnasium"/>
    <s v="Klaus Karlsen"/>
    <d v="2015-03-17T00:00:00"/>
    <s v="Klaus.karlsen@skolekom.dk"/>
    <m/>
    <n v="3"/>
    <n v="2015"/>
    <n v="1"/>
    <x v="3"/>
    <n v="21"/>
    <n v="1"/>
    <s v="3.g. Bioteknologi"/>
    <s v="Odsherreds Gymnasium"/>
    <s v="Åstoftevej 34"/>
    <s v="4550 Asnæs"/>
    <s v="Odsherred"/>
    <s v="Sjælland"/>
    <s v="Åstoftevej 34, 4550 Asnæs"/>
    <d v="2014-08-14T00:00:00"/>
    <n v="100"/>
    <s v="Regnskab"/>
    <n v="2100"/>
    <m/>
    <d v="2014-08-15T00:00:00"/>
    <d v="2014-08-27T00:00:00"/>
    <s v="Grevinge Sø"/>
    <s v="Klaus Karlsen"/>
    <s v="55 47' 50,07'' N"/>
    <s v="11 33' 1,7'' Ø"/>
    <n v="55.797241999999997"/>
    <n v="11.550471999999999"/>
    <d v="2014-08-26T00:00:00"/>
    <s v="DL_F14-008"/>
    <m/>
    <m/>
    <m/>
    <m/>
    <m/>
    <d v="2014-12-16T00:00:00"/>
  </r>
  <r>
    <x v="1"/>
    <s v="F14-064"/>
    <s v="Ordrup Gymnasium"/>
    <s v="Karin Frykman"/>
    <d v="2015-05-28T00:00:00"/>
    <s v="karinfrykman@gmail.com"/>
    <n v="22253576"/>
    <n v="5"/>
    <n v="2015"/>
    <n v="1"/>
    <x v="3"/>
    <n v="25"/>
    <n v="3"/>
    <s v="1.g. Bioteknologi"/>
    <s v="Ordrup Gymnasium"/>
    <s v="Kirkevej 5"/>
    <s v="2920 Charlottenlund"/>
    <s v="Gentofte"/>
    <s v="Syddanmark"/>
    <s v="Kirkevej 5, 2920 Charlottenlund"/>
    <d v="2015-02-06T00:00:00"/>
    <n v="100"/>
    <s v="Regnskab"/>
    <n v="2500"/>
    <m/>
    <d v="2015-04-01T00:00:00"/>
    <d v="2015-05-08T00:00:00"/>
    <s v="Fuglesangssø"/>
    <s v="Karin Frykman"/>
    <m/>
    <m/>
    <n v="55.773363000000003"/>
    <n v="12.56395"/>
    <d v="2015-05-04T00:00:00"/>
    <s v="DL_F14-064"/>
    <d v="2015-05-12T00:00:00"/>
    <s v="125 µl EB"/>
    <n v="22.2"/>
    <m/>
    <m/>
    <m/>
  </r>
  <r>
    <x v="1"/>
    <s v="F14-102"/>
    <s v="Ordrup Gymnasium"/>
    <s v="Karin Frykman"/>
    <d v="2015-12-02T00:00:00"/>
    <s v="karinfrykman@gmail.com"/>
    <n v="22253576"/>
    <n v="12"/>
    <n v="2015"/>
    <n v="2"/>
    <x v="1"/>
    <n v="18"/>
    <n v="1"/>
    <s v="3.g. Biologi"/>
    <s v="Ordrup Gymnasium"/>
    <s v="Kirkevej 5"/>
    <s v="2920 Gentofte"/>
    <s v="Gentofte"/>
    <s v="Syddanmark"/>
    <s v="Kirkevej 5, 2920 Gentofte"/>
    <d v="2015-06-14T00:00:00"/>
    <n v="100"/>
    <s v="Regnskab"/>
    <n v="1800"/>
    <s v="biologi B niveau Vi indsamler DNA i august, har et prøvesæt!"/>
    <s v="Har prøvesæt"/>
    <m/>
    <s v="Fuglesangssø"/>
    <s v="Karin Frykman"/>
    <s v="55° 46 N"/>
    <s v="12° 33 E"/>
    <n v="55.773350999999998"/>
    <n v="12.563295"/>
    <d v="2015-08-25T00:00:00"/>
    <s v="DL_F14-102"/>
    <d v="2015-10-21T00:00:00"/>
    <s v="125 µl EB"/>
    <n v="26"/>
    <m/>
    <m/>
    <m/>
  </r>
  <r>
    <x v="1"/>
    <s v="F13-004"/>
    <s v="Ribe Katedralskole"/>
    <s v="Annemette Witt"/>
    <d v="2014-10-08T00:00:00"/>
    <s v="AM@ribekatedralskole.dk"/>
    <m/>
    <n v="10"/>
    <n v="2014"/>
    <n v="1"/>
    <x v="0"/>
    <n v="13"/>
    <n v="1"/>
    <s v="3.g. Biologi"/>
    <s v="Ribe Katedralskole"/>
    <s v="Puggaardsgade 23"/>
    <s v="6761 Ribe"/>
    <s v="Esbjerg"/>
    <s v="Syddanmark"/>
    <s v="Puggaardsgade 23, 6761 Ribe"/>
    <d v="2014-04-07T00:00:00"/>
    <n v="50"/>
    <s v="Regnskab"/>
    <n v="650"/>
    <m/>
    <d v="2014-05-21T00:00:00"/>
    <d v="2014-07-03T00:00:00"/>
    <s v="Lustrup fællesjord 1"/>
    <s v="Annemette Witt"/>
    <s v="X: 487245"/>
    <s v="Y: 6127983"/>
    <n v="55.298099999999998"/>
    <n v="8.7991128215299508"/>
    <d v="2014-06-30T00:00:00"/>
    <s v="DL_F13-004"/>
    <m/>
    <m/>
    <m/>
    <m/>
    <s v="Ja"/>
    <d v="2014-10-02T00:00:00"/>
  </r>
  <r>
    <x v="1"/>
    <s v="F13-004"/>
    <s v="Ribe Katedralskole"/>
    <s v="Annemette Witt"/>
    <d v="2014-10-08T00:00:00"/>
    <s v="AM@ribekatedralskole.dk"/>
    <m/>
    <n v="10"/>
    <n v="2014"/>
    <n v="1"/>
    <x v="0"/>
    <m/>
    <m/>
    <s v="3.g. Biologi"/>
    <s v="Ribe Katedralskole"/>
    <s v="Puggaardsgade 24"/>
    <s v="6762 Ribe"/>
    <s v="Esbjerg"/>
    <s v="Sjælland"/>
    <s v="Puggaardsgade 24, 6762 Ribe"/>
    <d v="2014-04-07T00:00:00"/>
    <n v="50"/>
    <s v="Regnskab"/>
    <n v="0"/>
    <m/>
    <d v="2014-05-21T00:00:00"/>
    <d v="2014-07-03T00:00:00"/>
    <s v="Lustrup fællesjord 2"/>
    <s v="Annemette Witt"/>
    <s v="X: 487285"/>
    <s v="Y: 6127957"/>
    <n v="55.297868000000001"/>
    <n v="8.7997439810953804"/>
    <d v="2014-06-30T00:00:00"/>
    <s v="DL_F13-004"/>
    <m/>
    <m/>
    <m/>
    <m/>
    <s v="Ja"/>
    <d v="2014-10-02T00:00:00"/>
  </r>
  <r>
    <x v="1"/>
    <s v="F13-004"/>
    <s v="Ribe Katedralskole"/>
    <s v="Annemette Witt"/>
    <d v="2014-10-08T00:00:00"/>
    <s v="AM@ribekatedralskole.dk"/>
    <m/>
    <n v="10"/>
    <n v="2014"/>
    <n v="1"/>
    <x v="0"/>
    <m/>
    <m/>
    <s v="3.g. Biologi"/>
    <s v="Ribe Katedralskole"/>
    <s v="Puggaardsgade 25"/>
    <s v="6763 Ribe"/>
    <s v="Esbjerg"/>
    <s v="Hovedstaden"/>
    <s v="Puggaardsgade 25, 6763 Ribe"/>
    <d v="2014-04-07T00:00:00"/>
    <n v="50"/>
    <s v="Regnskab"/>
    <n v="0"/>
    <m/>
    <d v="2014-05-21T00:00:00"/>
    <d v="2014-07-03T00:00:00"/>
    <s v="Lustrup fællesjord 3"/>
    <s v="Annemette Witt"/>
    <s v="X: 487181"/>
    <s v="Y: 6128077"/>
    <n v="55.298943000000001"/>
    <n v="8.7981005599862598"/>
    <d v="2014-06-30T00:00:00"/>
    <s v="DL_F13-004"/>
    <m/>
    <m/>
    <m/>
    <m/>
    <s v="Ja"/>
    <d v="2014-10-02T00:00:00"/>
  </r>
  <r>
    <x v="1"/>
    <s v="F15-050"/>
    <s v="Ribe Katedralskole.dk"/>
    <s v="Hanne Skalborg Jensen"/>
    <d v="2016-03-17T00:00:00"/>
    <s v="hs@ribekatedralskole.dk"/>
    <n v="23644884"/>
    <n v="3"/>
    <n v="2016"/>
    <n v="2"/>
    <x v="2"/>
    <n v="25"/>
    <n v="1"/>
    <s v="1.g. Biologi"/>
    <s v="Ribe Katedralskole.dk"/>
    <s v="Puggaaardsgade 22"/>
    <s v="6760 Ribe"/>
    <s v="Esbjerg"/>
    <s v="Hovedstaden"/>
    <s v="Puggaaardsgade 22, 6760 Ribe"/>
    <d v="2015-11-17T00:00:00"/>
    <n v="100"/>
    <m/>
    <n v="2500"/>
    <s v="Det bliver en studieretningsklasse med Biologi på A-niveau, og matenmatik på A og kemi på B. Klassen er ikke dannet endnu. Det sker først efter nytår, så derfor kan jeg ikke angive antal elever præcist, men det bliver sikkert en hel klasse. "/>
    <m/>
    <m/>
    <m/>
    <m/>
    <m/>
    <m/>
    <m/>
    <m/>
    <m/>
    <m/>
    <m/>
    <m/>
    <m/>
    <m/>
    <m/>
    <m/>
  </r>
  <r>
    <x v="0"/>
    <s v="F15-024"/>
    <s v="Rosborg Gymnasium &amp; HF"/>
    <s v="Lone Kjærby Rasmussen"/>
    <d v="2015-10-30T00:00:00"/>
    <s v="lr@rosborg-gym.dk"/>
    <n v="27771452"/>
    <n v="10"/>
    <n v="2015"/>
    <n v="2"/>
    <x v="1"/>
    <n v="21"/>
    <n v="1"/>
    <s v="3.g. Biologi"/>
    <s v="Rosborg Gymnasium &amp; HF"/>
    <s v="Vestre Engvej 61"/>
    <s v="7100 Vejle"/>
    <s v="Vejle"/>
    <s v="Syddanmark"/>
    <s v="Vestre Engvej 61, 7100 Vejle"/>
    <d v="2015-09-06T00:00:00"/>
    <n v="100"/>
    <s v="-"/>
    <n v="2100"/>
    <s v="Der er en hørehæmmet elev i klassen, så der vil evt. være en tolk med. Jeg har haft sendt en tilmelding før sommerferien, som jeg afbestilte igen. Jeg fik tilsendt prøverør mv. inden jeg fik afbestilt. Så hvis vi skal indsamle vandprøve, har jeg fået et kit. Vi skal rejse retur til Vejle fredag eftermiddag med DSB frirejse. Jeg har endnu ikke fået billetterne. Er der mulighed for, at vi kan starte lidt tidligere, hvis det bliver vanskeligt at få det til at hænge sammen med vores hjemrejse?"/>
    <d v="2015-06-15T00:00:00"/>
    <m/>
    <m/>
    <s v="Lone Kjærby Rasmussen"/>
    <m/>
    <m/>
    <m/>
    <m/>
    <m/>
    <s v="DL_F15-024"/>
    <m/>
    <m/>
    <m/>
    <m/>
    <m/>
    <m/>
  </r>
  <r>
    <x v="1"/>
    <s v="F14-101"/>
    <s v="Rosborg Gymnasium &amp; HF"/>
    <s v="Lone Kjærby Rasmussen"/>
    <d v="2015-10-29T00:00:00"/>
    <s v="lr@rosborg-gym.dk"/>
    <n v="27771452"/>
    <n v="10"/>
    <n v="2015"/>
    <n v="2"/>
    <x v="1"/>
    <n v="17"/>
    <n v="1"/>
    <s v="3.g. Biologi"/>
    <s v="Rosborg Gymnasium &amp; HF"/>
    <s v="Vestre Engvej 61"/>
    <s v="7100 Vejle"/>
    <s v="Vejle"/>
    <s v="Sjælland"/>
    <s v="Vestre Engvej 61, 7100 Vejle"/>
    <d v="2015-06-12T00:00:00"/>
    <n v="100"/>
    <s v="Regnskab"/>
    <n v="1700"/>
    <s v="1 hørehæmmet elev. Evt. følger tolk med"/>
    <d v="2015-06-15T00:00:00"/>
    <d v="2015-09-15T00:00:00"/>
    <s v="Vejle Å"/>
    <s v="Lone Kjærby Rasmussen"/>
    <s v="55 42' 19'' N"/>
    <s v="9 30' 54'' Ø"/>
    <n v="55.705095"/>
    <n v="9.5150129999999997"/>
    <d v="2015-09-14T00:00:00"/>
    <s v="DL_F14-101"/>
    <d v="2015-09-17T00:00:00"/>
    <s v="125 µl EB"/>
    <n v="5.38"/>
    <m/>
    <m/>
    <m/>
  </r>
  <r>
    <x v="0"/>
    <s v="F15-018"/>
    <s v="Roskilde Gymnasium"/>
    <s v="Karina Lærekdal Sørensen"/>
    <d v="2016-01-21T00:00:00"/>
    <s v="rgks@roskilde-gym.dk"/>
    <n v="29909774"/>
    <n v="1"/>
    <n v="2016"/>
    <n v="2"/>
    <x v="2"/>
    <n v="28"/>
    <n v="1"/>
    <s v="2.g. Biologi"/>
    <s v="Roskilde Gymnasium"/>
    <s v="Domkirkepladsen 1"/>
    <s v="4000 Roskilde"/>
    <s v="Roskilde"/>
    <s v="Sjælland"/>
    <s v="Domkirkepladsen 1, 4000 Roskilde"/>
    <d v="2015-08-21T00:00:00"/>
    <n v="100"/>
    <s v="-"/>
    <n v="2800"/>
    <m/>
    <m/>
    <m/>
    <s v="Anv Sø"/>
    <s v="Karina Lærekdal Sørensen"/>
    <m/>
    <m/>
    <n v="55.565137"/>
    <n v="11.888165000000001"/>
    <d v="2015-05-07T00:00:00"/>
    <s v="DL_F15-018_1"/>
    <m/>
    <m/>
    <m/>
    <m/>
    <m/>
    <m/>
  </r>
  <r>
    <x v="0"/>
    <s v="F15-018"/>
    <s v="Roskilde Gymnasium"/>
    <s v="Karina Lærekdal Sørensen"/>
    <d v="2016-01-21T00:00:00"/>
    <s v="rgks@roskilde-gym.dk"/>
    <n v="29909774"/>
    <n v="1"/>
    <n v="2016"/>
    <n v="2"/>
    <x v="2"/>
    <m/>
    <m/>
    <s v="2.g. Biologi"/>
    <s v="Roskilde Gymnasium"/>
    <s v="Domkirkepladsen 1"/>
    <s v="4000 Roskilde"/>
    <s v="Roskilde"/>
    <s v="Sjælland"/>
    <s v="Domkirkepladsen 1, 4000 Roskilde"/>
    <d v="2015-08-21T00:00:00"/>
    <n v="100"/>
    <s v="-"/>
    <n v="0"/>
    <m/>
    <m/>
    <m/>
    <s v="Bølle Sø"/>
    <s v="Karina Lærekdal Sørensen"/>
    <m/>
    <m/>
    <n v="55.567284000000001"/>
    <n v="11.887934"/>
    <d v="2015-05-07T00:00:00"/>
    <s v="DL_F15-018_2"/>
    <m/>
    <m/>
    <m/>
    <m/>
    <m/>
    <m/>
  </r>
  <r>
    <x v="1"/>
    <s v="F13-015"/>
    <s v="Roskilde Gymnasium"/>
    <s v="Ida Thingstrup"/>
    <d v="2014-11-07T00:00:00"/>
    <s v="rgit@roskilde-gym.dk"/>
    <m/>
    <n v="11"/>
    <n v="2014"/>
    <n v="1"/>
    <x v="0"/>
    <n v="19"/>
    <n v="1"/>
    <s v="2.g. Bioteknologi"/>
    <s v="Roskilde Gymnasium"/>
    <s v="Domkirkepladsen"/>
    <s v="4000 Roskilde"/>
    <s v="Roskilde"/>
    <s v="Sjælland"/>
    <s v="Domkirkepladsen, 4000 Roskilde"/>
    <d v="2014-05-21T00:00:00"/>
    <n v="50"/>
    <s v="Regnskab"/>
    <n v="950"/>
    <m/>
    <d v="2014-05-21T00:00:00"/>
    <d v="2014-08-21T00:00:00"/>
    <s v="Store Kattinge sø, nær fugletårn ved Boserupvej"/>
    <s v="Ida Thingstrup"/>
    <m/>
    <m/>
    <n v="55.665655999999998"/>
    <n v="12.015396000000001"/>
    <d v="2014-08-20T00:00:00"/>
    <s v="DL_F13-015"/>
    <m/>
    <m/>
    <m/>
    <m/>
    <m/>
    <d v="2014-10-02T00:00:00"/>
  </r>
  <r>
    <x v="1"/>
    <s v="F14-026"/>
    <s v="Roskilde Gymnasium"/>
    <s v="Gorm Clausen"/>
    <d v="2015-01-29T00:00:00"/>
    <s v="rggc@roskilde-gym.dk"/>
    <n v="26804725"/>
    <n v="1"/>
    <n v="2015"/>
    <n v="1"/>
    <x v="3"/>
    <n v="26"/>
    <n v="3"/>
    <s v="2.g. Biologi"/>
    <s v="Roskilde Gymnasium"/>
    <s v="Domkirkepladsen"/>
    <s v="4000 Roskilde"/>
    <s v="Roskilde"/>
    <s v="Sjælland"/>
    <s v="Domkirkepladsen, 4000 Roskilde"/>
    <d v="2014-11-13T00:00:00"/>
    <n v="100"/>
    <s v="Regnskab"/>
    <n v="2600"/>
    <m/>
    <m/>
    <m/>
    <m/>
    <s v="Gorm Clausen"/>
    <m/>
    <m/>
    <m/>
    <m/>
    <m/>
    <s v="DL_F14-026"/>
    <m/>
    <m/>
    <m/>
    <m/>
    <m/>
    <d v="2014-12-16T00:00:00"/>
  </r>
  <r>
    <x v="1"/>
    <s v="F15-071"/>
    <s v="Roskilde Gymnasium"/>
    <s v="Karina Lærekdal Sørensen"/>
    <d v="2016-01-15T00:00:00"/>
    <s v="rgks@roskilde-gym.dk"/>
    <n v="29909774"/>
    <n v="1"/>
    <n v="2016"/>
    <n v="2"/>
    <x v="2"/>
    <n v="25"/>
    <n v="1"/>
    <s v="2.g. Biologi"/>
    <s v="Roskilde Gymnasium"/>
    <s v="Domkirkepladsen 1"/>
    <s v="4000 Roskilde"/>
    <s v="Roskilde"/>
    <s v="Sjælland"/>
    <s v="Domkirkepladsen 1, 4000 Roskilde"/>
    <d v="2015-12-07T00:00:00"/>
    <n v="100"/>
    <m/>
    <n v="2500"/>
    <s v="Ombooket, fra F15-018. Vi vil gerne se på prøver fra Bølle Sø eller Avn Sø, prøver er sendt ind fra Gorm Clausen DL_F15-018_2"/>
    <m/>
    <m/>
    <s v="Avnsø"/>
    <s v="Karina Lærekdal Sørensen"/>
    <m/>
    <m/>
    <n v="55.565137"/>
    <n v="11.888165000000001"/>
    <d v="2015-05-07T00:00:00"/>
    <s v="DL_F15-018_1"/>
    <d v="2016-01-14T00:00:00"/>
    <s v="125 µl EB"/>
    <n v="13.6"/>
    <m/>
    <m/>
    <m/>
  </r>
  <r>
    <x v="1"/>
    <s v="F15-033"/>
    <s v="Roskilde Gymnasium"/>
    <s v="Rune Olsen"/>
    <d v="2016-04-26T00:00:00"/>
    <s v="Rune.Olsen@roskilde-gym.dk"/>
    <n v="21180778"/>
    <n v="4"/>
    <n v="2016"/>
    <n v="2"/>
    <x v="2"/>
    <n v="28"/>
    <n v="1"/>
    <s v="1.g. Biologi"/>
    <s v="Roskilde Gymnasium"/>
    <s v="Domkirkepladsen"/>
    <s v="4000 Roskilde"/>
    <s v="Roskilde"/>
    <s v="Sjælland"/>
    <s v="Domkirkepladsen, 4000 Roskilde"/>
    <d v="2015-10-21T00:00:00"/>
    <n v="100"/>
    <m/>
    <n v="2800"/>
    <m/>
    <m/>
    <m/>
    <m/>
    <s v="Rune Olsen"/>
    <m/>
    <m/>
    <m/>
    <m/>
    <m/>
    <m/>
    <m/>
    <m/>
    <m/>
    <m/>
    <m/>
    <m/>
  </r>
  <r>
    <x v="1"/>
    <s v="F15-048"/>
    <s v="Roskilde Gymnasium"/>
    <s v="Christine Brænder Almstrup"/>
    <d v="2016-04-29T00:00:00"/>
    <s v="rgch@roskilde-gym.dk"/>
    <n v="25852802"/>
    <n v="4"/>
    <n v="2016"/>
    <n v="2"/>
    <x v="2"/>
    <n v="30"/>
    <n v="1"/>
    <s v="1.g. Bioteknologi"/>
    <s v="Roskilde Gymnasium"/>
    <s v="Domkirkepladsen"/>
    <s v="4000 Roskilde"/>
    <s v="Roskilde"/>
    <s v="Sjælland"/>
    <s v="Domkirkepladsen, 4000 Roskilde"/>
    <d v="2015-11-17T00:00:00"/>
    <n v="100"/>
    <m/>
    <n v="3000"/>
    <s v="Vi har ikke selv vandprøve med, men benytter jeres. er det ok?_x000d__x000a_"/>
    <m/>
    <m/>
    <m/>
    <m/>
    <m/>
    <m/>
    <m/>
    <m/>
    <m/>
    <m/>
    <m/>
    <m/>
    <m/>
    <m/>
    <m/>
    <m/>
  </r>
  <r>
    <x v="1"/>
    <s v="F15-054"/>
    <s v="Roskilde Gymnasium"/>
    <s v="Rune Sjødahl"/>
    <d v="2016-05-11T00:00:00"/>
    <s v="rgrs@roskilde-gym.dk"/>
    <n v="25678196"/>
    <n v="5"/>
    <n v="2016"/>
    <n v="2"/>
    <x v="2"/>
    <n v="27"/>
    <n v="1"/>
    <s v="1.g. Biologi"/>
    <s v="Roskilde Gymnasium"/>
    <s v="Domkirkepladsen 3"/>
    <s v="4000 Roskilde"/>
    <s v="Roskilde"/>
    <s v="Sjælland"/>
    <s v="Domkirkepladsen 3, 4000 Roskilde"/>
    <d v="2015-11-17T00:00:00"/>
    <n v="100"/>
    <m/>
    <n v="2700"/>
    <s v="Det er en 1g-klasse med studieretning med biologi på A-niveau. "/>
    <m/>
    <m/>
    <m/>
    <m/>
    <m/>
    <m/>
    <m/>
    <m/>
    <m/>
    <m/>
    <m/>
    <m/>
    <m/>
    <m/>
    <m/>
    <m/>
  </r>
  <r>
    <x v="1"/>
    <s v="F13-007"/>
    <s v="Roskilde Katedralskole"/>
    <s v="Mogens Ellebæk"/>
    <d v="2014-12-10T00:00:00"/>
    <s v="Mogens.Ellebaek@rks-gym.dk"/>
    <m/>
    <n v="12"/>
    <n v="2014"/>
    <n v="1"/>
    <x v="0"/>
    <n v="30"/>
    <n v="1"/>
    <s v="2.g. Bioteknologi"/>
    <s v="Roskilde Katedralskole"/>
    <s v="Holbækvej 59"/>
    <s v="4000 Roskilde"/>
    <s v="Roskilde"/>
    <s v="Hovedstaden"/>
    <s v="Holbækvej 59, 4000 Roskilde"/>
    <d v="2014-04-08T00:00:00"/>
    <n v="50"/>
    <s v="Regnskab"/>
    <n v="1500"/>
    <m/>
    <d v="2014-05-21T00:00:00"/>
    <d v="2014-08-14T00:00:00"/>
    <s v="Hyrdehøjskov sø"/>
    <s v="Mogens Ellebæk"/>
    <n v="55.629865899999999"/>
    <n v="12.0528861"/>
    <n v="55.629865899999999"/>
    <n v="12.0528861"/>
    <d v="2014-08-13T00:00:00"/>
    <s v="DL_F13-007"/>
    <m/>
    <m/>
    <m/>
    <m/>
    <m/>
    <d v="2014-10-02T00:00:00"/>
  </r>
  <r>
    <x v="1"/>
    <s v="F14-011"/>
    <s v="Rungsted Gymnasium"/>
    <s v="Knud Johnsen"/>
    <d v="2015-01-27T00:00:00"/>
    <s v="jo@rungsted-gym.dk"/>
    <m/>
    <n v="1"/>
    <n v="2015"/>
    <n v="1"/>
    <x v="3"/>
    <n v="10"/>
    <n v="1"/>
    <s v="3.g. Bioteknologi"/>
    <s v="Rungsted Gymnasium"/>
    <s v="Stadion Allé 14"/>
    <s v="2960 Rungsted Kyst"/>
    <s v="Hørsholm"/>
    <s v="Hovedstaden"/>
    <s v="Stadion Allé 14, 2960 Rungsted Kyst"/>
    <d v="2014-08-19T00:00:00"/>
    <n v="100"/>
    <s v="Regnskab"/>
    <n v="1000"/>
    <m/>
    <d v="2014-08-20T00:00:00"/>
    <d v="2014-09-01T00:00:00"/>
    <s v="Vallerød Gadekær"/>
    <s v="Knud Johnsen"/>
    <s v="55 53' 36,35'' N"/>
    <s v="12 31' 17,81'' Ø"/>
    <n v="55.893431"/>
    <n v="12.521614"/>
    <d v="2014-08-27T00:00:00"/>
    <s v="DL_F14-011"/>
    <m/>
    <m/>
    <m/>
    <m/>
    <m/>
    <d v="2014-12-16T00:00:00"/>
  </r>
  <r>
    <x v="1"/>
    <s v="F14-095"/>
    <s v="Rungsted Gymnasium"/>
    <s v="Knud Johnsen"/>
    <d v="2015-11-20T00:00:00"/>
    <s v="jo@rungsted-gym.dk"/>
    <n v="81503755"/>
    <n v="11"/>
    <n v="2015"/>
    <n v="2"/>
    <x v="1"/>
    <n v="15"/>
    <n v="1"/>
    <s v="3.g. Biologi"/>
    <s v="Rungsted Gymnasium"/>
    <s v="Stadion Allé 14"/>
    <s v="2960 Rungsted Kyst"/>
    <s v="Hørsholm"/>
    <s v="Hovedstaden"/>
    <s v="Stadion Allé 14, 2960 Rungsted Kyst"/>
    <d v="2015-05-16T00:00:00"/>
    <n v="100"/>
    <s v="Regnskab"/>
    <n v="1500"/>
    <s v="Incl 8 elever fra Aurehøj"/>
    <d v="2015-05-18T00:00:00"/>
    <d v="2015-05-19T00:00:00"/>
    <s v="Vallerød gadekær"/>
    <s v="Knud Johnsen"/>
    <s v="55° 53' 33'' N"/>
    <s v="12° 31' 26'' E"/>
    <n v="55.893825999999997"/>
    <n v="12.520884000000001"/>
    <d v="2015-05-18T00:00:00"/>
    <s v="DL_F14-095"/>
    <d v="2015-09-17T00:00:00"/>
    <s v="125 µl EB"/>
    <n v="20"/>
    <m/>
    <m/>
    <m/>
  </r>
  <r>
    <x v="1"/>
    <s v="F15-053"/>
    <s v="Rungsted Gymnasium"/>
    <s v="Charlotte puge"/>
    <d v="2016-05-19T00:00:00"/>
    <s v="Cpuge@hotmail.com"/>
    <n v="26813503"/>
    <n v="5"/>
    <n v="2016"/>
    <n v="2"/>
    <x v="2"/>
    <n v="15"/>
    <n v="1"/>
    <s v="1.g. Bioteknologi"/>
    <s v="Rungsted Gymnasium"/>
    <s v="Stadion Alle"/>
    <s v="2960 Rungsted kyst"/>
    <s v="Hørsholm"/>
    <s v="Hovedstaden"/>
    <s v="Stadion Alle, 2960 Rungsted kyst"/>
    <d v="2015-11-17T00:00:00"/>
    <n v="100"/>
    <m/>
    <n v="1500"/>
    <m/>
    <m/>
    <m/>
    <m/>
    <m/>
    <m/>
    <m/>
    <m/>
    <m/>
    <m/>
    <m/>
    <m/>
    <m/>
    <m/>
    <m/>
    <m/>
    <m/>
  </r>
  <r>
    <x v="0"/>
    <s v="F15-044"/>
    <s v="Rysensteen Gymnasium"/>
    <s v="Jan Andersen"/>
    <d v="2016-03-09T00:00:00"/>
    <s v="ja@rysensteen.dk"/>
    <n v="53743576"/>
    <n v="3"/>
    <n v="2016"/>
    <n v="2"/>
    <x v="2"/>
    <n v="28"/>
    <n v="1"/>
    <s v="3.g. Bioteknologi"/>
    <s v="Rysensteen Gymnasium"/>
    <s v="Tietgensgade 74"/>
    <s v="1704 København V"/>
    <s v="København"/>
    <s v="Hovedstaden"/>
    <s v="Tietgensgade 74, 1704 København V"/>
    <d v="2015-11-17T00:00:00"/>
    <n v="100"/>
    <m/>
    <n v="2800"/>
    <m/>
    <m/>
    <m/>
    <m/>
    <m/>
    <m/>
    <m/>
    <m/>
    <m/>
    <m/>
    <m/>
    <m/>
    <m/>
    <m/>
    <m/>
    <m/>
    <m/>
  </r>
  <r>
    <x v="1"/>
    <s v="F14-002"/>
    <s v="Rysensteen Gymnasium"/>
    <s v="Søren Søgaard"/>
    <d v="2015-04-23T00:00:00"/>
    <s v="ss@rysensteen.dk"/>
    <m/>
    <n v="4"/>
    <n v="2015"/>
    <n v="1"/>
    <x v="3"/>
    <n v="29"/>
    <n v="1"/>
    <s v="1.g. Bioteknologi"/>
    <s v="Rysensteen Gymnasium"/>
    <s v="Tietgensgade 74"/>
    <s v="1704 København V"/>
    <s v="København"/>
    <s v="Hovedstaden"/>
    <s v="Tietgensgade 74, 1704 København V"/>
    <d v="2014-08-06T00:00:00"/>
    <n v="100"/>
    <s v="Regnskab"/>
    <n v="2900"/>
    <m/>
    <d v="2014-08-13T00:00:00"/>
    <m/>
    <m/>
    <s v="Søren Søgaard"/>
    <m/>
    <m/>
    <m/>
    <m/>
    <m/>
    <s v="DL_F14-002"/>
    <s v="2 prøver fra Damhussøen, en fra gadekær i Tjæreby, Roskilde"/>
    <m/>
    <m/>
    <m/>
    <m/>
    <d v="2014-12-16T00:00:00"/>
  </r>
  <r>
    <x v="1"/>
    <s v="F14-093"/>
    <s v="Rysensteen Gymnasium"/>
    <s v="Kasper Kristiansen"/>
    <d v="2015-05-29T00:00:00"/>
    <s v="kk@rysensteen.dk"/>
    <n v="20656667"/>
    <n v="5"/>
    <n v="2015"/>
    <n v="1"/>
    <x v="3"/>
    <n v="25"/>
    <n v="2"/>
    <s v="2.g. Bioteknologi"/>
    <s v="Rysensteen Gymnasium"/>
    <s v="Tietgensgade 74"/>
    <s v="1704 København V"/>
    <s v="København"/>
    <s v="Hovedstaden"/>
    <s v="Tietgensgade 74, 1704 København V"/>
    <d v="2015-05-04T00:00:00"/>
    <n v="100"/>
    <s v="Regnskab"/>
    <n v="2500"/>
    <m/>
    <d v="2015-05-05T00:00:00"/>
    <d v="2015-05-22T00:00:00"/>
    <s v="Sankt Jørgens Sø"/>
    <s v="Kasper Kristiansen"/>
    <m/>
    <m/>
    <n v="55.674534999999999"/>
    <n v="12.556086000000001"/>
    <d v="2015-05-21T00:00:00"/>
    <s v="DL_F14-093"/>
    <d v="2015-05-26T00:00:00"/>
    <s v="125 µl EB"/>
    <n v="2.46"/>
    <m/>
    <m/>
    <m/>
  </r>
  <r>
    <x v="1"/>
    <s v="F14-104"/>
    <s v="Rysensteen Gymnasium"/>
    <s v="Søren Søgaard"/>
    <d v="2016-04-20T00:00:00"/>
    <s v="ss@rysensteen.dk"/>
    <n v="53603891"/>
    <n v="4"/>
    <n v="2016"/>
    <n v="2"/>
    <x v="2"/>
    <n v="30"/>
    <n v="1"/>
    <s v="1.g. Bioteknologi"/>
    <s v="Rysensteen Gymnasium"/>
    <s v="Tietgensgade 74"/>
    <s v="1704 København V"/>
    <s v="København"/>
    <s v="Hovedstaden"/>
    <s v="Tietgensgade 74, 1704 København V"/>
    <d v="2015-06-17T00:00:00"/>
    <n v="100"/>
    <m/>
    <n v="3000"/>
    <m/>
    <d v="2015-06-19T00:00:00"/>
    <m/>
    <m/>
    <s v="Søren Søgaard"/>
    <m/>
    <m/>
    <m/>
    <m/>
    <m/>
    <s v="DL_F14-104"/>
    <m/>
    <m/>
    <m/>
    <m/>
    <m/>
    <m/>
  </r>
  <r>
    <x v="1"/>
    <s v="F15-083"/>
    <s v="Rysensteen Gymnasium"/>
    <s v="Marie Brøndum"/>
    <d v="2016-05-13T00:00:00"/>
    <s v="br@rysensteen.dk"/>
    <n v="60850717"/>
    <n v="5"/>
    <n v="2016"/>
    <n v="2"/>
    <x v="2"/>
    <n v="24"/>
    <n v="1"/>
    <s v="2.g. Biologi"/>
    <s v="Rysensteen Gymnasium"/>
    <s v="Tietgensgade 74"/>
    <s v="1704 København V"/>
    <s v="København"/>
    <m/>
    <s v="Tietgensgade 74, 1704 København V"/>
    <d v="2016-01-13T00:00:00"/>
    <n v="100"/>
    <m/>
    <n v="2400"/>
    <s v="Klassen har biologi på C-niveau. De går på en naturvidenskabelig studieretning, og det er generelt en dygtig klasse"/>
    <m/>
    <m/>
    <m/>
    <m/>
    <m/>
    <m/>
    <m/>
    <m/>
    <m/>
    <m/>
    <m/>
    <m/>
    <m/>
    <m/>
    <m/>
    <m/>
  </r>
  <r>
    <x v="0"/>
    <s v="F14-083"/>
    <s v="Rødovre Gymnasium"/>
    <s v="liane gerup damsø"/>
    <d v="2015-05-06T00:00:00"/>
    <s v="liane.damsoe@skolekom.dk"/>
    <n v="29866967"/>
    <n v="5"/>
    <n v="2015"/>
    <n v="1"/>
    <x v="3"/>
    <n v="28"/>
    <n v="2"/>
    <s v="1.g. Biologi"/>
    <s v="Rødovre Gymnasium"/>
    <s v="hendrikholms bouleward 28"/>
    <s v="2610 Rødovre"/>
    <s v="Rødovre"/>
    <s v="Syddanmark"/>
    <s v="hendrikholms bouleward 28, 2610 Rødovre"/>
    <d v="2015-04-16T00:00:00"/>
    <n v="100"/>
    <s v="-"/>
    <n v="2800"/>
    <m/>
    <d v="2015-04-17T00:00:00"/>
    <m/>
    <m/>
    <s v="liane gerup damsø"/>
    <m/>
    <m/>
    <m/>
    <m/>
    <m/>
    <s v="DL_F14-083"/>
    <m/>
    <m/>
    <m/>
    <m/>
    <m/>
    <m/>
  </r>
  <r>
    <x v="1"/>
    <s v="F14-022"/>
    <s v="Rødovre Gymnasium"/>
    <s v="Nathan Russell"/>
    <d v="2014-11-05T00:00:00"/>
    <s v="npf.russell@gmail.com"/>
    <m/>
    <n v="11"/>
    <n v="2014"/>
    <n v="1"/>
    <x v="0"/>
    <n v="19"/>
    <n v="1"/>
    <s v="3.g. Biologi"/>
    <s v="Rødovre Gymnasium"/>
    <s v="Hendriksholms Boulevard 28"/>
    <s v="2610 Rødovre"/>
    <s v="Rødovre"/>
    <s v="Syddanmark"/>
    <s v="Hendriksholms Boulevard 28, 2610 Rødovre"/>
    <d v="2014-10-10T00:00:00"/>
    <n v="100"/>
    <s v="Regnskab"/>
    <n v="1900"/>
    <m/>
    <m/>
    <m/>
    <m/>
    <s v="Nathan Russell"/>
    <m/>
    <m/>
    <m/>
    <m/>
    <m/>
    <m/>
    <m/>
    <m/>
    <m/>
    <m/>
    <m/>
    <m/>
  </r>
  <r>
    <x v="1"/>
    <s v="F13-051"/>
    <s v="Rødovre Gymnasium"/>
    <s v="Liane Gerup Damsø"/>
    <d v="2015-04-09T00:00:00"/>
    <s v="liane.damsoe@skolekom.dk"/>
    <m/>
    <n v="4"/>
    <n v="2015"/>
    <n v="1"/>
    <x v="3"/>
    <n v="28"/>
    <n v="1"/>
    <s v="2.g. Biologi"/>
    <s v="Rødovre Gymnasium"/>
    <s v="Hendriksholms Boulevard 28"/>
    <s v="2610 Rødovre "/>
    <s v="Rødovre"/>
    <s v="Syddanmark"/>
    <s v="Hendriksholms Boulevard 28, 2610 Rødovre "/>
    <d v="2014-07-23T00:00:00"/>
    <n v="50"/>
    <s v="Regnskab"/>
    <n v="1400"/>
    <m/>
    <d v="2014-07-25T00:00:00"/>
    <d v="2014-09-09T00:00:00"/>
    <s v="Damhussøen"/>
    <s v="Liane Gerup Damsø"/>
    <m/>
    <m/>
    <n v="55.676048000000002"/>
    <n v="12.477121"/>
    <s v="?"/>
    <s v="DL_F13-051"/>
    <m/>
    <m/>
    <m/>
    <m/>
    <m/>
    <d v="2014-12-16T00:00:00"/>
  </r>
  <r>
    <x v="1"/>
    <s v="F14-086"/>
    <s v="Rødovre Gymnasium"/>
    <s v="Liane Gerup Damsø"/>
    <d v="2015-06-03T00:00:00"/>
    <s v="liane.damsoe@skolekom.dk"/>
    <n v="29866967"/>
    <n v="6"/>
    <n v="2015"/>
    <n v="1"/>
    <x v="3"/>
    <n v="26"/>
    <n v="2"/>
    <s v="1.g. Bioteknologi"/>
    <s v="Rødovre Gymnasium"/>
    <s v="Hendrikholms Boulevard 28"/>
    <s v="2610 Rødovre"/>
    <s v="København"/>
    <s v="Syddanmark"/>
    <s v="Hendrikholms Boulevard 28, 2610 Rødovre"/>
    <d v="2015-04-20T00:00:00"/>
    <n v="50"/>
    <s v="Regnskab"/>
    <n v="1300"/>
    <m/>
    <d v="2015-04-23T00:00:00"/>
    <d v="2015-05-06T00:00:00"/>
    <s v="Damhussøen"/>
    <s v="Liane Gerup Damsø"/>
    <m/>
    <m/>
    <n v="55.676375"/>
    <n v="12.477293"/>
    <d v="2015-05-04T00:00:00"/>
    <s v="DL_F14-086"/>
    <d v="2015-05-06T00:00:00"/>
    <s v="125 µl EB"/>
    <n v="6.04"/>
    <m/>
    <m/>
    <m/>
  </r>
  <r>
    <x v="1"/>
    <s v="F14-086_2"/>
    <s v="Rødovre Gymnasium"/>
    <s v="Liane Gerup Damsø"/>
    <d v="2015-06-03T00:00:00"/>
    <s v="liane.damsoe@skolekom.dk"/>
    <n v="29866967"/>
    <n v="6"/>
    <n v="2015"/>
    <n v="1"/>
    <x v="3"/>
    <m/>
    <m/>
    <s v="1.g. Bioteknologi"/>
    <s v="Rødovre Gymnasium"/>
    <s v="Hendrikholms Boulevard 28"/>
    <s v="2610 Rødovre"/>
    <s v="København"/>
    <s v="Syddanmark"/>
    <s v="Hendrikholms Boulevard 28, 2610 Rødovre"/>
    <d v="2015-04-20T00:00:00"/>
    <n v="50"/>
    <s v="Regnskab"/>
    <n v="0"/>
    <m/>
    <d v="2015-04-23T00:00:00"/>
    <d v="2015-11-26T00:00:00"/>
    <s v="Furesøen"/>
    <s v="Liane Gerup Damsø"/>
    <m/>
    <m/>
    <m/>
    <m/>
    <d v="2015-11-26T00:00:00"/>
    <s v="DL_F14-086_2"/>
    <d v="2015-11-26T00:00:00"/>
    <s v="125 µl EB"/>
    <n v="33.200000000000003"/>
    <m/>
    <m/>
    <m/>
  </r>
  <r>
    <x v="0"/>
    <s v="F13-016"/>
    <s v="Sankt Annæ Gymnasium"/>
    <s v="Hans Marker"/>
    <d v="2014-10-15T00:00:00"/>
    <s v="hm@sag.dk"/>
    <m/>
    <n v="10"/>
    <n v="2014"/>
    <n v="1"/>
    <x v="0"/>
    <n v="16"/>
    <m/>
    <s v="2.g. Bioteknologi"/>
    <s v="Sankt Annæ Gymnasium"/>
    <s v="Sjælør Boulevard 135"/>
    <s v="2500 Valby"/>
    <s v="København"/>
    <s v="Hovedstaden"/>
    <s v="Sjælør Boulevard 135, 2500 Valby"/>
    <d v="2014-05-21T00:00:00"/>
    <n v="50"/>
    <s v="-"/>
    <n v="800"/>
    <m/>
    <d v="2014-05-21T00:00:00"/>
    <m/>
    <m/>
    <s v="Hans Marker"/>
    <m/>
    <m/>
    <m/>
    <m/>
    <m/>
    <s v="DL_F13-016"/>
    <m/>
    <m/>
    <m/>
    <m/>
    <m/>
    <m/>
  </r>
  <r>
    <x v="1"/>
    <s v="F14-035"/>
    <s v="Sankt Annæ Gymnasium"/>
    <s v="Mette Bohn Christiansen"/>
    <d v="2015-04-21T00:00:00"/>
    <s v="mc@sag.dk"/>
    <n v="20269256"/>
    <n v="4"/>
    <n v="2015"/>
    <n v="1"/>
    <x v="3"/>
    <n v="16"/>
    <n v="4"/>
    <s v="3.g. Bioteknologi"/>
    <s v="Sankt Annæ Gymnasium"/>
    <s v="Sjælør Boulevard 135"/>
    <s v="2500 Valby"/>
    <s v="København"/>
    <s v="Hovedstaden"/>
    <s v="Sjælør Boulevard 135, 2500 Valby"/>
    <d v="2015-01-04T00:00:00"/>
    <n v="100"/>
    <s v="Regnskab"/>
    <n v="1600"/>
    <m/>
    <m/>
    <m/>
    <m/>
    <s v="Mette Bohn Christiansen"/>
    <m/>
    <m/>
    <m/>
    <m/>
    <m/>
    <m/>
    <m/>
    <m/>
    <m/>
    <m/>
    <m/>
    <m/>
  </r>
  <r>
    <x v="1"/>
    <s v="F13-017"/>
    <s v="Sankt Annæ Gymnasium"/>
    <s v="Hans Marker"/>
    <d v="2015-05-13T00:00:00"/>
    <s v="hm@sag.dk"/>
    <m/>
    <n v="5"/>
    <n v="2015"/>
    <n v="1"/>
    <x v="3"/>
    <n v="15"/>
    <n v="1"/>
    <s v="1.g. Bioteknologi"/>
    <s v="Sankt Annæ Gymnasium"/>
    <s v="Sjælør Boulevard 135"/>
    <s v="2500 Valby"/>
    <s v="København"/>
    <s v="Hovedstaden"/>
    <s v="Sjælør Boulevard 135, 2500 Valby"/>
    <d v="2014-05-21T00:00:00"/>
    <n v="50"/>
    <s v="Regnskab"/>
    <n v="750"/>
    <m/>
    <d v="2015-04-01T00:00:00"/>
    <d v="2015-04-29T00:00:00"/>
    <s v="Ishøj Søpark"/>
    <s v="Hans Marker"/>
    <s v="55° 36,518' N"/>
    <s v="012° 20.245' E"/>
    <n v="55.608632999999998"/>
    <n v="12.337417"/>
    <d v="2015-04-28T00:00:00"/>
    <s v="DL_F13-17_1"/>
    <d v="2015-05-06T00:00:00"/>
    <s v="125 µl EB"/>
    <n v="2.98"/>
    <m/>
    <m/>
    <d v="2014-12-16T00:00:00"/>
  </r>
  <r>
    <x v="1"/>
    <s v="F13-017"/>
    <s v="Sankt Annæ Gymnasium"/>
    <s v="Hans Marker"/>
    <d v="2015-05-13T00:00:00"/>
    <s v="hm@sag.dk"/>
    <m/>
    <n v="5"/>
    <n v="2015"/>
    <n v="1"/>
    <x v="3"/>
    <m/>
    <m/>
    <s v="1.g. Bioteknologi"/>
    <s v="Sankt Annæ Gymnasium"/>
    <s v="Sjælør Boulevard 135"/>
    <s v="2500 Valby"/>
    <s v="København"/>
    <s v="Hovedstaden"/>
    <s v="Sjælør Boulevard 135, 2500 Valby"/>
    <d v="2014-05-21T00:00:00"/>
    <n v="50"/>
    <s v="Regnskab"/>
    <n v="0"/>
    <m/>
    <d v="2015-04-01T00:00:00"/>
    <d v="2015-04-29T00:00:00"/>
    <s v="Måløv"/>
    <s v="Hans Marker"/>
    <s v="55° 36,518' N"/>
    <s v="012° 20.245' E"/>
    <n v="55.608632999999998"/>
    <n v="12.337417"/>
    <d v="2015-04-28T00:00:00"/>
    <s v="DL_F13-17_2"/>
    <d v="2015-05-06T00:00:00"/>
    <s v="125 µl EB"/>
    <n v="6.84"/>
    <m/>
    <m/>
    <d v="2014-12-16T00:00:00"/>
  </r>
  <r>
    <x v="1"/>
    <s v="F13-024"/>
    <s v="Selandia, HTX"/>
    <s v="Frederikke Tom-Petersen"/>
    <d v="2014-11-11T00:00:00"/>
    <s v="frto@sceu.dk"/>
    <m/>
    <n v="11"/>
    <n v="2014"/>
    <n v="1"/>
    <x v="0"/>
    <n v="27"/>
    <n v="1"/>
    <s v="3.g. Bioteknologi"/>
    <s v="Selandia, HTX"/>
    <s v="Willemoesvej 4"/>
    <s v="4200 Slagelse"/>
    <s v="Slagelse"/>
    <s v="Hovedstaden"/>
    <s v="Willemoesvej 4, 4200 Slagelse"/>
    <d v="2014-05-26T00:00:00"/>
    <n v="50"/>
    <s v="Regnskab"/>
    <n v="1350"/>
    <m/>
    <d v="2014-05-28T00:00:00"/>
    <d v="2014-09-11T00:00:00"/>
    <s v="Tranemosen"/>
    <s v="Frederikke Tom-Petersen"/>
    <m/>
    <m/>
    <n v="55.568595999999999"/>
    <n v="11.399539000000001"/>
    <d v="2014-09-09T00:00:00"/>
    <s v="DL_F13-024"/>
    <m/>
    <m/>
    <m/>
    <m/>
    <m/>
    <d v="2014-10-02T00:00:00"/>
  </r>
  <r>
    <x v="1"/>
    <s v="F15-070"/>
    <s v="Silkeborg Gymnasium"/>
    <s v="Maiken Larsen"/>
    <d v="2016-02-04T00:00:00"/>
    <s v="kl@sg.dk"/>
    <n v="25135959"/>
    <n v="2"/>
    <n v="2016"/>
    <n v="2"/>
    <x v="2"/>
    <n v="28"/>
    <n v="2"/>
    <s v="3.g. Bioteknologi"/>
    <s v="Silkeborg Gymnasium"/>
    <s v="Oslovej 10"/>
    <s v="8600 Silkeborg"/>
    <s v="Silkeborg"/>
    <s v="Hovedstaden"/>
    <s v="Oslovej 10, 8600 Silkeborg"/>
    <d v="2015-12-07T00:00:00"/>
    <n v="100"/>
    <m/>
    <n v="2800"/>
    <m/>
    <m/>
    <m/>
    <m/>
    <m/>
    <m/>
    <m/>
    <m/>
    <m/>
    <m/>
    <m/>
    <m/>
    <m/>
    <m/>
    <m/>
    <m/>
    <m/>
  </r>
  <r>
    <x v="1"/>
    <s v="F15-072"/>
    <s v="Silkeborg Gymnasium"/>
    <s v="Kim Bidstrup Withen"/>
    <d v="2016-03-09T00:00:00"/>
    <s v="kb@ngh.nu"/>
    <n v="60767799"/>
    <n v="3"/>
    <n v="2016"/>
    <n v="2"/>
    <x v="2"/>
    <n v="10"/>
    <n v="2"/>
    <s v="3.g. Bioteknologi"/>
    <s v="Silkeborg Gymnasium"/>
    <s v="Oslovej 10"/>
    <s v="8600 Silkeborg"/>
    <s v="Silkeborg"/>
    <s v="Hovedstaden"/>
    <s v="Oslovej 10, 8600 Silkeborg"/>
    <d v="2015-12-23T00:00:00"/>
    <n v="100"/>
    <m/>
    <n v="1000"/>
    <s v="Eleverne er en masterclass i biologi og bioteknologi, hvor eleverne kommer fra Silkeborg, Svendborg og Næstved Gymnasium. De er dygtige og vil gerne udfordres. Hvis I har et ekstra fagligt gear må I gerne bruge det."/>
    <m/>
    <m/>
    <m/>
    <m/>
    <m/>
    <m/>
    <m/>
    <m/>
    <m/>
    <m/>
    <m/>
    <m/>
    <m/>
    <m/>
    <m/>
    <m/>
  </r>
  <r>
    <x v="1"/>
    <s v="F14-107"/>
    <s v="Skanderborg Gymnasium"/>
    <s v="Mikala Winther Voldby"/>
    <d v="2015-10-06T00:00:00"/>
    <s v="vv@skanderborg-gym.dk"/>
    <n v="30276193"/>
    <n v="10"/>
    <n v="2015"/>
    <n v="2"/>
    <x v="1"/>
    <n v="20"/>
    <n v="2"/>
    <s v="3.g. Bioteknologi"/>
    <s v="Skanderborg Gymnasium"/>
    <s v="Højvangens Torv 6"/>
    <s v="8660 Skanderborg"/>
    <s v="Skanderborg"/>
    <s v="Hovedstaden"/>
    <s v="Højvangens Torv 6, 8660 Skanderborg"/>
    <d v="2015-06-25T00:00:00"/>
    <n v="100"/>
    <s v="Regnskab"/>
    <n v="2000"/>
    <m/>
    <d v="2015-06-29T00:00:00"/>
    <m/>
    <s v="Skanderborg Sø, Vestermølle"/>
    <s v="Mikala Winther Voldby"/>
    <n v="56.027807000000003"/>
    <n v="9.9569960000000002"/>
    <n v="56.027807000000003"/>
    <n v="9.9569960000000002"/>
    <d v="2015-08-21T00:00:00"/>
    <s v="DL_F14-107"/>
    <d v="2015-09-28T00:00:00"/>
    <s v="125 µl EB"/>
    <n v="2.04"/>
    <m/>
    <m/>
    <m/>
  </r>
  <r>
    <x v="0"/>
    <s v="F13-032"/>
    <s v="Slagelse Gymnasium"/>
    <s v="Kate Beck Jacobsen"/>
    <d v="2014-11-13T00:00:00"/>
    <s v="kj@slagelse-gym.dk"/>
    <m/>
    <n v="11"/>
    <n v="2014"/>
    <n v="1"/>
    <x v="0"/>
    <n v="22"/>
    <n v="1"/>
    <s v="2.g. Biologi"/>
    <s v="Slagelse Gymnasium"/>
    <s v="Willemoesvej 2a"/>
    <s v="4200 Slagelse"/>
    <s v="Slagelse"/>
    <s v="Hovedstaden"/>
    <s v="Willemoesvej 2a, 4200 Slagelse"/>
    <d v="2014-05-29T00:00:00"/>
    <n v="50"/>
    <s v="-"/>
    <n v="1100"/>
    <m/>
    <d v="2014-06-16T00:00:00"/>
    <m/>
    <m/>
    <s v="Kate Beck Jacobsen"/>
    <m/>
    <m/>
    <m/>
    <m/>
    <m/>
    <s v="DL_F13-032"/>
    <m/>
    <m/>
    <m/>
    <m/>
    <m/>
    <d v="2014-10-02T00:00:00"/>
  </r>
  <r>
    <x v="0"/>
    <s v="F15-001"/>
    <s v="Slagelse Gymnasium"/>
    <s v="Trine Nielsen"/>
    <d v="2015-09-25T00:00:00"/>
    <s v="te@slagelse-gym.dk"/>
    <n v="28970393"/>
    <n v="9"/>
    <n v="2015"/>
    <n v="2"/>
    <x v="1"/>
    <n v="26"/>
    <n v="1"/>
    <s v="3.g. Biologi"/>
    <s v="Slagelse Gymnasium"/>
    <s v="Willemoesvej 2a"/>
    <s v="4200 Slagelse"/>
    <s v="Slagelse"/>
    <s v="Sjælland"/>
    <s v="Willemoesvej 2a, 4200 Slagelse"/>
    <d v="2015-08-04T00:00:00"/>
    <n v="100"/>
    <s v="-"/>
    <n v="2600"/>
    <m/>
    <m/>
    <m/>
    <m/>
    <s v="Trine Nielsen"/>
    <m/>
    <m/>
    <m/>
    <m/>
    <m/>
    <s v="DL_F15-001"/>
    <m/>
    <m/>
    <m/>
    <m/>
    <m/>
    <m/>
  </r>
  <r>
    <x v="1"/>
    <s v="F15-065"/>
    <s v="Solrød Gymnasium"/>
    <s v="Laura Dall Køhler"/>
    <d v="2016-04-15T00:00:00"/>
    <s v="sglk@solgym.dk"/>
    <n v="31230190"/>
    <n v="4"/>
    <n v="2016"/>
    <n v="2"/>
    <x v="2"/>
    <n v="30"/>
    <n v="1"/>
    <s v="2.g. Biologi"/>
    <s v="Solrød Gymnasium"/>
    <s v="Solrød Center 2"/>
    <s v="2680 Solrød Strand"/>
    <s v="Solrød"/>
    <s v="Midtjylland"/>
    <s v="Solrød Center 2, 2680 Solrød Strand"/>
    <d v="2015-11-26T00:00:00"/>
    <n v="100"/>
    <m/>
    <n v="3000"/>
    <m/>
    <m/>
    <m/>
    <m/>
    <m/>
    <m/>
    <m/>
    <m/>
    <m/>
    <m/>
    <m/>
    <m/>
    <m/>
    <m/>
    <m/>
    <m/>
    <m/>
  </r>
  <r>
    <x v="1"/>
    <s v="F15-051"/>
    <s v="Solrød Gymnasium"/>
    <s v="Bodil Theilade"/>
    <d v="2016-04-27T00:00:00"/>
    <s v="sgbth@solgym.dk"/>
    <n v="27127093"/>
    <n v="4"/>
    <n v="2016"/>
    <n v="2"/>
    <x v="2"/>
    <n v="29"/>
    <n v="1"/>
    <s v="1.g. Biologi"/>
    <s v="Solrød Gymnasium"/>
    <s v="Solrød Center 2"/>
    <s v="2680 Solrød Strand"/>
    <s v="Solrød"/>
    <s v="Midtjylland"/>
    <s v="Solrød Center 2, 2680 Solrød Strand"/>
    <d v="2015-11-17T00:00:00"/>
    <n v="100"/>
    <m/>
    <n v="2900"/>
    <m/>
    <m/>
    <m/>
    <m/>
    <m/>
    <m/>
    <m/>
    <m/>
    <m/>
    <m/>
    <m/>
    <m/>
    <m/>
    <m/>
    <m/>
    <m/>
    <m/>
  </r>
  <r>
    <x v="1"/>
    <s v="F15-031"/>
    <s v="SRP-elever, Borupgaard Gym"/>
    <s v="Andreas Kelager og Marie Lillemark"/>
    <d v="2015-11-18T00:00:00"/>
    <s v="akelager@snm.ku.dk; marie.lillemark@snm.ku.dk"/>
    <n v="20616020"/>
    <n v="11"/>
    <n v="2015"/>
    <n v="2"/>
    <x v="1"/>
    <n v="1"/>
    <m/>
    <s v="3.g. Biologi/Biotek"/>
    <s v="SRP-elever, Borupgaard Gym"/>
    <s v="Gothersgade 130"/>
    <s v="1350 København K"/>
    <s v="København"/>
    <s v="Midtjylland"/>
    <s v="Gothersgade 130, 1350 København K"/>
    <d v="2015-10-20T00:00:00"/>
    <n v="100"/>
    <s v="N/A"/>
    <s v="N/A"/>
    <m/>
    <m/>
    <d v="2015-11-16T00:00:00"/>
    <s v="Svanemøllen Havn"/>
    <s v="Andreas Kelager og Marie Lillemark"/>
    <m/>
    <m/>
    <m/>
    <m/>
    <d v="2015-11-11T00:00:00"/>
    <s v="DL_F15_031_3"/>
    <d v="2015-11-16T00:00:00"/>
    <s v="125 µl EB"/>
    <n v="2.34"/>
    <m/>
    <m/>
    <m/>
  </r>
  <r>
    <x v="1"/>
    <s v="F15-031"/>
    <s v="SRP-elever, Frederiksværk Gym"/>
    <s v="Andreas Kelager og Marie Lillemark"/>
    <d v="2015-11-18T00:00:00"/>
    <s v="akelager@snm.ku.dk; marie.lillemark@snm.ku.dk"/>
    <n v="20616020"/>
    <n v="11"/>
    <n v="2015"/>
    <n v="2"/>
    <x v="1"/>
    <n v="1"/>
    <m/>
    <s v="3.g. Biologi/Biotek"/>
    <s v="SRP-elever, Frederiksværk Gym"/>
    <s v="Gothersgade 130"/>
    <s v="1350 København K"/>
    <s v="København"/>
    <s v="Sjælland"/>
    <s v="Gothersgade 130, 1350 København K"/>
    <d v="2015-10-20T00:00:00"/>
    <n v="100"/>
    <s v="N/A"/>
    <s v="N/A"/>
    <m/>
    <m/>
    <d v="2015-11-16T00:00:00"/>
    <s v="Frederiksværk"/>
    <s v="Andreas Kelager og Marie Lillemark"/>
    <m/>
    <m/>
    <m/>
    <m/>
    <d v="2015-11-12T00:00:00"/>
    <s v="DL_F15_031_1"/>
    <d v="2015-11-16T00:00:00"/>
    <s v="125 µl EB"/>
    <n v="11.1"/>
    <m/>
    <m/>
    <m/>
  </r>
  <r>
    <x v="1"/>
    <s v="F15-031"/>
    <s v="SRP-elever, Frederiksværk Gym"/>
    <s v="Andreas Kelager og Marie Lillemark"/>
    <d v="2015-11-18T00:00:00"/>
    <s v="akelager@snm.ku.dk; marie.lillemark@snm.ku.dk"/>
    <n v="20616020"/>
    <n v="11"/>
    <n v="2015"/>
    <n v="2"/>
    <x v="1"/>
    <n v="1"/>
    <m/>
    <s v="3.g. Biologi/Biotek"/>
    <s v="SRP-elever, Frederiksværk Gym"/>
    <s v="Gothersgade 130"/>
    <s v="1350 København K"/>
    <s v="København"/>
    <s v="Sjælland"/>
    <s v="Gothersgade 130, 1350 København K"/>
    <d v="2015-10-20T00:00:00"/>
    <s v="DKK 100"/>
    <s v="N/A"/>
    <s v="N/A"/>
    <m/>
    <m/>
    <d v="2015-11-16T00:00:00"/>
    <s v="Frederiksværk"/>
    <s v="Andreas Kelager og Marie Lillemark"/>
    <m/>
    <m/>
    <m/>
    <m/>
    <d v="2015-11-12T00:00:00"/>
    <s v="DL_F15_031_2"/>
    <d v="2015-11-16T00:00:00"/>
    <s v="125 µl EB"/>
    <n v="11.5"/>
    <m/>
    <m/>
    <m/>
  </r>
  <r>
    <x v="1"/>
    <s v="F15-031"/>
    <s v="SRP-elever, Rødovre Gym"/>
    <s v="Andreas Kelager og Marie Lillemark"/>
    <d v="2015-11-18T00:00:00"/>
    <s v="akelager@snm.ku.dk; marie.lillemark@snm.ku.dk"/>
    <n v="20616020"/>
    <n v="11"/>
    <n v="2015"/>
    <n v="2"/>
    <x v="1"/>
    <n v="1"/>
    <m/>
    <s v="3.g. Biologi/Biotek"/>
    <s v="SRP-elever, Rødovre Gym"/>
    <s v="Gothersgade 130"/>
    <s v="1350 København K"/>
    <s v="København"/>
    <s v="Sjælland"/>
    <s v="Gothersgade 130, 1350 København K"/>
    <d v="2015-10-20T00:00:00"/>
    <n v="100"/>
    <s v="N/A"/>
    <s v="N/A"/>
    <m/>
    <m/>
    <d v="2015-11-16T00:00:00"/>
    <s v="Frederiksværk"/>
    <s v="Andreas Kelager og Marie Lillemark"/>
    <m/>
    <m/>
    <m/>
    <m/>
    <d v="2015-11-12T00:00:00"/>
    <s v="DL_F15_031_1"/>
    <d v="2015-11-16T00:00:00"/>
    <s v="125 µl EB"/>
    <n v="11.1"/>
    <m/>
    <m/>
    <m/>
  </r>
  <r>
    <x v="1"/>
    <s v="F13-027"/>
    <s v="Stenhus Gymnasium &amp; HF"/>
    <s v="Johannes Worm"/>
    <d v="2014-11-12T00:00:00"/>
    <s v="biosof@gmail.com"/>
    <m/>
    <n v="11"/>
    <n v="2014"/>
    <n v="1"/>
    <x v="0"/>
    <n v="28"/>
    <n v="1"/>
    <s v="3.g. Biologi"/>
    <s v="Stenhus Gymnasium &amp; HF"/>
    <s v="Stenhusvej 20"/>
    <s v="4300 Holbæk"/>
    <s v="Holbæk"/>
    <s v="Sjælland"/>
    <s v="Stenhusvej 20, 4300 Holbæk"/>
    <d v="2014-05-28T00:00:00"/>
    <n v="50"/>
    <s v="Regnskab"/>
    <n v="1400"/>
    <m/>
    <d v="2014-06-16T00:00:00"/>
    <d v="2014-08-26T00:00:00"/>
    <s v="Kragemosen, Samsø nord"/>
    <s v="Johannes Worm"/>
    <s v="55 59' 17,4'' N"/>
    <s v="10 33'42,6'' Ø"/>
    <n v="55.988166999999997"/>
    <n v="10.561833"/>
    <d v="2014-08-22T00:00:00"/>
    <s v="DL_F13-027"/>
    <m/>
    <m/>
    <m/>
    <m/>
    <m/>
    <d v="2014-10-02T00:00:00"/>
  </r>
  <r>
    <x v="1"/>
    <s v="F14-004"/>
    <s v="Stenhus Gymnasium &amp; HF"/>
    <s v="Nadja Ramseyer"/>
    <d v="2015-01-22T00:00:00"/>
    <s v="nramseyer@gmail.com"/>
    <m/>
    <n v="1"/>
    <n v="2015"/>
    <n v="1"/>
    <x v="3"/>
    <n v="26"/>
    <n v="2"/>
    <s v="3.g. Bioteknologi"/>
    <s v="Stenhus Gymnasium &amp; HF"/>
    <s v="Stenhusvej 20"/>
    <s v="4300 Holbæk"/>
    <s v="Holbæk"/>
    <s v="Hovedstaden"/>
    <s v="Stenhusvej 20, 4300 Holbæk"/>
    <d v="2014-08-07T00:00:00"/>
    <n v="100"/>
    <s v="Regnskab"/>
    <n v="2600"/>
    <m/>
    <d v="2014-08-13T00:00:00"/>
    <d v="2014-09-02T00:00:00"/>
    <s v="Sø v.Stenhus gym. Busstoppested"/>
    <s v="Nadja Ramseyer"/>
    <m/>
    <m/>
    <n v="55.710546000000001"/>
    <n v="11.682721000000001"/>
    <d v="2014-08-26T00:00:00"/>
    <s v="DL_F14-004"/>
    <m/>
    <m/>
    <m/>
    <m/>
    <m/>
    <d v="2014-12-16T00:00:00"/>
  </r>
  <r>
    <x v="1"/>
    <s v="F15-043"/>
    <s v="Stenhus Gymnasium og HF"/>
    <s v="Peter Jensen"/>
    <d v="2016-03-30T00:00:00"/>
    <s v="911jensen@gmail.com"/>
    <n v="28959901"/>
    <n v="3"/>
    <n v="2016"/>
    <n v="2"/>
    <x v="2"/>
    <n v="15"/>
    <n v="1"/>
    <s v="3.g. Bioteknologi"/>
    <s v="Stenhus Gymnasium og HF"/>
    <s v="Stenhusvej 20"/>
    <s v="4300 Holbæk"/>
    <s v="Holbæk"/>
    <s v="Hovedstaden"/>
    <s v="Stenhusvej 20, 4300 Holbæk"/>
    <d v="2015-11-17T00:00:00"/>
    <n v="100"/>
    <m/>
    <n v="1500"/>
    <s v="Vi glæder os.   Vh.  Peter Jensen. "/>
    <m/>
    <m/>
    <m/>
    <m/>
    <m/>
    <m/>
    <m/>
    <m/>
    <m/>
    <m/>
    <m/>
    <m/>
    <m/>
    <m/>
    <m/>
    <m/>
  </r>
  <r>
    <x v="1"/>
    <s v="F15-057"/>
    <s v="Stenhus Gymnasium og HF"/>
    <s v="Anfinn Joensen"/>
    <d v="2016-05-18T00:00:00"/>
    <s v="anfinn@gmail.com"/>
    <n v="30825556"/>
    <n v="5"/>
    <n v="2016"/>
    <n v="2"/>
    <x v="2"/>
    <n v="30"/>
    <n v="2"/>
    <s v="1.g. Bioteknologi"/>
    <s v="Stenhus Gymnasium og HF"/>
    <s v="Stenhusvej 20"/>
    <s v="4300 Holbæk"/>
    <s v="Holbæk"/>
    <s v="Hovedstaden"/>
    <s v="Stenhusvej 20, 4300 Holbæk"/>
    <d v="2015-11-17T00:00:00"/>
    <n v="100"/>
    <m/>
    <n v="3000"/>
    <m/>
    <m/>
    <m/>
    <m/>
    <m/>
    <m/>
    <m/>
    <m/>
    <m/>
    <m/>
    <m/>
    <m/>
    <m/>
    <m/>
    <m/>
    <m/>
    <m/>
  </r>
  <r>
    <x v="1"/>
    <s v="F13-033"/>
    <s v="Svendborg Gymnasium &amp; HF"/>
    <s v="Mette Lise Gade Nielsen"/>
    <d v="2015-03-06T00:00:00"/>
    <s v="mn@svendborg-gym.dk"/>
    <m/>
    <n v="3"/>
    <n v="2015"/>
    <n v="1"/>
    <x v="3"/>
    <n v="28"/>
    <n v="1"/>
    <s v="2.g. Biologi"/>
    <s v="Svendborg Gymnasium &amp; HF"/>
    <s v="AP Møllersvej 35"/>
    <s v="5700 Svendborg"/>
    <s v="Svendborg"/>
    <s v="Hovedstaden"/>
    <s v="AP Møllersvej 35, 5700 Svendborg"/>
    <d v="2014-06-01T00:00:00"/>
    <n v="50"/>
    <s v="Regnskab"/>
    <n v="1400"/>
    <m/>
    <d v="2014-06-16T00:00:00"/>
    <d v="2014-08-22T00:00:00"/>
    <s v="Poul Smedes mose, Svendborg"/>
    <s v="Mette Lise Gade Nielsen"/>
    <m/>
    <m/>
    <n v="55.053539999999998"/>
    <n v="10.586344"/>
    <d v="2014-08-19T00:00:00"/>
    <s v="DL_F13-033"/>
    <m/>
    <m/>
    <m/>
    <m/>
    <m/>
    <d v="2014-12-16T00:00:00"/>
  </r>
  <r>
    <x v="1"/>
    <s v="F14-106"/>
    <s v="Svendborg Gymnasium &amp; HF"/>
    <s v="Peter Teglhøj"/>
    <d v="2015-08-25T00:00:00"/>
    <s v="pt@svendborg-gym.dk"/>
    <n v="27117255"/>
    <n v="8"/>
    <n v="2015"/>
    <n v="2"/>
    <x v="1"/>
    <n v="26"/>
    <n v="2"/>
    <s v="3.g. Bioteknologi"/>
    <s v="Svendborg Gymnasium &amp; HF"/>
    <s v="A.P. Møllersvej 35"/>
    <s v="5700 Svendborg"/>
    <s v="Svendborg"/>
    <s v="Nordjylland"/>
    <s v="A.P. Møllersvej 35, 5700 Svendborg"/>
    <d v="2015-06-25T00:00:00"/>
    <n v="100"/>
    <s v="Regnskab"/>
    <n v="2600"/>
    <m/>
    <d v="2015-06-29T00:00:00"/>
    <d v="2015-07-21T00:00:00"/>
    <s v="Poul Smeds Mose"/>
    <s v="Peter Teglhøj"/>
    <m/>
    <m/>
    <n v="55.053539999999998"/>
    <n v="10.586344"/>
    <d v="2015-07-18T00:00:00"/>
    <s v="DL_F14-106"/>
    <d v="2015-07-27T00:00:00"/>
    <s v="125 µl EB"/>
    <n v="14.7"/>
    <m/>
    <m/>
    <m/>
  </r>
  <r>
    <x v="1"/>
    <s v="F15-072"/>
    <s v="Svendborg Gymnasium &amp; HF"/>
    <s v="Kim Bidstrup Withen"/>
    <d v="2016-03-09T00:00:00"/>
    <s v="kb@ngh.nu"/>
    <n v="60767799"/>
    <n v="3"/>
    <n v="2016"/>
    <n v="2"/>
    <x v="2"/>
    <n v="10"/>
    <n v="2"/>
    <s v="3.g. Bioteknologi"/>
    <s v="Svendborg Gymnasium &amp; HF"/>
    <s v="AP Møllersvej 35"/>
    <s v="5700 Svendborg"/>
    <s v="Svendborg"/>
    <s v="Hovedstaden"/>
    <m/>
    <d v="2015-12-23T00:00:00"/>
    <n v="100"/>
    <m/>
    <n v="1000"/>
    <s v="Eleverne er en masterclass i biologi og bioteknologi, hvor eleverne kommer fra Silkeborg, Svendborg og Næstved Gymnasium. De er dygtige og vil gerne udfordres. Hvis I har et ekstra fagligt gear må I gerne bruge det."/>
    <m/>
    <m/>
    <m/>
    <m/>
    <m/>
    <m/>
    <m/>
    <m/>
    <m/>
    <m/>
    <m/>
    <m/>
    <m/>
    <m/>
    <m/>
    <m/>
  </r>
  <r>
    <x v="1"/>
    <s v="F14-054"/>
    <s v="TEC Lyngby"/>
    <s v="Hanne Lodberg Olsen"/>
    <d v="2015-03-19T00:00:00"/>
    <s v="hlo@tec.dk"/>
    <n v="41418968"/>
    <n v="3"/>
    <n v="2015"/>
    <n v="1"/>
    <x v="3"/>
    <n v="24"/>
    <n v="1"/>
    <s v="2.g. Bioteknologi"/>
    <s v="TEC Lyngby"/>
    <s v="Bygning 451, Akademivej"/>
    <s v="2800 Kongens Lyngby"/>
    <s v="Lyngby-Taarbæk"/>
    <s v="Syddanmark"/>
    <s v="Bygning 451, Akademivej, 2800 Kongens Lyngby"/>
    <d v="2015-01-20T00:00:00"/>
    <n v="100"/>
    <s v="Regnskab"/>
    <n v="2400"/>
    <m/>
    <m/>
    <m/>
    <m/>
    <s v="Hanne Lodberg Olsen"/>
    <m/>
    <m/>
    <m/>
    <m/>
    <m/>
    <s v="DL_F14-054"/>
    <m/>
    <m/>
    <m/>
    <m/>
    <m/>
    <m/>
  </r>
  <r>
    <x v="1"/>
    <s v="F14-105"/>
    <s v="Thisted Gymnasium"/>
    <s v="Pia Lassen"/>
    <d v="2016-04-12T00:00:00"/>
    <s v="pl@thisted-gymnasium.dk"/>
    <n v="20627656"/>
    <n v="4"/>
    <n v="2016"/>
    <n v="2"/>
    <x v="2"/>
    <n v="24"/>
    <n v="1"/>
    <s v="2.g. Biologi"/>
    <s v="Thisted Gymnasium"/>
    <s v="Ringvej 32"/>
    <s v="7700 Thisted"/>
    <s v="Thisted"/>
    <s v="Syddanmark"/>
    <s v="Ringvej 32, 7700 Thisted"/>
    <d v="2015-06-23T00:00:00"/>
    <n v="100"/>
    <m/>
    <n v="2400"/>
    <m/>
    <d v="2015-06-29T00:00:00"/>
    <m/>
    <m/>
    <s v="Pia Lassen"/>
    <m/>
    <m/>
    <m/>
    <m/>
    <m/>
    <s v="DL_F14-105"/>
    <m/>
    <m/>
    <m/>
    <m/>
    <m/>
    <m/>
  </r>
  <r>
    <x v="1"/>
    <s v="F14-042"/>
    <s v="Tørring Gymnasium"/>
    <s v="Frank Grønlund Jørgensen"/>
    <d v="2015-04-24T00:00:00"/>
    <s v="fg@toerring-gym.dk"/>
    <n v="60607862"/>
    <n v="4"/>
    <n v="2015"/>
    <n v="1"/>
    <x v="3"/>
    <n v="24"/>
    <n v="1"/>
    <s v="3.g. Biologi"/>
    <s v="Tørring Gymnasium"/>
    <s v="Kirkevej 20"/>
    <s v="7160 Tørring"/>
    <s v="Hedensted "/>
    <s v="Syddanmark"/>
    <s v="Kirkevej 20, 7160 Tørring"/>
    <d v="2015-01-09T00:00:00"/>
    <n v="100"/>
    <s v="Regnskab"/>
    <n v="2400"/>
    <m/>
    <d v="2015-04-08T00:00:00"/>
    <d v="2015-04-16T00:00:00"/>
    <s v="Hampen sø"/>
    <s v="Frank Grønlund Jørgensen"/>
    <s v="56° 1' 06'' N"/>
    <s v="9°  22' 46'' E"/>
    <n v="56.018332999999998"/>
    <n v="9.3794439999999994"/>
    <d v="2015-04-10T00:00:00"/>
    <s v="DL_F14-42"/>
    <d v="2015-04-21T00:00:00"/>
    <s v="125 µl EB"/>
    <n v="28.6"/>
    <m/>
    <m/>
    <m/>
  </r>
  <r>
    <x v="1"/>
    <s v="F14-042"/>
    <s v="Tørring Gymnasium"/>
    <s v="Frank Grønlund Jørgensen"/>
    <d v="2015-04-24T00:00:00"/>
    <m/>
    <m/>
    <n v="4"/>
    <n v="2015"/>
    <n v="1"/>
    <x v="3"/>
    <m/>
    <m/>
    <s v="3.g. Biologi"/>
    <s v="Tørring Gymnasium"/>
    <s v="Kirkevej 20"/>
    <s v="7160 Tørring"/>
    <s v="Hedensted "/>
    <s v="Hovedstaden"/>
    <s v="Kirkevej 20, 7160 Tørring"/>
    <m/>
    <m/>
    <s v="Regnskab"/>
    <n v="0"/>
    <m/>
    <d v="2015-04-08T00:00:00"/>
    <d v="2015-04-17T00:00:00"/>
    <s v="Troldsø"/>
    <s v="Frank Grønlund Jørgensen"/>
    <s v="56° 0' 39'' N"/>
    <s v="9°  24' 10'' E"/>
    <n v="56.010832999999998"/>
    <n v="9.4027779999999996"/>
    <d v="2015-04-10T00:00:00"/>
    <s v="DL_F14-42_2"/>
    <d v="2015-04-21T00:00:00"/>
    <s v="125 µl EB"/>
    <n v="24"/>
    <m/>
    <m/>
    <m/>
  </r>
  <r>
    <x v="0"/>
    <s v="F14-080"/>
    <s v="Tårnby Gymnasium &amp; HF"/>
    <s v="Ingelise Drozd Lund"/>
    <d v="2015-08-25T00:00:00"/>
    <s v="il@tgy.dk"/>
    <n v="20438015"/>
    <n v="8"/>
    <n v="2015"/>
    <n v="2"/>
    <x v="1"/>
    <n v="18"/>
    <n v="1"/>
    <s v="3.g. Bioteknologi"/>
    <s v="Tårnby Gymnasium &amp; HF"/>
    <s v="Tejn alle 5"/>
    <s v="2770 Kastrup"/>
    <s v="Tårnby"/>
    <s v="Nordjylland"/>
    <s v="Tejn alle 5, 2770 Kastrup"/>
    <d v="2015-04-08T00:00:00"/>
    <n v="100"/>
    <s v="-"/>
    <n v="1800"/>
    <s v="Jeg har fået et vandopsamlingssæt udleveret på Big Bang konferencen. Jeg sender noget vand ind i slutningen af april."/>
    <s v="er udleveret, sendt også 15-4 (fejl)"/>
    <m/>
    <m/>
    <s v="Ingelise Drozd Lund"/>
    <m/>
    <m/>
    <m/>
    <m/>
    <m/>
    <s v="DL_F14-080"/>
    <m/>
    <m/>
    <m/>
    <m/>
    <m/>
    <m/>
  </r>
  <r>
    <x v="1"/>
    <s v="F14-097"/>
    <s v="Tårnby Gymnasium &amp; HF"/>
    <s v="Ingelise Drozd Lund"/>
    <d v="2015-09-11T00:00:00"/>
    <s v="il@tgy.dk"/>
    <n v="20438015"/>
    <n v="9"/>
    <n v="2015"/>
    <n v="2"/>
    <x v="1"/>
    <n v="15"/>
    <n v="1"/>
    <s v="3.g. Bioteknologi"/>
    <s v="Tårnby Gymnasium &amp; HF"/>
    <s v="Tejn alle 5"/>
    <s v="2770 Kastrup"/>
    <s v="Tårnby"/>
    <s v="Nordjylland"/>
    <s v="Tejn alle 5, 2770 Kastrup"/>
    <d v="2015-05-22T00:00:00"/>
    <n v="100"/>
    <s v="Regnskab"/>
    <n v="1500"/>
    <m/>
    <m/>
    <d v="2015-05-28T00:00:00"/>
    <s v="Kværkeby Mose, karpesø"/>
    <s v="Ingelise Drozd Lund"/>
    <s v="55° 27' 53,5'' N"/>
    <s v="11° 53' 12,2'' E"/>
    <n v="55.464806000000003"/>
    <n v="11.886722000000001"/>
    <d v="2015-05-27T00:00:00"/>
    <s v="DL_F14-97.1"/>
    <d v="2015-07-07T00:00:00"/>
    <s v="125 µl EB"/>
    <n v="4.0599999999999996"/>
    <m/>
    <m/>
    <m/>
  </r>
  <r>
    <x v="1"/>
    <s v="F14-097"/>
    <s v="Tårnby Gymnasium &amp; HF"/>
    <s v="Ingelise Drozd Lund"/>
    <d v="2015-09-11T00:00:00"/>
    <s v="il@tgy.dk"/>
    <n v="20438015"/>
    <n v="9"/>
    <n v="2015"/>
    <n v="2"/>
    <x v="1"/>
    <m/>
    <m/>
    <s v="3.g. Bioteknologi"/>
    <s v="Tårnby Gymnasium &amp; HF"/>
    <s v="Tejn alle 5"/>
    <s v="2770 Kastrup"/>
    <s v="Tårnby"/>
    <s v="Nordjylland"/>
    <s v="Tejn alle 5, 2770 Kastrup"/>
    <d v="2015-05-22T00:00:00"/>
    <n v="100"/>
    <s v="N/A"/>
    <n v="0"/>
    <m/>
    <m/>
    <d v="2015-05-28T00:00:00"/>
    <s v="Kværkeby Mose, store sø"/>
    <s v="Ingelise Drozd Lund"/>
    <s v="55° 27' 52,6'' N"/>
    <s v="11° 53' 20,3'' E"/>
    <n v="55.464610999999998"/>
    <n v="11.888972000000001"/>
    <d v="2015-05-27T00:00:00"/>
    <s v="DL_F14-97.2"/>
    <d v="2015-07-07T00:00:00"/>
    <s v="125 µl EB"/>
    <n v="6.16"/>
    <m/>
    <m/>
    <m/>
  </r>
  <r>
    <x v="0"/>
    <s v="F14-040"/>
    <s v="Viborg Gymnasium og HF"/>
    <s v="Ulla Hjorth"/>
    <d v="2015-09-01T00:00:00"/>
    <s v="uh@vghf.dk"/>
    <n v="29898048"/>
    <n v="9"/>
    <n v="2015"/>
    <n v="2"/>
    <x v="1"/>
    <n v="15"/>
    <n v="1"/>
    <s v="3.g. Bioteknologi"/>
    <s v="Viborg Gymnasium og HF"/>
    <s v="Skaldehøjvej 12"/>
    <s v="8800 Viborg"/>
    <s v="Viborg"/>
    <s v="Midtjylland"/>
    <m/>
    <d v="2015-01-08T00:00:00"/>
    <n v="100"/>
    <s v="-"/>
    <n v="1500"/>
    <m/>
    <d v="2015-04-01T00:00:00"/>
    <m/>
    <m/>
    <s v="Ulla Hjorth"/>
    <m/>
    <m/>
    <m/>
    <m/>
    <m/>
    <m/>
    <m/>
    <m/>
    <m/>
    <m/>
    <m/>
    <m/>
  </r>
  <r>
    <x v="1"/>
    <s v="F14-077"/>
    <s v="Viborg Gymnasium og HF"/>
    <s v="Astrid Siegumfeldt"/>
    <d v="2015-09-08T00:00:00"/>
    <s v="as@vghf.dk"/>
    <n v="25115155"/>
    <n v="9"/>
    <n v="2015"/>
    <n v="2"/>
    <x v="1"/>
    <n v="27"/>
    <n v="1"/>
    <s v="2.g. Bioteknologi"/>
    <s v="Viborg Gymnasium og HF"/>
    <s v="Skaldehøjvej 12"/>
    <s v="8800 Viborg"/>
    <s v="Viborg"/>
    <s v="Midtjylland"/>
    <s v="Skaldehøjvej 12, 8800 Viborg"/>
    <d v="2015-04-07T00:00:00"/>
    <n v="100"/>
    <s v="Regnskab"/>
    <n v="2700"/>
    <m/>
    <d v="2015-04-15T00:00:00"/>
    <d v="2015-06-04T00:00:00"/>
    <s v="Bruunshåb Mølleå"/>
    <s v="Astrid Siegumfeldt"/>
    <m/>
    <m/>
    <n v="56.423091999999997"/>
    <n v="9.4476169999999993"/>
    <d v="2015-06-01T00:00:00"/>
    <s v="DL_F14-077"/>
    <d v="2015-06-24T00:00:00"/>
    <s v="125 µl EB"/>
    <n v="2.9"/>
    <m/>
    <m/>
    <m/>
  </r>
  <r>
    <x v="0"/>
    <s v="F15-006"/>
    <s v="Viby Gymnasium"/>
    <s v="Katrine Pedersen"/>
    <d v="2015-11-05T00:00:00"/>
    <s v="kp@vibygym.dk"/>
    <n v="25611514"/>
    <n v="11"/>
    <n v="2015"/>
    <n v="2"/>
    <x v="1"/>
    <n v="15"/>
    <n v="1"/>
    <s v="3.g. Bioteknologi"/>
    <s v="Viby Gymnasium"/>
    <s v="Søndervangs alle 45"/>
    <s v="8260 Viby J"/>
    <s v="Aarhus"/>
    <s v="Midtjylland"/>
    <s v="Søndervangs alle 45, 8260 Viby J"/>
    <d v="2015-08-12T00:00:00"/>
    <n v="100"/>
    <s v="-"/>
    <n v="1500"/>
    <m/>
    <s v="2015.08.21"/>
    <m/>
    <s v="Lyngbygård Å  ved Årslev Engsø"/>
    <s v="Katrine Pedersen"/>
    <m/>
    <m/>
    <n v="56.142972"/>
    <n v="10.061035"/>
    <d v="2015-08-24T00:00:00"/>
    <s v="DL_F15-006"/>
    <d v="2015-10-05T00:00:00"/>
    <s v="125 µl EB"/>
    <n v="5.56"/>
    <m/>
    <m/>
    <m/>
  </r>
  <r>
    <x v="0"/>
    <s v="F15-003"/>
    <s v="Viby Gymnasium"/>
    <s v="Katrine Pedersen"/>
    <d v="2015-11-06T00:00:00"/>
    <s v="Kp@vibygym.dk"/>
    <n v="25611514"/>
    <n v="11"/>
    <n v="2015"/>
    <n v="2"/>
    <x v="1"/>
    <n v="15"/>
    <n v="1"/>
    <s v="3.g. Bioteknologi"/>
    <s v="Viby Gymnasium"/>
    <s v="Søndervangs alle 45"/>
    <s v="8260 Viby J"/>
    <s v="Aarhus"/>
    <s v="Hovedstaden"/>
    <s v="Søndervangs alle 45, 8260 Viby J"/>
    <d v="2015-08-10T00:00:00"/>
    <n v="100"/>
    <s v="-"/>
    <n v="1500"/>
    <m/>
    <s v="2015.08.21"/>
    <m/>
    <m/>
    <s v="Katrine Pedersen"/>
    <m/>
    <m/>
    <m/>
    <m/>
    <m/>
    <s v="DL_F15-003"/>
    <m/>
    <m/>
    <m/>
    <m/>
    <m/>
    <m/>
  </r>
  <r>
    <x v="1"/>
    <s v="F15-022"/>
    <s v="Viby Gymnasium"/>
    <s v="Katrine Pedersen"/>
    <d v="2015-11-17T00:00:00"/>
    <s v="kp@vibygym.dk"/>
    <n v="25611514"/>
    <n v="11"/>
    <n v="2015"/>
    <n v="2"/>
    <x v="1"/>
    <n v="15"/>
    <n v="1"/>
    <s v="3.g. Bioteknologi"/>
    <s v="Viby Gymnasium"/>
    <s v="Søndervangs alle 45"/>
    <s v="8260 Viby J"/>
    <s v="Aarhus"/>
    <s v="Hovedstaden"/>
    <s v="Søndervangs alle 45, 8260 Viby J"/>
    <d v="2015-09-02T00:00:00"/>
    <n v="100"/>
    <s v="Regnskab"/>
    <n v="1500"/>
    <m/>
    <s v="2015.09.07"/>
    <m/>
    <m/>
    <s v="Katrine Pedersen"/>
    <m/>
    <m/>
    <m/>
    <m/>
    <m/>
    <s v="DL_F14-042"/>
    <m/>
    <m/>
    <m/>
    <m/>
    <m/>
    <m/>
  </r>
  <r>
    <x v="1"/>
    <s v="F13-052"/>
    <s v="Virum Gymnasium"/>
    <s v="Magnus Groes"/>
    <d v="2014-12-02T00:00:00"/>
    <s v="gr@virum-gym.dk"/>
    <m/>
    <n v="12"/>
    <n v="2014"/>
    <n v="1"/>
    <x v="0"/>
    <n v="14"/>
    <n v="1"/>
    <s v="3.g. Biologi"/>
    <s v="Virum Gymnasium"/>
    <s v="Fuglsangvej 66"/>
    <s v="2830 Virum"/>
    <s v="Lyngby-Taarbæk"/>
    <s v="Hovedstaden"/>
    <s v="Fuglsangvej 66, 2830 Virum"/>
    <d v="2014-07-31T00:00:00"/>
    <n v="100"/>
    <s v="Regnskab"/>
    <n v="1400"/>
    <m/>
    <d v="2014-08-13T00:00:00"/>
    <d v="2014-08-26T00:00:00"/>
    <s v="Furesø"/>
    <s v="Magnus Groes"/>
    <m/>
    <m/>
    <n v="55.796697999999999"/>
    <n v="12.412490999999999"/>
    <d v="2014-08-20T00:00:00"/>
    <s v="DL_F13-052"/>
    <m/>
    <m/>
    <m/>
    <m/>
    <m/>
    <d v="2014-10-02T00:00:00"/>
  </r>
  <r>
    <x v="1"/>
    <s v="F15-058"/>
    <s v="Virum Gymnasium"/>
    <s v="Dorte Kühnau"/>
    <d v="2016-02-09T00:00:00"/>
    <s v="dk@edu.virum-gym.dk"/>
    <n v="29413443"/>
    <n v="2"/>
    <n v="2016"/>
    <n v="2"/>
    <x v="2"/>
    <n v="27"/>
    <n v="1"/>
    <s v="3.g. Bioteknologi"/>
    <s v="Virum Gymnasium"/>
    <s v="Fuglsangvej 66"/>
    <s v="2830 Virum"/>
    <s v="Lyngby-Taarbæk"/>
    <s v="Midtjylland"/>
    <s v="Fuglsangvej 66, 2830 Virum"/>
    <d v="2015-11-19T00:00:00"/>
    <n v="100"/>
    <m/>
    <n v="2700"/>
    <m/>
    <m/>
    <m/>
    <m/>
    <m/>
    <m/>
    <m/>
    <m/>
    <m/>
    <m/>
    <m/>
    <m/>
    <m/>
    <m/>
    <m/>
    <m/>
    <m/>
  </r>
  <r>
    <x v="1"/>
    <s v="F15-060"/>
    <s v="Virum Gymnasium"/>
    <s v="Annegrete Rømer"/>
    <d v="2016-03-04T00:00:00"/>
    <s v="annegrete_r@yahoo.dk"/>
    <n v="51898486"/>
    <n v="3"/>
    <n v="2016"/>
    <n v="2"/>
    <x v="2"/>
    <n v="21"/>
    <n v="2"/>
    <s v="2.g. Biologi"/>
    <s v="Virum Gymnasium"/>
    <s v="Fuglsangvej 66"/>
    <s v="2830 Virum"/>
    <s v="Lyngby-Taarbæk"/>
    <s v="Midtjylland"/>
    <s v="Fuglsangvej 66, 2830 Virum"/>
    <d v="2015-11-19T00:00:00"/>
    <n v="100"/>
    <m/>
    <n v="2100"/>
    <s v="Eleverne har Biologi A i studieretningen. Der er to udvekslingsstudenter (en fra USA og en fra Argentina)"/>
    <m/>
    <m/>
    <m/>
    <m/>
    <m/>
    <m/>
    <m/>
    <m/>
    <m/>
    <m/>
    <m/>
    <m/>
    <m/>
    <m/>
    <m/>
    <m/>
  </r>
  <r>
    <x v="0"/>
    <s v="F14-019"/>
    <s v="Vordingborg Gymnasium &amp; HF"/>
    <s v="Åse Uttenthal"/>
    <d v="2015-04-28T00:00:00"/>
    <s v="aau@vordingborg-gym.dk"/>
    <m/>
    <n v="4"/>
    <n v="2015"/>
    <n v="1"/>
    <x v="3"/>
    <n v="30"/>
    <n v="2"/>
    <s v="2.g. Biologi+biotek"/>
    <s v="Vordingborg Gymnasium &amp; HF"/>
    <s v="Chr. Richardtsvej 43"/>
    <s v="4758 Vordingborg"/>
    <s v="Vordingborg"/>
    <s v="Sjælland"/>
    <s v="Chr. Richardtsvej 43, 4758 Vordingborg"/>
    <d v="2014-09-07T00:00:00"/>
    <n v="100"/>
    <s v="-"/>
    <n v="3000"/>
    <m/>
    <m/>
    <m/>
    <m/>
    <s v="Åse Uttenthal"/>
    <m/>
    <m/>
    <m/>
    <m/>
    <m/>
    <s v="DL_F14-019"/>
    <m/>
    <m/>
    <m/>
    <m/>
    <m/>
    <d v="2014-12-16T00:00:00"/>
  </r>
  <r>
    <x v="0"/>
    <s v="F14-047"/>
    <s v="Vordingborg Gymnasium &amp; HF"/>
    <s v="Jeppe Mordhorst"/>
    <d v="2015-05-06T00:00:00"/>
    <s v="jm@vordingborg-gym.dk"/>
    <n v="40685274"/>
    <n v="5"/>
    <n v="2015"/>
    <n v="1"/>
    <x v="3"/>
    <n v="15"/>
    <n v="1"/>
    <s v="3.g. Biologi"/>
    <s v="Vordingborg Gymnasium &amp; HF"/>
    <s v="Chr. Richardtsvej 44"/>
    <s v="4759 Vordingborg"/>
    <s v="Vordingborg"/>
    <s v="Sjælland"/>
    <s v="Chr. Richardtsvej 44, 4759 Vordingborg"/>
    <d v="2015-01-13T00:00:00"/>
    <n v="100"/>
    <s v="-"/>
    <n v="1500"/>
    <s v="Almindelig 'Papegøjeklasse' med sproglige elever"/>
    <m/>
    <m/>
    <m/>
    <s v="Jeppe Mordhorst"/>
    <m/>
    <m/>
    <m/>
    <m/>
    <m/>
    <s v="DL_F14-047"/>
    <m/>
    <m/>
    <m/>
    <m/>
    <m/>
    <m/>
  </r>
  <r>
    <x v="0"/>
    <s v="F15-084"/>
    <s v="Vordingborg Gymnasium &amp; HF"/>
    <s v="Jeppe Mordhorst"/>
    <d v="2016-05-27T00:00:00"/>
    <s v="jm@vordingborg-gym.dk"/>
    <n v="40685274"/>
    <n v="5"/>
    <n v="2016"/>
    <n v="2"/>
    <x v="2"/>
    <n v="28"/>
    <n v="2"/>
    <s v="2.g. Bioteknologi"/>
    <s v="Vordingborg Gymnasium &amp; HF"/>
    <s v="Chr. Richardtsvej 45"/>
    <s v="4760 Vordingborg"/>
    <s v="Vordingborg"/>
    <m/>
    <s v="Chr. Richardtsvej 45, 4760 Vordingborg"/>
    <d v="2016-01-18T00:00:00"/>
    <n v="100"/>
    <m/>
    <n v="2800"/>
    <s v="Hej Jeg var med stor succes hos jer med min gymnasieklasse i 3 g. Med denne klasse har jeg så ikke endnu nået at tage vandprøver- men det kan måske godt nås i april? Vi vil dog så finde en anden prøvestation, da vi kun fandt lille vandsalamander i Kulsbjerg-søen. mvhJeppe Mordhorst"/>
    <m/>
    <m/>
    <m/>
    <m/>
    <m/>
    <m/>
    <m/>
    <m/>
    <m/>
    <m/>
    <m/>
    <m/>
    <m/>
    <m/>
    <m/>
    <m/>
  </r>
  <r>
    <x v="1"/>
    <s v="F14-031"/>
    <s v="Vordingborg Gymnasium &amp; HF"/>
    <s v="Nils Skov Jørgensen"/>
    <d v="2015-01-07T00:00:00"/>
    <s v="nj@vordingborg-gym.dk"/>
    <n v="29122221"/>
    <n v="1"/>
    <n v="2015"/>
    <n v="1"/>
    <x v="3"/>
    <n v="23"/>
    <n v="1"/>
    <s v="3.g. Bioteknologi"/>
    <s v="Vordingborg Gymnasium &amp; HF"/>
    <s v="Chr. Richardtsvej 45"/>
    <s v="4760 Vordingborg"/>
    <s v="Vordingborg"/>
    <s v="Sjælland"/>
    <s v="Chr. Richardtsvej 45, 4760 Vordingborg"/>
    <d v="2014-11-21T00:00:00"/>
    <n v="100"/>
    <s v="Regnskab"/>
    <n v="2300"/>
    <s v="Klassen er 3y BI."/>
    <m/>
    <m/>
    <m/>
    <s v="Nils Skov Jørgensen"/>
    <m/>
    <m/>
    <m/>
    <m/>
    <m/>
    <s v="DL_F14-031"/>
    <m/>
    <m/>
    <m/>
    <m/>
    <m/>
    <d v="2014-12-16T00:00:00"/>
  </r>
  <r>
    <x v="1"/>
    <s v="F14-051"/>
    <s v="Vordingborg Gymnasium &amp; HF"/>
    <s v="Nils Skov Jørgensen"/>
    <d v="2015-05-07T00:00:00"/>
    <s v="nj@vordingborg-gym.dk"/>
    <n v="29122221"/>
    <n v="5"/>
    <n v="2015"/>
    <n v="1"/>
    <x v="3"/>
    <n v="15"/>
    <n v="1"/>
    <s v="3.g. Bioteknologi"/>
    <s v="Vordingborg Gymnasium &amp; HF"/>
    <s v="Chr. Richardtsvej 45"/>
    <s v="4760 Vordingborg"/>
    <s v="Vordingborg"/>
    <s v="Hovedstaden"/>
    <s v="Chr. Richardtsvej 45, 4760 Vordingborg"/>
    <d v="2015-01-14T00:00:00"/>
    <n v="100"/>
    <s v="Regnskab"/>
    <n v="1500"/>
    <m/>
    <d v="2015-04-01T00:00:00"/>
    <d v="2015-04-16T00:00:00"/>
    <s v="Krobæk"/>
    <s v="Nils Skov Jørgensen"/>
    <m/>
    <m/>
    <m/>
    <m/>
    <d v="2015-04-15T00:00:00"/>
    <s v="DL_F14-051"/>
    <d v="2015-04-21T00:00:00"/>
    <s v="125 µl EB"/>
    <n v="4.5"/>
    <m/>
    <m/>
    <m/>
  </r>
  <r>
    <x v="1"/>
    <s v="F14-046"/>
    <s v="Vordingborg Gymnasium &amp; HF"/>
    <s v="Åse Uttenthal"/>
    <d v="2015-05-12T00:00:00"/>
    <s v="aau@vordingborg-gym.dk"/>
    <n v="23711143"/>
    <n v="5"/>
    <n v="2015"/>
    <n v="1"/>
    <x v="3"/>
    <n v="30"/>
    <n v="2"/>
    <s v="2.g. Biologi"/>
    <s v="Vordingborg Gymnasium &amp; HF"/>
    <s v="Chr. Richardsvej 45"/>
    <s v="4760 vordingborg"/>
    <s v="Vordingborg"/>
    <s v="Hovedstaden"/>
    <s v="Chr. Richardsvej 45, 4760 vordingborg"/>
    <d v="2015-01-13T00:00:00"/>
    <n v="100"/>
    <s v="Regnskab"/>
    <n v="3000"/>
    <s v="Vi kommer med 2 klasser, en biotek A på 11 elever og en Biologi C på 19 elever. Jeg er lærer for dem begge og vil sørge for at de har hørt om DNA og PCR forinden. 1 elev er kørestolsbruger, som har en medhjælper med."/>
    <d v="2015-04-01T00:00:00"/>
    <d v="2015-04-27T00:00:00"/>
    <s v="Vordingborg Voldgrav"/>
    <s v="Åse Uttenthal"/>
    <m/>
    <m/>
    <n v="55.007306370000002"/>
    <n v="11.912925"/>
    <d v="2015-04-23T00:00:00"/>
    <s v="DL_F14-046"/>
    <d v="2015-04-29T00:00:00"/>
    <s v="125 µl EB"/>
    <n v="14.9"/>
    <m/>
    <m/>
    <m/>
  </r>
  <r>
    <x v="1"/>
    <s v="F15-023"/>
    <s v="Vordingborg Gymnasium &amp; HF"/>
    <s v="Jeppe Mordhorst"/>
    <d v="2015-11-12T00:00:00"/>
    <s v="jm@vordingborg-gym.dk"/>
    <n v="40685274"/>
    <n v="11"/>
    <n v="2015"/>
    <n v="2"/>
    <x v="1"/>
    <n v="24"/>
    <n v="1"/>
    <s v="3.g. Biologi"/>
    <s v="Vordingborg Gymnasium &amp; HF"/>
    <s v="Chr. Richardtsvej 45"/>
    <s v="4760 Vordingborg"/>
    <s v="Vordingborg"/>
    <s v="Hovedstaden"/>
    <s v="Chr. Richardtsvej 45, 4760 Vordingborg"/>
    <d v="2015-09-03T00:00:00"/>
    <n v="100"/>
    <s v="Regnskab"/>
    <n v="2400"/>
    <s v="Vi har i foråret indsamlet og indsendt prøve fra vores lokalområde, Kulsbjerg - og det håber vi jo meget at vi selv kan komme til at analysere!"/>
    <m/>
    <s v="?"/>
    <s v="Smørhullet, Kulsbjerg, Stensved"/>
    <s v="Jeppe Mordhorst"/>
    <s v="55° 00' 49,96'' N"/>
    <s v="12° 00' 29,65'' E"/>
    <n v="55.013877999999998"/>
    <n v="12.008236"/>
    <d v="2015-05-15T00:00:00"/>
    <s v="DL_F15-023"/>
    <d v="2015-10-05T00:00:00"/>
    <s v="125 µl EB"/>
    <n v="1.19"/>
    <m/>
    <m/>
    <m/>
  </r>
  <r>
    <x v="1"/>
    <s v="F15-064"/>
    <s v="VUC Frederiksberg"/>
    <s v="Thorsten Dyrby Nielsen"/>
    <d v="2016-01-19T00:00:00"/>
    <s v="tdn@vuf.nu"/>
    <n v="61995921"/>
    <n v="1"/>
    <n v="2016"/>
    <n v="2"/>
    <x v="2"/>
    <n v="24"/>
    <n v="1"/>
    <s v="3.g. Biologi"/>
    <s v="VUC Frederiksberg"/>
    <s v="Falstersvej 3-5"/>
    <s v="2000 Frederiksberg C"/>
    <s v="Frederiksberg"/>
    <s v="Sjælland"/>
    <s v="Falstersvej 3-5, 2000 Frederiksberg C"/>
    <d v="2015-11-24T00:00:00"/>
    <n v="100"/>
    <m/>
    <n v="2400"/>
    <m/>
    <m/>
    <m/>
    <m/>
    <m/>
    <m/>
    <m/>
    <m/>
    <m/>
    <m/>
    <m/>
    <m/>
    <m/>
    <m/>
    <m/>
    <m/>
    <m/>
  </r>
  <r>
    <x v="1"/>
    <s v="F15-080"/>
    <s v="VUC Frederiksberg"/>
    <s v="Tina Flensburg"/>
    <d v="2016-01-26T00:00:00"/>
    <s v="tif@vuf.nu"/>
    <n v="22167935"/>
    <n v="1"/>
    <n v="2016"/>
    <n v="2"/>
    <x v="2"/>
    <n v="17"/>
    <n v="1"/>
    <s v="2.g. Biologi"/>
    <s v="VUC Frederiksberg"/>
    <s v="Falstersvej 3-5"/>
    <s v="2000 Frederiksberg C"/>
    <s v="Frederiksberg"/>
    <m/>
    <s v="Falstersvej 3-5, 2000 Frederiksberg C"/>
    <d v="2016-01-05T00:00:00"/>
    <n v="100"/>
    <m/>
    <n v="1700"/>
    <m/>
    <m/>
    <m/>
    <m/>
    <m/>
    <m/>
    <m/>
    <m/>
    <m/>
    <m/>
    <m/>
    <m/>
    <m/>
    <m/>
    <m/>
    <m/>
    <m/>
  </r>
  <r>
    <x v="1"/>
    <s v="F14-024"/>
    <s v="VUC Roskilde"/>
    <s v="Jesper B. Petersen"/>
    <d v="2015-02-04T00:00:00"/>
    <s v="rjp@vucroskilde.dk"/>
    <n v="60321946"/>
    <n v="2"/>
    <n v="2015"/>
    <n v="1"/>
    <x v="3"/>
    <n v="15"/>
    <n v="1"/>
    <s v="2.g. Biologi"/>
    <s v="VUC Roskilde"/>
    <s v="Læderstræde 4"/>
    <s v="4000 Roskilde"/>
    <s v="Roskilde"/>
    <s v="Sjælland"/>
    <s v="Læderstræde 4, 4000 Roskilde"/>
    <d v="2014-11-07T00:00:00"/>
    <n v="100"/>
    <s v="Regnskab"/>
    <n v="1500"/>
    <m/>
    <m/>
    <m/>
    <m/>
    <s v="Jesper B. Petersen"/>
    <m/>
    <m/>
    <m/>
    <m/>
    <m/>
    <s v="DL_F14-024"/>
    <m/>
    <m/>
    <m/>
    <m/>
    <m/>
    <d v="2014-12-16T00:00:00"/>
  </r>
  <r>
    <x v="1"/>
    <s v="F15-067"/>
    <s v="VUC Roskilde"/>
    <s v="Sarah Kassem Kaltoft"/>
    <d v="2016-01-12T00:00:00"/>
    <s v="rka@vucroskilde.dk"/>
    <n v="53575904"/>
    <n v="1"/>
    <n v="2016"/>
    <n v="2"/>
    <x v="2"/>
    <n v="19"/>
    <n v="1"/>
    <s v="2.g. Biologi"/>
    <s v="VUC Roskilde"/>
    <s v="Læderstræde 4"/>
    <s v="4000 Roskilde"/>
    <s v="Roskilde"/>
    <s v="Sjælland"/>
    <s v="Læderstræde 4, 4000 Roskilde"/>
    <d v="2015-11-30T00:00:00"/>
    <n v="100"/>
    <m/>
    <n v="1900"/>
    <m/>
    <m/>
    <m/>
    <m/>
    <m/>
    <m/>
    <m/>
    <m/>
    <m/>
    <m/>
    <m/>
    <m/>
    <m/>
    <m/>
    <m/>
    <m/>
    <m/>
  </r>
  <r>
    <x v="1"/>
    <s v="F15-002"/>
    <s v="VUC Roskilde"/>
    <s v="Jesper B. Petersen"/>
    <d v="2016-02-11T00:00:00"/>
    <s v="rjp@vucroskilde.dk"/>
    <n v="30483062"/>
    <n v="2"/>
    <n v="2016"/>
    <n v="2"/>
    <x v="2"/>
    <n v="25"/>
    <n v="1"/>
    <s v="2.g. Biologi"/>
    <s v="VUC Roskilde"/>
    <s v="Læderstræde 4"/>
    <s v="4000 Roskilde"/>
    <s v="Roskilde"/>
    <s v="Sjælland"/>
    <s v="Læderstræde 4, 4000 Roskilde"/>
    <d v="2015-08-07T00:00:00"/>
    <n v="100"/>
    <m/>
    <n v="2500"/>
    <m/>
    <s v="2015.08.21"/>
    <m/>
    <m/>
    <s v="Jesper B. Petersen"/>
    <m/>
    <m/>
    <m/>
    <m/>
    <m/>
    <s v="DL_F15-002"/>
    <m/>
    <m/>
    <m/>
    <m/>
    <m/>
    <m/>
  </r>
  <r>
    <x v="1"/>
    <s v="F15-030"/>
    <s v="ZBC HTX Vordingborg"/>
    <s v="Eman Soubani og Stefan Vemmer Kronhoff"/>
    <d v="2015-11-05T00:00:00"/>
    <s v="esou@zbc.dk"/>
    <s v="42446360, 55788888"/>
    <n v="11"/>
    <n v="2015"/>
    <n v="2"/>
    <x v="1"/>
    <n v="12"/>
    <n v="2"/>
    <s v="3.g. Bioteknologi"/>
    <s v="ZBC HTX Vordingborg"/>
    <s v="Chr. Richardtsvej 43"/>
    <s v="4760 Vordingborg"/>
    <s v="Vordingborg"/>
    <s v="Sjælland"/>
    <s v="Chr. Richardtsvej 43, 4760 Vordingborg"/>
    <d v="2015-10-20T00:00:00"/>
    <n v="100"/>
    <s v="Regnskab"/>
    <n v="1500"/>
    <m/>
    <m/>
    <m/>
    <m/>
    <s v="Eman Soubani og Stefan Vemmer Kronhoff"/>
    <m/>
    <m/>
    <m/>
    <m/>
    <m/>
    <m/>
    <m/>
    <m/>
    <m/>
    <m/>
    <m/>
    <m/>
  </r>
  <r>
    <x v="1"/>
    <s v="F14-030"/>
    <s v="Øregård Gymnasium"/>
    <s v="Vibeke Tromholt"/>
    <d v="2015-03-25T00:00:00"/>
    <s v="vt@oregard.dk"/>
    <n v="30383038"/>
    <n v="3"/>
    <n v="2015"/>
    <n v="1"/>
    <x v="3"/>
    <n v="15"/>
    <n v="1"/>
    <s v="3.g. Biologi"/>
    <s v="Øregård Gymnasium"/>
    <s v="Gersonsvej 32"/>
    <s v="2900 Hellerup"/>
    <s v="Gentofte"/>
    <s v="Syddanmark"/>
    <s v="Gersonsvej 32, 2900 Hellerup"/>
    <d v="2014-11-20T00:00:00"/>
    <n v="100"/>
    <s v="Regnskab"/>
    <n v="1500"/>
    <s v="Biologi studieretning A niveau"/>
    <m/>
    <m/>
    <m/>
    <s v="Vibeke Tromholt"/>
    <m/>
    <m/>
    <m/>
    <m/>
    <m/>
    <s v="DL_F14-030"/>
    <m/>
    <m/>
    <m/>
    <m/>
    <m/>
    <d v="2014-12-16T00:00:00"/>
  </r>
  <r>
    <x v="1"/>
    <s v="F14-029"/>
    <s v="Øregård Gymnasium"/>
    <s v="John hansen"/>
    <d v="2015-04-10T00:00:00"/>
    <s v="johnbrut@hotmail.com"/>
    <n v="30383974"/>
    <n v="4"/>
    <n v="2015"/>
    <n v="1"/>
    <x v="3"/>
    <n v="17"/>
    <n v="1"/>
    <s v="3.g. Biologi"/>
    <s v="Øregård Gymnasium"/>
    <s v="Gersonsvej 32"/>
    <s v="2900 Hellerup"/>
    <s v="København"/>
    <s v="Hovedstaden"/>
    <s v="Gersonsvej 32, 2900 Hellerup"/>
    <d v="2014-11-20T00:00:00"/>
    <n v="100"/>
    <s v="Regnskab"/>
    <n v="1700"/>
    <m/>
    <m/>
    <m/>
    <m/>
    <s v="John hansen"/>
    <m/>
    <m/>
    <m/>
    <m/>
    <m/>
    <s v="DL_F14-029"/>
    <m/>
    <m/>
    <m/>
    <m/>
    <m/>
    <d v="2014-12-16T00:00:00"/>
  </r>
  <r>
    <x v="1"/>
    <s v="F15-025"/>
    <s v="Øregård Gymnasium"/>
    <s v="Vibeke Tromholt"/>
    <d v="2016-02-26T00:00:00"/>
    <s v="vt@oregard.dk"/>
    <n v="30383038"/>
    <n v="2"/>
    <n v="2016"/>
    <n v="2"/>
    <x v="2"/>
    <n v="26"/>
    <n v="1"/>
    <s v="3.g. Biologi"/>
    <s v="Øregård Gymnasium"/>
    <s v="Gersonsvej 32"/>
    <s v="2900 Hellerup"/>
    <s v="Gentofte"/>
    <s v="Hovedstaden"/>
    <s v="Gersonsvej 32, 2900 Hellerup"/>
    <d v="2015-09-08T00:00:00"/>
    <n v="100"/>
    <m/>
    <n v="2600"/>
    <m/>
    <s v="2015.09.11"/>
    <m/>
    <m/>
    <s v="Vibeke Tromholt"/>
    <m/>
    <m/>
    <m/>
    <m/>
    <m/>
    <s v="DL_F15-025"/>
    <m/>
    <m/>
    <m/>
    <m/>
    <m/>
    <m/>
  </r>
  <r>
    <x v="1"/>
    <s v="F15-055"/>
    <s v="Øregård Gymnasium"/>
    <s v="Morten Bøyesen"/>
    <d v="2016-03-08T00:00:00"/>
    <s v="mb@oregard.dk"/>
    <n v="30383214"/>
    <n v="3"/>
    <n v="2016"/>
    <n v="2"/>
    <x v="2"/>
    <n v="27"/>
    <n v="1"/>
    <s v="3.g. Biologi"/>
    <s v="Øregård Gymnasium"/>
    <s v="Gersonsvej 32"/>
    <s v="2900 Hellerup"/>
    <s v="Gentofte"/>
    <s v="Hovedstaden"/>
    <s v="Gersonsvej 32, 2900 Hellerup"/>
    <d v="2015-11-17T00:00:00"/>
    <n v="100"/>
    <m/>
    <n v="2700"/>
    <m/>
    <m/>
    <m/>
    <m/>
    <m/>
    <m/>
    <m/>
    <m/>
    <m/>
    <m/>
    <m/>
    <m/>
    <m/>
    <m/>
    <m/>
    <m/>
    <m/>
  </r>
  <r>
    <x v="1"/>
    <s v="aTest07"/>
    <s v="Ørestad Gymnasium"/>
    <s v="Jan Østrup"/>
    <d v="2014-10-01T00:00:00"/>
    <s v="jan@oegnet.dk"/>
    <m/>
    <n v="10"/>
    <n v="2014"/>
    <n v="1"/>
    <x v="0"/>
    <n v="21"/>
    <n v="1"/>
    <s v="3.g. Bioteknologi"/>
    <s v="Ørestad Gymnasium"/>
    <s v="Østergade 52"/>
    <s v="3200 Helsinge"/>
    <s v="Gribskov"/>
    <s v="Sjælland"/>
    <s v="Østergade 52, 3200 Helsinge"/>
    <m/>
    <n v="0"/>
    <s v="N/A"/>
    <n v="0"/>
    <m/>
    <d v="2014-05-21T00:00:00"/>
    <d v="2014-09-01T00:00:00"/>
    <s v="Søndervang Vandhul"/>
    <s v="Jan Østrup"/>
    <s v="55 56' 18,2'' N"/>
    <s v="11 44' 20,8'' Ø"/>
    <n v="55.938465999999998"/>
    <n v="11.73901"/>
    <d v="2014-08-27T00:00:00"/>
    <s v="DL_aTest07"/>
    <m/>
    <m/>
    <m/>
    <m/>
    <s v="Ja"/>
    <d v="2014-09-05T00:00:00"/>
  </r>
  <r>
    <x v="1"/>
    <s v="F13-048"/>
    <s v="Ørestad Gymnasium"/>
    <s v="Mia Godiksen"/>
    <d v="2014-12-09T00:00:00"/>
    <s v="mtg@oegnet.dk"/>
    <m/>
    <n v="12"/>
    <n v="2014"/>
    <n v="1"/>
    <x v="0"/>
    <n v="31"/>
    <n v="1"/>
    <s v="2.g. Bioteknologi"/>
    <s v="Ørestad Gymnasium"/>
    <s v="Ørestads Boulevard 75"/>
    <s v="2300 København S"/>
    <s v="København"/>
    <s v="Sjælland"/>
    <s v="Ørestads Boulevard 75, 2300 København S"/>
    <d v="2014-07-02T00:00:00"/>
    <n v="100"/>
    <s v="Regnskab"/>
    <n v="3100"/>
    <m/>
    <d v="2014-07-25T00:00:00"/>
    <d v="2014-08-21T00:00:00"/>
    <s v="Grønjordssøen"/>
    <s v="Mia Godiksen"/>
    <s v="55 39' 07,2'' N"/>
    <s v="12 35' 10,7'' Ø"/>
    <n v="55.650280000000002"/>
    <n v="12.584538"/>
    <d v="2014-08-19T00:00:00"/>
    <s v="DL_F13-048"/>
    <m/>
    <m/>
    <m/>
    <m/>
    <m/>
    <d v="2014-10-02T00:00:00"/>
  </r>
  <r>
    <x v="1"/>
    <s v="F14-039"/>
    <s v="Ørestad Gymnasium"/>
    <s v="Sofie Bruhns"/>
    <d v="2015-04-22T00:00:00"/>
    <s v="srb@oegnet.dk"/>
    <n v="29861030"/>
    <n v="4"/>
    <n v="2015"/>
    <n v="1"/>
    <x v="3"/>
    <n v="24"/>
    <n v="1"/>
    <s v="3.g. Biologi"/>
    <s v="Ørestad Gymnasium"/>
    <s v="Ørestad Boulevard 75"/>
    <s v="2300 København S"/>
    <s v="København"/>
    <s v="Sjælland"/>
    <s v="Ørestad Boulevard 75, 2300 København S"/>
    <d v="2015-01-04T00:00:00"/>
    <n v="100"/>
    <s v="Regnskab"/>
    <n v="2400"/>
    <m/>
    <m/>
    <m/>
    <m/>
    <s v="Sofie Bruhns"/>
    <m/>
    <m/>
    <m/>
    <m/>
    <m/>
    <m/>
    <m/>
    <m/>
    <m/>
    <m/>
    <m/>
    <m/>
  </r>
  <r>
    <x v="1"/>
    <s v="F14-043"/>
    <s v="Ørestad Gymnasium"/>
    <s v="Sofie Bruhns"/>
    <d v="2015-09-02T00:00:00"/>
    <s v="srb@oegnet.dk"/>
    <n v="29861030"/>
    <n v="9"/>
    <n v="2015"/>
    <n v="2"/>
    <x v="1"/>
    <n v="26"/>
    <n v="1"/>
    <s v="3.g. Biologi"/>
    <s v="Ørestad Gymnasium"/>
    <s v="Ørestad Boulevard 75"/>
    <s v="2300 København S"/>
    <s v="København"/>
    <s v="Sjælland"/>
    <s v="Ørestad Boulevard 75, 2300 København S"/>
    <d v="2015-01-09T00:00:00"/>
    <n v="100"/>
    <s v="Regnskab"/>
    <n v="2600"/>
    <m/>
    <d v="2015-04-01T00:00:00"/>
    <m/>
    <m/>
    <s v="Sofie Bruhns"/>
    <m/>
    <m/>
    <m/>
    <m/>
    <m/>
    <m/>
    <m/>
    <m/>
    <m/>
    <m/>
    <m/>
    <m/>
  </r>
  <r>
    <x v="1"/>
    <s v="F15-038"/>
    <s v="Ørestad Gymnasium"/>
    <s v="Sofie Bruhns"/>
    <d v="2015-11-25T00:00:00"/>
    <s v="srb@oegnet.dk"/>
    <n v="29861030"/>
    <n v="11"/>
    <n v="2015"/>
    <n v="2"/>
    <x v="1"/>
    <n v="18"/>
    <n v="1"/>
    <s v="2.g. Bioteknologi"/>
    <s v="Ørestad Gymnasium"/>
    <s v="Ørestad Boulevard 75"/>
    <s v="2300 København S"/>
    <s v="København"/>
    <s v="Sjælland"/>
    <s v="Ørestad Boulevard 75, 2300 København S"/>
    <d v="2015-11-04T00:00:00"/>
    <n v="100"/>
    <s v="Regnskab"/>
    <n v="1800"/>
    <s v="Meget gerne det forløb om livet i drikkevand, da det passer bedre til hvad klassen har om for tiden, som netop er bakterier i vores omgivelser, og som organisme"/>
    <m/>
    <m/>
    <m/>
    <s v="Sofie Bruhns"/>
    <m/>
    <m/>
    <m/>
    <m/>
    <m/>
    <m/>
    <m/>
    <m/>
    <m/>
    <m/>
    <m/>
    <m/>
  </r>
  <r>
    <x v="2"/>
    <m/>
    <m/>
    <m/>
    <m/>
    <m/>
    <m/>
    <n v="1"/>
    <n v="1900"/>
    <n v="1"/>
    <x v="4"/>
    <m/>
    <m/>
    <m/>
    <n v="0"/>
    <m/>
    <m/>
    <m/>
    <m/>
    <s v=", "/>
    <m/>
    <n v="100"/>
    <m/>
    <n v="0"/>
    <m/>
    <m/>
    <m/>
    <m/>
    <m/>
    <m/>
    <m/>
    <m/>
    <m/>
    <m/>
    <m/>
    <m/>
    <m/>
    <m/>
    <m/>
    <m/>
    <m/>
  </r>
  <r>
    <x v="2"/>
    <m/>
    <m/>
    <m/>
    <m/>
    <m/>
    <m/>
    <n v="1"/>
    <n v="1900"/>
    <n v="1"/>
    <x v="4"/>
    <m/>
    <m/>
    <m/>
    <n v="0"/>
    <m/>
    <m/>
    <m/>
    <m/>
    <s v=", "/>
    <m/>
    <n v="100"/>
    <m/>
    <n v="0"/>
    <m/>
    <m/>
    <m/>
    <m/>
    <m/>
    <m/>
    <m/>
    <m/>
    <m/>
    <m/>
    <m/>
    <m/>
    <m/>
    <m/>
    <m/>
    <m/>
    <m/>
  </r>
  <r>
    <x v="2"/>
    <m/>
    <m/>
    <m/>
    <m/>
    <m/>
    <m/>
    <n v="1"/>
    <n v="1900"/>
    <n v="1"/>
    <x v="4"/>
    <m/>
    <m/>
    <m/>
    <n v="0"/>
    <m/>
    <m/>
    <m/>
    <m/>
    <s v=", "/>
    <m/>
    <n v="100"/>
    <m/>
    <n v="0"/>
    <m/>
    <m/>
    <m/>
    <m/>
    <m/>
    <m/>
    <m/>
    <m/>
    <m/>
    <m/>
    <m/>
    <m/>
    <m/>
    <m/>
    <m/>
    <m/>
    <m/>
  </r>
  <r>
    <x v="2"/>
    <m/>
    <m/>
    <m/>
    <m/>
    <m/>
    <m/>
    <n v="1"/>
    <n v="1900"/>
    <n v="1"/>
    <x v="4"/>
    <m/>
    <m/>
    <m/>
    <n v="0"/>
    <m/>
    <m/>
    <m/>
    <m/>
    <s v=", "/>
    <m/>
    <n v="100"/>
    <m/>
    <n v="0"/>
    <m/>
    <m/>
    <m/>
    <m/>
    <m/>
    <m/>
    <m/>
    <m/>
    <m/>
    <m/>
    <m/>
    <m/>
    <m/>
    <m/>
    <m/>
    <m/>
    <m/>
  </r>
  <r>
    <x v="2"/>
    <m/>
    <m/>
    <m/>
    <m/>
    <m/>
    <m/>
    <n v="1"/>
    <n v="1900"/>
    <n v="1"/>
    <x v="4"/>
    <m/>
    <m/>
    <m/>
    <n v="0"/>
    <m/>
    <m/>
    <m/>
    <m/>
    <s v=", "/>
    <m/>
    <n v="100"/>
    <m/>
    <n v="0"/>
    <m/>
    <m/>
    <m/>
    <m/>
    <m/>
    <m/>
    <m/>
    <m/>
    <m/>
    <m/>
    <m/>
    <m/>
    <m/>
    <m/>
    <m/>
    <m/>
    <m/>
  </r>
  <r>
    <x v="2"/>
    <m/>
    <m/>
    <m/>
    <m/>
    <m/>
    <m/>
    <n v="1"/>
    <n v="1900"/>
    <n v="1"/>
    <x v="4"/>
    <m/>
    <m/>
    <m/>
    <n v="0"/>
    <m/>
    <m/>
    <m/>
    <m/>
    <s v=", "/>
    <m/>
    <n v="100"/>
    <m/>
    <n v="0"/>
    <m/>
    <m/>
    <m/>
    <m/>
    <m/>
    <m/>
    <m/>
    <m/>
    <m/>
    <m/>
    <m/>
    <m/>
    <m/>
    <m/>
    <m/>
    <m/>
    <m/>
  </r>
  <r>
    <x v="2"/>
    <m/>
    <m/>
    <m/>
    <m/>
    <m/>
    <m/>
    <n v="1"/>
    <n v="1900"/>
    <n v="1"/>
    <x v="4"/>
    <m/>
    <m/>
    <m/>
    <n v="0"/>
    <m/>
    <m/>
    <m/>
    <m/>
    <s v=", "/>
    <m/>
    <n v="100"/>
    <m/>
    <n v="0"/>
    <m/>
    <m/>
    <m/>
    <m/>
    <m/>
    <m/>
    <m/>
    <m/>
    <m/>
    <m/>
    <m/>
    <m/>
    <m/>
    <m/>
    <m/>
    <m/>
    <m/>
  </r>
  <r>
    <x v="2"/>
    <m/>
    <m/>
    <m/>
    <m/>
    <m/>
    <m/>
    <n v="1"/>
    <n v="1900"/>
    <n v="1"/>
    <x v="4"/>
    <m/>
    <m/>
    <m/>
    <n v="0"/>
    <m/>
    <m/>
    <m/>
    <m/>
    <s v=", "/>
    <m/>
    <n v="100"/>
    <m/>
    <n v="0"/>
    <m/>
    <m/>
    <m/>
    <m/>
    <m/>
    <m/>
    <m/>
    <m/>
    <m/>
    <m/>
    <m/>
    <m/>
    <m/>
    <m/>
    <m/>
    <m/>
    <m/>
  </r>
  <r>
    <x v="2"/>
    <m/>
    <m/>
    <m/>
    <m/>
    <m/>
    <m/>
    <n v="1"/>
    <n v="1900"/>
    <n v="1"/>
    <x v="4"/>
    <m/>
    <m/>
    <m/>
    <n v="0"/>
    <m/>
    <m/>
    <m/>
    <m/>
    <s v=", "/>
    <m/>
    <n v="100"/>
    <m/>
    <n v="0"/>
    <m/>
    <m/>
    <m/>
    <m/>
    <m/>
    <m/>
    <m/>
    <m/>
    <m/>
    <m/>
    <m/>
    <m/>
    <m/>
    <m/>
    <m/>
    <m/>
    <m/>
  </r>
  <r>
    <x v="2"/>
    <m/>
    <m/>
    <m/>
    <m/>
    <m/>
    <m/>
    <n v="1"/>
    <n v="1900"/>
    <n v="1"/>
    <x v="4"/>
    <m/>
    <m/>
    <m/>
    <n v="0"/>
    <m/>
    <m/>
    <m/>
    <m/>
    <s v=", "/>
    <m/>
    <n v="100"/>
    <m/>
    <n v="0"/>
    <m/>
    <m/>
    <m/>
    <m/>
    <m/>
    <m/>
    <m/>
    <m/>
    <m/>
    <m/>
    <m/>
    <m/>
    <m/>
    <m/>
    <m/>
    <m/>
    <m/>
  </r>
  <r>
    <x v="2"/>
    <m/>
    <m/>
    <m/>
    <m/>
    <m/>
    <m/>
    <n v="1"/>
    <n v="1900"/>
    <n v="1"/>
    <x v="4"/>
    <m/>
    <m/>
    <m/>
    <m/>
    <m/>
    <m/>
    <m/>
    <m/>
    <s v=", "/>
    <m/>
    <n v="100"/>
    <m/>
    <n v="0"/>
    <m/>
    <m/>
    <m/>
    <m/>
    <m/>
    <m/>
    <m/>
    <m/>
    <m/>
    <m/>
    <m/>
    <m/>
    <m/>
    <m/>
    <m/>
    <m/>
    <m/>
  </r>
  <r>
    <x v="2"/>
    <m/>
    <m/>
    <m/>
    <m/>
    <m/>
    <m/>
    <n v="1"/>
    <n v="1900"/>
    <n v="1"/>
    <x v="4"/>
    <m/>
    <m/>
    <m/>
    <m/>
    <m/>
    <m/>
    <m/>
    <m/>
    <s v=", "/>
    <m/>
    <n v="100"/>
    <m/>
    <n v="0"/>
    <m/>
    <m/>
    <m/>
    <m/>
    <m/>
    <m/>
    <m/>
    <m/>
    <m/>
    <m/>
    <m/>
    <m/>
    <m/>
    <m/>
    <m/>
    <m/>
    <m/>
  </r>
  <r>
    <x v="2"/>
    <m/>
    <m/>
    <m/>
    <m/>
    <m/>
    <m/>
    <n v="1"/>
    <n v="1900"/>
    <n v="1"/>
    <x v="4"/>
    <m/>
    <m/>
    <m/>
    <m/>
    <m/>
    <m/>
    <m/>
    <m/>
    <s v=", "/>
    <m/>
    <n v="100"/>
    <m/>
    <n v="0"/>
    <m/>
    <m/>
    <m/>
    <m/>
    <m/>
    <m/>
    <m/>
    <m/>
    <m/>
    <m/>
    <m/>
    <m/>
    <m/>
    <m/>
    <m/>
    <m/>
    <m/>
  </r>
  <r>
    <x v="2"/>
    <m/>
    <m/>
    <m/>
    <m/>
    <m/>
    <m/>
    <n v="1"/>
    <n v="1900"/>
    <n v="1"/>
    <x v="4"/>
    <m/>
    <m/>
    <m/>
    <m/>
    <m/>
    <m/>
    <m/>
    <m/>
    <s v=", "/>
    <m/>
    <n v="100"/>
    <m/>
    <n v="0"/>
    <m/>
    <m/>
    <m/>
    <m/>
    <m/>
    <m/>
    <m/>
    <m/>
    <m/>
    <m/>
    <m/>
    <m/>
    <m/>
    <m/>
    <m/>
    <m/>
    <m/>
  </r>
  <r>
    <x v="2"/>
    <m/>
    <m/>
    <m/>
    <m/>
    <m/>
    <m/>
    <n v="1"/>
    <n v="1900"/>
    <n v="1"/>
    <x v="4"/>
    <m/>
    <m/>
    <m/>
    <m/>
    <m/>
    <m/>
    <m/>
    <m/>
    <s v=", "/>
    <m/>
    <n v="100"/>
    <m/>
    <n v="0"/>
    <m/>
    <m/>
    <m/>
    <m/>
    <m/>
    <m/>
    <m/>
    <m/>
    <m/>
    <m/>
    <m/>
    <m/>
    <m/>
    <m/>
    <m/>
    <m/>
    <m/>
  </r>
  <r>
    <x v="2"/>
    <m/>
    <m/>
    <m/>
    <m/>
    <m/>
    <m/>
    <n v="1"/>
    <n v="1900"/>
    <n v="1"/>
    <x v="4"/>
    <m/>
    <m/>
    <m/>
    <m/>
    <m/>
    <m/>
    <m/>
    <m/>
    <s v=", "/>
    <m/>
    <n v="100"/>
    <m/>
    <n v="0"/>
    <m/>
    <m/>
    <m/>
    <m/>
    <m/>
    <m/>
    <m/>
    <m/>
    <m/>
    <m/>
    <m/>
    <m/>
    <m/>
    <m/>
    <m/>
    <m/>
    <m/>
  </r>
  <r>
    <x v="2"/>
    <m/>
    <m/>
    <m/>
    <m/>
    <m/>
    <m/>
    <n v="1"/>
    <n v="1900"/>
    <n v="1"/>
    <x v="4"/>
    <m/>
    <m/>
    <m/>
    <m/>
    <m/>
    <m/>
    <m/>
    <m/>
    <s v=", "/>
    <m/>
    <n v="100"/>
    <m/>
    <n v="0"/>
    <m/>
    <m/>
    <m/>
    <m/>
    <m/>
    <m/>
    <m/>
    <m/>
    <m/>
    <m/>
    <m/>
    <m/>
    <m/>
    <m/>
    <m/>
    <m/>
    <m/>
  </r>
  <r>
    <x v="2"/>
    <m/>
    <m/>
    <m/>
    <m/>
    <m/>
    <m/>
    <n v="1"/>
    <n v="1900"/>
    <n v="1"/>
    <x v="4"/>
    <m/>
    <m/>
    <m/>
    <m/>
    <m/>
    <m/>
    <m/>
    <m/>
    <s v=", "/>
    <m/>
    <n v="100"/>
    <m/>
    <n v="0"/>
    <m/>
    <m/>
    <m/>
    <m/>
    <m/>
    <m/>
    <m/>
    <m/>
    <m/>
    <m/>
    <m/>
    <m/>
    <m/>
    <m/>
    <m/>
    <m/>
    <m/>
  </r>
  <r>
    <x v="2"/>
    <m/>
    <m/>
    <m/>
    <m/>
    <m/>
    <m/>
    <n v="1"/>
    <n v="1900"/>
    <n v="1"/>
    <x v="4"/>
    <m/>
    <m/>
    <m/>
    <m/>
    <m/>
    <m/>
    <m/>
    <m/>
    <s v=", "/>
    <m/>
    <n v="100"/>
    <m/>
    <n v="0"/>
    <m/>
    <m/>
    <m/>
    <m/>
    <m/>
    <m/>
    <m/>
    <m/>
    <m/>
    <m/>
    <m/>
    <m/>
    <m/>
    <m/>
    <m/>
    <m/>
    <m/>
  </r>
  <r>
    <x v="2"/>
    <m/>
    <m/>
    <m/>
    <m/>
    <m/>
    <m/>
    <n v="1"/>
    <n v="1900"/>
    <n v="1"/>
    <x v="4"/>
    <m/>
    <m/>
    <m/>
    <m/>
    <m/>
    <m/>
    <m/>
    <m/>
    <s v=", "/>
    <m/>
    <n v="100"/>
    <m/>
    <n v="0"/>
    <m/>
    <m/>
    <m/>
    <m/>
    <m/>
    <m/>
    <m/>
    <m/>
    <m/>
    <m/>
    <m/>
    <m/>
    <m/>
    <m/>
    <m/>
    <m/>
    <m/>
  </r>
  <r>
    <x v="2"/>
    <m/>
    <m/>
    <m/>
    <m/>
    <m/>
    <m/>
    <n v="1"/>
    <n v="1900"/>
    <n v="1"/>
    <x v="4"/>
    <m/>
    <m/>
    <m/>
    <m/>
    <m/>
    <m/>
    <m/>
    <m/>
    <s v=", "/>
    <m/>
    <n v="100"/>
    <m/>
    <n v="0"/>
    <m/>
    <m/>
    <m/>
    <m/>
    <m/>
    <m/>
    <m/>
    <m/>
    <m/>
    <m/>
    <m/>
    <m/>
    <m/>
    <m/>
    <m/>
    <m/>
    <m/>
  </r>
  <r>
    <x v="2"/>
    <m/>
    <m/>
    <m/>
    <m/>
    <m/>
    <m/>
    <n v="1"/>
    <n v="1900"/>
    <n v="1"/>
    <x v="4"/>
    <m/>
    <m/>
    <m/>
    <m/>
    <m/>
    <m/>
    <m/>
    <m/>
    <s v=", "/>
    <m/>
    <n v="100"/>
    <m/>
    <n v="0"/>
    <m/>
    <m/>
    <m/>
    <m/>
    <m/>
    <m/>
    <m/>
    <m/>
    <m/>
    <m/>
    <m/>
    <m/>
    <m/>
    <m/>
    <m/>
    <m/>
    <m/>
  </r>
  <r>
    <x v="2"/>
    <m/>
    <m/>
    <m/>
    <m/>
    <m/>
    <m/>
    <n v="1"/>
    <n v="1900"/>
    <n v="1"/>
    <x v="4"/>
    <m/>
    <m/>
    <m/>
    <m/>
    <m/>
    <m/>
    <m/>
    <m/>
    <s v=", "/>
    <m/>
    <n v="100"/>
    <m/>
    <n v="0"/>
    <m/>
    <m/>
    <m/>
    <m/>
    <m/>
    <m/>
    <m/>
    <m/>
    <m/>
    <m/>
    <m/>
    <m/>
    <m/>
    <m/>
    <m/>
    <m/>
    <m/>
  </r>
  <r>
    <x v="2"/>
    <m/>
    <m/>
    <m/>
    <m/>
    <m/>
    <m/>
    <n v="1"/>
    <n v="1900"/>
    <n v="1"/>
    <x v="4"/>
    <m/>
    <m/>
    <m/>
    <m/>
    <m/>
    <m/>
    <m/>
    <m/>
    <s v=", "/>
    <m/>
    <n v="100"/>
    <m/>
    <n v="0"/>
    <m/>
    <m/>
    <m/>
    <m/>
    <m/>
    <m/>
    <m/>
    <m/>
    <m/>
    <m/>
    <m/>
    <m/>
    <m/>
    <m/>
    <m/>
    <m/>
    <m/>
  </r>
  <r>
    <x v="2"/>
    <m/>
    <m/>
    <m/>
    <m/>
    <m/>
    <m/>
    <n v="1"/>
    <n v="1900"/>
    <n v="1"/>
    <x v="4"/>
    <m/>
    <m/>
    <m/>
    <m/>
    <m/>
    <m/>
    <m/>
    <m/>
    <s v=", "/>
    <m/>
    <n v="100"/>
    <m/>
    <n v="0"/>
    <m/>
    <m/>
    <m/>
    <m/>
    <m/>
    <m/>
    <m/>
    <m/>
    <m/>
    <m/>
    <m/>
    <m/>
    <m/>
    <m/>
    <m/>
    <m/>
    <m/>
  </r>
  <r>
    <x v="2"/>
    <m/>
    <m/>
    <m/>
    <m/>
    <m/>
    <m/>
    <n v="1"/>
    <n v="1900"/>
    <n v="1"/>
    <x v="4"/>
    <m/>
    <m/>
    <m/>
    <m/>
    <m/>
    <m/>
    <m/>
    <m/>
    <s v=", "/>
    <m/>
    <n v="100"/>
    <m/>
    <n v="0"/>
    <m/>
    <m/>
    <m/>
    <m/>
    <m/>
    <m/>
    <m/>
    <m/>
    <m/>
    <m/>
    <m/>
    <m/>
    <m/>
    <m/>
    <m/>
    <m/>
    <m/>
  </r>
  <r>
    <x v="2"/>
    <m/>
    <m/>
    <m/>
    <m/>
    <m/>
    <m/>
    <n v="1"/>
    <n v="1900"/>
    <n v="1"/>
    <x v="4"/>
    <m/>
    <m/>
    <m/>
    <m/>
    <m/>
    <m/>
    <m/>
    <m/>
    <s v=", "/>
    <m/>
    <n v="100"/>
    <m/>
    <n v="0"/>
    <m/>
    <m/>
    <m/>
    <m/>
    <m/>
    <m/>
    <m/>
    <m/>
    <m/>
    <m/>
    <m/>
    <m/>
    <m/>
    <m/>
    <m/>
    <m/>
    <m/>
  </r>
  <r>
    <x v="2"/>
    <m/>
    <m/>
    <m/>
    <m/>
    <m/>
    <m/>
    <n v="1"/>
    <n v="1900"/>
    <n v="1"/>
    <x v="4"/>
    <m/>
    <m/>
    <m/>
    <m/>
    <m/>
    <m/>
    <m/>
    <m/>
    <s v=", "/>
    <m/>
    <n v="100"/>
    <m/>
    <n v="0"/>
    <m/>
    <m/>
    <m/>
    <m/>
    <m/>
    <m/>
    <m/>
    <m/>
    <m/>
    <m/>
    <m/>
    <m/>
    <m/>
    <m/>
    <m/>
    <m/>
    <m/>
  </r>
  <r>
    <x v="2"/>
    <m/>
    <m/>
    <m/>
    <m/>
    <m/>
    <m/>
    <n v="1"/>
    <n v="1900"/>
    <n v="1"/>
    <x v="4"/>
    <m/>
    <m/>
    <m/>
    <m/>
    <m/>
    <m/>
    <m/>
    <m/>
    <s v=", "/>
    <m/>
    <n v="100"/>
    <m/>
    <n v="0"/>
    <m/>
    <m/>
    <m/>
    <m/>
    <m/>
    <m/>
    <m/>
    <m/>
    <m/>
    <m/>
    <m/>
    <m/>
    <m/>
    <m/>
    <m/>
    <m/>
    <m/>
  </r>
  <r>
    <x v="2"/>
    <m/>
    <m/>
    <m/>
    <m/>
    <m/>
    <m/>
    <n v="1"/>
    <n v="1900"/>
    <n v="1"/>
    <x v="4"/>
    <m/>
    <m/>
    <m/>
    <m/>
    <m/>
    <m/>
    <m/>
    <m/>
    <s v=", "/>
    <m/>
    <n v="100"/>
    <m/>
    <n v="0"/>
    <m/>
    <m/>
    <m/>
    <m/>
    <m/>
    <m/>
    <m/>
    <m/>
    <m/>
    <m/>
    <m/>
    <m/>
    <m/>
    <m/>
    <m/>
    <m/>
    <m/>
  </r>
  <r>
    <x v="2"/>
    <m/>
    <m/>
    <m/>
    <m/>
    <m/>
    <m/>
    <n v="1"/>
    <n v="1900"/>
    <n v="1"/>
    <x v="4"/>
    <m/>
    <m/>
    <m/>
    <m/>
    <m/>
    <m/>
    <m/>
    <m/>
    <s v=", "/>
    <m/>
    <n v="100"/>
    <m/>
    <n v="0"/>
    <m/>
    <m/>
    <m/>
    <m/>
    <m/>
    <m/>
    <m/>
    <m/>
    <m/>
    <m/>
    <m/>
    <m/>
    <m/>
    <m/>
    <m/>
    <m/>
    <m/>
  </r>
  <r>
    <x v="2"/>
    <m/>
    <m/>
    <m/>
    <m/>
    <m/>
    <m/>
    <n v="1"/>
    <n v="1900"/>
    <n v="1"/>
    <x v="4"/>
    <m/>
    <m/>
    <m/>
    <m/>
    <m/>
    <m/>
    <m/>
    <m/>
    <s v=", "/>
    <m/>
    <n v="100"/>
    <m/>
    <n v="0"/>
    <m/>
    <m/>
    <m/>
    <m/>
    <m/>
    <m/>
    <m/>
    <m/>
    <m/>
    <m/>
    <m/>
    <m/>
    <m/>
    <m/>
    <m/>
    <m/>
    <m/>
  </r>
  <r>
    <x v="2"/>
    <m/>
    <m/>
    <m/>
    <m/>
    <m/>
    <m/>
    <m/>
    <m/>
    <m/>
    <x v="5"/>
    <m/>
    <m/>
    <m/>
    <m/>
    <m/>
    <m/>
    <m/>
    <m/>
    <s v=", "/>
    <m/>
    <m/>
    <m/>
    <n v="0"/>
    <m/>
    <m/>
    <m/>
    <m/>
    <m/>
    <m/>
    <m/>
    <m/>
    <m/>
    <m/>
    <m/>
    <m/>
    <m/>
    <m/>
    <m/>
    <m/>
    <m/>
  </r>
  <r>
    <x v="2"/>
    <m/>
    <m/>
    <m/>
    <m/>
    <m/>
    <m/>
    <m/>
    <m/>
    <m/>
    <x v="5"/>
    <m/>
    <m/>
    <m/>
    <m/>
    <m/>
    <m/>
    <m/>
    <m/>
    <m/>
    <m/>
    <m/>
    <m/>
    <m/>
    <m/>
    <m/>
    <m/>
    <m/>
    <m/>
    <m/>
    <m/>
    <m/>
    <m/>
    <m/>
    <m/>
    <m/>
    <m/>
    <m/>
    <m/>
    <m/>
    <m/>
  </r>
</pivotCacheRecords>
</file>

<file path=xl/pivotCache/pivotCacheRecords4.xml><?xml version="1.0" encoding="utf-8"?>
<pivotCacheRecords xmlns="http://schemas.openxmlformats.org/spreadsheetml/2006/main" xmlns:r="http://schemas.openxmlformats.org/officeDocument/2006/relationships" count="307">
  <r>
    <x v="0"/>
    <s v="F13-041"/>
    <x v="0"/>
    <s v="Malthe Lund"/>
    <d v="2014-10-16T00:00:00"/>
    <s v="malthelund@gmail.com"/>
    <m/>
    <n v="10"/>
    <n v="2014"/>
    <n v="1"/>
    <x v="0"/>
    <n v="27"/>
    <m/>
    <s v="2.g. Biologi"/>
    <s v="Allerød Gymnasium"/>
    <s v="Rådhusvej 6"/>
    <s v="3450 Allerød"/>
    <s v="Allerød"/>
    <e v="#N/A"/>
    <s v="Rådhusvej 6, 3450 Allerød"/>
    <d v="2014-06-26T00:00:00"/>
    <n v="100"/>
    <s v="-"/>
    <n v="2700"/>
    <m/>
    <d v="2014-06-26T00:00:00"/>
    <m/>
    <m/>
    <s v="Malthe Lund"/>
    <m/>
    <m/>
    <m/>
    <m/>
    <m/>
    <s v="DL_F13-041"/>
    <m/>
    <m/>
    <m/>
    <m/>
    <m/>
    <m/>
  </r>
  <r>
    <x v="0"/>
    <s v="F13-044"/>
    <x v="0"/>
    <s v="Max Torbensen"/>
    <d v="2014-11-21T00:00:00"/>
    <s v="maxtorbensen@hotmail.com"/>
    <m/>
    <n v="11"/>
    <n v="2014"/>
    <n v="1"/>
    <x v="0"/>
    <n v="12"/>
    <n v="1"/>
    <s v="3.g. Biologi"/>
    <s v="Allerød Gymnasium"/>
    <s v="Rådhusvej 6"/>
    <s v="3450 Allerød"/>
    <s v="Allerød"/>
    <e v="#N/A"/>
    <s v="Rådhusvej 6, 3450 Allerød"/>
    <d v="2014-06-26T00:00:00"/>
    <n v="100"/>
    <s v="-"/>
    <n v="1200"/>
    <m/>
    <d v="2014-06-26T00:00:00"/>
    <d v="2014-08-20T00:00:00"/>
    <s v="Branddam, Rådhusvej 6, Allerød"/>
    <s v="Max Torbensen"/>
    <s v="55 51' 52,8'' N"/>
    <s v="12 19' 56,8'' Ø"/>
    <n v="55.864367000000001"/>
    <n v="12.332561"/>
    <d v="2014-08-18T00:00:00"/>
    <s v="DL_F13-044"/>
    <m/>
    <m/>
    <m/>
    <m/>
    <m/>
    <d v="2014-10-02T00:00:00"/>
  </r>
  <r>
    <x v="0"/>
    <s v="F14-085"/>
    <x v="0"/>
    <s v="Louise Lund Bækgaard"/>
    <d v="2015-09-04T00:00:00"/>
    <s v="louise.lund.baekgaard@skolekom.dk"/>
    <n v="26152562"/>
    <n v="9"/>
    <n v="2015"/>
    <n v="2"/>
    <x v="1"/>
    <n v="23"/>
    <n v="1"/>
    <s v="2.g. Bioteknologi"/>
    <s v="Allerød Gymnasium"/>
    <s v="Rådhusvej 6"/>
    <s v="3450 Allerød"/>
    <s v="Allerød"/>
    <e v="#N/A"/>
    <s v="Rådhusvej 6, 3450 Allerød"/>
    <d v="2015-04-20T00:00:00"/>
    <n v="100"/>
    <s v="-"/>
    <n v="2300"/>
    <m/>
    <d v="2015-04-23T00:00:00"/>
    <d v="2015-04-29T00:00:00"/>
    <s v="Allerød gymnasie regnvandsbassin"/>
    <s v="Louise Lund Bækgaard"/>
    <m/>
    <m/>
    <n v="55.862330999999998"/>
    <n v="12.334121"/>
    <d v="2015-04-27T00:00:00"/>
    <s v="DL_F14-85_1"/>
    <d v="2015-05-06T00:00:00"/>
    <s v="125 µl EB"/>
    <n v="11.6"/>
    <m/>
    <m/>
    <m/>
  </r>
  <r>
    <x v="0"/>
    <s v="F14-085"/>
    <x v="0"/>
    <s v="Louise Lund Bækgaard"/>
    <d v="2015-09-04T00:00:00"/>
    <s v="louise.lund.baekgaard@skolekom.dk"/>
    <n v="26152562"/>
    <n v="9"/>
    <n v="2015"/>
    <n v="2"/>
    <x v="1"/>
    <m/>
    <m/>
    <s v="2.g. Bioteknologi"/>
    <s v="Allerød Gymnasium"/>
    <s v="Rådhusvej 6"/>
    <s v="3450 Allerød"/>
    <s v="Allerød"/>
    <e v="#N/A"/>
    <s v="Rådhusvej 6, 3450 Allerød"/>
    <d v="2015-04-20T00:00:00"/>
    <n v="100"/>
    <s v="-"/>
    <n v="0"/>
    <m/>
    <d v="2015-04-23T00:00:00"/>
    <d v="2015-04-29T00:00:00"/>
    <s v="Allerød/lillerød"/>
    <s v="Louise Lund Bækgaard"/>
    <m/>
    <m/>
    <n v="55.862330999999998"/>
    <n v="12.334121"/>
    <d v="2015-04-27T00:00:00"/>
    <s v="DL_F14-85_2"/>
    <d v="2015-05-06T00:00:00"/>
    <s v="125 µl EB"/>
    <n v="5.24"/>
    <s v="Clara/Frederikke/Mehrshrshad"/>
    <m/>
    <m/>
  </r>
  <r>
    <x v="1"/>
    <s v="F13-019"/>
    <x v="0"/>
    <s v="Birgitte Stokbro"/>
    <d v="2014-10-09T00:00:00"/>
    <s v="birgittestokbro@gmail.com"/>
    <m/>
    <n v="10"/>
    <n v="2014"/>
    <n v="1"/>
    <x v="0"/>
    <n v="29"/>
    <n v="1"/>
    <s v="2.g. Biologi"/>
    <s v="Allerød Gymnasium"/>
    <s v="Rådhusvej 6"/>
    <s v="3450 Allerød"/>
    <s v="Allerød"/>
    <e v="#N/A"/>
    <s v="Rådhusvej 6, 3450 Allerød"/>
    <d v="2014-05-21T00:00:00"/>
    <n v="50"/>
    <s v="Regnskab"/>
    <n v="1450"/>
    <m/>
    <d v="2014-05-26T00:00:00"/>
    <d v="2014-08-21T00:00:00"/>
    <s v="Furesø, Birkerød roklub"/>
    <s v="Birgitte Stokbro"/>
    <m/>
    <m/>
    <n v="55.815637000000002"/>
    <n v="12.433669999999999"/>
    <d v="2014-08-19T00:00:00"/>
    <s v="DL_F13-019"/>
    <m/>
    <m/>
    <m/>
    <m/>
    <s v="Ja"/>
    <d v="2014-10-02T00:00:00"/>
  </r>
  <r>
    <x v="1"/>
    <s v="F13-019"/>
    <x v="0"/>
    <s v="Birgitte Stokbro"/>
    <d v="2014-10-09T00:00:00"/>
    <s v="birgittestokbro@gmail.com"/>
    <m/>
    <n v="10"/>
    <n v="2014"/>
    <n v="1"/>
    <x v="0"/>
    <m/>
    <n v="1"/>
    <s v="2.g. Biologi"/>
    <s v="Allerød Gymnasium"/>
    <s v="Rådhusvej 6"/>
    <s v="3450 Allerød"/>
    <s v="Allerød"/>
    <e v="#N/A"/>
    <s v="Rådhusvej 6, 3450 Allerød"/>
    <d v="2014-05-21T00:00:00"/>
    <n v="50"/>
    <s v="Regnskab"/>
    <n v="0"/>
    <m/>
    <d v="2014-05-26T00:00:00"/>
    <d v="2014-08-21T00:00:00"/>
    <s v="Furesø, Dumpedalrendens udløb"/>
    <s v="Birgitte Stokbro"/>
    <m/>
    <m/>
    <n v="55.818671000000002"/>
    <n v="12.450365"/>
    <d v="2014-08-19T00:00:00"/>
    <s v="DL_F13-019"/>
    <m/>
    <m/>
    <m/>
    <m/>
    <s v="Ja"/>
    <d v="2014-10-02T00:00:00"/>
  </r>
  <r>
    <x v="1"/>
    <s v="F13-019"/>
    <x v="0"/>
    <s v="Birgitte Stokbro"/>
    <d v="2014-10-09T00:00:00"/>
    <s v="birgittestokbro@gmail.com"/>
    <m/>
    <n v="10"/>
    <n v="2014"/>
    <n v="1"/>
    <x v="0"/>
    <m/>
    <n v="1"/>
    <s v="2.g. Biologi"/>
    <s v="Allerød Gymnasium"/>
    <s v="Rådhusvej 6"/>
    <s v="3450 Allerød"/>
    <s v="Allerød"/>
    <e v="#N/A"/>
    <s v="Rådhusvej 6, 3450 Allerød"/>
    <d v="2014-05-21T00:00:00"/>
    <n v="50"/>
    <s v="Regnskab"/>
    <n v="0"/>
    <m/>
    <d v="2014-05-26T00:00:00"/>
    <d v="2014-08-21T00:00:00"/>
    <s v="Furesø, Holte roklub"/>
    <s v="Birgitte Stokbro"/>
    <m/>
    <m/>
    <n v="55.815147000000003"/>
    <n v="12.458601"/>
    <d v="2014-08-19T00:00:00"/>
    <s v="DL_F13-019"/>
    <m/>
    <m/>
    <m/>
    <m/>
    <s v="Ja"/>
    <d v="2014-10-02T00:00:00"/>
  </r>
  <r>
    <x v="1"/>
    <s v="F13-005"/>
    <x v="0"/>
    <s v="Vagn Rasmussen"/>
    <d v="2014-10-31T00:00:00"/>
    <s v="vra@mail.dk"/>
    <m/>
    <n v="10"/>
    <n v="2014"/>
    <n v="1"/>
    <x v="0"/>
    <n v="25"/>
    <n v="1"/>
    <s v="3.g. Biologi"/>
    <s v="Allerød Gymnasium"/>
    <s v="Rådhusvej 6"/>
    <s v="3450 Allerød"/>
    <s v="Allerød"/>
    <e v="#N/A"/>
    <s v="Rådhusvej 6, 3450 Allerød"/>
    <d v="2014-04-07T00:00:00"/>
    <n v="50"/>
    <s v="Regnskab"/>
    <n v="1250"/>
    <m/>
    <d v="2014-05-21T00:00:00"/>
    <d v="2014-07-03T00:00:00"/>
    <s v="Gymnasiesøen"/>
    <s v="Vagn Rasmussen"/>
    <m/>
    <m/>
    <n v="55.864296000000003"/>
    <n v="12.332907000000001"/>
    <d v="2014-06-30T00:00:00"/>
    <s v="DL_F13-005"/>
    <m/>
    <m/>
    <m/>
    <m/>
    <s v="Ja"/>
    <d v="2014-10-02T00:00:00"/>
  </r>
  <r>
    <x v="1"/>
    <s v="F13-005"/>
    <x v="0"/>
    <s v="Vagn Rasmussen"/>
    <d v="2014-10-31T00:00:00"/>
    <s v="vra@mail.dk"/>
    <m/>
    <n v="10"/>
    <n v="2014"/>
    <n v="1"/>
    <x v="0"/>
    <m/>
    <m/>
    <s v="3.g. Biologi"/>
    <s v="Allerød Gymnasium"/>
    <s v="Rådhusvej 7"/>
    <s v="3450 Allerød"/>
    <s v="Allerød"/>
    <e v="#N/A"/>
    <m/>
    <d v="2014-04-07T00:00:00"/>
    <n v="50"/>
    <s v="Regnskab"/>
    <n v="0"/>
    <m/>
    <d v="2014-05-21T00:00:00"/>
    <d v="2014-07-03T00:00:00"/>
    <s v="Regnvandsbassinet"/>
    <s v="Vagn Rasmussen"/>
    <m/>
    <m/>
    <n v="55.862619000000002"/>
    <n v="12.334232999999999"/>
    <d v="2014-06-30T00:00:00"/>
    <s v="DL_F13-005"/>
    <m/>
    <m/>
    <m/>
    <m/>
    <s v="Ja"/>
    <d v="2014-10-02T00:00:00"/>
  </r>
  <r>
    <x v="1"/>
    <s v="F13-005"/>
    <x v="0"/>
    <s v="Vagn Rasmussen"/>
    <d v="2014-10-31T00:00:00"/>
    <s v="vra@mail.dk"/>
    <m/>
    <n v="10"/>
    <n v="2014"/>
    <n v="1"/>
    <x v="0"/>
    <m/>
    <m/>
    <s v="3.g. Biologi"/>
    <s v="Allerød Gymnasium"/>
    <s v="Rådhusvej 8"/>
    <s v="3450 Allerød"/>
    <s v="Allerød"/>
    <e v="#N/A"/>
    <m/>
    <d v="2014-04-07T00:00:00"/>
    <n v="50"/>
    <s v="Regnskab"/>
    <n v="0"/>
    <m/>
    <d v="2014-05-21T00:00:00"/>
    <m/>
    <s v="Søren Hvidehusvej, Allerød"/>
    <s v="Vagn Rasmussen"/>
    <m/>
    <m/>
    <n v="55.872183"/>
    <n v="12.362057999999999"/>
    <d v="2014-06-30T00:00:00"/>
    <s v="DL_F13-005"/>
    <m/>
    <m/>
    <m/>
    <m/>
    <s v="Ja"/>
    <d v="2014-10-02T00:00:00"/>
  </r>
  <r>
    <x v="1"/>
    <s v="F13-045"/>
    <x v="0"/>
    <s v="Louise Lund Bækgaard"/>
    <d v="2014-11-20T00:00:00"/>
    <s v="louise.lund.baekgaard@skolekom.dk"/>
    <m/>
    <n v="11"/>
    <n v="2014"/>
    <n v="1"/>
    <x v="0"/>
    <n v="12"/>
    <n v="1"/>
    <s v="3.g. Bioteknologi"/>
    <s v="Allerød Gymnasium"/>
    <s v="Rådhusvej 6"/>
    <s v="3450 Allerød"/>
    <s v="Allerød"/>
    <e v="#N/A"/>
    <s v="Rådhusvej 6, 3450 Allerød"/>
    <d v="2014-06-26T00:00:00"/>
    <n v="100"/>
    <s v="Regnskab"/>
    <n v="1200"/>
    <m/>
    <d v="2014-06-26T00:00:00"/>
    <d v="2014-08-20T00:00:00"/>
    <s v="Rørmose, Allerød"/>
    <s v="Louise Lund Bækgaard"/>
    <m/>
    <m/>
    <n v="55.859008000000003"/>
    <n v="12.325931000000001"/>
    <d v="2014-08-18T00:00:00"/>
    <s v="DL_F13-045"/>
    <m/>
    <m/>
    <m/>
    <m/>
    <m/>
    <d v="2014-10-02T00:00:00"/>
  </r>
  <r>
    <x v="1"/>
    <s v="F14-006"/>
    <x v="0"/>
    <s v="Malthe Lund"/>
    <d v="2014-12-17T00:00:00"/>
    <s v="malthelund@gmail.com"/>
    <m/>
    <n v="12"/>
    <n v="2014"/>
    <n v="1"/>
    <x v="0"/>
    <n v="26"/>
    <n v="1"/>
    <s v="2.g. Biologi"/>
    <s v="Allerød Gymnasium"/>
    <s v="Rådhusvej 6"/>
    <s v="3450 Allerød"/>
    <s v="Allerød"/>
    <e v="#N/A"/>
    <s v="Rådhusvej 6, 3450 Allerød"/>
    <d v="2014-06-26T00:00:00"/>
    <n v="100"/>
    <s v="Regnskab"/>
    <n v="2600"/>
    <s v="Ombooket, læreren HAR modtaget indsamlingskit, men pgha efterårsferie ændrede han datoen"/>
    <d v="2014-06-26T00:00:00"/>
    <d v="2014-08-14T00:00:00"/>
    <s v="Tingvej Sø"/>
    <s v="Malthe Lund"/>
    <s v="55 51' 45.4'' N"/>
    <s v="12 20' 03.6'' Ø"/>
    <n v="55.86251"/>
    <n v="12.334213"/>
    <d v="2014-08-13T00:00:00"/>
    <s v="DL_F14-006"/>
    <m/>
    <m/>
    <m/>
    <m/>
    <m/>
    <d v="2014-10-02T00:00:00"/>
  </r>
  <r>
    <x v="1"/>
    <s v="F14-091"/>
    <x v="0"/>
    <s v="Vagn Rasmussen"/>
    <d v="2015-09-10T00:00:00"/>
    <s v="vra@mail.dk"/>
    <n v="21206073"/>
    <n v="9"/>
    <n v="2015"/>
    <n v="2"/>
    <x v="1"/>
    <n v="17"/>
    <n v="1"/>
    <s v="2.g. Biologi"/>
    <s v="Allerød Gymnasium"/>
    <s v="Rådhusvej 6"/>
    <s v="3450 Allerød"/>
    <s v="Allerød"/>
    <e v="#N/A"/>
    <s v="Rådhusvej 6, 3450 Allerød"/>
    <d v="2015-04-29T00:00:00"/>
    <n v="100"/>
    <s v="Regnskab"/>
    <n v="1700"/>
    <s v="Klassen har i april underøgt søens kvalitet ved undersøgelse af plante- og dyreliv, iltmåling, BI5, sigtdybde mm Undersøgelsen er del af et løbende samarbejde mellem Allerød Gymnasium og Grundejerforeningen omkring søen, som glæder sig til at høre resultatet af eDNA analyserne"/>
    <d v="2015-05-05T00:00:00"/>
    <d v="2015-05-05T00:00:00"/>
    <s v="Hvidehusvej, Allerød"/>
    <s v="Vagn Rasmussen"/>
    <m/>
    <m/>
    <n v="55.872183999999997"/>
    <n v="12.362007"/>
    <d v="2015-04-29T00:00:00"/>
    <s v="DL_F14-091"/>
    <d v="2015-05-06T00:00:00"/>
    <s v="125 µl EB"/>
    <n v="20.8"/>
    <m/>
    <m/>
    <m/>
  </r>
  <r>
    <x v="1"/>
    <s v="F15-007"/>
    <x v="0"/>
    <s v="Louise Lund Bækgaard"/>
    <d v="2015-09-29T00:00:00"/>
    <s v="louise.lund.baekaard@gmail.com"/>
    <n v="26152562"/>
    <n v="9"/>
    <n v="2015"/>
    <n v="2"/>
    <x v="1"/>
    <n v="20"/>
    <n v="1"/>
    <s v="2.g. Bioteknologi"/>
    <s v="Allerød Gymnasium"/>
    <s v="Rådhusvej 6"/>
    <s v="3450 Allerød"/>
    <s v="Allerød"/>
    <e v="#N/A"/>
    <s v="Rådhusvej 6, 3450 Allerød"/>
    <d v="2015-08-12T00:00:00"/>
    <n v="100"/>
    <s v="Regnskab"/>
    <n v="2000"/>
    <s v="Vi har tidligere booket en forløb, men måtte aflyse, og har derfor genbooket._x000d_ Vi har indsendt vandprøver. Det oprindelige bookingnummer var F14-85."/>
    <m/>
    <d v="2015-04-29T00:00:00"/>
    <s v="Allerød gymnasie regnvandsbassin"/>
    <s v="Louise Lund Bækgaard"/>
    <m/>
    <m/>
    <n v="55.862330999999998"/>
    <n v="12.334121"/>
    <d v="2015-04-27T00:00:00"/>
    <s v="DL_F14_85.1"/>
    <d v="2015-05-06T00:00:00"/>
    <s v="125 µl EB"/>
    <n v="11.6"/>
    <m/>
    <m/>
    <m/>
  </r>
  <r>
    <x v="1"/>
    <s v="F15-007"/>
    <x v="0"/>
    <s v="Louise Lund Bækgaard"/>
    <d v="2015-09-29T00:00:00"/>
    <s v="louise.lund.baekaard@gmail.com"/>
    <n v="26152562"/>
    <n v="9"/>
    <n v="2015"/>
    <n v="2"/>
    <x v="1"/>
    <m/>
    <m/>
    <s v="2.g. Bioteknologi"/>
    <s v="Allerød Gymnasium"/>
    <s v="Rådhusvej 6"/>
    <s v="3450 Allerød"/>
    <s v="Allerød"/>
    <e v="#N/A"/>
    <s v="Rådhusvej 6, 3450 Allerød"/>
    <d v="2015-08-12T00:00:00"/>
    <m/>
    <s v="N/A"/>
    <n v="0"/>
    <m/>
    <m/>
    <d v="2015-04-29T00:00:00"/>
    <s v="Allerød/lillerød"/>
    <s v="Louise Lund Bækgaard"/>
    <m/>
    <m/>
    <n v="55.862330999999998"/>
    <n v="12.334121"/>
    <d v="2015-04-27T00:00:00"/>
    <s v="DL_F14_85.2"/>
    <d v="2015-05-06T00:00:00"/>
    <s v="125 µl EB"/>
    <n v="5.24"/>
    <s v="Clara/Frederikke/Mehrshrshad"/>
    <m/>
    <m/>
  </r>
  <r>
    <x v="1"/>
    <s v="F15-037"/>
    <x v="0"/>
    <s v="Malthe Lund og Marianne Maigaard"/>
    <d v="2016-04-07T00:00:00"/>
    <s v="malthelund@gmail.com"/>
    <n v="26364844"/>
    <n v="4"/>
    <n v="2016"/>
    <n v="2"/>
    <x v="2"/>
    <n v="29"/>
    <n v="2"/>
    <s v="1.g. Biologi"/>
    <s v="Allerød Gymnasium"/>
    <s v="Rådhusvej 6"/>
    <s v="3450 Allerød"/>
    <s v="Fredensborg"/>
    <s v="Hovedstaden"/>
    <s v="Rådhusvej 6, 3450 Allerød"/>
    <d v="2015-10-28T00:00:00"/>
    <n v="100"/>
    <m/>
    <n v="2900"/>
    <s v="Har ej indsendt prøver (men prøve indsendt af Vagn Rasmussen, Allerød; DL_GYM_010 /Marie)"/>
    <m/>
    <m/>
    <m/>
    <s v="Malthe Lund og Marianne Maigaard"/>
    <m/>
    <m/>
    <m/>
    <m/>
    <m/>
    <m/>
    <m/>
    <m/>
    <m/>
    <m/>
    <m/>
    <m/>
  </r>
  <r>
    <x v="0"/>
    <s v="F14-068"/>
    <x v="1"/>
    <s v="Anne Winther Jørgensen"/>
    <d v="2015-05-06T00:00:00"/>
    <s v="aj@aurehoej.dk"/>
    <s v=" "/>
    <n v="5"/>
    <n v="2015"/>
    <n v="1"/>
    <x v="3"/>
    <n v="8"/>
    <n v="1"/>
    <s v="2.g. Biologi"/>
    <s v="Aurehøj Gymnasium"/>
    <s v="Skolevej 7"/>
    <s v="2820 Gentofte"/>
    <s v="Gentofte"/>
    <s v="Hovedstaden"/>
    <s v="Skolevej 7, 2820 Gentofte"/>
    <d v="2015-03-19T00:00:00"/>
    <n v="100"/>
    <s v="-"/>
    <n v="800"/>
    <m/>
    <d v="2015-04-01T00:00:00"/>
    <m/>
    <m/>
    <s v="Anne Winther Jørgensen"/>
    <m/>
    <m/>
    <m/>
    <m/>
    <m/>
    <e v="#REF!"/>
    <m/>
    <m/>
    <m/>
    <m/>
    <m/>
    <m/>
  </r>
  <r>
    <x v="1"/>
    <s v="F14-095"/>
    <x v="1"/>
    <s v="Anne Winther Jørgensen"/>
    <d v="2015-11-20T00:00:00"/>
    <s v="aj@aurehoej.dk"/>
    <m/>
    <n v="11"/>
    <n v="2015"/>
    <n v="2"/>
    <x v="1"/>
    <n v="9"/>
    <n v="1"/>
    <s v="2.g. Biologi"/>
    <s v="Aurehøj Gymnasium"/>
    <s v="Skolevej 7"/>
    <s v="2820 Gentofte"/>
    <s v="Gentofte"/>
    <s v="Hovedstaden"/>
    <m/>
    <d v="2015-05-16T00:00:00"/>
    <n v="100"/>
    <s v="Regnskab"/>
    <n v="900"/>
    <m/>
    <m/>
    <m/>
    <m/>
    <s v="Anne Winther Jørgensen"/>
    <m/>
    <m/>
    <m/>
    <m/>
    <m/>
    <m/>
    <m/>
    <m/>
    <m/>
    <m/>
    <m/>
    <m/>
  </r>
  <r>
    <x v="0"/>
    <s v="F14-032"/>
    <x v="2"/>
    <s v="Kirsten Thøgersen"/>
    <d v="2015-02-06T00:00:00"/>
    <s v="kt@bagkost.dk"/>
    <n v="30668133"/>
    <n v="2"/>
    <n v="2015"/>
    <n v="1"/>
    <x v="3"/>
    <n v="23"/>
    <n v="1"/>
    <s v="2.g. Bioteknologi"/>
    <s v="Bagsværd kostskole og Gymnasium"/>
    <s v="Aldershvilevej 138"/>
    <s v="2880 Bagsværd"/>
    <s v="Gladsaxe"/>
    <s v="Hovedstaden"/>
    <s v="Aldershvilevej 138, 2880 Bagsværd"/>
    <d v="2014-11-27T00:00:00"/>
    <n v="100"/>
    <s v="-"/>
    <n v="2300"/>
    <s v="Det er en dygtig klasse."/>
    <m/>
    <m/>
    <m/>
    <s v="Kirsten Thøgersen"/>
    <m/>
    <m/>
    <m/>
    <m/>
    <m/>
    <s v="DL_F14-032"/>
    <m/>
    <m/>
    <m/>
    <m/>
    <m/>
    <d v="2014-12-16T00:00:00"/>
  </r>
  <r>
    <x v="0"/>
    <s v="F14-066"/>
    <x v="3"/>
    <s v="Christina Høier Ricke"/>
    <d v="2015-05-20T00:00:00"/>
    <s v="cr@birke-gym.dk"/>
    <n v="61696739"/>
    <n v="5"/>
    <n v="2015"/>
    <n v="1"/>
    <x v="3"/>
    <n v="26"/>
    <n v="1"/>
    <s v="2.g. Biologi"/>
    <s v="Birkerød Gymnasium - HF - IB &amp; Kostskole"/>
    <s v="Søndervangen 56, "/>
    <s v="3460 Birkerød"/>
    <s v="Rudersdal"/>
    <s v="Sjælland"/>
    <s v="Søndervangen 56, , 3460 Birkerød"/>
    <d v="2015-03-11T00:00:00"/>
    <n v="100"/>
    <s v="-"/>
    <n v="2600"/>
    <m/>
    <d v="2015-04-01T00:00:00"/>
    <m/>
    <m/>
    <s v="Christina Høier Ricke"/>
    <m/>
    <m/>
    <m/>
    <m/>
    <m/>
    <s v="DL_F14-066"/>
    <m/>
    <m/>
    <m/>
    <m/>
    <m/>
    <m/>
  </r>
  <r>
    <x v="1"/>
    <s v="F13-025"/>
    <x v="3"/>
    <s v="Christina Høier Ricke"/>
    <d v="2014-10-24T00:00:00"/>
    <s v="cr@birke-gym.dk"/>
    <m/>
    <n v="10"/>
    <n v="2014"/>
    <n v="1"/>
    <x v="0"/>
    <n v="24"/>
    <n v="1"/>
    <s v="3.g. Biologi"/>
    <s v="Birkerød Gymnasium - HF - IB &amp; Kostskole"/>
    <s v="Søndervangen 56"/>
    <s v="3460 Birkerød"/>
    <s v="Rudersdal"/>
    <s v="Sjælland"/>
    <s v="Søndervangen 56, 3460 Birkerød"/>
    <d v="2014-05-27T00:00:00"/>
    <n v="50"/>
    <s v="Regnskab"/>
    <n v="1200"/>
    <m/>
    <d v="2014-05-28T00:00:00"/>
    <d v="2014-08-21T00:00:00"/>
    <s v="Dumpedalen vandhul"/>
    <s v="Christina Høier Ricke"/>
    <s v="55 50' 12'' N"/>
    <s v="12 26' 24'' Ø"/>
    <n v="55.83625"/>
    <n v="12.44074"/>
    <s v="?"/>
    <s v="DL_F13-025"/>
    <m/>
    <m/>
    <m/>
    <m/>
    <s v="Ja"/>
    <d v="2014-10-02T00:00:00"/>
  </r>
  <r>
    <x v="1"/>
    <s v="F13-022"/>
    <x v="3"/>
    <s v="Morten Eskildsen"/>
    <d v="2014-10-30T00:00:00"/>
    <s v="me@birke-gym.dk"/>
    <m/>
    <n v="10"/>
    <n v="2014"/>
    <n v="1"/>
    <x v="0"/>
    <n v="23"/>
    <n v="1"/>
    <s v="2.g. Biologi"/>
    <s v="Birkerød Gymnasium - HF - IB &amp; Kostskole"/>
    <s v="Søndervangen 56, "/>
    <s v="3460 Birkerød"/>
    <s v="Rudersdal"/>
    <s v="Sjælland"/>
    <s v="Søndervangen 56, , 3460 Birkerød"/>
    <d v="2014-05-23T00:00:00"/>
    <n v="50"/>
    <s v="Regnskab"/>
    <n v="1150"/>
    <m/>
    <d v="2014-05-26T00:00:00"/>
    <d v="2014-08-21T00:00:00"/>
    <s v="Birkerød Sø"/>
    <s v="Morten Eskildsen"/>
    <m/>
    <m/>
    <n v="55.836855999999997"/>
    <n v="12.426266999999999"/>
    <d v="2014-08-20T00:00:00"/>
    <s v="DL_F13-022"/>
    <m/>
    <m/>
    <m/>
    <m/>
    <s v="Forhørt"/>
    <d v="2014-10-02T00:00:00"/>
  </r>
  <r>
    <x v="1"/>
    <s v="F15-005"/>
    <x v="3"/>
    <s v="Christina Høier Ricke &amp; Jette Eibye-Jacobsen"/>
    <d v="2015-11-19T00:00:00"/>
    <s v="ei@birke-gym.dk"/>
    <n v="61696739"/>
    <n v="11"/>
    <n v="2015"/>
    <n v="2"/>
    <x v="1"/>
    <n v="16"/>
    <n v="2"/>
    <s v="3.g. Biologi"/>
    <s v="Birkerød Gymnasium - HF - IB &amp; Kostskole"/>
    <s v="Søndervangen 56"/>
    <s v="3460 Birkerød"/>
    <s v="Rudersdal"/>
    <s v="Sjælland"/>
    <s v="Søndervangen 56, 3460 Birkerød"/>
    <d v="2015-08-11T00:00:00"/>
    <n v="100"/>
    <s v="Regnskab"/>
    <n v="1600"/>
    <s v="Dette er et IB biologi hold og de skal meget gerne undervises på engelsk; material behøver ikke at være på engelsk, da alle har modtaget undervisning i sporget dansk."/>
    <s v="2015.08.21"/>
    <d v="2015-09-04T00:00:00"/>
    <s v="Dumpedalen, Birkerød"/>
    <s v="Christina Høier Ricke &amp; Jette Eibye-Jacobsen"/>
    <m/>
    <m/>
    <n v="55.835445999999997"/>
    <n v="12.441126000000001"/>
    <s v="?"/>
    <s v="DL_F15-005"/>
    <d v="2015-09-17T00:00:00"/>
    <s v="125 µl EB"/>
    <n v="25.8"/>
    <m/>
    <m/>
    <m/>
  </r>
  <r>
    <x v="1"/>
    <s v="F15-077"/>
    <x v="3"/>
    <s v="Christina Høier Ricke"/>
    <d v="2016-05-10T00:00:00"/>
    <s v="cr@birke-gym.dk"/>
    <n v="61696739"/>
    <n v="5"/>
    <n v="2016"/>
    <n v="2"/>
    <x v="2"/>
    <n v="25"/>
    <n v="1"/>
    <s v="2.g. Biologi"/>
    <s v="Birkerød Gymnasium - HF - IB &amp; Kostskole"/>
    <s v="Søndervangen 56"/>
    <s v="3460 Birkerød"/>
    <s v="Rudersdal"/>
    <s v="Sjælland"/>
    <s v="Søndervangen 56, 3460 Birkerød"/>
    <d v="2016-01-05T00:00:00"/>
    <n v="100"/>
    <m/>
    <n v="2500"/>
    <s v="Klassen er en international IB klasse, så det normale undervisnings sprog for dem er engelsk, men de fleste forstår noget dansk. Så ligesom sidst vi var på besøg kunne det være fantastisk med samme material (på dansk) men selve underviningen på engelsk? mvh, Christina"/>
    <m/>
    <m/>
    <m/>
    <m/>
    <m/>
    <m/>
    <m/>
    <m/>
    <m/>
    <m/>
    <m/>
    <m/>
    <m/>
    <m/>
    <m/>
    <m/>
  </r>
  <r>
    <x v="1"/>
    <s v="F15-079"/>
    <x v="3"/>
    <s v="Jette Eibye-Jacobsen"/>
    <d v="2016-05-17T00:00:00"/>
    <s v="ei@birke-gym.dk"/>
    <n v="22913753"/>
    <n v="5"/>
    <n v="2016"/>
    <n v="2"/>
    <x v="2"/>
    <n v="20"/>
    <n v="1"/>
    <s v="2.g. Biologi"/>
    <s v="Birkerød Gymnasium - HF - IB &amp; Kostskole"/>
    <s v="Søndervangen 56"/>
    <s v="3460 Birkerød"/>
    <s v="Rudersdal"/>
    <m/>
    <s v="Søndervangen 56, 3460 Birkerød"/>
    <d v="2016-01-07T00:00:00"/>
    <n v="100"/>
    <m/>
    <n v="2000"/>
    <s v="Dette er en IB klasse og vi vil værdsætte det voldsomt, hvis det kan lade sig gøre at gennemføre det meste af dagen på engelsk :o)"/>
    <m/>
    <m/>
    <m/>
    <m/>
    <m/>
    <m/>
    <m/>
    <m/>
    <m/>
    <m/>
    <m/>
    <m/>
    <m/>
    <m/>
    <m/>
    <m/>
  </r>
  <r>
    <x v="1"/>
    <s v="F13-012"/>
    <x v="4"/>
    <s v="Peter Sjøholm"/>
    <d v="2014-10-21T00:00:00"/>
    <s v="sj@boag.nu"/>
    <m/>
    <n v="10"/>
    <n v="2014"/>
    <n v="1"/>
    <x v="0"/>
    <n v="28"/>
    <n v="1"/>
    <s v="2.g. Biologi"/>
    <s v="Borupgaard Gymnasium"/>
    <s v="Lautruphøj 9"/>
    <s v="2750 Ballerup"/>
    <s v="Ballerup"/>
    <s v="Sjælland"/>
    <s v="Lautruphøj 9, 2750 Ballerup"/>
    <d v="2014-04-08T00:00:00"/>
    <n v="50"/>
    <s v="Regnskab"/>
    <n v="1400"/>
    <m/>
    <d v="2014-05-21T00:00:00"/>
    <m/>
    <s v="Borupgaard Gymnasium, lille sø"/>
    <s v="Peter Sjøholm"/>
    <n v="55.736691999999998"/>
    <n v="12.383048"/>
    <n v="55.736691999999998"/>
    <n v="12.383048"/>
    <d v="2014-06-25T00:00:00"/>
    <s v="DL_F13-012"/>
    <m/>
    <m/>
    <m/>
    <m/>
    <s v="Ja"/>
    <d v="2014-10-02T00:00:00"/>
  </r>
  <r>
    <x v="1"/>
    <s v="F13-012"/>
    <x v="4"/>
    <s v="Peter Sjøholm"/>
    <d v="2014-10-21T00:00:00"/>
    <s v="sj@boag.nu"/>
    <m/>
    <n v="10"/>
    <n v="2014"/>
    <n v="1"/>
    <x v="0"/>
    <m/>
    <m/>
    <s v="2.g. Biologi"/>
    <s v="Borupgaard Gymnasium"/>
    <s v="Lautruphøj 9"/>
    <s v="2750 Ballerup"/>
    <s v="Ballerup"/>
    <s v="Sjælland"/>
    <s v="Lautruphøj 9, 2750 Ballerup"/>
    <d v="2014-04-08T00:00:00"/>
    <n v="50"/>
    <s v="Regnskab"/>
    <n v="0"/>
    <s v="vi vil gerne tage vandprøven i sensommeren, så send venligst materiale på forhånd"/>
    <d v="2014-05-21T00:00:00"/>
    <m/>
    <s v="Bringe Mose, Flyvestation Værløse"/>
    <s v="Peter Sjøholm"/>
    <n v="55.772044000000001"/>
    <n v="12.299616"/>
    <n v="55.772044000000001"/>
    <n v="12.299616"/>
    <d v="2014-06-25T00:00:00"/>
    <s v="DL_F13-012"/>
    <m/>
    <m/>
    <m/>
    <m/>
    <s v="Ja"/>
    <d v="2014-10-02T00:00:00"/>
  </r>
  <r>
    <x v="1"/>
    <s v="F14-075"/>
    <x v="4"/>
    <s v="Jens Bøgeskov"/>
    <d v="2015-09-17T00:00:00"/>
    <s v="jb@boag.nu"/>
    <n v="29893667"/>
    <n v="9"/>
    <n v="2015"/>
    <n v="2"/>
    <x v="1"/>
    <n v="13"/>
    <n v="2"/>
    <s v="3.g. Bioteknologi"/>
    <s v="Borupgaard Gymnasium"/>
    <s v="Lautruphøj 9"/>
    <s v="2750 Ballerup"/>
    <s v="Ballerup"/>
    <e v="#N/A"/>
    <s v="Lautruphøj 9, 2750 Ballerup"/>
    <d v="2015-04-06T00:00:00"/>
    <n v="100"/>
    <s v="Regnskab"/>
    <n v="1500"/>
    <m/>
    <d v="2015-04-15T00:00:00"/>
    <d v="2015-05-05T00:00:00"/>
    <s v="Digterparken, Ballerup"/>
    <s v="Jens Bøgeskov"/>
    <s v="55° 44' 28'' N"/>
    <s v="12° 22' 37'' E"/>
    <n v="55.740699999999997"/>
    <n v="12.376968"/>
    <m/>
    <s v="DL_F14-075"/>
    <d v="2015-05-06T00:00:00"/>
    <s v="125 µl EB"/>
    <n v="2.2000000000000002"/>
    <m/>
    <m/>
    <m/>
  </r>
  <r>
    <x v="1"/>
    <s v="F15-028"/>
    <x v="4"/>
    <s v="Ditte Zimmermann"/>
    <d v="2015-11-06T00:00:00"/>
    <s v="db@boag.nu"/>
    <n v="91250681"/>
    <n v="11"/>
    <n v="2015"/>
    <n v="2"/>
    <x v="1"/>
    <n v="13"/>
    <n v="1"/>
    <s v="3.g. Biologi"/>
    <s v="Borupgaard Gymnasium"/>
    <s v="Lautruphøj 9"/>
    <s v="2750 Ballerup"/>
    <s v="Ballerup"/>
    <e v="#N/A"/>
    <s v="Lautruphøj 9, 2750 Ballerup"/>
    <d v="2015-10-07T00:00:00"/>
    <n v="100"/>
    <s v="Regnskab"/>
    <n v="1500"/>
    <m/>
    <m/>
    <m/>
    <m/>
    <s v="Ditte Zimmermann"/>
    <m/>
    <m/>
    <m/>
    <m/>
    <m/>
    <m/>
    <m/>
    <m/>
    <m/>
    <m/>
    <m/>
    <m/>
  </r>
  <r>
    <x v="1"/>
    <s v="F15-034"/>
    <x v="4"/>
    <s v="Jens Bøgeskov"/>
    <d v="2016-04-28T00:00:00"/>
    <s v="jb@boag.nu"/>
    <n v="29893667"/>
    <n v="4"/>
    <n v="2016"/>
    <n v="2"/>
    <x v="2"/>
    <n v="20"/>
    <n v="2"/>
    <s v="2.g. Bioteknologi"/>
    <s v="Borupgaard Gymnasium"/>
    <s v="Lautruphøj 9"/>
    <s v="2750 Ballerup"/>
    <s v="Ballerup"/>
    <e v="#N/A"/>
    <s v="Lautruphøj 9, 2750 Ballerup"/>
    <d v="2015-10-23T00:00:00"/>
    <n v="100"/>
    <m/>
    <n v="2000"/>
    <m/>
    <m/>
    <m/>
    <m/>
    <s v="Jens Bøgeskov"/>
    <m/>
    <m/>
    <m/>
    <m/>
    <m/>
    <m/>
    <m/>
    <m/>
    <m/>
    <m/>
    <m/>
    <m/>
  </r>
  <r>
    <x v="1"/>
    <s v="F15-086"/>
    <x v="5"/>
    <s v="Ivar Dencker"/>
    <d v="2016-05-25T00:00:00"/>
    <s v="ivde@celf.dk"/>
    <n v="51360563"/>
    <n v="5"/>
    <n v="2016"/>
    <n v="2"/>
    <x v="2"/>
    <n v="22"/>
    <n v="2"/>
    <s v="1.g. Bioteknologi"/>
    <s v="CELF"/>
    <s v="Kringelborg Alle 7"/>
    <s v="4800 Nykøbing F"/>
    <s v="Guldborgsund"/>
    <m/>
    <s v="Kringelborg Alle 7, 4800 Nykøbing F"/>
    <d v="2016-01-25T00:00:00"/>
    <n v="100"/>
    <m/>
    <n v="2200"/>
    <m/>
    <m/>
    <m/>
    <m/>
    <m/>
    <m/>
    <m/>
    <m/>
    <m/>
    <m/>
    <m/>
    <m/>
    <m/>
    <m/>
    <m/>
    <m/>
    <m/>
  </r>
  <r>
    <x v="1"/>
    <s v="F13-020"/>
    <x v="6"/>
    <s v="Jette Feld"/>
    <d v="2014-10-28T00:00:00"/>
    <s v="jf@cg-gym.dk"/>
    <m/>
    <n v="10"/>
    <n v="2014"/>
    <n v="1"/>
    <x v="0"/>
    <n v="11"/>
    <n v="1"/>
    <s v="3.g. Bioteknologi"/>
    <s v="Christianshavns Gymnasium"/>
    <s v="Princessegade 35"/>
    <s v="1422 København K"/>
    <s v="København"/>
    <e v="#N/A"/>
    <s v="Princessegade 35, 1422 København K"/>
    <d v="2014-05-21T00:00:00"/>
    <n v="50"/>
    <s v="Regnskab"/>
    <n v="550"/>
    <m/>
    <d v="2014-05-26T00:00:00"/>
    <d v="2014-08-25T00:00:00"/>
    <s v="Store Høj Søen"/>
    <s v="Jette Feld"/>
    <m/>
    <m/>
    <n v="55.616430999999999"/>
    <n v="12.561407000000001"/>
    <d v="2014-08-21T00:00:00"/>
    <s v="DL_F13-020"/>
    <m/>
    <m/>
    <m/>
    <m/>
    <s v="Forhørt"/>
    <d v="2014-10-02T00:00:00"/>
  </r>
  <r>
    <x v="1"/>
    <s v="F14-061"/>
    <x v="6"/>
    <s v="Rasmus Andreasen"/>
    <d v="2015-05-21T00:00:00"/>
    <s v="ra@cg-gym.dk"/>
    <n v="26826010"/>
    <n v="5"/>
    <n v="2015"/>
    <n v="1"/>
    <x v="3"/>
    <n v="15"/>
    <n v="1"/>
    <s v="2.g. Biologi"/>
    <s v="Christianshavns Gymnasium"/>
    <s v="Prinsessegade 35 "/>
    <s v="1422 København K"/>
    <s v="København"/>
    <e v="#N/A"/>
    <s v="Prinsessegade 35 , 1422 København K"/>
    <d v="2015-02-05T00:00:00"/>
    <n v="100"/>
    <s v="Regnskab"/>
    <n v="1500"/>
    <m/>
    <d v="2015-04-01T00:00:00"/>
    <d v="2015-05-08T00:00:00"/>
    <s v="Utterslev mose"/>
    <s v="Rasmus Andreasen"/>
    <m/>
    <m/>
    <n v="55.7196"/>
    <n v="12.519600000000001"/>
    <d v="2015-05-07T00:00:00"/>
    <s v="DL_F14-061"/>
    <d v="2015-05-12T00:00:00"/>
    <s v="125 µl EB"/>
    <n v="25.6"/>
    <m/>
    <m/>
    <m/>
  </r>
  <r>
    <x v="1"/>
    <s v="F14-098"/>
    <x v="6"/>
    <s v="Jette Feld"/>
    <d v="2015-11-11T00:00:00"/>
    <s v="jf@cg-gym.dk"/>
    <n v="29800128"/>
    <n v="11"/>
    <n v="2015"/>
    <n v="2"/>
    <x v="1"/>
    <m/>
    <m/>
    <s v="2.g. Bioteknologi"/>
    <s v="Christianshavns Gymnasium"/>
    <s v="Princessegade 35"/>
    <s v="1422 KBH K"/>
    <s v="København"/>
    <s v="Sjælland"/>
    <s v="Princessegade 35, 1422 KBH K"/>
    <d v="2015-05-27T00:00:00"/>
    <n v="100"/>
    <s v="N/A"/>
    <n v="0"/>
    <m/>
    <d v="2015-06-02T00:00:00"/>
    <m/>
    <s v="Kastrupfortet"/>
    <s v="Jette Feld"/>
    <m/>
    <m/>
    <n v="55.649795400000002"/>
    <n v="12.638346"/>
    <d v="2015-06-22T00:00:00"/>
    <s v="DL_F14-098"/>
    <d v="2015-07-27T00:00:00"/>
    <s v="125 µl EB"/>
    <n v="24"/>
    <m/>
    <m/>
    <m/>
  </r>
  <r>
    <x v="1"/>
    <s v="F14-098"/>
    <x v="6"/>
    <s v="Jette Feld"/>
    <d v="2015-11-11T00:00:00"/>
    <s v="jf@cg-gym.dk"/>
    <n v="29800128"/>
    <n v="11"/>
    <n v="2015"/>
    <n v="2"/>
    <x v="1"/>
    <n v="14"/>
    <n v="1"/>
    <s v="2.g. Bioteknologi"/>
    <s v="Christianshavns Gymnasium"/>
    <s v="Princessegade 35"/>
    <s v="1422 KBH K"/>
    <s v="København"/>
    <s v="Hovedstaden"/>
    <s v="Princessegade 35, 1422 KBH K"/>
    <d v="2015-05-27T00:00:00"/>
    <n v="100"/>
    <s v="Regnskab"/>
    <n v="1400"/>
    <m/>
    <d v="2015-06-02T00:00:00"/>
    <d v="2015-10-09T00:00:00"/>
    <s v="Kastrupfortet"/>
    <s v="Jette Feld"/>
    <m/>
    <m/>
    <n v="55.649795400000002"/>
    <n v="12.638346"/>
    <d v="2015-10-07T00:00:00"/>
    <s v="DL_F14-098.2"/>
    <d v="2015-10-21T00:00:00"/>
    <s v="125 µl EB"/>
    <n v="79.2"/>
    <m/>
    <m/>
    <m/>
  </r>
  <r>
    <x v="1"/>
    <s v="F15-052"/>
    <x v="7"/>
    <s v="Kazem Neisari"/>
    <d v="2016-03-02T00:00:00"/>
    <s v="kn@detfri.dk"/>
    <n v="51367695"/>
    <n v="3"/>
    <n v="2016"/>
    <n v="2"/>
    <x v="2"/>
    <n v="28"/>
    <n v="1"/>
    <s v="1.g. Biologi"/>
    <s v="Det frie Gymnasium"/>
    <s v="Møllegade 26"/>
    <s v="2200 København"/>
    <s v="København"/>
    <s v="Hovedstaden"/>
    <s v="Møllegade 26, 2200 København"/>
    <d v="2015-11-17T00:00:00"/>
    <n v="100"/>
    <m/>
    <n v="2800"/>
    <s v="Klassen har den basale viden om genetik inden besøget."/>
    <m/>
    <m/>
    <m/>
    <m/>
    <m/>
    <m/>
    <m/>
    <m/>
    <m/>
    <m/>
    <m/>
    <m/>
    <m/>
    <m/>
    <m/>
    <m/>
  </r>
  <r>
    <x v="1"/>
    <s v="F14-058"/>
    <x v="8"/>
    <s v="Rikke Anker Jensen"/>
    <d v="2015-04-07T00:00:00"/>
    <s v="rj@egedal-gym.dk"/>
    <n v="29914554"/>
    <n v="4"/>
    <n v="2015"/>
    <n v="1"/>
    <x v="3"/>
    <n v="16"/>
    <n v="1"/>
    <s v="3.g. Biologi"/>
    <s v="Egedal Gymnasium &amp; HF"/>
    <s v="Gymnasievej 1"/>
    <s v="3660 Stenløse"/>
    <s v="Egedal"/>
    <s v="Hovedstaden"/>
    <s v="Gymnasievej 1, 3660 Stenløse"/>
    <d v="2015-02-02T00:00:00"/>
    <n v="100"/>
    <s v="Regnskab"/>
    <n v="1600"/>
    <m/>
    <m/>
    <m/>
    <m/>
    <s v="Rikke Anker Jensen"/>
    <m/>
    <m/>
    <m/>
    <m/>
    <m/>
    <s v="DL_F14-058"/>
    <m/>
    <m/>
    <m/>
    <m/>
    <m/>
    <m/>
  </r>
  <r>
    <x v="1"/>
    <s v="F14-078"/>
    <x v="8"/>
    <s v="Rikke Anker Jensen"/>
    <d v="2015-10-23T00:00:00"/>
    <s v="rj@egedal-gym.dk"/>
    <n v="29914554"/>
    <n v="10"/>
    <n v="2015"/>
    <n v="2"/>
    <x v="1"/>
    <n v="30"/>
    <n v="2"/>
    <s v="2.g. Biologi"/>
    <s v="Egedal Gymnasium &amp; HF"/>
    <s v="Gymnasievej 1"/>
    <s v="3660 Stenløse"/>
    <s v="Egedal"/>
    <s v="Hovedstaden"/>
    <s v="Gymnasievej 1, 3660 Stenløse"/>
    <d v="2015-04-08T00:00:00"/>
    <n v="100"/>
    <s v="Regnskab"/>
    <n v="3000"/>
    <s v="Klassen er på en naturvidenskabelig studieretning med Bio A, kemi B og Mat B og er generelt både dygtige og ambitiøse udi det naturvidenskabelige så bare fyld på:-)"/>
    <d v="2015-04-15T00:00:00"/>
    <d v="2015-06-12T00:00:00"/>
    <s v="Rødedam, Gribskov"/>
    <s v="Rikke Anker Jensen"/>
    <s v="55° 58' 12,2'' N"/>
    <s v="12° 16' 53,7'' E"/>
    <n v="55.970056"/>
    <n v="12.281582999999999"/>
    <d v="2015-06-08T00:00:00"/>
    <s v="DL_F14-78.1"/>
    <d v="2015-06-24T00:00:00"/>
    <s v="125 µl EB"/>
    <n v="8.34"/>
    <m/>
    <m/>
    <m/>
  </r>
  <r>
    <x v="1"/>
    <s v="F14-078"/>
    <x v="8"/>
    <s v="Rikke Anker Jensen"/>
    <d v="2015-10-23T00:00:00"/>
    <s v="rj@egedal-gym.dk"/>
    <n v="29914554"/>
    <n v="10"/>
    <n v="2015"/>
    <n v="2"/>
    <x v="1"/>
    <m/>
    <m/>
    <s v="2.g. Biologi"/>
    <s v="Egedal Gymnasium &amp; HF"/>
    <s v="Gymnasievej 1"/>
    <s v="3660 Stenløse"/>
    <s v="Egedal"/>
    <s v="Hovedstaden"/>
    <s v="Gymnasievej 1, 3660 Stenløse"/>
    <d v="2015-04-08T00:00:00"/>
    <n v="100"/>
    <s v="N/A"/>
    <n v="0"/>
    <s v="Klassen er på en naturvidenskabelig studieretning med Bio A, kemi B og Mat B og er generelt både dygtige og ambitiøse udi det naturvidenskabelige så bare fyld på:-)"/>
    <d v="2015-04-15T00:00:00"/>
    <d v="2015-06-16T00:00:00"/>
    <s v="Store Gribsø"/>
    <s v="Rikke Anker Jensen"/>
    <s v="55° 59' 79'' N"/>
    <s v="12° 18' 03'' E"/>
    <n v="55.984842999999998"/>
    <n v="12.302713000000001"/>
    <d v="2015-06-08T00:00:00"/>
    <s v="DL_F14-78.2"/>
    <d v="2015-06-24T00:00:00"/>
    <s v="125 µl EB"/>
    <n v="7.28"/>
    <m/>
    <m/>
    <m/>
  </r>
  <r>
    <x v="1"/>
    <s v="F15-032"/>
    <x v="8"/>
    <s v="Malene Sloth-Brodersen"/>
    <d v="2016-01-08T00:00:00"/>
    <s v="malene@sloth-brodersen.dk"/>
    <n v="27304769"/>
    <n v="1"/>
    <n v="2016"/>
    <n v="2"/>
    <x v="2"/>
    <n v="21"/>
    <n v="1"/>
    <s v="3.g. Biologi"/>
    <s v="Egedal Gymnasium &amp; HF"/>
    <s v="Gymnasievej 2"/>
    <s v="3660 Stenløse"/>
    <s v="Egedal"/>
    <s v="Hovedstaden"/>
    <s v="Gymnasievej 2, 3660 Stenløse"/>
    <d v="2015-10-21T00:00:00"/>
    <n v="100"/>
    <m/>
    <n v="2100"/>
    <m/>
    <m/>
    <m/>
    <m/>
    <s v="Malene Sloth-Brodersen"/>
    <m/>
    <m/>
    <m/>
    <m/>
    <m/>
    <m/>
    <m/>
    <m/>
    <m/>
    <m/>
    <m/>
    <m/>
  </r>
  <r>
    <x v="1"/>
    <s v="F14-016"/>
    <x v="9"/>
    <s v="Peter Rostgaard Christensen"/>
    <d v="2014-12-05T00:00:00"/>
    <s v="prc@esnord.dk"/>
    <m/>
    <n v="12"/>
    <n v="2014"/>
    <n v="1"/>
    <x v="0"/>
    <n v="13"/>
    <n v="1"/>
    <s v="3.g. Biologi"/>
    <s v="Erhvervsskolen Nordsjælland, HTX Hillerød"/>
    <s v="Carlsbergvej 34"/>
    <s v="3400 Hillerød"/>
    <s v="Hillerød"/>
    <s v="Hovedstaden"/>
    <s v="Carlsbergvej 34, 3400 Hillerød"/>
    <d v="2014-08-26T00:00:00"/>
    <n v="100"/>
    <s v="Regnskab"/>
    <n v="1300"/>
    <m/>
    <d v="2014-08-27T00:00:00"/>
    <m/>
    <m/>
    <s v="Peter Rostgaard Christensen"/>
    <m/>
    <m/>
    <m/>
    <m/>
    <m/>
    <s v="DL_F14-016"/>
    <m/>
    <m/>
    <m/>
    <m/>
    <m/>
    <d v="2014-10-02T00:00:00"/>
  </r>
  <r>
    <x v="1"/>
    <s v="F14-079"/>
    <x v="9"/>
    <s v="Peter Rostgaard Christensen"/>
    <d v="2015-05-22T00:00:00"/>
    <s v="prc@esnord.dk"/>
    <n v="21515609"/>
    <n v="5"/>
    <n v="2015"/>
    <n v="1"/>
    <x v="3"/>
    <n v="22"/>
    <n v="1"/>
    <s v="1.g. Biologi"/>
    <s v="Erhvervsskolen Nordsjælland, HTX Hillerød"/>
    <s v="Carlsbergvej 34"/>
    <s v="3400 Hillerød"/>
    <s v="Hillerød"/>
    <s v="Hovedstaden"/>
    <s v="Carlsbergvej 34, 3400 Hillerød"/>
    <d v="2015-04-08T00:00:00"/>
    <n v="100"/>
    <s v="Regnskab"/>
    <n v="2200"/>
    <m/>
    <d v="2015-04-15T00:00:00"/>
    <d v="2015-04-28T00:00:00"/>
    <s v="Teglgårdssøen, Hillerød"/>
    <s v="Peter Rostgaard Christensen"/>
    <s v="55° 55' 25'' N"/>
    <s v="12° 18' 50'' E"/>
    <n v="55.923611000000001"/>
    <n v="12.313889"/>
    <d v="2015-04-27T00:00:00"/>
    <s v="DL_F14-079"/>
    <d v="2015-04-29T00:00:00"/>
    <s v="125 µl EB"/>
    <n v="9.8000000000000007"/>
    <m/>
    <m/>
    <m/>
  </r>
  <r>
    <x v="1"/>
    <s v="F15-068"/>
    <x v="9"/>
    <s v="Gabriel Bjerre"/>
    <d v="2016-05-03T00:00:00"/>
    <s v="gbj@esnord.dk"/>
    <n v="28570047"/>
    <n v="5"/>
    <n v="2016"/>
    <n v="2"/>
    <x v="2"/>
    <n v="27"/>
    <n v="1"/>
    <s v="2.g. Bioteknologi"/>
    <s v="Erhvervsskolen Nordsjælland, HTX Hillerød"/>
    <s v="Carlsbergvej 34"/>
    <s v="3400 Hillerød"/>
    <s v="Hillerød"/>
    <s v="Midtjylland"/>
    <s v="Carlsbergvej 34, 3400 Hillerød"/>
    <d v="2015-12-03T00:00:00"/>
    <n v="100"/>
    <m/>
    <n v="2700"/>
    <m/>
    <m/>
    <m/>
    <m/>
    <m/>
    <m/>
    <m/>
    <m/>
    <m/>
    <m/>
    <m/>
    <m/>
    <m/>
    <m/>
    <m/>
    <m/>
    <m/>
  </r>
  <r>
    <x v="1"/>
    <s v="F15-069"/>
    <x v="9"/>
    <s v="Maria Rentsch"/>
    <d v="2016-05-04T00:00:00"/>
    <s v="mare@esnord.dk"/>
    <n v="20404152"/>
    <n v="5"/>
    <n v="2016"/>
    <n v="2"/>
    <x v="2"/>
    <n v="27"/>
    <n v="1"/>
    <s v="2.g. Biologi"/>
    <s v="Erhvervsskolen Nordsjælland, HTX Hillerød"/>
    <s v="Carlsbergvej 34"/>
    <s v="3400 Hillerød"/>
    <s v="Hillerød"/>
    <s v="Hovedstaden"/>
    <s v="Carlsbergvej 34, 3400 Hillerød"/>
    <d v="2015-12-03T00:00:00"/>
    <n v="100"/>
    <m/>
    <n v="2700"/>
    <m/>
    <m/>
    <m/>
    <m/>
    <m/>
    <m/>
    <m/>
    <m/>
    <m/>
    <m/>
    <m/>
    <m/>
    <m/>
    <m/>
    <m/>
    <m/>
    <m/>
  </r>
  <r>
    <x v="0"/>
    <s v="F14-023"/>
    <x v="10"/>
    <s v="Katrine Skjøth"/>
    <d v="2015-12-10T00:00:00"/>
    <s v="katrineskjoeth@yahoo.dk"/>
    <n v="40786427"/>
    <n v="12"/>
    <n v="2015"/>
    <n v="2"/>
    <x v="1"/>
    <n v="28"/>
    <n v="1"/>
    <s v="2.g. Biologi"/>
    <s v="Espergærde Gymnasium og HF"/>
    <s v="Gymnasievej 2"/>
    <s v="3060 Espergærde"/>
    <s v="Helsingør"/>
    <s v="Hovedstaden"/>
    <s v="Gymnasievej 2, 3060 Espergærde"/>
    <d v="2014-11-03T00:00:00"/>
    <n v="100"/>
    <s v="-"/>
    <n v="2800"/>
    <m/>
    <d v="2015-04-01T00:00:00"/>
    <m/>
    <m/>
    <s v="Katrine Skjøth"/>
    <m/>
    <m/>
    <m/>
    <m/>
    <m/>
    <s v="DL_F14-023"/>
    <m/>
    <m/>
    <m/>
    <m/>
    <m/>
    <d v="2014-12-16T00:00:00"/>
  </r>
  <r>
    <x v="1"/>
    <s v="F13-014"/>
    <x v="10"/>
    <s v="Kirsten Hede"/>
    <d v="2014-10-22T00:00:00"/>
    <s v="he@eg-gym.dk"/>
    <m/>
    <n v="10"/>
    <n v="2014"/>
    <n v="1"/>
    <x v="0"/>
    <n v="26"/>
    <n v="1"/>
    <s v="3.g. Biologi"/>
    <s v="Espergærde Gymnasium og HF"/>
    <s v="Gymnasievej 2"/>
    <s v="3060 Espergærde"/>
    <s v="Helsingør"/>
    <s v="Hovedstaden"/>
    <s v="Gymnasievej 2, 3060 Espergærde"/>
    <d v="2014-05-15T00:00:00"/>
    <n v="50"/>
    <s v="Regnskab"/>
    <n v="1300"/>
    <m/>
    <d v="2014-05-21T00:00:00"/>
    <d v="2014-08-14T00:00:00"/>
    <s v="Gurre Sø, Nordsjælland"/>
    <s v="Kirsten Hede"/>
    <m/>
    <m/>
    <n v="56.032722"/>
    <n v="12.470499999999999"/>
    <d v="2014-08-13T00:00:00"/>
    <s v="DL_F13-014"/>
    <m/>
    <m/>
    <m/>
    <m/>
    <s v="Ja"/>
    <d v="2014-10-02T00:00:00"/>
  </r>
  <r>
    <x v="1"/>
    <s v="F15-020"/>
    <x v="10"/>
    <s v="Rikke Louise Rentsch"/>
    <d v="2015-11-10T00:00:00"/>
    <s v="RI@eg-gym.dk"/>
    <n v="21929989"/>
    <n v="11"/>
    <n v="2015"/>
    <n v="2"/>
    <x v="1"/>
    <n v="30"/>
    <n v="1"/>
    <s v="3.g. Biologi"/>
    <s v="Espergærde Gymnasium og HF"/>
    <s v="Gymnasievej 2"/>
    <s v="3060 Espergærde"/>
    <s v="Helsingør"/>
    <s v="Hovedstaden"/>
    <s v="Gymnasievej 2, 3060 Espergærde"/>
    <d v="2015-08-27T00:00:00"/>
    <n v="100"/>
    <s v="Regnskab"/>
    <n v="3000"/>
    <s v="Biologi A"/>
    <s v="2015.09.07"/>
    <d v="2015-10-20T00:00:00"/>
    <s v="Egebæksvang"/>
    <s v="Rikke Louise Rentsch"/>
    <m/>
    <m/>
    <n v="55.999209"/>
    <n v="12.563916000000001"/>
    <d v="2015-10-09T00:00:00"/>
    <s v="DL_F15-020.1"/>
    <d v="2015-10-21T00:00:00"/>
    <s v="125 µl EB"/>
    <n v="7.8"/>
    <s v="Kun 50ml vand igennem filter"/>
    <m/>
    <m/>
  </r>
  <r>
    <x v="1"/>
    <s v="F15-020"/>
    <x v="10"/>
    <s v="Rikke Louise Rentsch"/>
    <d v="2015-11-10T00:00:00"/>
    <s v="RI@eg-gym.dk"/>
    <n v="21929989"/>
    <n v="11"/>
    <n v="2015"/>
    <n v="2"/>
    <x v="1"/>
    <m/>
    <m/>
    <s v="3.g. Biologi"/>
    <s v="Espergærde Gymnasium og HF"/>
    <s v="Gymnasievej 2"/>
    <s v="3060 Espergærde"/>
    <s v="Helsingør"/>
    <s v="Hovedstaden"/>
    <s v="Gymnasievej 2, 3060 Espergærde"/>
    <d v="2015-08-27T00:00:00"/>
    <n v="100"/>
    <s v="N/A"/>
    <n v="0"/>
    <s v="Biologi A"/>
    <s v="2015.09.07"/>
    <d v="2015-10-20T00:00:00"/>
    <s v="Egebæksvang"/>
    <s v="Rikke Louise Rentsch"/>
    <m/>
    <m/>
    <n v="55.999164"/>
    <n v="12.563958"/>
    <d v="2015-10-25T00:00:00"/>
    <s v="DL_F15-020.2"/>
    <d v="2015-11-05T00:00:00"/>
    <s v="125 µl EB"/>
    <n v="16"/>
    <m/>
    <m/>
    <m/>
  </r>
  <r>
    <x v="1"/>
    <s v="F15-056"/>
    <x v="10"/>
    <s v="Niels Kristian Holm"/>
    <d v="2016-01-07T00:00:00"/>
    <s v="nk@eg-gym.dk"/>
    <n v="60731927"/>
    <n v="1"/>
    <n v="2016"/>
    <n v="2"/>
    <x v="2"/>
    <n v="24"/>
    <n v="1"/>
    <s v="3.g. Bioteknologi"/>
    <s v="Espergærde Gymnasium og HF"/>
    <s v="Gymnasievej 2"/>
    <s v="3060 Espergærde"/>
    <s v="Helsingør"/>
    <s v="Hovedstaden"/>
    <s v="Gymnasievej 2, 3060 Espergærde"/>
    <d v="2015-11-17T00:00:00"/>
    <n v="100"/>
    <m/>
    <n v="2400"/>
    <s v="Klassen kender de grundlæggende DNA-teknikker.  "/>
    <m/>
    <m/>
    <m/>
    <m/>
    <m/>
    <m/>
    <m/>
    <m/>
    <m/>
    <m/>
    <m/>
    <m/>
    <m/>
    <m/>
    <m/>
    <m/>
  </r>
  <r>
    <x v="1"/>
    <s v="F15-082"/>
    <x v="10"/>
    <s v="Thor Højen Wind"/>
    <d v="2016-03-11T00:00:00"/>
    <s v="tw@eg-gym.dk"/>
    <n v="60604723"/>
    <n v="3"/>
    <n v="2016"/>
    <n v="2"/>
    <x v="2"/>
    <n v="28"/>
    <n v="2"/>
    <s v="1.g. Bioteknologi"/>
    <s v="Espergærde Gymnasium og HF"/>
    <s v="Gymnasievej 2"/>
    <s v="3060 Espergærde"/>
    <s v="Helsingør"/>
    <m/>
    <s v="Gymnasievej 2, 3060 Espergærde"/>
    <d v="2016-01-12T00:00:00"/>
    <n v="100"/>
    <m/>
    <n v="2800"/>
    <m/>
    <m/>
    <m/>
    <m/>
    <m/>
    <m/>
    <m/>
    <m/>
    <m/>
    <m/>
    <m/>
    <m/>
    <m/>
    <m/>
    <m/>
    <m/>
    <m/>
  </r>
  <r>
    <x v="1"/>
    <s v="F15-027"/>
    <x v="10"/>
    <s v="Katrine Skjøth"/>
    <d v="2016-04-21T00:00:00"/>
    <s v="katrineskjoeth@yahoo.dk"/>
    <n v="40786427"/>
    <n v="4"/>
    <n v="2016"/>
    <n v="2"/>
    <x v="2"/>
    <n v="28"/>
    <n v="1"/>
    <s v="2.g. Biologi"/>
    <s v="Espergærde Gymnasium og HF"/>
    <s v="Gymnasievej 2"/>
    <s v="3060 Espergærde"/>
    <s v="Helsingør"/>
    <s v="Hovedstaden"/>
    <s v="Gymnasievej 2, 3060 Espergærde"/>
    <d v="2015-09-28T00:00:00"/>
    <n v="100"/>
    <m/>
    <n v="2800"/>
    <s v="Jeg har booket en dato den 10. december som jeg gerne vil aflyse, men jeg har i den forbindelse allerede modtaget et indsamlingskit. Mange hilsner Katrine"/>
    <d v="2015-04-01T00:00:00"/>
    <m/>
    <m/>
    <s v="Katrine Skjøth"/>
    <m/>
    <m/>
    <m/>
    <m/>
    <m/>
    <m/>
    <m/>
    <m/>
    <m/>
    <m/>
    <m/>
    <m/>
  </r>
  <r>
    <x v="1"/>
    <s v="aTest03"/>
    <x v="11"/>
    <s v="Morten Green Skaarup"/>
    <d v="2014-09-23T00:00:00"/>
    <s v="mg@falgoo.dk"/>
    <m/>
    <n v="9"/>
    <n v="2014"/>
    <n v="1"/>
    <x v="0"/>
    <n v="17"/>
    <n v="1"/>
    <s v="3.g. Biologi"/>
    <s v="Falkonergårdens Gymnasium og HF-Kursus"/>
    <s v="Sønderjyllands Alle 25"/>
    <s v="2000 Frederiksberg C"/>
    <s v="Frederiksberg"/>
    <s v="Hovedstaden"/>
    <s v="Sønderjyllands Alle 25, 2000 Frederiksberg C"/>
    <m/>
    <n v="0"/>
    <s v="N/A"/>
    <n v="0"/>
    <m/>
    <d v="2014-05-21T00:00:00"/>
    <d v="2014-07-03T00:00:00"/>
    <m/>
    <s v="Morten Green Skaarup"/>
    <m/>
    <m/>
    <m/>
    <m/>
    <m/>
    <s v="DL_aTest03"/>
    <m/>
    <m/>
    <m/>
    <m/>
    <s v="Ja"/>
    <d v="2014-09-05T00:00:00"/>
  </r>
  <r>
    <x v="1"/>
    <s v="aTest04"/>
    <x v="11"/>
    <s v="Signe Markman"/>
    <d v="2014-09-24T00:00:00"/>
    <s v="sg@falko.dk"/>
    <m/>
    <n v="9"/>
    <n v="2014"/>
    <n v="1"/>
    <x v="0"/>
    <n v="24"/>
    <n v="1"/>
    <s v="3.g. Biologi"/>
    <s v="Falkonergårdens Gymnasium og HF-Kursus"/>
    <s v="Sønderjyllands Alle 25"/>
    <s v="2000 Frederiksberg C"/>
    <s v="Frederiksberg"/>
    <s v="Hovedstaden"/>
    <s v="Sønderjyllands Alle 25, 2000 Frederiksberg C"/>
    <m/>
    <n v="0"/>
    <s v="N/A"/>
    <n v="0"/>
    <s v="Vi vil gerne tage egne vandprøver i sensommeren. Hvis muligt send venligst info"/>
    <d v="2014-05-21T00:00:00"/>
    <d v="2014-08-21T00:00:00"/>
    <s v="Damhussøen"/>
    <s v="Signe Markman"/>
    <s v="55 40' 35'' "/>
    <s v="12 28' 52'' Ø"/>
    <n v="55.676389"/>
    <n v="12.481111"/>
    <d v="2014-08-14T00:00:00"/>
    <s v="DL_aTest04"/>
    <d v="2014-08-26T00:00:00"/>
    <s v="2 x 50 µl EB"/>
    <m/>
    <m/>
    <s v="Ja"/>
    <d v="2014-09-05T00:00:00"/>
  </r>
  <r>
    <x v="1"/>
    <s v="aTest06"/>
    <x v="11"/>
    <s v="Hanne Strunge"/>
    <d v="2014-09-26T00:00:00"/>
    <s v="hs@falgoo.dk"/>
    <m/>
    <n v="9"/>
    <n v="2014"/>
    <n v="1"/>
    <x v="0"/>
    <n v="16"/>
    <n v="1"/>
    <s v="3.g. Biologi"/>
    <s v="Falkonergårdens Gymnasium og HF-Kursus"/>
    <s v="Sønderjyllands Alle 25"/>
    <s v="2000 Frederiksberg C"/>
    <s v="Frederiksberg"/>
    <s v="Hovedstaden"/>
    <s v="Sønderjyllands Alle 25, 2000 Frederiksberg C"/>
    <m/>
    <n v="0"/>
    <s v="N/A"/>
    <n v="0"/>
    <m/>
    <d v="2014-05-21T00:00:00"/>
    <d v="2014-09-05T00:00:00"/>
    <s v="Sorø Sø, bådbro ved Søro akedemi"/>
    <s v="Hanne Strunge"/>
    <m/>
    <m/>
    <n v="55.428258999999997"/>
    <n v="11.552697"/>
    <d v="2014-09-02T00:00:00"/>
    <s v="DL_aTest06"/>
    <m/>
    <m/>
    <m/>
    <s v="Prøver indsamles i uge 36 og sendes straks derefter."/>
    <s v="Ja"/>
    <d v="2014-09-05T00:00:00"/>
  </r>
  <r>
    <x v="1"/>
    <s v="F15-019"/>
    <x v="11"/>
    <s v="Signe Markman og Morten Skaarup"/>
    <d v="2015-10-08T00:00:00"/>
    <s v="signemarkman@gmail.com"/>
    <n v="26783639"/>
    <n v="10"/>
    <n v="2015"/>
    <n v="2"/>
    <x v="1"/>
    <n v="29"/>
    <n v="2"/>
    <s v="2.g. Biologi"/>
    <s v="Falkonergårdens Gymnasium og HF-Kursus"/>
    <s v="Sønderjyllands Alle 25"/>
    <s v="2000 Frederiksberg C"/>
    <s v="Frederiksberg"/>
    <s v="Hovedstaden"/>
    <s v="Sønderjyllands Alle 25, 2000 Frederiksberg C"/>
    <d v="2015-08-26T00:00:00"/>
    <n v="100"/>
    <s v="Regnskab"/>
    <n v="2900"/>
    <s v="Der er tale om to studieretninger: Biologi og bioteknologi"/>
    <s v="2015.09.07"/>
    <d v="2015-09-17T00:00:00"/>
    <s v="Damhussøen"/>
    <s v="Signe Markman og Morten Skaarup"/>
    <m/>
    <m/>
    <n v="55.681100000000001"/>
    <n v="12.4734"/>
    <d v="2015-09-16T00:00:00"/>
    <s v="DL_F15-019"/>
    <d v="2015-09-28T00:00:00"/>
    <s v="125 µl EB"/>
    <n v="15.3"/>
    <m/>
    <m/>
    <m/>
  </r>
  <r>
    <x v="1"/>
    <s v="F15-066"/>
    <x v="11"/>
    <s v="Torben Roldsgaard"/>
    <d v="2016-02-02T00:00:00"/>
    <s v="torbenroldsgaard@hotmail.com"/>
    <n v="23707840"/>
    <n v="2"/>
    <n v="2016"/>
    <n v="2"/>
    <x v="2"/>
    <n v="20"/>
    <n v="1"/>
    <s v="3.g. Biologi"/>
    <s v="Falkonergårdens Gymnasium og HF-Kursus"/>
    <s v="Sønderjyllands Alle 25"/>
    <s v="2000 Frederiksberg C"/>
    <s v="Frederiksberg"/>
    <s v="Hovedstaden"/>
    <s v="Sønderjyllands Alle 25, 2000 Frederiksberg C"/>
    <d v="2015-11-27T00:00:00"/>
    <n v="100"/>
    <m/>
    <n v="2000"/>
    <s v="En Team Danmark klasse som har morgentræning denne dag, så hvis øvelsesstarten kan rykkes til kl. 9.30- 9.45 vil det være fint."/>
    <m/>
    <m/>
    <m/>
    <m/>
    <m/>
    <m/>
    <m/>
    <m/>
    <m/>
    <m/>
    <m/>
    <m/>
    <m/>
    <m/>
    <m/>
    <m/>
  </r>
  <r>
    <x v="0"/>
    <s v="F15-016"/>
    <x v="12"/>
    <s v="Peter Toft"/>
    <d v="2015-11-13T00:00:00"/>
    <s v="pt@frederiksberggymnasium.dk"/>
    <n v="30258217"/>
    <n v="11"/>
    <n v="2015"/>
    <n v="2"/>
    <x v="1"/>
    <n v="20"/>
    <n v="1"/>
    <s v="3.g. Biologi"/>
    <s v="Frederiksberg Gymnasium"/>
    <s v="Falkoner Plads 2"/>
    <s v="2000 Frederiksberg C"/>
    <s v="Frederiksberg"/>
    <s v="Hovedstaden"/>
    <s v="Falkoner Plads 2, 2000 Frederiksberg C"/>
    <d v="2015-08-19T00:00:00"/>
    <n v="100"/>
    <s v="-"/>
    <n v="2000"/>
    <s v="Klassen har biologi på B-niveau."/>
    <s v="2015.08.21"/>
    <d v="2015-10-02T00:00:00"/>
    <s v="Schweizersøen"/>
    <s v="Peter Toft"/>
    <m/>
    <m/>
    <n v="55.674666999999999"/>
    <n v="12.520241"/>
    <d v="2015-09-19T00:00:00"/>
    <s v="DL_F15-016"/>
    <d v="2015-10-05T00:00:00"/>
    <s v="125 µl EB"/>
    <n v="35.4"/>
    <m/>
    <m/>
    <m/>
  </r>
  <r>
    <x v="1"/>
    <s v="F13-023"/>
    <x v="12"/>
    <s v="Camilla Christensen"/>
    <d v="2014-11-25T00:00:00"/>
    <s v="camch63@gmail.com"/>
    <m/>
    <n v="11"/>
    <n v="2014"/>
    <n v="1"/>
    <x v="0"/>
    <n v="22"/>
    <n v="1"/>
    <s v="2.g. Biologi"/>
    <s v="Frederiksberg Gymnasium"/>
    <s v="Falkoner Plads 2"/>
    <s v="2000 Frederiksberg C"/>
    <s v="Frederiksberg"/>
    <s v="Hovedstaden"/>
    <s v="Falkoner Plads 2, 2000 Frederiksberg C"/>
    <d v="2014-05-26T00:00:00"/>
    <n v="50"/>
    <s v="Regnskab"/>
    <n v="1100"/>
    <m/>
    <d v="2014-05-26T00:00:00"/>
    <d v="2014-09-03T00:00:00"/>
    <s v="Frederiksberg Have"/>
    <s v="Camilla Christensen"/>
    <s v="55 40' 28,9'' N"/>
    <s v="12 13' 12,3'' Ø"/>
    <n v="55.674694000000002"/>
    <n v="12.520083"/>
    <d v="2014-09-02T00:00:00"/>
    <s v="DL_F13-023"/>
    <m/>
    <m/>
    <m/>
    <m/>
    <m/>
    <d v="2014-10-02T00:00:00"/>
  </r>
  <r>
    <x v="1"/>
    <s v="F14-025"/>
    <x v="12"/>
    <s v="Peter Toft"/>
    <d v="2015-02-27T00:00:00"/>
    <s v="pt@frederiksberggymnasium.dk"/>
    <n v="30258217"/>
    <n v="2"/>
    <n v="2015"/>
    <n v="1"/>
    <x v="3"/>
    <n v="23"/>
    <n v="1"/>
    <s v="3.g. Biologi"/>
    <s v="Frederiksberg Gymnasium"/>
    <s v="Falkoner Plads 2"/>
    <s v="2000 Frederiksberg C"/>
    <s v="Frederiksberg"/>
    <s v="Hovedstaden"/>
    <s v="Falkoner Plads 2, 2000 Frederiksberg C"/>
    <d v="2014-11-12T00:00:00"/>
    <n v="100"/>
    <s v="Regnskab"/>
    <n v="2300"/>
    <s v="Klassen har biologi på B-niveau"/>
    <m/>
    <m/>
    <m/>
    <s v="Peter Toft"/>
    <m/>
    <m/>
    <m/>
    <m/>
    <m/>
    <s v="DL_F14-025"/>
    <m/>
    <m/>
    <m/>
    <m/>
    <m/>
    <d v="2014-12-16T00:00:00"/>
  </r>
  <r>
    <x v="1"/>
    <s v="F15-042"/>
    <x v="12"/>
    <s v="Jens Vilsom Andersen"/>
    <d v="2016-02-03T00:00:00"/>
    <s v="jv@frederiksberggymnasium.dk"/>
    <n v="27626080"/>
    <n v="2"/>
    <n v="2016"/>
    <n v="2"/>
    <x v="2"/>
    <n v="22"/>
    <n v="1"/>
    <s v="2.g. Biologi"/>
    <s v="Frederiksberg Gymnasium"/>
    <s v="Falkoner Plads 2"/>
    <s v="2000 Frederiksberg C"/>
    <s v="Frederiksberg"/>
    <s v="Hovedstaden"/>
    <s v="Falkoner Plads 2, 2000 Frederiksberg C"/>
    <d v="2015-11-17T00:00:00"/>
    <n v="100"/>
    <m/>
    <n v="2200"/>
    <s v="Klassen har biologi på B-niveau"/>
    <m/>
    <m/>
    <m/>
    <m/>
    <m/>
    <m/>
    <m/>
    <m/>
    <m/>
    <m/>
    <m/>
    <m/>
    <m/>
    <m/>
    <m/>
    <m/>
  </r>
  <r>
    <x v="1"/>
    <s v="F15-029"/>
    <x v="12"/>
    <s v="Peter Toft"/>
    <d v="2016-02-24T00:00:00"/>
    <s v="pt@frederiksberggymnasium.dk"/>
    <n v="30258217"/>
    <n v="2"/>
    <n v="2016"/>
    <n v="2"/>
    <x v="2"/>
    <n v="20"/>
    <n v="1"/>
    <s v="3.g. Biologi"/>
    <s v="Frederiksberg Gymnasium"/>
    <s v="Falkoner Plads 2"/>
    <s v="2000 Frederiksberg C"/>
    <s v="Frederiksberg"/>
    <s v="Hovedstaden"/>
    <s v="Falkoner Plads 2, 2000 Frederiksberg C"/>
    <d v="2015-10-13T00:00:00"/>
    <n v="100"/>
    <m/>
    <n v="2000"/>
    <s v="Gymnasietjenesten/BEKL: Oprindeligt forløb den 13/11-2015 rykket til 24/2 efter henvendelse fra lærer. Lærers bemærkninger 12/10-2015: ”Klassen har biologi på B-niveau. Vi har taget vandprøve fra Schweizersøen i Frederiksberg Have, som vi sendte til jer den 30/9. På den er vores besøgsdato markeret som 13/11. Vi mangler endnu at tage prøven fra gymnasiets postevand"/>
    <s v="2015.08.21"/>
    <d v="2015-10-02T00:00:00"/>
    <s v="Schweizersøen"/>
    <s v="Peter Toft"/>
    <m/>
    <m/>
    <n v="55.674666999999999"/>
    <n v="12.520241"/>
    <d v="2015-09-19T00:00:00"/>
    <s v="DL_F15-029"/>
    <d v="2015-10-05T00:00:00"/>
    <s v="125 µl EB"/>
    <m/>
    <m/>
    <m/>
    <m/>
  </r>
  <r>
    <x v="1"/>
    <s v="F13-006"/>
    <x v="13"/>
    <s v="Torsten Ingerslev"/>
    <d v="2014-11-04T00:00:00"/>
    <s v="torsten.ingerslev@gmail.com"/>
    <m/>
    <n v="11"/>
    <n v="2014"/>
    <n v="1"/>
    <x v="0"/>
    <n v="25"/>
    <n v="1"/>
    <s v="3.g. Biologi"/>
    <s v="Frederiksborg Gymnasium og HF"/>
    <s v="Carlsbergvej 15"/>
    <s v="3400 Hillerød"/>
    <s v="Hillerød"/>
    <s v="Hovedstaden"/>
    <s v="Carlsbergvej 15, 3400 Hillerød"/>
    <d v="2014-04-08T00:00:00"/>
    <n v="50"/>
    <s v="Regnskab"/>
    <n v="1250"/>
    <m/>
    <d v="2014-05-21T00:00:00"/>
    <m/>
    <m/>
    <s v="Torsten Ingerslev"/>
    <m/>
    <m/>
    <m/>
    <m/>
    <m/>
    <s v="DL_F13-006"/>
    <m/>
    <m/>
    <m/>
    <m/>
    <m/>
    <d v="2014-10-02T00:00:00"/>
  </r>
  <r>
    <x v="1"/>
    <s v="F14-084"/>
    <x v="13"/>
    <s v="Torsten Ingerslev"/>
    <d v="2015-10-01T00:00:00"/>
    <s v="torsten.ingerslev@gmail.com"/>
    <n v="30741421"/>
    <n v="10"/>
    <n v="2015"/>
    <n v="2"/>
    <x v="1"/>
    <n v="20"/>
    <n v="1"/>
    <s v="2.g. Bioteknologi"/>
    <s v="Frederiksborg Gymnasium og HF"/>
    <s v="Carlsbergvej 15"/>
    <s v="3400 Hillerød"/>
    <s v="Hillerød"/>
    <s v="Hovedstaden"/>
    <s v="Carlsbergvej 15, 3400 Hillerød"/>
    <d v="2015-04-20T00:00:00"/>
    <n v="100"/>
    <s v="Regnskab"/>
    <n v="2000"/>
    <m/>
    <d v="2015-04-23T00:00:00"/>
    <d v="2015-06-12T00:00:00"/>
    <s v="Teglgårdssøen, Hillerød"/>
    <s v="Torsten Ingerslev"/>
    <m/>
    <m/>
    <n v="55.924331000000002"/>
    <n v="12.313577"/>
    <d v="2015-06-09T00:00:00"/>
    <s v="DL_F14-084"/>
    <d v="2015-06-24T00:00:00"/>
    <s v="125 µl EB"/>
    <n v="3.52"/>
    <m/>
    <m/>
    <m/>
  </r>
  <r>
    <x v="1"/>
    <s v="F14-074"/>
    <x v="14"/>
    <s v="Bente Lerner Bregnbak"/>
    <d v="2015-08-28T00:00:00"/>
    <s v="bb@fvgh.dk"/>
    <n v="21267728"/>
    <n v="8"/>
    <n v="2015"/>
    <n v="2"/>
    <x v="1"/>
    <n v="23"/>
    <n v="1"/>
    <s v="2.g. Biologi"/>
    <s v="Frederiksværk Gymnasium og HF"/>
    <s v="Strandgade 34"/>
    <s v="3300 Frederiksværk"/>
    <s v="Halsnæs"/>
    <s v="Hovedstaden"/>
    <s v="Strandgade 34, 3300 Frederiksværk"/>
    <d v="2015-03-30T00:00:00"/>
    <n v="100"/>
    <s v="Regnskab"/>
    <n v="2300"/>
    <s v="Holdet jeg tænker på er 2g Biologi B , der er 12 elever. Imidlertid kunne jeg tænke mig også at deltage samtidigt med 12 Biologi A-elever . Begge dele kræver imidlertid godkendelse fra skolen som jeg straks vil forespørge om Dvs jeg ønsker at reservere dagen. Skulle dagen være optaget vil torsdag d 3 eller fre d 4-9 / uge 36 også være interessant mvh bente bregnbak."/>
    <d v="2015-04-15T00:00:00"/>
    <d v="2015-07-13T00:00:00"/>
    <s v="Tranemosen, Frederiksværk"/>
    <s v="Bente Lerner Bregnbak"/>
    <s v="N 55gr 58`43.7773 &quot;  "/>
    <s v="E 12gr1`50.7324&quot;"/>
    <n v="55.978549000000001"/>
    <n v="12.030759"/>
    <d v="2015-07-10T00:00:00"/>
    <s v="DL_F14-074"/>
    <d v="2015-07-16T00:00:00"/>
    <s v="125 µl EB"/>
    <n v="12.6"/>
    <m/>
    <m/>
    <m/>
  </r>
  <r>
    <x v="1"/>
    <s v="F13-036"/>
    <x v="15"/>
    <s v="Mariann Rasmussen"/>
    <d v="2014-12-12T00:00:00"/>
    <s v="mrm@vucfyn.dk"/>
    <m/>
    <n v="12"/>
    <n v="2014"/>
    <n v="1"/>
    <x v="0"/>
    <n v="10"/>
    <n v="1"/>
    <s v="2.g. Biologi"/>
    <s v="FYNs HF-kursus"/>
    <s v="Hunderupvej 17"/>
    <s v="5000 Odense C"/>
    <s v="Odense"/>
    <s v="Hovedstaden"/>
    <s v="Hunderupvej 17, 5000 Odense C"/>
    <d v="2014-06-19T00:00:00"/>
    <n v="100"/>
    <s v="Regnskab"/>
    <n v="1000"/>
    <m/>
    <d v="2014-06-23T00:00:00"/>
    <d v="2014-08-14T00:00:00"/>
    <s v="Odense Å ved Stryget, Munke Mose"/>
    <s v="Mariann Rasmussen"/>
    <m/>
    <m/>
    <n v="55.392457"/>
    <n v="10.381758"/>
    <d v="2014-08-12T00:00:00"/>
    <s v="DL_F13-036"/>
    <m/>
    <m/>
    <m/>
    <m/>
    <m/>
    <d v="2014-10-02T00:00:00"/>
  </r>
  <r>
    <x v="1"/>
    <s v="F14-090"/>
    <x v="15"/>
    <s v="Morten Jerris"/>
    <d v="2015-09-18T00:00:00"/>
    <s v="mrj@vucfyn.dk"/>
    <n v="61716734"/>
    <n v="9"/>
    <n v="2015"/>
    <n v="2"/>
    <x v="1"/>
    <n v="13"/>
    <n v="1"/>
    <s v="2.g. Biologi"/>
    <s v="FYNs HF-kursus"/>
    <s v="Hunderupvej 17"/>
    <s v="5000 Odense C"/>
    <s v="Odense"/>
    <s v="Hovedstaden"/>
    <s v="Hunderupvej 17, 5000 Odense C"/>
    <d v="2015-04-29T00:00:00"/>
    <n v="100"/>
    <s v="Regnskab"/>
    <n v="1500"/>
    <m/>
    <d v="2015-05-05T00:00:00"/>
    <m/>
    <s v="Odense Å"/>
    <s v="Morten Jerris"/>
    <s v="55° 23' 27,1'' N"/>
    <s v="10° 22' 55,8'' E"/>
    <n v="55.390861000000001"/>
    <n v="10.382167000000001"/>
    <d v="2015-08-10T00:00:00"/>
    <s v="DL_F14-090"/>
    <d v="2015-08-25T00:00:00"/>
    <s v="125 µl EB"/>
    <n v="11.9"/>
    <m/>
    <m/>
    <m/>
  </r>
  <r>
    <x v="0"/>
    <s v="F15-036"/>
    <x v="16"/>
    <s v="Bo Kildeager"/>
    <d v="2016-03-15T00:00:00"/>
    <s v="bk@ghg.dk"/>
    <n v="29117481"/>
    <n v="3"/>
    <n v="2016"/>
    <n v="2"/>
    <x v="2"/>
    <n v="28"/>
    <n v="1"/>
    <s v="1.g. Bioteknologi"/>
    <s v="Gammel Hellerup Gymnasium"/>
    <s v="Svanemøllevej 87"/>
    <s v="2900 Hellerup"/>
    <s v="Gentofte"/>
    <s v="Syddanmark"/>
    <s v="Svanemøllevej 87, 2900 Hellerup"/>
    <d v="2015-10-26T00:00:00"/>
    <n v="100"/>
    <m/>
    <n v="2800"/>
    <s v="Jeg skal nok have gennemgået alt det faglige relevante for klassen inden besøget. Vh Bo"/>
    <m/>
    <m/>
    <m/>
    <s v="Bo Kildeager"/>
    <m/>
    <m/>
    <m/>
    <m/>
    <m/>
    <m/>
    <m/>
    <m/>
    <m/>
    <m/>
    <m/>
    <m/>
  </r>
  <r>
    <x v="1"/>
    <s v="aTest01"/>
    <x v="16"/>
    <s v="Bo Kildeager"/>
    <d v="2014-09-17T00:00:00"/>
    <s v="bk@ghg.dk"/>
    <m/>
    <n v="9"/>
    <n v="2014"/>
    <n v="1"/>
    <x v="0"/>
    <n v="30"/>
    <n v="1"/>
    <s v="2.g. Bioteknologi"/>
    <s v="Gammel Hellerup Gymnasium"/>
    <s v="Svanemøllevej 87"/>
    <s v="2900 Hellerup"/>
    <s v="Gentofte"/>
    <s v="Hovedstaden"/>
    <s v="Svanemøllevej 87, 2900 Hellerup"/>
    <m/>
    <n v="0"/>
    <s v="N/A"/>
    <n v="0"/>
    <m/>
    <d v="2014-05-21T00:00:00"/>
    <d v="2014-08-19T00:00:00"/>
    <s v="Utterslev Mose"/>
    <s v="Bo Kildeager"/>
    <s v="55 43' 4,824'' N"/>
    <s v="12 30' 10,8817'' Ø"/>
    <n v="55.717801999999999"/>
    <n v="12.50389"/>
    <d v="2014-08-18T00:00:00"/>
    <s v="DL_aTest01"/>
    <d v="2014-08-26T00:00:00"/>
    <s v="2 x 50 µl EB"/>
    <m/>
    <m/>
    <s v="Ja"/>
    <d v="2014-09-05T00:00:00"/>
  </r>
  <r>
    <x v="1"/>
    <s v="aTest02"/>
    <x v="16"/>
    <s v="Trine Iversen"/>
    <d v="2014-09-19T00:00:00"/>
    <s v="ti@ghg.dk"/>
    <m/>
    <n v="9"/>
    <n v="2014"/>
    <n v="1"/>
    <x v="0"/>
    <n v="31"/>
    <n v="1"/>
    <s v="3.g. Biologi"/>
    <s v="Gammel Hellerup Gymnasium"/>
    <s v="Svanemøllevej 87"/>
    <s v="2900 Hellerup"/>
    <s v="Gentofte"/>
    <s v="Hovedstaden"/>
    <s v="Svanemøllevej 87, 2900 Hellerup"/>
    <m/>
    <n v="0"/>
    <s v="N/A"/>
    <n v="0"/>
    <m/>
    <d v="2014-05-21T00:00:00"/>
    <d v="2014-09-01T00:00:00"/>
    <s v="Gentofte sø"/>
    <s v="Trine Iversen"/>
    <m/>
    <m/>
    <n v="55.752488999999997"/>
    <n v="12.534553000000001"/>
    <d v="2014-08-27T00:00:00"/>
    <s v="DL_aTest02"/>
    <m/>
    <m/>
    <m/>
    <m/>
    <s v="Ja"/>
    <d v="2014-09-05T00:00:00"/>
  </r>
  <r>
    <x v="1"/>
    <s v="aTest05"/>
    <x v="16"/>
    <s v="Signe Vie"/>
    <d v="2014-09-25T00:00:00"/>
    <s v="sv@ghg.dk"/>
    <m/>
    <n v="9"/>
    <n v="2014"/>
    <n v="1"/>
    <x v="0"/>
    <n v="22"/>
    <n v="1"/>
    <s v="3.g. Biologi"/>
    <s v="Gammel Hellerup Gymnasium"/>
    <s v="Svanemøllevej 87"/>
    <s v="2900 Hellerup"/>
    <s v="Gentofte"/>
    <s v="Hovedstaden"/>
    <s v="Svanemøllevej 87, 2900 Hellerup"/>
    <m/>
    <n v="0"/>
    <s v="N/A"/>
    <n v="0"/>
    <m/>
    <d v="2014-05-21T00:00:00"/>
    <d v="2014-09-01T00:00:00"/>
    <s v="Emdrup Sø"/>
    <s v="Signe Vie"/>
    <m/>
    <m/>
    <n v="55.721756999999997"/>
    <n v="12.548605999999999"/>
    <d v="2014-08-27T00:00:00"/>
    <s v="DL_aTest05"/>
    <m/>
    <m/>
    <m/>
    <m/>
    <s v="Ja"/>
    <d v="2014-09-05T00:00:00"/>
  </r>
  <r>
    <x v="1"/>
    <s v="F14-082"/>
    <x v="16"/>
    <s v="Mie Marving"/>
    <d v="2015-08-26T00:00:00"/>
    <s v="mi@ghg.dk"/>
    <n v="26171557"/>
    <n v="8"/>
    <n v="2015"/>
    <n v="2"/>
    <x v="1"/>
    <n v="28"/>
    <n v="2"/>
    <s v="2.g. Bioteknologi"/>
    <s v="Gammel Hellerup Gymnasium"/>
    <s v="Svanemøllevej 87"/>
    <s v="2900 Hellerup"/>
    <s v="Gentofte"/>
    <s v="Hovedstaden"/>
    <s v="Svanemøllevej 87, 2900 Hellerup"/>
    <d v="2015-04-16T00:00:00"/>
    <n v="100"/>
    <s v="Regnskab"/>
    <n v="2800"/>
    <s v="Den anden lærer er kemilærer i bioteknologi, og hedder Jens Sveistrup"/>
    <d v="2015-04-17T00:00:00"/>
    <d v="2015-05-22T00:00:00"/>
    <s v="Gentofte Sø"/>
    <s v="Mie Marving"/>
    <s v="55° 44' 45'' N"/>
    <s v="12° 32' 18'' E"/>
    <n v="55.745801999999998"/>
    <n v="12.537934999999999"/>
    <d v="2015-05-19T00:00:00"/>
    <s v="DL_F14-082"/>
    <d v="2015-06-24T00:00:00"/>
    <s v="125 µl EB"/>
    <n v="0.84399999999999997"/>
    <m/>
    <m/>
    <m/>
  </r>
  <r>
    <x v="1"/>
    <s v="F15-074"/>
    <x v="16"/>
    <s v="Bo Kildeager"/>
    <d v="2016-03-29T00:00:00"/>
    <s v="bk@ghg.dk"/>
    <n v="29117481"/>
    <n v="3"/>
    <n v="2016"/>
    <n v="2"/>
    <x v="2"/>
    <n v="19"/>
    <n v="1"/>
    <s v="1.g. Bioteknologi"/>
    <s v="Gammel Hellerup Gymnasium"/>
    <s v="Svanemøllevej 87"/>
    <s v="2900 Hellerup"/>
    <s v="Gentofte"/>
    <s v="Hovedstaden"/>
    <s v="Svanemøllevej 87, 2900 Hellerup"/>
    <d v="2016-01-03T00:00:00"/>
    <n v="100"/>
    <m/>
    <n v="1900"/>
    <s v="Jeg skal nok have gennemgået alt det faglige relevante for klassen inden besøget. Vh Bo"/>
    <m/>
    <m/>
    <m/>
    <s v="Bo Kildeager"/>
    <m/>
    <m/>
    <m/>
    <m/>
    <m/>
    <m/>
    <m/>
    <m/>
    <m/>
    <m/>
    <m/>
    <m/>
  </r>
  <r>
    <x v="0"/>
    <s v="F13-009"/>
    <x v="17"/>
    <s v="Nanna Danneskiold-Samsøe"/>
    <d v="2014-10-14T00:00:00"/>
    <s v="nds@gefion-gym.dk"/>
    <m/>
    <n v="10"/>
    <n v="2014"/>
    <n v="1"/>
    <x v="0"/>
    <n v="27"/>
    <m/>
    <s v="3.g. Biologi"/>
    <s v="Gefion Gymnasium"/>
    <s v="Øster Voldgade 10"/>
    <s v="2100 København Ø"/>
    <s v="København"/>
    <s v="Syddanmark"/>
    <s v="Øster Voldgade 10, 2100 København Ø"/>
    <d v="2014-04-08T00:00:00"/>
    <n v="50"/>
    <s v="-"/>
    <n v="1350"/>
    <m/>
    <d v="2014-05-21T00:00:00"/>
    <m/>
    <m/>
    <s v="Nanna Danneskiold-Samsøe"/>
    <m/>
    <m/>
    <m/>
    <m/>
    <m/>
    <s v="DL_F13-009"/>
    <m/>
    <m/>
    <m/>
    <m/>
    <m/>
    <m/>
  </r>
  <r>
    <x v="0"/>
    <s v="F13-026"/>
    <x v="17"/>
    <s v="Thomas Kristiansen"/>
    <d v="2014-11-05T00:00:00"/>
    <s v="tkr@gefion-gym.dk"/>
    <m/>
    <n v="11"/>
    <n v="2014"/>
    <n v="1"/>
    <x v="0"/>
    <n v="30"/>
    <m/>
    <s v="2.g. Biologi"/>
    <s v="Gefion Gymnasium"/>
    <s v="Øster Voldgade 10"/>
    <s v="2100 København Ø"/>
    <s v="København"/>
    <s v="Hovedstaden"/>
    <s v="Øster Voldgade 10, 2100 København Ø"/>
    <d v="2014-05-27T00:00:00"/>
    <n v="50"/>
    <s v="-"/>
    <n v="1500"/>
    <m/>
    <d v="2014-05-28T00:00:00"/>
    <m/>
    <m/>
    <s v="Thomas Kristiansen"/>
    <m/>
    <m/>
    <m/>
    <m/>
    <m/>
    <s v="DL_F13-026"/>
    <m/>
    <m/>
    <m/>
    <m/>
    <m/>
    <m/>
  </r>
  <r>
    <x v="1"/>
    <s v="F13-003"/>
    <x v="17"/>
    <s v="Eva Fredtoft"/>
    <d v="2014-10-07T00:00:00"/>
    <s v="efr@gefion-gym.dk"/>
    <m/>
    <n v="10"/>
    <n v="2014"/>
    <n v="1"/>
    <x v="0"/>
    <n v="11"/>
    <n v="1"/>
    <s v="3.g. Biologi"/>
    <s v="Gefion Gymnasium"/>
    <s v="Øster Voldgade 10"/>
    <s v="2100 København Ø"/>
    <s v="København"/>
    <s v="Hovedstaden"/>
    <s v="Øster Voldgade 10, 2100 København Ø"/>
    <d v="2014-04-07T00:00:00"/>
    <n v="50"/>
    <s v="Regnskab"/>
    <n v="550"/>
    <m/>
    <d v="2014-05-21T00:00:00"/>
    <d v="2014-09-02T00:00:00"/>
    <s v="Bøllesø, Særløse overdrev, Hvalsø"/>
    <s v="Eva Fredtoft"/>
    <m/>
    <m/>
    <n v="55.567197999999998"/>
    <n v="11.887869999999999"/>
    <d v="2014-08-28T00:00:00"/>
    <s v="DL_F13-003"/>
    <m/>
    <m/>
    <m/>
    <m/>
    <s v="Ja"/>
    <d v="2014-10-02T00:00:00"/>
  </r>
  <r>
    <x v="1"/>
    <s v="F13-008"/>
    <x v="17"/>
    <s v="Nanna Danneskiold-Samsøe"/>
    <d v="2014-10-10T00:00:00"/>
    <s v="nds@gefion-gym.dk"/>
    <m/>
    <n v="10"/>
    <n v="2014"/>
    <n v="1"/>
    <x v="0"/>
    <n v="22"/>
    <n v="1"/>
    <s v="2.g. Bioteknologi"/>
    <s v="Gefion Gymnasium"/>
    <s v="Øster Voldgade 10"/>
    <s v="2100 København Ø"/>
    <s v="København"/>
    <s v="Hovedstaden"/>
    <s v="Øster Voldgade 10, 2100 København Ø"/>
    <d v="2014-04-08T00:00:00"/>
    <n v="50"/>
    <s v="Regnskab"/>
    <n v="1100"/>
    <m/>
    <d v="2014-05-21T00:00:00"/>
    <d v="2014-08-22T00:00:00"/>
    <s v="Østre Anlæg"/>
    <s v="Nanna Danneskiold-Samsøe"/>
    <m/>
    <m/>
    <n v="55.689656999999997"/>
    <n v="12.580235999999999"/>
    <d v="2014-08-21T00:00:00"/>
    <s v="DL_F13-008"/>
    <m/>
    <m/>
    <m/>
    <m/>
    <s v="Ja"/>
    <d v="2014-10-02T00:00:00"/>
  </r>
  <r>
    <x v="1"/>
    <s v="F13-010"/>
    <x v="17"/>
    <s v="Nanna Danneskiold-Samsøe"/>
    <d v="2014-10-29T00:00:00"/>
    <s v="nds@gefion-gym.dk"/>
    <m/>
    <n v="10"/>
    <n v="2014"/>
    <n v="1"/>
    <x v="0"/>
    <n v="27"/>
    <n v="1"/>
    <s v="3.g. Biologi"/>
    <s v="Gefion Gymnasium"/>
    <s v="Øster Voldgade 10"/>
    <s v="2100 København Ø"/>
    <s v="København"/>
    <s v="Hovedstaden"/>
    <s v="Øster Voldgade 10, 2100 København Ø"/>
    <d v="2014-04-08T00:00:00"/>
    <n v="50"/>
    <s v="Regnskab"/>
    <n v="1350"/>
    <m/>
    <d v="2014-05-21T00:00:00"/>
    <d v="2014-08-26T00:00:00"/>
    <s v="Østre Anlæg"/>
    <s v="Nanna Danneskiold-Samsøe"/>
    <s v="55 41' 22'' N"/>
    <s v="12 34' 48'' Ø"/>
    <n v="55.689444000000002"/>
    <n v="12.58"/>
    <d v="2014-08-21T00:00:00"/>
    <s v="DL_F14-05"/>
    <m/>
    <m/>
    <m/>
    <m/>
    <s v="Ja"/>
    <d v="2014-10-02T00:00:00"/>
  </r>
  <r>
    <x v="1"/>
    <s v="F13-013"/>
    <x v="17"/>
    <s v="Linda Schneider"/>
    <d v="2014-11-06T00:00:00"/>
    <s v="lsc@gefion-gym.dk"/>
    <m/>
    <n v="11"/>
    <n v="2014"/>
    <n v="1"/>
    <x v="0"/>
    <n v="29"/>
    <n v="1"/>
    <s v="3.g. Bioteknologi"/>
    <s v="Gefion Gymnasium"/>
    <s v="Østre Voldgade 10"/>
    <s v="1350 København K"/>
    <s v="København"/>
    <s v="Hovedstaden"/>
    <s v="Østre Voldgade 10, 1350 København K"/>
    <d v="2014-05-14T00:00:00"/>
    <n v="50"/>
    <s v="Regnskab"/>
    <n v="1450"/>
    <m/>
    <d v="2014-05-21T00:00:00"/>
    <d v="2014-08-21T00:00:00"/>
    <s v="Østre Anlæg"/>
    <s v="Linda Schneider"/>
    <s v="55 41' 21'' N"/>
    <s v="12 34' 41'' Ø"/>
    <n v="55.689253999999998"/>
    <n v="12.57808"/>
    <d v="2014-08-15T00:00:00"/>
    <s v="DL_F13-013"/>
    <m/>
    <m/>
    <m/>
    <m/>
    <m/>
    <d v="2014-10-02T00:00:00"/>
  </r>
  <r>
    <x v="1"/>
    <s v="F14-017"/>
    <x v="17"/>
    <s v="Signe Engelsen"/>
    <d v="2014-12-18T00:00:00"/>
    <s v="sen@gefion-gym.dk"/>
    <m/>
    <n v="12"/>
    <n v="2014"/>
    <n v="1"/>
    <x v="0"/>
    <n v="30"/>
    <n v="1"/>
    <s v="2.g. Biologi"/>
    <s v="Gefion Gymnasium"/>
    <s v="Øster Voldgade 10"/>
    <s v="1350 København K"/>
    <s v="København"/>
    <s v="Hovedstaden"/>
    <s v="Øster Voldgade 10, 1350 København K"/>
    <d v="2014-08-26T00:00:00"/>
    <n v="100"/>
    <s v="Regnskab"/>
    <n v="3000"/>
    <m/>
    <d v="2014-08-29T00:00:00"/>
    <d v="2014-09-09T00:00:00"/>
    <s v="Østre Anlæg"/>
    <s v="Signe Engelsen"/>
    <s v="55 41' 23'' N"/>
    <s v="12 34' 49'' Ø"/>
    <n v="55.690182999999998"/>
    <n v="12.580375999999999"/>
    <d v="2014-08-29T00:00:00"/>
    <s v="DL_F14-017"/>
    <m/>
    <m/>
    <m/>
    <m/>
    <m/>
    <d v="2014-10-02T00:00:00"/>
  </r>
  <r>
    <x v="1"/>
    <s v="F14-076"/>
    <x v="17"/>
    <s v="Birgit Eliasson"/>
    <d v="2015-09-03T00:00:00"/>
    <s v="Bel@gefion-gym.dk"/>
    <n v="21692063"/>
    <n v="9"/>
    <n v="2015"/>
    <n v="2"/>
    <x v="1"/>
    <n v="24"/>
    <n v="2"/>
    <s v="2.g. Bioteknologi"/>
    <s v="Gefion Gymnasium"/>
    <s v="Øster Voldgade 10"/>
    <s v="1350 Kbh K"/>
    <s v="København"/>
    <s v="Hovedstaden"/>
    <s v="Øster Voldgade 10, 1350 Kbh K"/>
    <d v="2015-04-07T00:00:00"/>
    <n v="100"/>
    <s v="Regnskab"/>
    <n v="2400"/>
    <m/>
    <d v="2015-04-15T00:00:00"/>
    <d v="2015-05-12T00:00:00"/>
    <s v="Gentofte Sø"/>
    <s v="Birgit Eliasson"/>
    <m/>
    <m/>
    <n v="55.745446000000001"/>
    <n v="12.535712"/>
    <d v="2015-05-11T00:00:00"/>
    <s v="DL_F14-076.1"/>
    <d v="2015-06-24T00:00:00"/>
    <s v="125 µl EB"/>
    <n v="3.22"/>
    <m/>
    <m/>
    <m/>
  </r>
  <r>
    <x v="1"/>
    <s v="F14-076"/>
    <x v="17"/>
    <s v="Birgit Eliasson"/>
    <d v="2015-09-03T00:00:00"/>
    <s v="Bel@gefion-gym.dk"/>
    <n v="21692063"/>
    <n v="9"/>
    <n v="2015"/>
    <n v="2"/>
    <x v="1"/>
    <m/>
    <m/>
    <s v="2.g. Bioteknologi"/>
    <s v="Gefion Gymnasium"/>
    <s v="Øster Voldgade 10"/>
    <s v="1350 Kbh K"/>
    <s v="København"/>
    <s v="Hovedstaden"/>
    <s v="Øster Voldgade 10, 1350 Kbh K"/>
    <d v="2015-04-07T00:00:00"/>
    <n v="100"/>
    <s v="N/A"/>
    <n v="0"/>
    <m/>
    <d v="2015-04-15T00:00:00"/>
    <d v="2015-05-12T00:00:00"/>
    <s v="Gentofte Sø"/>
    <s v="Birgit Eliasson"/>
    <m/>
    <m/>
    <n v="55.745446000000001"/>
    <n v="12.535712"/>
    <d v="2015-05-11T00:00:00"/>
    <s v="DL_F14-076.2"/>
    <d v="2015-06-24T00:00:00"/>
    <s v="125 µl EB"/>
    <n v="4.0599999999999996"/>
    <m/>
    <m/>
    <m/>
  </r>
  <r>
    <x v="1"/>
    <s v="F13-011"/>
    <x v="18"/>
    <s v="Jens Gerup Nielsen"/>
    <d v="2015-02-05T00:00:00"/>
    <s v="jens.liane@mail.dk"/>
    <n v="21167761"/>
    <n v="2"/>
    <n v="2015"/>
    <n v="1"/>
    <x v="3"/>
    <n v="24"/>
    <n v="1"/>
    <s v="2.g. Biologi"/>
    <s v="Gentofte HF"/>
    <s v="Dahlensstræde 5"/>
    <s v="2820 Gentofte"/>
    <s v="Gentofte"/>
    <s v="Hovedstaden"/>
    <s v="Dahlensstræde 5, 2820 Gentofte"/>
    <d v="2014-04-08T00:00:00"/>
    <n v="50"/>
    <s v="Regnskab"/>
    <n v="1200"/>
    <m/>
    <d v="2014-05-21T00:00:00"/>
    <m/>
    <s v="Gentofte Sø"/>
    <s v="Jens Gerup Nielsen"/>
    <m/>
    <m/>
    <n v="55.746353999999997"/>
    <n v="12.536258999999999"/>
    <d v="2014-06-18T00:00:00"/>
    <s v="DL_F13-011"/>
    <m/>
    <m/>
    <m/>
    <m/>
    <m/>
    <d v="2014-12-16T00:00:00"/>
  </r>
  <r>
    <x v="1"/>
    <s v="F14-103"/>
    <x v="18"/>
    <s v="Jens Gerup Nielsen"/>
    <d v="2016-01-29T00:00:00"/>
    <s v="jens.liane@mail.dk"/>
    <n v="21167761"/>
    <n v="1"/>
    <n v="2016"/>
    <n v="2"/>
    <x v="2"/>
    <n v="27"/>
    <n v="1"/>
    <s v="2.g. Biologi"/>
    <s v="Gentofte HF"/>
    <s v="Dahlensstræde 5"/>
    <s v="2820 Gentofte"/>
    <s v="Gentofte"/>
    <s v="Hovedstaden"/>
    <s v="Dahlensstræde 5, 2820 Gentofte"/>
    <d v="2015-06-16T00:00:00"/>
    <n v="100"/>
    <m/>
    <n v="2700"/>
    <m/>
    <d v="2015-06-16T00:00:00"/>
    <d v="2015-07-01T00:00:00"/>
    <s v="Gentofte Sø"/>
    <s v="Jens Gerup Nielsen"/>
    <m/>
    <m/>
    <n v="55.745801999999998"/>
    <n v="12.537934999999999"/>
    <d v="2015-06-26T00:00:00"/>
    <s v="DL_F14-103"/>
    <d v="2015-09-17T00:00:00"/>
    <s v="125 µl EB"/>
    <n v="17.2"/>
    <m/>
    <m/>
    <m/>
  </r>
  <r>
    <x v="1"/>
    <s v="F15-011"/>
    <x v="18"/>
    <s v="Helle Munk Jensen"/>
    <d v="2016-02-05T00:00:00"/>
    <s v="hellemunk@gmail.com"/>
    <n v="21167586"/>
    <n v="2"/>
    <n v="2016"/>
    <n v="2"/>
    <x v="2"/>
    <n v="26"/>
    <n v="2"/>
    <s v="1.g. Biologi"/>
    <s v="Gentofte HF"/>
    <s v="Dahlensstræde 5"/>
    <s v="2820 Gentofte"/>
    <s v="Gentofte"/>
    <s v="Hovedstaden"/>
    <s v="Dahlensstræde 5, 2820 Gentofte"/>
    <d v="2015-08-17T00:00:00"/>
    <n v="100"/>
    <m/>
    <n v="2600"/>
    <s v="Dagen er booket som en del af et projekt vi kalder &quot;Superbiologer&quot;. Eleverne kommer fra 8 forskellige 1. hf klasser - og de har meldt sig frivilligt til arrangementet. Da eleverne kommer fra 8 forskellige klasser (med forskellige lærere) har de ikke haft en fælles introduktion til dagen. Alle eleverne kender til cellers opbygning, DNA's opbygning og har lavet forsøg med elektroforese. De har biologi på C-niveau._x000d__x000a__x000d__x000a_Inden sommerferien sendte jeg vandprøver til jer._x000d__x000a__x000d__x000a_Mvh Helle "/>
    <s v="2015.08.21"/>
    <s v="ja"/>
    <s v="Gentofte Sø"/>
    <s v="Helle Munk Jensen"/>
    <m/>
    <m/>
    <s v="?"/>
    <s v="?"/>
    <d v="2015-06-26T00:00:00"/>
    <s v="DL_F15-011"/>
    <d v="2015-12-10T00:00:00"/>
    <s v="125 µl EB"/>
    <n v="17"/>
    <s v="Prøven er modtaget i juli, hvor der ikke var booket. "/>
    <m/>
    <m/>
  </r>
  <r>
    <x v="0"/>
    <s v="F14-005"/>
    <x v="19"/>
    <s v="Martina Koch og Allan G. Olsen"/>
    <d v="2014-12-11T00:00:00"/>
    <s v="MaK@gladgym.dk"/>
    <m/>
    <n v="12"/>
    <n v="2014"/>
    <n v="1"/>
    <x v="0"/>
    <n v="26"/>
    <n v="2"/>
    <s v="3.g. Bioteknologi"/>
    <s v="Gladsaxe Gymnasium"/>
    <s v="Buddingehovedgade 81"/>
    <s v="2860 Søborg"/>
    <s v="Gladsaxe"/>
    <s v="Hovedstaden"/>
    <s v="Buddingehovedgade 81, 2860 Søborg"/>
    <d v="2014-08-11T00:00:00"/>
    <n v="100"/>
    <s v="-"/>
    <n v="2600"/>
    <m/>
    <d v="2014-08-13T00:00:00"/>
    <d v="2014-09-05T00:00:00"/>
    <s v="Værebro Å, Hovevej"/>
    <s v="Martina Koch og Allan G. Olsen"/>
    <m/>
    <m/>
    <n v="55.738964000000003"/>
    <n v="12.233494"/>
    <d v="2014-08-30T00:00:00"/>
    <s v="DL_F14-005"/>
    <m/>
    <m/>
    <m/>
    <m/>
    <m/>
    <d v="2014-10-02T00:00:00"/>
  </r>
  <r>
    <x v="0"/>
    <s v="F15-035"/>
    <x v="19"/>
    <s v="Allan Gylling Olsen"/>
    <d v="2016-01-06T00:00:00"/>
    <s v="ao@gladgym.dk"/>
    <n v="31500392"/>
    <n v="1"/>
    <n v="2016"/>
    <n v="2"/>
    <x v="2"/>
    <n v="15"/>
    <n v="1"/>
    <s v="3.g. Biologi"/>
    <s v="Gladsaxe Gymnasium"/>
    <s v="Søborg hovedgade 81"/>
    <s v="2860 Søborg"/>
    <s v="Gladsaxe"/>
    <s v="Hovedstaden"/>
    <s v="Søborg hovedgade 81, 2860 Søborg"/>
    <d v="2015-10-24T00:00:00"/>
    <n v="100"/>
    <m/>
    <n v="1500"/>
    <m/>
    <m/>
    <m/>
    <m/>
    <s v="Allan Gylling Olsen"/>
    <m/>
    <m/>
    <m/>
    <m/>
    <m/>
    <m/>
    <m/>
    <m/>
    <m/>
    <m/>
    <m/>
    <m/>
  </r>
  <r>
    <x v="1"/>
    <s v="F14-007"/>
    <x v="19"/>
    <s v="Natacha Bjerre og Anne Christine"/>
    <d v="2015-01-08T00:00:00"/>
    <s v="natachabjerre@gmail.com"/>
    <m/>
    <n v="1"/>
    <n v="2015"/>
    <n v="1"/>
    <x v="3"/>
    <n v="36"/>
    <n v="2"/>
    <s v="3.g. Bioteknologi"/>
    <s v="Gladsaxe Gymnasium"/>
    <s v="Buddingehovedgade 81"/>
    <s v="2860 Søborg"/>
    <s v="Gladsaxe"/>
    <s v="Hovedstaden"/>
    <s v="Buddingehovedgade 81, 2860 Søborg"/>
    <d v="2014-08-12T00:00:00"/>
    <n v="100"/>
    <s v="Regnskab"/>
    <n v="3600"/>
    <s v="Vi har to A niveau hold med 2g med 8 elever og 3g med 25 elever"/>
    <d v="2014-08-13T00:00:00"/>
    <d v="2014-09-03T00:00:00"/>
    <s v="Furesøen, Frederiksdal Fribad"/>
    <s v="Natacha Bjerre og Anne Christine"/>
    <m/>
    <m/>
    <n v="55.786434999999997"/>
    <n v="12.443191000000001"/>
    <d v="2014-08-28T00:00:00"/>
    <s v="DL_F14-007"/>
    <m/>
    <m/>
    <m/>
    <m/>
    <m/>
    <d v="2014-12-16T00:00:00"/>
  </r>
  <r>
    <x v="1"/>
    <s v="F14-033"/>
    <x v="19"/>
    <s v="Martina Koch og Allan G. Olsen"/>
    <d v="2015-01-09T00:00:00"/>
    <s v="mak@gladgym.dk"/>
    <n v="27570444"/>
    <n v="1"/>
    <n v="2015"/>
    <n v="1"/>
    <x v="3"/>
    <n v="26"/>
    <n v="2"/>
    <s v="3.g. Bioteknologi"/>
    <s v="Gladsaxe Gymnasium"/>
    <s v="Buddinge Hovedgade 81"/>
    <s v=" 2860 Søborg"/>
    <s v="Gladsaxe"/>
    <s v="Hovedstaden"/>
    <s v="Buddinge Hovedgade 81,  2860 Søborg"/>
    <d v="2014-12-05T00:00:00"/>
    <n v="100"/>
    <s v="Regnskab"/>
    <n v="2600"/>
    <m/>
    <m/>
    <m/>
    <m/>
    <s v="Martina Koch og Allan G. Olsen"/>
    <m/>
    <m/>
    <m/>
    <m/>
    <m/>
    <s v="DL_F14-033"/>
    <m/>
    <m/>
    <m/>
    <m/>
    <m/>
    <d v="2014-12-16T00:00:00"/>
  </r>
  <r>
    <x v="1"/>
    <s v="F13-021"/>
    <x v="19"/>
    <s v="Natacha Bjerre"/>
    <d v="2015-01-13T00:00:00"/>
    <s v="natachabjerre@gmail.com"/>
    <m/>
    <n v="1"/>
    <n v="2015"/>
    <n v="1"/>
    <x v="3"/>
    <n v="30"/>
    <n v="1"/>
    <s v="2.g. Bioteknologi"/>
    <s v="Gladsaxe Gymnasium"/>
    <s v="Buddinge Hovedgade 81"/>
    <s v="2860 Søborg"/>
    <s v="Gladsaxe"/>
    <s v="Hovedstaden"/>
    <s v="Buddinge Hovedgade 81, 2860 Søborg"/>
    <d v="2014-05-22T00:00:00"/>
    <n v="50"/>
    <s v="Regnskab"/>
    <n v="1500"/>
    <s v="Holdet er et hf-enkeltfagshold på B-niveau - Altså vokse kursister!"/>
    <d v="2014-05-21T00:00:00"/>
    <d v="2014-08-15T00:00:00"/>
    <s v="Mølleåen ved Frederiksdal Friluftsbad"/>
    <s v="Natacha Bjerre"/>
    <m/>
    <m/>
    <n v="55.783222000000002"/>
    <n v="12.443808000000001"/>
    <d v="2014-08-13T00:00:00"/>
    <s v="DL_F13-021"/>
    <m/>
    <m/>
    <m/>
    <m/>
    <m/>
    <d v="2014-12-16T00:00:00"/>
  </r>
  <r>
    <x v="1"/>
    <s v="F14-055"/>
    <x v="19"/>
    <s v="Martina Koch "/>
    <d v="2015-02-24T00:00:00"/>
    <s v="martina.e.k@gmail.com"/>
    <n v="27570444"/>
    <n v="2"/>
    <n v="2015"/>
    <n v="1"/>
    <x v="3"/>
    <n v="16"/>
    <n v="1"/>
    <s v="2.g. Biologi"/>
    <s v="Gladsaxe Gymnasium"/>
    <s v="Buddinge Hovedgade 81"/>
    <s v="2860 Søborg"/>
    <s v="Gladsaxe"/>
    <s v="Hovedstaden"/>
    <s v="Buddinge hovedgade 81, 2860 Søborg"/>
    <d v="2015-01-21T00:00:00"/>
    <n v="100"/>
    <s v="Regnskab"/>
    <n v="1600"/>
    <m/>
    <m/>
    <m/>
    <m/>
    <s v="Martina Koch "/>
    <m/>
    <m/>
    <m/>
    <m/>
    <m/>
    <s v="DL_F14-055"/>
    <m/>
    <m/>
    <m/>
    <m/>
    <m/>
    <m/>
  </r>
  <r>
    <x v="1"/>
    <s v="F14-044"/>
    <x v="19"/>
    <s v="Natacha Bjerre og Allan Olsen"/>
    <d v="2015-04-08T00:00:00"/>
    <s v="natachabjerre@gmail.com"/>
    <n v="61685550"/>
    <n v="4"/>
    <n v="2015"/>
    <n v="1"/>
    <x v="3"/>
    <n v="12"/>
    <n v="2"/>
    <s v="3.g. Biologi"/>
    <s v="Gladsaxe Gymnasium"/>
    <s v="Buddinge Hovedgade 81"/>
    <s v="2860 Søborg"/>
    <s v="Gladsaxe"/>
    <s v="Hovedstaden"/>
    <s v="Buddinge Hovedgade 81, 2860 Søborg"/>
    <d v="2015-01-12T00:00:00"/>
    <n v="100"/>
    <s v="Regnskab"/>
    <n v="1200"/>
    <s v="Det er et hold der kommer ind Det er mange elever, men de er meget rolige"/>
    <m/>
    <m/>
    <m/>
    <s v="Natacha Bjerre og Allan Olsen"/>
    <m/>
    <m/>
    <m/>
    <m/>
    <s v="DL_F14-044"/>
    <m/>
    <m/>
    <m/>
    <m/>
    <m/>
    <m/>
    <m/>
  </r>
  <r>
    <x v="1"/>
    <s v="F14-045"/>
    <x v="19"/>
    <s v="Allan Olsen"/>
    <d v="2015-04-16T00:00:00"/>
    <s v="ao@gladgym.dk"/>
    <n v="31500392"/>
    <n v="4"/>
    <n v="2015"/>
    <n v="1"/>
    <x v="3"/>
    <n v="18"/>
    <n v="1"/>
    <s v="3.g. Biologi"/>
    <s v="Gladsaxe Gymnasium"/>
    <s v="Buddinge Hovedgade 81"/>
    <s v="2860 Søborg"/>
    <s v="Gladsaxe"/>
    <s v="Hovedstaden"/>
    <s v="buddinge hovedgade 81, 2860 Søborg"/>
    <d v="2015-01-12T00:00:00"/>
    <n v="100"/>
    <s v="Regnskab"/>
    <n v="1800"/>
    <m/>
    <m/>
    <m/>
    <m/>
    <s v="Allan Olsen"/>
    <m/>
    <m/>
    <m/>
    <m/>
    <m/>
    <m/>
    <m/>
    <m/>
    <m/>
    <m/>
    <m/>
    <m/>
  </r>
  <r>
    <x v="1"/>
    <s v="F14-099"/>
    <x v="19"/>
    <s v="Tobias Frykman"/>
    <d v="2015-09-16T00:00:00"/>
    <s v="tobiasfrykman@gmail.com"/>
    <n v="51222671"/>
    <n v="9"/>
    <n v="2015"/>
    <n v="2"/>
    <x v="1"/>
    <n v="26"/>
    <n v="1"/>
    <s v="2.g. Biologi"/>
    <s v="Gladsaxe Gymnasium"/>
    <s v="Buddinge Hovedgade 81"/>
    <s v="2860 Gladsaxe"/>
    <s v="Gladsaxe"/>
    <s v="Hovedstaden"/>
    <s v="Buddinge Hovedgade 81, 2860 Gladsaxe"/>
    <d v="2015-05-30T00:00:00"/>
    <n v="100"/>
    <s v="Modtaget"/>
    <n v="2600"/>
    <m/>
    <d v="2015-06-02T00:00:00"/>
    <m/>
    <s v="Gentofte Sø"/>
    <s v="Tobias Frykman"/>
    <s v="55° 44' 42,67'' N"/>
    <s v="12° 32' 9,26'' E"/>
    <n v="55.745185999999997"/>
    <n v="12.535906000000001"/>
    <d v="2015-08-27T00:00:00"/>
    <s v="DL_F14-099"/>
    <d v="2015-09-07T00:00:00"/>
    <s v="125 µl EB"/>
    <n v="18.3"/>
    <m/>
    <m/>
    <m/>
  </r>
  <r>
    <x v="1"/>
    <s v="F15-017"/>
    <x v="19"/>
    <s v="Tobias Frykman"/>
    <d v="2015-09-25T00:00:00"/>
    <s v="tobiasfrykman@gmail.com"/>
    <n v="51222671"/>
    <n v="9"/>
    <n v="2015"/>
    <n v="2"/>
    <x v="1"/>
    <n v="19"/>
    <n v="1"/>
    <s v="3.g. Biologi"/>
    <s v="Gladsaxe Gymnasium"/>
    <s v="Buddinge Hovedgade 81"/>
    <s v="2860 Søborg"/>
    <s v="Gladsaxe"/>
    <s v="Hovedstaden"/>
    <s v="Buddinge Hovedgade 81, 2860 Søborg"/>
    <d v="2015-08-19T00:00:00"/>
    <n v="100"/>
    <s v="Regnskab"/>
    <n v="1900"/>
    <m/>
    <s v="2015.08.21"/>
    <d v="2015-09-11T00:00:00"/>
    <s v="Mølleåen, v. Sorgenfri Slotspark"/>
    <s v="Tobias Frykman"/>
    <s v="55° 47' 01.89'' N"/>
    <s v="12° 29' 44.44'' E"/>
    <n v="55.783304999999999"/>
    <n v="12.495093000000001"/>
    <d v="2015-09-04T00:00:00"/>
    <s v="DL_F15-017"/>
    <d v="2015-09-17T00:00:00"/>
    <s v="125 µl EB"/>
    <n v="62"/>
    <m/>
    <m/>
    <m/>
  </r>
  <r>
    <x v="1"/>
    <s v="F15-026"/>
    <x v="19"/>
    <s v="Kenn Madsen"/>
    <d v="2015-12-09T00:00:00"/>
    <s v="ksmadsen@msn.com"/>
    <n v="40941331"/>
    <n v="12"/>
    <n v="2015"/>
    <n v="2"/>
    <x v="1"/>
    <n v="27"/>
    <n v="1"/>
    <s v="2.g. Biologi"/>
    <s v="Gladsaxe Gymnasium"/>
    <s v="Buddinge Hovedgade 81"/>
    <s v="2860 Søborg"/>
    <s v="Gladsaxe"/>
    <s v="Hovedstaden"/>
    <s v="Buddinge Hovedgade 81, 2860 Søborg"/>
    <d v="2015-09-28T00:00:00"/>
    <n v="100"/>
    <s v="Modtaget"/>
    <n v="2700"/>
    <m/>
    <m/>
    <m/>
    <m/>
    <s v="Kenn Madsen"/>
    <m/>
    <m/>
    <m/>
    <m/>
    <m/>
    <m/>
    <m/>
    <m/>
    <m/>
    <m/>
    <m/>
    <m/>
  </r>
  <r>
    <x v="1"/>
    <s v="F15-075"/>
    <x v="19"/>
    <s v="Kenn Madsen"/>
    <d v="2016-02-23T00:00:00"/>
    <s v="ksmadsen@msn.com"/>
    <n v="40941331"/>
    <n v="2"/>
    <n v="2016"/>
    <n v="2"/>
    <x v="2"/>
    <n v="26"/>
    <n v="1"/>
    <s v="3.g. Biologi"/>
    <s v="Gladsaxe Gymnasium"/>
    <s v="Buddinge Hovedgade 81"/>
    <s v="2860 Søborg"/>
    <s v="Gladsaxe"/>
    <s v="Sjælland"/>
    <s v="Buddinge Hovedgade 81, 2860 Søborg"/>
    <d v="2016-01-05T00:00:00"/>
    <n v="100"/>
    <m/>
    <n v="2600"/>
    <m/>
    <m/>
    <m/>
    <m/>
    <m/>
    <m/>
    <m/>
    <m/>
    <m/>
    <m/>
    <m/>
    <m/>
    <m/>
    <m/>
    <m/>
    <m/>
    <m/>
  </r>
  <r>
    <x v="1"/>
    <s v="F15-061"/>
    <x v="19"/>
    <s v="Tobias Frykman (forløbet er oprindelig booket af Marianne Lykke Madsen)"/>
    <d v="2016-03-03T00:00:00"/>
    <s v="tobiasfrykman@gmail.com"/>
    <n v="23304980"/>
    <n v="3"/>
    <n v="2016"/>
    <n v="2"/>
    <x v="2"/>
    <n v="18"/>
    <n v="1"/>
    <s v="2.g. Biologi"/>
    <s v="Gladsaxe Gymnasium"/>
    <s v="Buddinge Hovedgade 81"/>
    <s v="2860 Søborg"/>
    <s v="Gladsaxe"/>
    <s v="Hovedstaden"/>
    <s v="Buddinge hovedgade 81, 2860 Søborg"/>
    <d v="2015-11-20T00:00:00"/>
    <n v="100"/>
    <m/>
    <n v="1800"/>
    <s v="Biologi B"/>
    <m/>
    <m/>
    <m/>
    <m/>
    <m/>
    <m/>
    <m/>
    <m/>
    <m/>
    <m/>
    <m/>
    <m/>
    <m/>
    <m/>
    <m/>
    <m/>
  </r>
  <r>
    <x v="1"/>
    <s v="F13-037"/>
    <x v="20"/>
    <s v="Vibeke Birkmann"/>
    <d v="2015-01-21T00:00:00"/>
    <s v="ggvbi@greve-gym.dk"/>
    <m/>
    <n v="1"/>
    <n v="2015"/>
    <n v="1"/>
    <x v="3"/>
    <n v="28"/>
    <n v="2"/>
    <s v="3.g. Bioteknologi"/>
    <s v="Greve Gymnasium"/>
    <s v="Rådhusholmen 12"/>
    <s v="2670 Greve"/>
    <s v="Greve"/>
    <s v="Hovedstaden"/>
    <s v="Rådhusholmen 12, 2670 Greve"/>
    <d v="2014-06-22T00:00:00"/>
    <n v="100"/>
    <s v="Regnskab"/>
    <n v="2800"/>
    <m/>
    <d v="2014-06-23T00:00:00"/>
    <d v="2014-08-28T00:00:00"/>
    <s v="Rørmosen, Karlslunde"/>
    <s v="Vibeke Birkmann"/>
    <m/>
    <m/>
    <n v="55.573737999999999"/>
    <n v="12.263745"/>
    <d v="2014-08-25T00:00:00"/>
    <s v="DL_F13-037"/>
    <m/>
    <m/>
    <m/>
    <m/>
    <m/>
    <d v="2014-12-16T00:00:00"/>
  </r>
  <r>
    <x v="1"/>
    <s v="F13-035"/>
    <x v="20"/>
    <s v="Lone Vinkel"/>
    <d v="2015-03-10T00:00:00"/>
    <s v="gglav@greve-gym.dk"/>
    <m/>
    <n v="3"/>
    <n v="2015"/>
    <n v="1"/>
    <x v="3"/>
    <n v="21"/>
    <n v="1"/>
    <s v="3.g. Biologi"/>
    <s v="Greve Gymnasium"/>
    <s v="Rådhusholmen 12"/>
    <s v="2670 Greve"/>
    <s v="Greve"/>
    <s v="Hovedstaden"/>
    <s v="Rådhusholmen 12, 2670 Greve"/>
    <d v="2014-06-17T00:00:00"/>
    <n v="100"/>
    <s v="Regnskab"/>
    <n v="2100"/>
    <m/>
    <d v="2014-06-17T00:00:00"/>
    <d v="2014-08-28T00:00:00"/>
    <s v="Rørmosen, Karlslunde"/>
    <s v="Lone Vinkel"/>
    <m/>
    <m/>
    <n v="55.573737999999999"/>
    <n v="12.263745"/>
    <d v="2014-08-25T00:00:00"/>
    <s v="DL_F13-035"/>
    <m/>
    <m/>
    <m/>
    <m/>
    <m/>
    <d v="2014-12-16T00:00:00"/>
  </r>
  <r>
    <x v="1"/>
    <s v="F14-056"/>
    <x v="20"/>
    <s v="Kenneth Beri Ploug"/>
    <d v="2015-05-19T00:00:00"/>
    <s v="ggkbp@greve-gym.dk"/>
    <n v="23234288"/>
    <n v="5"/>
    <n v="2015"/>
    <n v="1"/>
    <x v="3"/>
    <n v="22"/>
    <n v="2"/>
    <s v="2.g. Bioteknologi"/>
    <s v="Greve Gymnasium"/>
    <s v="Rådhusholmen 12"/>
    <s v="2670 Greve "/>
    <s v="Greve"/>
    <s v="Hovedstaden"/>
    <s v="Rådhusholmen 12, 2670 Greve "/>
    <d v="2015-01-22T00:00:00"/>
    <n v="100"/>
    <s v="Regnskab"/>
    <n v="2200"/>
    <m/>
    <d v="2015-04-01T00:00:00"/>
    <d v="2015-05-12T00:00:00"/>
    <s v="Rørmosen, Karlslunde"/>
    <s v="Kenneth Beri Ploug"/>
    <m/>
    <m/>
    <n v="55.573790000000002"/>
    <n v="12.264122"/>
    <d v="2015-05-06T00:00:00"/>
    <s v="DL_F14-56.1"/>
    <d v="2015-05-12T00:00:00"/>
    <s v="125 µl EB"/>
    <n v="28.6"/>
    <m/>
    <m/>
    <m/>
  </r>
  <r>
    <x v="1"/>
    <s v="F14-056"/>
    <x v="20"/>
    <s v="Kenneth Beri Ploug"/>
    <d v="2015-05-19T00:00:00"/>
    <s v="ggkbp@greve-gym.dk"/>
    <n v="23234288"/>
    <n v="5"/>
    <n v="2015"/>
    <n v="1"/>
    <x v="3"/>
    <m/>
    <m/>
    <s v="2.g. Bioteknologi"/>
    <s v="Greve Gymnasium"/>
    <s v="Rådhusholmen 12"/>
    <s v="2670 Greve "/>
    <s v="Greve"/>
    <s v="Hovedstaden"/>
    <s v="Rådhusholmen 12, 2670 Greve "/>
    <d v="2015-01-22T00:00:00"/>
    <n v="100"/>
    <s v="Regnskab"/>
    <n v="0"/>
    <m/>
    <d v="2015-04-01T00:00:00"/>
    <d v="2015-05-12T00:00:00"/>
    <s v="Sø v.Greve Gym"/>
    <s v="Kenneth Beri Ploug"/>
    <m/>
    <m/>
    <m/>
    <m/>
    <d v="2015-05-12T00:00:00"/>
    <s v="DL_F14-56.2"/>
    <d v="2015-05-12T00:00:00"/>
    <s v="125 µl EB"/>
    <n v="6.42"/>
    <m/>
    <m/>
    <m/>
  </r>
  <r>
    <x v="0"/>
    <s v="F15-062"/>
    <x v="21"/>
    <s v="Rudi Pedersen"/>
    <d v="2016-03-18T00:00:00"/>
    <s v="RP@gribskovgymnasium.dk"/>
    <n v="29850957"/>
    <n v="3"/>
    <n v="2016"/>
    <n v="2"/>
    <x v="2"/>
    <n v="17"/>
    <n v="1"/>
    <s v="3.g. Biologi"/>
    <s v="Gribskov Gymnasium"/>
    <s v="Østergade 52"/>
    <s v="3200 Helsinge"/>
    <s v="Gribskov"/>
    <s v="Hovedstaden"/>
    <s v="Østergade 52, 3200 Helsinge"/>
    <d v="2015-11-22T00:00:00"/>
    <n v="100"/>
    <m/>
    <n v="1700"/>
    <s v="Biologi A, KemiB sk´tudieretning._x000d__x000a_Da vi kommer med tog fra Helsinge vil vi gerne starte 9.15 hvis det er muligt "/>
    <m/>
    <m/>
    <m/>
    <m/>
    <m/>
    <m/>
    <m/>
    <m/>
    <m/>
    <m/>
    <m/>
    <m/>
    <m/>
    <m/>
    <m/>
    <m/>
  </r>
  <r>
    <x v="0"/>
    <s v="F15-009"/>
    <x v="21"/>
    <s v="Morten Wermer"/>
    <d v="2016-04-14T00:00:00"/>
    <s v="mw@gribskovgymnasium.dk"/>
    <n v="24677788"/>
    <n v="4"/>
    <n v="2016"/>
    <n v="2"/>
    <x v="2"/>
    <n v="20"/>
    <n v="1"/>
    <s v="3.g. Biologi"/>
    <s v="Gribskov Gymnasium"/>
    <s v="Østergade 52"/>
    <s v="3200 Helsinge"/>
    <s v="Gribskov"/>
    <s v="Hovedstaden"/>
    <s v="Østergade 52, 3200 Helsinge"/>
    <d v="2015-08-14T00:00:00"/>
    <n v="100"/>
    <m/>
    <n v="2000"/>
    <s v="Evt DL_GYM_003, tidligere booking 15-9"/>
    <s v="2015.08.21"/>
    <m/>
    <m/>
    <s v="Morten Wermer"/>
    <m/>
    <m/>
    <m/>
    <m/>
    <m/>
    <s v="DL_F15-009"/>
    <m/>
    <m/>
    <m/>
    <m/>
    <m/>
    <m/>
  </r>
  <r>
    <x v="1"/>
    <s v="F13-002"/>
    <x v="21"/>
    <s v="Rudi Pedersen"/>
    <d v="2014-11-28T00:00:00"/>
    <s v="rudi.pedersen@skolekom.dk"/>
    <m/>
    <n v="11"/>
    <n v="2014"/>
    <n v="1"/>
    <x v="0"/>
    <n v="19"/>
    <n v="1"/>
    <s v="2.g. Biologi"/>
    <s v="Gribskov Gymnasium"/>
    <s v="Øster Voldgade 10"/>
    <s v="1350 København K"/>
    <s v="København"/>
    <s v="Hovedstaden"/>
    <s v="Øster Voldgade 10, 1350 København K"/>
    <d v="2014-04-07T00:00:00"/>
    <n v="50"/>
    <s v="Regnskab"/>
    <n v="950"/>
    <m/>
    <d v="2014-05-21T00:00:00"/>
    <m/>
    <m/>
    <s v="Rudi Pedersen"/>
    <m/>
    <m/>
    <m/>
    <m/>
    <m/>
    <s v="DL_F13-002"/>
    <m/>
    <m/>
    <m/>
    <m/>
    <m/>
    <d v="2014-10-02T00:00:00"/>
  </r>
  <r>
    <x v="1"/>
    <s v="F14-062"/>
    <x v="21"/>
    <s v="Morten Wermer"/>
    <d v="2015-05-08T00:00:00"/>
    <s v="mw@gribskovgymnasium.dk"/>
    <n v="24677788"/>
    <n v="5"/>
    <n v="2015"/>
    <n v="1"/>
    <x v="3"/>
    <n v="15"/>
    <n v="1"/>
    <s v="3.g. Biologi"/>
    <s v="Gribskov Gymnasium"/>
    <s v="Østergade 52"/>
    <s v="3200 Helsinge"/>
    <s v="Gribskov"/>
    <s v="Hovedstaden"/>
    <s v="Østergade 52, 3200 Helsinge"/>
    <d v="2015-02-05T00:00:00"/>
    <n v="100"/>
    <s v="Regnskab"/>
    <n v="1500"/>
    <m/>
    <d v="2015-04-01T00:00:00"/>
    <d v="2015-04-24T00:00:00"/>
    <s v="Uglebrovej 6, Helsinge"/>
    <s v="Morten Wermer"/>
    <m/>
    <m/>
    <n v="56.071890000000003"/>
    <n v="12.210407"/>
    <d v="2015-04-20T00:00:00"/>
    <s v="DL_F14-062"/>
    <d v="2015-04-27T00:00:00"/>
    <s v="125 µl EB"/>
    <n v="17.899999999999999"/>
    <m/>
    <m/>
    <m/>
  </r>
  <r>
    <x v="1"/>
    <s v="F15-078"/>
    <x v="21"/>
    <s v="Niels J. Willumsen"/>
    <d v="2016-03-15T00:00:00"/>
    <s v="njwillumsen@gmail.com"/>
    <n v="26204431"/>
    <n v="3"/>
    <n v="2016"/>
    <n v="2"/>
    <x v="2"/>
    <n v="30"/>
    <n v="2"/>
    <s v="3.g. Bioteknologi &amp; 1. biologi"/>
    <s v="Gribskov Gymnasium"/>
    <s v="Østergade 52"/>
    <s v="3200 Helsinge"/>
    <s v="Gribskov"/>
    <m/>
    <s v="Østergade 52, 3200 Helsinge"/>
    <d v="2016-01-06T00:00:00"/>
    <n v="100"/>
    <m/>
    <n v="3000"/>
    <s v="OBS! Prøve: DL_GYM_008, indsamlet d. 7.6.2015 af Niels J. Willumsen. To hold: 3.g biotek 19 elever, 1.g biologi 11 elever"/>
    <m/>
    <m/>
    <m/>
    <m/>
    <m/>
    <m/>
    <m/>
    <m/>
    <m/>
    <s v="DL_GYM_008"/>
    <m/>
    <m/>
    <m/>
    <m/>
    <m/>
    <m/>
  </r>
  <r>
    <x v="1"/>
    <s v="F15-085"/>
    <x v="21"/>
    <s v="Morten Wermer"/>
    <d v="2016-05-12T00:00:00"/>
    <s v="mw@gribskovgymnasium.dk"/>
    <n v="24677788"/>
    <n v="5"/>
    <n v="2016"/>
    <n v="2"/>
    <x v="2"/>
    <n v="20"/>
    <n v="1"/>
    <s v="3.g. Biologi"/>
    <s v="Gribskov Gymnasium"/>
    <s v="Østergade 52"/>
    <s v="3200 Helsinge"/>
    <s v="Gribskov"/>
    <m/>
    <s v="Østergade 52, 3200 Helsinge"/>
    <d v="2016-01-25T00:00:00"/>
    <n v="100"/>
    <m/>
    <n v="2000"/>
    <s v="Tidligere booking 15-9"/>
    <m/>
    <m/>
    <m/>
    <m/>
    <m/>
    <m/>
    <m/>
    <m/>
    <m/>
    <s v="DL_GYM_003"/>
    <m/>
    <m/>
    <m/>
    <m/>
    <m/>
    <m/>
  </r>
  <r>
    <x v="0"/>
    <s v="F13-028"/>
    <x v="22"/>
    <s v="Heidi Nystrand"/>
    <d v="2014-12-03T00:00:00"/>
    <s v="hn@ggnet.dk"/>
    <m/>
    <n v="12"/>
    <n v="2014"/>
    <n v="1"/>
    <x v="0"/>
    <n v="28"/>
    <m/>
    <s v="3.g. Biologi"/>
    <s v="Grindsted Gymnasium &amp; HF"/>
    <s v="Tinghusgade 20"/>
    <s v="7200 Grindsted"/>
    <s v="Billund"/>
    <s v="Sjælland"/>
    <s v="Tinghusgade 20, 7200 Grindsted"/>
    <d v="2014-05-28T00:00:00"/>
    <n v="50"/>
    <s v="-"/>
    <n v="1400"/>
    <m/>
    <d v="2014-06-16T00:00:00"/>
    <m/>
    <m/>
    <s v="Heidi Nystrand"/>
    <m/>
    <m/>
    <m/>
    <m/>
    <m/>
    <s v="DL_F13-028"/>
    <m/>
    <m/>
    <m/>
    <m/>
    <m/>
    <d v="2014-10-02T00:00:00"/>
  </r>
  <r>
    <x v="0"/>
    <s v="F13-029"/>
    <x v="22"/>
    <s v="Heidi Nystrand"/>
    <s v="-"/>
    <s v="hn@ggnet.dk"/>
    <m/>
    <e v="#VALUE!"/>
    <e v="#VALUE!"/>
    <n v="2"/>
    <x v="2"/>
    <n v="28"/>
    <n v="1"/>
    <s v="3.g. Biologi"/>
    <s v="Grindsted Gymnasium &amp; HF"/>
    <s v="Tinghusgade 20"/>
    <s v="7200 Grindsted"/>
    <s v="Billund"/>
    <s v="Sjælland"/>
    <s v="Tinghusgade 20, 7200 Grindsted"/>
    <d v="2014-05-28T00:00:00"/>
    <n v="50"/>
    <s v="-"/>
    <n v="1400"/>
    <m/>
    <s v="-"/>
    <s v="-"/>
    <s v="-"/>
    <s v="Heidi Nystrand"/>
    <s v="-"/>
    <s v="-"/>
    <m/>
    <m/>
    <s v="-"/>
    <s v="DL_F13-029"/>
    <m/>
    <m/>
    <m/>
    <m/>
    <m/>
    <m/>
  </r>
  <r>
    <x v="0"/>
    <s v="F13-030"/>
    <x v="22"/>
    <s v="Heidi Nystrand"/>
    <s v="-"/>
    <s v="hn@ggnet.dk"/>
    <m/>
    <e v="#VALUE!"/>
    <e v="#VALUE!"/>
    <n v="2"/>
    <x v="2"/>
    <n v="28"/>
    <n v="1"/>
    <s v="3.g. Biologi"/>
    <s v="Grindsted Gymnasium &amp; HF"/>
    <s v="Tinghusgade 20"/>
    <s v="7200 Grindsted"/>
    <s v="Billund"/>
    <s v="Sjælland"/>
    <s v="Tinghusgade 20, 7200 Grindsted"/>
    <d v="2014-10-01T00:00:00"/>
    <n v="100"/>
    <s v="-"/>
    <n v="2800"/>
    <m/>
    <s v="-"/>
    <s v="-"/>
    <s v="-"/>
    <s v="Heidi Nystrand"/>
    <s v="-"/>
    <s v="-"/>
    <m/>
    <m/>
    <s v="-"/>
    <s v="DL_F13-030"/>
    <m/>
    <m/>
    <m/>
    <m/>
    <m/>
    <m/>
  </r>
  <r>
    <x v="0"/>
    <s v="F14-001"/>
    <x v="22"/>
    <s v="Anja Lykke Hundebøll Nielsen"/>
    <s v="-"/>
    <s v="ah@ggnet.dk"/>
    <m/>
    <e v="#VALUE!"/>
    <e v="#VALUE!"/>
    <n v="2"/>
    <x v="2"/>
    <n v="16"/>
    <n v="1"/>
    <s v="3.g. Bioteknologi"/>
    <s v="Grindsted Gymnasium &amp; HF"/>
    <s v="Tinghusgade 20"/>
    <s v="7200 Grindsted"/>
    <s v="Billund"/>
    <s v="Sjælland"/>
    <s v="Tinghusgade 20, 7200 Grindsted"/>
    <d v="2014-08-04T00:00:00"/>
    <n v="100"/>
    <s v="-"/>
    <n v="1600"/>
    <m/>
    <s v="-"/>
    <m/>
    <m/>
    <s v="Anja Lykke Hundebøll Nielsen"/>
    <m/>
    <m/>
    <m/>
    <m/>
    <m/>
    <s v="DL_F14-001"/>
    <m/>
    <m/>
    <m/>
    <m/>
    <m/>
    <m/>
  </r>
  <r>
    <x v="1"/>
    <s v="F13-031"/>
    <x v="22"/>
    <s v="Heidi Nystrand"/>
    <d v="2014-11-14T00:00:00"/>
    <s v="hn@ggnet.dk"/>
    <m/>
    <n v="11"/>
    <n v="2014"/>
    <n v="1"/>
    <x v="0"/>
    <n v="13"/>
    <n v="1"/>
    <s v="3.g. Biologi"/>
    <s v="Grindsted Gymnasium &amp; HF"/>
    <s v="Tinghusgade 20"/>
    <s v="7200 Grindsted"/>
    <s v="Billund"/>
    <s v="Hovedstaden"/>
    <s v="Tinghusgade 20, 7200 Grindsted"/>
    <d v="2014-05-28T00:00:00"/>
    <n v="50"/>
    <s v="Regnskab"/>
    <n v="650"/>
    <m/>
    <d v="2014-06-16T00:00:00"/>
    <d v="2014-08-25T00:00:00"/>
    <s v="?"/>
    <s v="Heidi Nystrand"/>
    <m/>
    <m/>
    <m/>
    <m/>
    <d v="2014-08-20T00:00:00"/>
    <s v="DL_F13-031"/>
    <m/>
    <m/>
    <m/>
    <m/>
    <m/>
    <d v="2014-10-02T00:00:00"/>
  </r>
  <r>
    <x v="1"/>
    <s v="F13-034"/>
    <x v="22"/>
    <s v="Heidi Nystrand"/>
    <d v="2014-12-04T00:00:00"/>
    <s v="hn@ggnet.dk"/>
    <m/>
    <n v="12"/>
    <n v="2014"/>
    <n v="1"/>
    <x v="0"/>
    <n v="12"/>
    <n v="1"/>
    <s v="3.g. Biologi"/>
    <s v="Grindsted Gymnasium &amp; HF"/>
    <s v="Tinghusgade 20"/>
    <s v="7200 Grindsted"/>
    <s v="Billund"/>
    <s v="Hovedstaden"/>
    <s v="Tinghusgade 20, 7200 Grindsted"/>
    <d v="2014-06-03T00:00:00"/>
    <n v="50"/>
    <s v="Regnskab"/>
    <n v="600"/>
    <m/>
    <d v="2014-06-16T00:00:00"/>
    <d v="2014-08-21T00:00:00"/>
    <s v="Grindsted Langsø"/>
    <s v="Heidi Nystrand"/>
    <m/>
    <m/>
    <n v="55.756211"/>
    <n v="8.9186130000000006"/>
    <d v="2014-08-12T00:00:00"/>
    <s v="DL_F13-034"/>
    <m/>
    <m/>
    <m/>
    <m/>
    <m/>
    <d v="2014-10-02T00:00:00"/>
  </r>
  <r>
    <x v="1"/>
    <s v="F13-034"/>
    <x v="22"/>
    <s v="Anja Lykke Hundebøll Nielsen"/>
    <d v="2014-12-04T00:00:00"/>
    <s v="ah@ggnet.dk"/>
    <m/>
    <n v="12"/>
    <n v="2014"/>
    <n v="1"/>
    <x v="0"/>
    <n v="12"/>
    <n v="1"/>
    <s v="3.g. Biologi"/>
    <s v="Grindsted Gymnasium &amp; HF"/>
    <s v="Tinghusgade 20"/>
    <s v="7200 Grindsted"/>
    <s v="Billund"/>
    <s v="Hovedstaden"/>
    <s v="Tinghusgade 20, 7200 Grindsted"/>
    <d v="2014-08-04T00:00:00"/>
    <n v="100"/>
    <s v="Regnskab"/>
    <n v="1200"/>
    <s v="Booket sammen med Heidi Nystrand. Oprindelig sagsnr. F14-01"/>
    <d v="2014-08-19T00:00:00"/>
    <d v="2014-08-28T00:00:00"/>
    <s v="Grindsted Engsø"/>
    <s v="Anja Lykke Hundebøll Nielsen"/>
    <s v="55 8' 8,96'' N"/>
    <s v="?"/>
    <n v="55.758563000000002"/>
    <n v="8.8878540000000008"/>
    <d v="2014-08-26T00:00:00"/>
    <s v="DL_F13-034"/>
    <m/>
    <m/>
    <m/>
    <m/>
    <m/>
    <d v="2014-10-02T00:00:00"/>
  </r>
  <r>
    <x v="1"/>
    <s v="F14-059"/>
    <x v="22"/>
    <s v="Anja Lykke Hundebøll Nielsen"/>
    <d v="2015-12-16T00:00:00"/>
    <s v="ah@ggnet.dk"/>
    <n v="22819393"/>
    <n v="12"/>
    <n v="2015"/>
    <n v="2"/>
    <x v="1"/>
    <n v="15"/>
    <n v="1"/>
    <s v="3.g. Bioteknologi"/>
    <s v="Grindsted Gymnasium &amp; HF"/>
    <s v="Tinghusgade 20"/>
    <s v="7200 Grindsted"/>
    <s v="Billund"/>
    <s v="Hovedstaden"/>
    <s v="Tinghusgade 20, 7200 Grindsted"/>
    <d v="2015-02-03T00:00:00"/>
    <n v="100"/>
    <s v="Kontaktet"/>
    <n v="1500"/>
    <m/>
    <d v="2015-04-01T00:00:00"/>
    <d v="2015-05-11T00:00:00"/>
    <s v="Grindsted Ådal"/>
    <s v="Anja Lykke Hundebøll Nielsen"/>
    <m/>
    <m/>
    <n v="55.757800000000003"/>
    <n v="8.9016999999999999"/>
    <d v="2015-05-04T00:00:00"/>
    <s v="DL_F14-059"/>
    <d v="2015-06-24T00:00:00"/>
    <s v="125 µl EB"/>
    <n v="5.54"/>
    <m/>
    <m/>
    <m/>
  </r>
  <r>
    <x v="1"/>
    <s v="F14-065"/>
    <x v="23"/>
    <s v="Tore Rubak"/>
    <d v="2015-09-24T00:00:00"/>
    <s v="tr@hasseris-gym.dk"/>
    <n v="61277766"/>
    <n v="9"/>
    <n v="2015"/>
    <n v="2"/>
    <x v="1"/>
    <n v="17"/>
    <n v="1"/>
    <s v="3.g. Biologi"/>
    <s v="Hasseris Gymnasium"/>
    <s v="Hasserisvej 300"/>
    <s v="9000 Aalborg"/>
    <s v="Aalborg"/>
    <s v="Hovedstaden"/>
    <s v="Hasserisvej 300, 9000 Aalborg"/>
    <d v="2015-02-24T00:00:00"/>
    <n v="100"/>
    <s v="Regnskab"/>
    <n v="1700"/>
    <m/>
    <d v="2015-04-01T00:00:00"/>
    <d v="2015-07-09T00:00:00"/>
    <s v="Mølholm Sø, Norholmsvej 55, Aalborg"/>
    <s v="Tore Rubak"/>
    <m/>
    <m/>
    <n v="57.039596000000003"/>
    <n v="9.8590909999999994"/>
    <d v="2015-07-08T00:00:00"/>
    <s v="DL_F14-065"/>
    <d v="2015-07-16T00:00:00"/>
    <s v="125 µl EB"/>
    <n v="6.04"/>
    <m/>
    <m/>
    <m/>
  </r>
  <r>
    <x v="0"/>
    <s v="F14-013"/>
    <x v="24"/>
    <s v="Stine Weber"/>
    <d v="2014-12-16T00:00:00"/>
    <s v="sw@hels-gym.dk"/>
    <m/>
    <n v="12"/>
    <n v="2014"/>
    <n v="1"/>
    <x v="0"/>
    <n v="28"/>
    <n v="2"/>
    <s v="2.g. Bioteknologi"/>
    <s v="Helsingør Gymnasium"/>
    <s v="Borgmester P. Christensensvej 3"/>
    <s v="3000 Helsingør"/>
    <s v="Helsingør"/>
    <s v="Hovedstaden"/>
    <s v="Borgmester P. Christensensvej 3, 3000 Helsingør"/>
    <d v="2014-08-20T00:00:00"/>
    <n v="100"/>
    <s v="-"/>
    <n v="2800"/>
    <s v="Én elev gennemgår en stor operation i ryggen 1-2 mdr inden besøget og må forventes at få lidt lang snor mht evnen til at sidde på en stol osv."/>
    <d v="2014-08-21T00:00:00"/>
    <d v="2014-08-28T00:00:00"/>
    <s v="Dam v Helsingør Elforsyning"/>
    <s v="Stine Weber"/>
    <s v="56 1' 27'' N"/>
    <s v="12 35' 19'' Ø"/>
    <n v="56.024560999999999"/>
    <n v="12.588775999999999"/>
    <d v="2014-08-28T00:00:00"/>
    <s v="DL_F14-013"/>
    <m/>
    <m/>
    <m/>
    <m/>
    <m/>
    <d v="2014-10-02T00:00:00"/>
  </r>
  <r>
    <x v="0"/>
    <s v="F14-009"/>
    <x v="24"/>
    <s v="Ole Carsten Pedersen"/>
    <d v="2015-01-06T00:00:00"/>
    <s v="oc@hels-gym.dk"/>
    <m/>
    <n v="1"/>
    <n v="2015"/>
    <n v="1"/>
    <x v="3"/>
    <n v="23"/>
    <n v="1"/>
    <s v="3.g. Biologi"/>
    <s v="Helsingør Gymnasium"/>
    <s v="Borgmester P. Christensensvej 3"/>
    <s v="3000 Helsingør"/>
    <s v="Helsingør"/>
    <e v="#N/A"/>
    <s v="Borgmester P. Christensensvej 3, 3000 Helsingør"/>
    <d v="2014-08-18T00:00:00"/>
    <n v="100"/>
    <s v="-"/>
    <n v="2300"/>
    <m/>
    <d v="2014-08-19T00:00:00"/>
    <d v="2014-08-28T00:00:00"/>
    <s v="Sneglehøj sø"/>
    <s v="Ole Carsten Pedersen"/>
    <s v="56 01'05,3'' N"/>
    <s v="12 34' 24,6'' Ø"/>
    <n v="56.018109000000003"/>
    <n v="12.573767"/>
    <d v="2014-08-27T00:00:00"/>
    <s v="DL_F14-009"/>
    <m/>
    <m/>
    <m/>
    <m/>
    <m/>
    <m/>
  </r>
  <r>
    <x v="0"/>
    <s v="F14-010"/>
    <x v="24"/>
    <s v="Maria Steinhausen"/>
    <d v="2015-01-07T00:00:00"/>
    <s v="st@hels-gym.dk"/>
    <m/>
    <n v="1"/>
    <n v="2015"/>
    <n v="1"/>
    <x v="3"/>
    <n v="24"/>
    <n v="1"/>
    <s v="3.g. Biologi"/>
    <s v="Helsingør Gymnasium"/>
    <s v="Borgmester P. Christensensvej 3"/>
    <s v="3000 Helsingør"/>
    <s v="Helsingør"/>
    <e v="#N/A"/>
    <s v="Borgmester P. Christensensvej 3, 3000 Helsingør"/>
    <d v="2014-08-18T00:00:00"/>
    <n v="100"/>
    <s v="-"/>
    <n v="2400"/>
    <m/>
    <d v="2014-08-19T00:00:00"/>
    <d v="2014-09-05T00:00:00"/>
    <s v="Sø(dam), Espergærde"/>
    <s v="Maria Steinhausen"/>
    <m/>
    <m/>
    <n v="55.999192000000001"/>
    <n v="12.564043"/>
    <d v="2014-08-30T00:00:00"/>
    <s v="DL_F14-010"/>
    <m/>
    <m/>
    <m/>
    <m/>
    <m/>
    <m/>
  </r>
  <r>
    <x v="0"/>
    <s v="F14-027"/>
    <x v="24"/>
    <s v="Maria Steinhausen"/>
    <d v="2015-01-28T00:00:00"/>
    <s v="st@hels-gym.dk"/>
    <n v="20810825"/>
    <n v="1"/>
    <n v="2015"/>
    <n v="1"/>
    <x v="3"/>
    <n v="21"/>
    <n v="2"/>
    <s v="3.g. Biologi"/>
    <s v="Helsingør Gymnasium"/>
    <s v="Borgmester P. Christensensvej 3"/>
    <s v="3000 Helsingør"/>
    <s v="Helsingør"/>
    <e v="#N/A"/>
    <s v="Borgmester P. Christensensvej 3, 3000 Helsingør"/>
    <d v="2014-11-19T00:00:00"/>
    <n v="100"/>
    <s v="-"/>
    <n v="2100"/>
    <m/>
    <d v="2014-08-19T00:00:00"/>
    <d v="2014-09-05T00:00:00"/>
    <s v="Egebæksvang Sø(dam), Espergærde"/>
    <s v="Maria Steinhausen"/>
    <m/>
    <m/>
    <n v="55.999192000000001"/>
    <n v="12.564043"/>
    <d v="2014-08-30T00:00:00"/>
    <s v="DL_F14-10"/>
    <m/>
    <m/>
    <m/>
    <m/>
    <m/>
    <d v="2014-12-16T00:00:00"/>
  </r>
  <r>
    <x v="1"/>
    <s v="F14-028"/>
    <x v="24"/>
    <s v="Maria Steinhausen"/>
    <d v="2015-02-03T00:00:00"/>
    <s v="st@hels-gym.dk"/>
    <n v="21665090"/>
    <n v="2"/>
    <n v="2015"/>
    <n v="1"/>
    <x v="3"/>
    <n v="15"/>
    <n v="1"/>
    <s v="3.g. Biologi"/>
    <s v="Helsingør Gymnasium"/>
    <s v="Borgmester P. Christensensvej 3"/>
    <s v="3000 Helsingør"/>
    <s v="Helsingør"/>
    <e v="#N/A"/>
    <s v="Borgmester P. Christensensvej 3, 3000 Helsingør"/>
    <d v="2014-11-19T00:00:00"/>
    <n v="100"/>
    <s v="Regnskab"/>
    <n v="1500"/>
    <m/>
    <d v="2014-08-19T00:00:00"/>
    <n v="41879"/>
    <s v="Egebæksvang Sø"/>
    <s v="Maria Steinhausen"/>
    <m/>
    <m/>
    <n v="55.999192000000001"/>
    <n v="12.564043"/>
    <d v="2014-08-27T00:00:00"/>
    <s v="DL_F14-10"/>
    <m/>
    <m/>
    <m/>
    <m/>
    <m/>
    <d v="2014-12-16T00:00:00"/>
  </r>
  <r>
    <x v="1"/>
    <s v="F14-034"/>
    <x v="24"/>
    <s v="Stine Weber"/>
    <d v="2015-02-17T00:00:00"/>
    <s v="sw@hels-gym.dk"/>
    <n v="51946203"/>
    <n v="2"/>
    <n v="2015"/>
    <n v="1"/>
    <x v="3"/>
    <n v="25"/>
    <n v="2"/>
    <s v="2.g. Bioteknologi"/>
    <s v="Helsingør Gymnasium"/>
    <s v="Borgmester P Christensensvej 3"/>
    <s v="3000 Helsingør"/>
    <s v="Helsingør"/>
    <e v="#N/A"/>
    <s v="Borgmester P Christensensvej 3, 3000 Helsingør"/>
    <d v="2014-12-16T00:00:00"/>
    <n v="100"/>
    <s v="Regnskab"/>
    <n v="2500"/>
    <s v="Henvisning til sag F14-13 Vi havde ikke skrevet den korrekte dato i vores kalender. Vi har desuden en elev, der er nyligt rygopereret, som nok ikke kan sidde ned så længe af gangen. Bare så der er forståelse for, at hun evt. går rundt, ligger ned eller lignende"/>
    <d v="2014-08-21T00:00:00"/>
    <n v="41879"/>
    <s v="Dam v Helsingør Elforsyning"/>
    <s v="Stine Weber"/>
    <s v="56 1' 27'' N"/>
    <s v="12 35' 19'' Ø"/>
    <n v="56.024560999999999"/>
    <n v="12.588775999999999"/>
    <d v="2014-08-28T00:00:00"/>
    <s v="DL_F14-13"/>
    <m/>
    <m/>
    <m/>
    <m/>
    <m/>
    <d v="2014-12-16T00:00:00"/>
  </r>
  <r>
    <x v="1"/>
    <s v="F14-052"/>
    <x v="24"/>
    <s v="Ole Carsten Pedersen"/>
    <d v="2015-02-26T00:00:00"/>
    <s v="oc@hels-gym.dk"/>
    <n v="21665090"/>
    <n v="2"/>
    <n v="2015"/>
    <n v="1"/>
    <x v="3"/>
    <n v="20"/>
    <n v="1"/>
    <s v="3.g. Biologi"/>
    <s v="Helsingør Gymnasium"/>
    <s v="Borgmester P Christensensvej 3"/>
    <s v="3000 Helsingør"/>
    <s v="Helsingør"/>
    <e v="#N/A"/>
    <s v="Borgmester P Christensensvej 3, 3000 Helsingør"/>
    <d v="2014-11-19T00:00:00"/>
    <n v="100"/>
    <s v="Regnskab"/>
    <n v="2000"/>
    <s v="Vi har haft en del datobytningsforvirring, som også har involveret parallelholdet i biologi med Maria Steinhausen - også fra Helsingør Gymnasium. Det betyder ikke så meget, udover at jeg gerne vil bemærke, at vores prøver er de, som er taget fra &quot;Politisøen&quot; i Helsingør. Så lad ikke booking-koden forlede Jer til at tro, at vi skal behandle Maria Steinhausens prøver :-) hilsen OLe Carsten Pedersen"/>
    <d v="2014-08-19T00:00:00"/>
    <n v="41879"/>
    <s v="Sneglehøj sø"/>
    <s v="Ole Carsten Pedersen"/>
    <s v="56 01'05,3'' N"/>
    <s v="12 34' 24,6'' Ø"/>
    <n v="56.018109000000003"/>
    <n v="12.573767"/>
    <d v="2014-08-27T00:00:00"/>
    <s v="DL_F14-09"/>
    <m/>
    <m/>
    <m/>
    <m/>
    <m/>
    <m/>
  </r>
  <r>
    <x v="1"/>
    <s v="F14-087"/>
    <x v="24"/>
    <s v="Thea Feld Nielsen og Stine Weber"/>
    <d v="2015-12-17T00:00:00"/>
    <s v="tf@hels-gym.dk"/>
    <n v="26498331"/>
    <n v="12"/>
    <n v="2015"/>
    <n v="2"/>
    <x v="1"/>
    <n v="28"/>
    <n v="2"/>
    <s v="2.g. Bioteknologi"/>
    <s v="Helsingør Gymnasium"/>
    <s v="Borgmester P. Christensensvej 3"/>
    <s v="3000 Helsingør"/>
    <s v="Helsingør"/>
    <e v="#N/A"/>
    <s v="Borgmester P. Christensensvej 3, 3000 Helsingør"/>
    <d v="2015-04-21T00:00:00"/>
    <n v="100"/>
    <s v="Kontaktet"/>
    <n v="2800"/>
    <m/>
    <d v="2015-04-23T00:00:00"/>
    <d v="2015-04-27T00:00:00"/>
    <s v="Kobberdammen, Hellebæk"/>
    <s v="Thea Feld Nielsen og Stine Weber"/>
    <s v="56° 3' 37'' N"/>
    <s v="12° 33' 32'' E"/>
    <n v="56.060277999999997"/>
    <n v="12.558889000000001"/>
    <d v="2015-04-21T00:00:00"/>
    <s v="DL_F14-087"/>
    <d v="2015-04-27T00:00:00"/>
    <s v="125 µl EB"/>
    <n v="34.4"/>
    <m/>
    <m/>
    <m/>
  </r>
  <r>
    <x v="1"/>
    <s v="F15-076"/>
    <x v="25"/>
    <s v="Louise Adelhart"/>
    <d v="2016-03-18T00:00:00"/>
    <s v="loa@vucns.dk"/>
    <n v="60870803"/>
    <n v="3"/>
    <n v="2016"/>
    <n v="2"/>
    <x v="2"/>
    <n v="30"/>
    <n v="1"/>
    <s v="2.g. Biologi"/>
    <s v="HF og VUC Nordsjælland"/>
    <s v="Gurrevej 90"/>
    <s v="3000 Helsingør"/>
    <s v="Helsingør"/>
    <s v="Sjælland"/>
    <s v="Gurrevej 90, 3000 Helsingør"/>
    <d v="2016-01-05T00:00:00"/>
    <n v="100"/>
    <m/>
    <n v="3000"/>
    <s v="Der er tale om et valgfag Biologi på B-niveau. Der er enkelte kursister som er 1. års elever. Da valgfaget netop er startet op (januar 2016) er kursisttallet forbundet med en smule usikkerhed. På nuværende tidspunkt er der tilmeldt 32 til holdet. Er det i orden at give et kursisttal per 1. marts 2016?"/>
    <m/>
    <m/>
    <m/>
    <m/>
    <m/>
    <m/>
    <m/>
    <m/>
    <m/>
    <m/>
    <m/>
    <m/>
    <m/>
    <m/>
    <m/>
    <m/>
  </r>
  <r>
    <x v="1"/>
    <s v="F13-049"/>
    <x v="26"/>
    <s v="Vibeke Almer"/>
    <d v="2014-11-26T00:00:00"/>
    <s v="Vibekealmer@gmail.com"/>
    <m/>
    <n v="11"/>
    <n v="2014"/>
    <n v="1"/>
    <x v="0"/>
    <n v="21"/>
    <n v="1"/>
    <s v="3.g. Biologi"/>
    <s v="Himmelev Gymnasium"/>
    <s v="herregårdsvej30"/>
    <s v="4000 Roskilde"/>
    <s v="Roskilde"/>
    <e v="#N/A"/>
    <s v="herregårdsvej30, 4000 Roskilde"/>
    <d v="2014-07-03T00:00:00"/>
    <n v="100"/>
    <s v="Regnskab"/>
    <n v="2100"/>
    <m/>
    <d v="2014-07-25T00:00:00"/>
    <d v="2014-09-02T00:00:00"/>
    <s v="Himmelev Grusgrav"/>
    <s v="Vibeke Almer"/>
    <s v="55 39' 45,15'' N"/>
    <s v="12 7' 8,49'' Ø"/>
    <n v="55.6629"/>
    <n v="12.118923000000001"/>
    <d v="2014-08-27T00:00:00"/>
    <s v="DL_F13-049"/>
    <m/>
    <m/>
    <m/>
    <m/>
    <m/>
    <d v="2014-10-02T00:00:00"/>
  </r>
  <r>
    <x v="1"/>
    <s v="F14-063"/>
    <x v="26"/>
    <s v="Mai Bjerg Hagens"/>
    <d v="2015-03-26T00:00:00"/>
    <s v="maihagens@gmail.com"/>
    <m/>
    <n v="3"/>
    <n v="2015"/>
    <n v="1"/>
    <x v="3"/>
    <n v="23"/>
    <n v="1"/>
    <s v="2.g. Biologi"/>
    <s v="Himmelev Gymnasium"/>
    <s v="Herregårdsvej 30"/>
    <s v="4000 Roskilde"/>
    <s v="Roskilde"/>
    <s v="Sjælland"/>
    <s v="Herregårdsvej 30, 4000 Roskilde"/>
    <d v="2015-02-06T00:00:00"/>
    <n v="100"/>
    <s v="Regnskab"/>
    <n v="2300"/>
    <m/>
    <m/>
    <m/>
    <m/>
    <s v="Mai Bjerg Hagens"/>
    <m/>
    <m/>
    <m/>
    <m/>
    <m/>
    <s v="DL_F14-063"/>
    <m/>
    <m/>
    <m/>
    <m/>
    <m/>
    <m/>
  </r>
  <r>
    <x v="1"/>
    <s v="F14-057"/>
    <x v="26"/>
    <s v="Mai Bjerg Hagens"/>
    <d v="2015-04-28T00:00:00"/>
    <s v="maihagens@gmail.com"/>
    <n v="25398979"/>
    <n v="4"/>
    <n v="2015"/>
    <n v="1"/>
    <x v="3"/>
    <n v="23"/>
    <n v="1"/>
    <s v="2.g. Biologi"/>
    <s v="Himmelev Gymnasium"/>
    <s v="Herregårdsvej 30"/>
    <s v="4000 Roskilde"/>
    <s v="Roskilde"/>
    <s v="Hovedstaden"/>
    <s v="Herregårdsvej 30, 4000 Roskilde"/>
    <d v="2015-01-30T00:00:00"/>
    <n v="100"/>
    <s v="Regnskab"/>
    <n v="2300"/>
    <m/>
    <m/>
    <m/>
    <m/>
    <s v="Mai Bjerg Hagens"/>
    <m/>
    <m/>
    <m/>
    <m/>
    <m/>
    <s v="DL_F14-057"/>
    <m/>
    <m/>
    <m/>
    <m/>
    <m/>
    <m/>
  </r>
  <r>
    <x v="1"/>
    <s v="F14-044"/>
    <x v="27"/>
    <s v="Rasmus Østergaard"/>
    <d v="2015-04-08T00:00:00"/>
    <s v="roe@horsensgym.dk"/>
    <n v="61685550"/>
    <n v="4"/>
    <n v="2015"/>
    <n v="1"/>
    <x v="3"/>
    <n v="6"/>
    <n v="2"/>
    <s v="3.g. Biologi"/>
    <s v="Horsens Gymnasium"/>
    <s v="Højen 1"/>
    <s v="8700 Horsens"/>
    <s v="Horsens"/>
    <s v="Sjælland"/>
    <s v="Højen 1, 8700 Horsens"/>
    <d v="2015-01-12T00:00:00"/>
    <n v="100"/>
    <s v="Regnskab"/>
    <n v="600"/>
    <s v="Det er et hold der kommer ind Det er mange elever, men de er meget rolige"/>
    <m/>
    <m/>
    <m/>
    <n v="42102"/>
    <m/>
    <m/>
    <m/>
    <m/>
    <m/>
    <s v="DL_Horsens Gymnasium"/>
    <m/>
    <m/>
    <m/>
    <m/>
    <m/>
    <m/>
  </r>
  <r>
    <x v="1"/>
    <s v="F15-063"/>
    <x v="28"/>
    <s v="Ditte Elsborg"/>
    <d v="2016-04-05T00:00:00"/>
    <s v="del@hrs.dk"/>
    <n v="60883120"/>
    <n v="4"/>
    <n v="2016"/>
    <n v="2"/>
    <x v="2"/>
    <n v="15"/>
    <n v="1"/>
    <s v="1.g. Bioteknologi"/>
    <s v="HTX Gastro Science"/>
    <s v="Vigerslev Allé 18"/>
    <s v="2500 Valby"/>
    <s v="København"/>
    <s v="Sjælland"/>
    <s v="Vigerslev Allé 18, 2500 Valby"/>
    <d v="2015-11-24T00:00:00"/>
    <n v="100"/>
    <m/>
    <n v="1500"/>
    <m/>
    <m/>
    <m/>
    <m/>
    <m/>
    <m/>
    <m/>
    <m/>
    <m/>
    <m/>
    <m/>
    <m/>
    <m/>
    <m/>
    <m/>
    <m/>
    <m/>
  </r>
  <r>
    <x v="1"/>
    <s v="F14-021"/>
    <x v="29"/>
    <s v="Rune Runesen"/>
    <d v="2015-02-20T00:00:00"/>
    <s v="rune.runesen1@skolekom.dk"/>
    <m/>
    <n v="2"/>
    <n v="2015"/>
    <n v="1"/>
    <x v="3"/>
    <n v="20"/>
    <n v="2"/>
    <s v="2.g. Biologi"/>
    <s v="Hvidovre Gymnasium &amp; HF"/>
    <s v="Blytækkerporten 2"/>
    <s v="2650 Hvidovre"/>
    <s v="Hvidovre"/>
    <s v="Hovedstaden"/>
    <s v="Blytækkerporten 2, 2650 Hvidovre"/>
    <d v="2014-09-22T00:00:00"/>
    <n v="100"/>
    <s v="Regnskab"/>
    <n v="2000"/>
    <m/>
    <m/>
    <m/>
    <m/>
    <s v="Rune Runesen"/>
    <m/>
    <m/>
    <m/>
    <m/>
    <m/>
    <s v="DL_F14-021"/>
    <m/>
    <m/>
    <m/>
    <m/>
    <m/>
    <d v="2014-12-16T00:00:00"/>
  </r>
  <r>
    <x v="0"/>
    <s v="F15-012"/>
    <x v="30"/>
    <s v="Anders Jensen"/>
    <d v="2015-10-27T00:00:00"/>
    <s v="anders@rapanden.dk"/>
    <n v="28251979"/>
    <n v="10"/>
    <n v="2015"/>
    <n v="2"/>
    <x v="1"/>
    <n v="26"/>
    <n v="1"/>
    <s v="2.g. Biologi"/>
    <s v="Høje-Taastrup Gymnasium"/>
    <s v="Frøgård alle 2"/>
    <s v="2630 Taastrup"/>
    <s v="Høje-Taastrup"/>
    <s v="Hovedstaden"/>
    <s v="Frøgård alle 2, 2630 Taastrup"/>
    <d v="2015-08-17T00:00:00"/>
    <n v="100"/>
    <s v="-"/>
    <n v="2600"/>
    <m/>
    <s v="2015.08.21"/>
    <m/>
    <s v="skal køre en SNM-prøve"/>
    <s v="Anders Jensen"/>
    <m/>
    <m/>
    <m/>
    <m/>
    <m/>
    <s v="DL_F15-012"/>
    <m/>
    <m/>
    <m/>
    <m/>
    <m/>
    <m/>
  </r>
  <r>
    <x v="1"/>
    <s v="F13-039"/>
    <x v="30"/>
    <s v="Søren Vienberg"/>
    <d v="2015-01-14T00:00:00"/>
    <s v="soeren_vienberg@yahoo.com"/>
    <m/>
    <n v="1"/>
    <n v="2015"/>
    <n v="1"/>
    <x v="3"/>
    <n v="15"/>
    <n v="1"/>
    <s v="2.g. Biologi"/>
    <s v="Høje-Taastrup Gymnasium"/>
    <s v="Frøgårds Alle 2"/>
    <s v="2630 Taastrup"/>
    <s v="Høje-Taastrup"/>
    <s v="Hovedstaden"/>
    <s v="Frøgårds Alle 2, 2630 Taastrup"/>
    <d v="2014-06-24T00:00:00"/>
    <n v="100"/>
    <s v="Regnskab"/>
    <n v="1500"/>
    <s v="bio b."/>
    <d v="2014-06-25T00:00:00"/>
    <d v="2014-08-22T00:00:00"/>
    <s v="Hakkemosen"/>
    <s v="Søren Vienberg"/>
    <s v="55 39' 47'' N"/>
    <s v="12 15' 57'' Ø"/>
    <n v="55.663055999999997"/>
    <n v="12.265833000000001"/>
    <d v="2014-08-18T00:00:00"/>
    <s v="DL_F13-039"/>
    <m/>
    <m/>
    <m/>
    <m/>
    <m/>
    <d v="2014-12-16T00:00:00"/>
  </r>
  <r>
    <x v="1"/>
    <s v="F13-046_1"/>
    <x v="30"/>
    <s v="Thomas Warner"/>
    <d v="2015-03-11T00:00:00"/>
    <s v="tw@htgym.dk"/>
    <m/>
    <n v="3"/>
    <n v="2015"/>
    <n v="1"/>
    <x v="3"/>
    <n v="24"/>
    <n v="2"/>
    <s v="2.g. Biologi"/>
    <s v="Høje-Taastrup Gymnasium"/>
    <s v="Frøgårds Alle 2"/>
    <s v="2630 Taastrup"/>
    <s v="Høje-Taastrup"/>
    <s v="Hovedstaden"/>
    <s v="Frøgårds Alle 2, 2630 Taastrup"/>
    <d v="2014-06-30T00:00:00"/>
    <n v="100"/>
    <s v="Regnskab"/>
    <n v="2400"/>
    <s v="1 ekstra hold på 18 elever fra samme gym er tilmeldt. Booking ændret d. 14. august 2014"/>
    <d v="2014-07-25T00:00:00"/>
    <d v="2014-08-28T00:00:00"/>
    <s v="Øtoftegårdsvej, Taastrup"/>
    <s v="Thomas Warner"/>
    <m/>
    <m/>
    <m/>
    <m/>
    <d v="2014-08-27T00:00:00"/>
    <s v="DL_F13-046_1"/>
    <s v="Prøver fra 3 forskellige søer (3 kits)"/>
    <m/>
    <m/>
    <m/>
    <m/>
    <d v="2014-12-16T00:00:00"/>
  </r>
  <r>
    <x v="1"/>
    <s v="F13-046_2"/>
    <x v="30"/>
    <s v="Thomas Warner"/>
    <d v="2015-03-11T00:00:00"/>
    <s v="tw@htgym.dk"/>
    <m/>
    <n v="3"/>
    <n v="2015"/>
    <n v="1"/>
    <x v="3"/>
    <m/>
    <m/>
    <s v="2.g. Biologi"/>
    <s v="Høje-Taastrup Gymnasium"/>
    <s v="Frøgårds Alle 2"/>
    <s v="2630 Taastrup"/>
    <s v="Høje-Taastrup"/>
    <s v="Hovedstaden"/>
    <s v="Frøgårds Alle 2, 2630 Taastrup"/>
    <d v="2014-06-30T00:00:00"/>
    <n v="100"/>
    <s v="Regnskab"/>
    <n v="0"/>
    <s v="1 ekstra hold på 18 elever fra samme gym er tilmeldt. Booking ændret d. 14. august 2014"/>
    <d v="2014-07-25T00:00:00"/>
    <d v="2014-09-05T00:00:00"/>
    <s v="Mlm. Hakkemosemosevej og Lervangen"/>
    <s v="Thomas Warner"/>
    <m/>
    <m/>
    <n v="55.660680999999997"/>
    <n v="12.262653999999999"/>
    <d v="2014-08-28T00:00:00"/>
    <s v="DL_F13-046_2"/>
    <m/>
    <m/>
    <m/>
    <m/>
    <m/>
    <d v="2014-12-16T00:00:00"/>
  </r>
  <r>
    <x v="1"/>
    <s v="F14-081"/>
    <x v="30"/>
    <s v="Thomas Warner"/>
    <d v="2015-09-09T00:00:00"/>
    <s v="tw@htgym.dk"/>
    <n v="51359953"/>
    <n v="9"/>
    <n v="2015"/>
    <n v="2"/>
    <x v="1"/>
    <n v="12"/>
    <n v="1"/>
    <s v="2.g. Biologi"/>
    <s v="Høje-Taastrup Gymnasium"/>
    <s v="Frøgård Allé 2"/>
    <s v="2630 Taastrup"/>
    <s v="Høje-Taastrup"/>
    <s v="Hovedstaden"/>
    <s v="Frøgård Allé 2, 2630 Taastrup"/>
    <d v="2015-04-15T00:00:00"/>
    <n v="100"/>
    <s v="Regnskab"/>
    <n v="1200"/>
    <s v="Jeg kender ikke klassens størrelse endnu"/>
    <d v="2015-04-17T00:00:00"/>
    <d v="2015-07-23T00:00:00"/>
    <s v="Østermosen, Femø"/>
    <s v="Thomas Warner"/>
    <m/>
    <m/>
    <n v="54.982567000000003"/>
    <n v="11.513476000000001"/>
    <d v="2015-07-18T00:00:00"/>
    <s v="DL_F14-081_1"/>
    <d v="2015-08-17T00:00:00"/>
    <s v="125 µl EB"/>
    <n v="13.1"/>
    <m/>
    <m/>
    <m/>
  </r>
  <r>
    <x v="1"/>
    <s v="F14-081"/>
    <x v="30"/>
    <s v="Gudrun Beyer Poulsen"/>
    <d v="2015-09-09T00:00:00"/>
    <s v="tw@htgym.dk"/>
    <n v="51359953"/>
    <n v="9"/>
    <n v="2015"/>
    <n v="2"/>
    <x v="1"/>
    <n v="12"/>
    <n v="1"/>
    <s v="2.g. Biologi"/>
    <s v="Høje-Taastrup Gymnasium"/>
    <s v="Frøgård Allé 2"/>
    <s v="2630 Taastrup"/>
    <s v="Høje-Taastrup"/>
    <s v="Hovedstaden"/>
    <s v="Frøgård Allé 2, 2630 Taastrup"/>
    <d v="2015-04-15T00:00:00"/>
    <n v="100"/>
    <s v="Regnskab"/>
    <n v="1200"/>
    <s v="Jeg kender ikke klassens størrelse endnu"/>
    <d v="2015-04-17T00:00:00"/>
    <d v="2015-09-04T00:00:00"/>
    <s v="Hakkemosen"/>
    <s v="Gudrun Beyer Poulsen"/>
    <m/>
    <m/>
    <n v="55.662599999999998"/>
    <n v="12.2613"/>
    <d v="2015-08-27T00:00:00"/>
    <s v="DL_F14-081_2"/>
    <d v="2015-09-07T00:00:00"/>
    <s v="125 µl EB"/>
    <n v="0.50800000000000001"/>
    <m/>
    <m/>
    <m/>
  </r>
  <r>
    <x v="1"/>
    <s v="F14-108"/>
    <x v="30"/>
    <s v="Sofie Brix"/>
    <d v="2015-09-30T00:00:00"/>
    <s v="Sofieab@gmail.com"/>
    <n v="53344411"/>
    <n v="9"/>
    <n v="2015"/>
    <n v="2"/>
    <x v="1"/>
    <n v="15"/>
    <n v="2"/>
    <s v="2.g. Biologi"/>
    <s v="Høje-Taastrup Gymnasium"/>
    <s v="Frøgaard alle 2"/>
    <s v="2630 Taastrup"/>
    <s v="Høje-Taastrup"/>
    <s v="Hovedstaden"/>
    <s v="Frøgaard alle 2, 2630 Taastrup"/>
    <d v="2015-06-28T00:00:00"/>
    <n v="100"/>
    <s v="Regnskab"/>
    <n v="1500"/>
    <m/>
    <d v="2015-06-29T00:00:00"/>
    <d v="2015-07-17T00:00:00"/>
    <s v="Sejlsbjerg Mose"/>
    <s v="Sofie Brix"/>
    <m/>
    <m/>
    <n v="55.642145999999997"/>
    <n v="12.205181"/>
    <d v="2015-06-26T00:00:00"/>
    <s v="DL_F14-108"/>
    <d v="2015-07-27T00:00:00"/>
    <s v="125 µl EB"/>
    <n v="65.8"/>
    <m/>
    <m/>
    <m/>
  </r>
  <r>
    <x v="1"/>
    <s v="F14-089"/>
    <x v="30"/>
    <s v="Christina Bramow &amp; Søren Vienberg"/>
    <d v="2016-01-20T00:00:00"/>
    <s v="cb@htgym.dk; Soeren_vienberg@yahoo.com"/>
    <n v="60682179"/>
    <n v="1"/>
    <n v="2016"/>
    <n v="2"/>
    <x v="2"/>
    <n v="30"/>
    <n v="2"/>
    <s v="2.g. Biologi"/>
    <s v="Høje-Taastrup Gymnasium"/>
    <s v="Frøgaard alle 2"/>
    <s v="2630 Taastrup"/>
    <s v="Høje-Taastrup"/>
    <s v="Hovedstaden"/>
    <s v="Frøgaard alle 2, 2630 Taastrup"/>
    <d v="2015-04-24T00:00:00"/>
    <n v="100"/>
    <m/>
    <n v="3000"/>
    <m/>
    <m/>
    <d v="2015-04-23T00:00:00"/>
    <s v="Hakkemosen"/>
    <s v="Christina Bramow &amp; Søren Vienberg"/>
    <s v="55° 38' 94,7'' N"/>
    <s v="12° 12' 45,0'' E"/>
    <n v="55.662500000000001"/>
    <n v="12.266386000000001"/>
    <d v="2015-04-21T00:00:00"/>
    <s v="DL_F14-089"/>
    <d v="2015-04-27T00:00:00"/>
    <s v="125 µl EB"/>
    <n v="23.8"/>
    <m/>
    <m/>
    <m/>
  </r>
  <r>
    <x v="1"/>
    <s v="F14-048"/>
    <x v="31"/>
    <s v="Tine Tønnes Sørensen"/>
    <d v="2015-04-30T00:00:00"/>
    <s v="ts@hoeng-gymhf.dk"/>
    <m/>
    <n v="4"/>
    <n v="2015"/>
    <n v="1"/>
    <x v="3"/>
    <n v="4"/>
    <n v="1"/>
    <s v="1.g. Biologi"/>
    <s v="Høng Gymnasium og HF"/>
    <s v="Hovedgaden 2"/>
    <s v="4270 Høng"/>
    <s v="Kalundborg"/>
    <s v="Sjælland"/>
    <s v="Hovedgaden 2, 4270 Høng"/>
    <m/>
    <n v="100"/>
    <s v="Regnskab"/>
    <n v="400"/>
    <m/>
    <d v="2015-04-01T00:00:00"/>
    <d v="2015-04-16T00:00:00"/>
    <s v="Bøstrup Å"/>
    <s v="Tine Tønnes Sørensen"/>
    <s v="55° 32' 45'' N"/>
    <s v="11° 15' 35'' E"/>
    <m/>
    <m/>
    <d v="2015-04-15T00:00:00"/>
    <s v="DL_F14-48_2"/>
    <d v="2015-04-21T00:00:00"/>
    <s v="125 µl EB"/>
    <n v="16.8"/>
    <m/>
    <m/>
    <m/>
  </r>
  <r>
    <x v="1"/>
    <s v="F15-039"/>
    <x v="32"/>
    <s v="Christian Riisager-Pedersen"/>
    <d v="2016-04-08T00:00:00"/>
    <s v="riisager-pedersen@hotmail.com"/>
    <n v="20119987"/>
    <n v="4"/>
    <n v="2016"/>
    <n v="2"/>
    <x v="2"/>
    <n v="26"/>
    <n v="1"/>
    <s v="2.g. Biologi"/>
    <s v="Ingrid Jespersens Gymnasieskole"/>
    <s v="Nordre Frihavnsgade 9"/>
    <s v="2100 København Ø"/>
    <s v="København"/>
    <s v="Hovedstaden"/>
    <s v="Nordre Frihavnsgade 9, 2100 København Ø"/>
    <d v="2015-11-12T00:00:00"/>
    <n v="100"/>
    <s v="Regnskab"/>
    <n v="2600"/>
    <s v="Forløbet kommer til at afslutte et forløb om økologi, samt være opsummering på teori om evolution, DNAreplikation og proteinsyntese."/>
    <m/>
    <m/>
    <m/>
    <m/>
    <m/>
    <m/>
    <m/>
    <m/>
    <m/>
    <m/>
    <m/>
    <m/>
    <m/>
    <m/>
    <m/>
    <m/>
  </r>
  <r>
    <x v="0"/>
    <s v="F14-050"/>
    <x v="33"/>
    <s v="Henrik Levinsen"/>
    <d v="2015-03-24T00:00:00"/>
    <s v="hele@phmetropol.dk"/>
    <n v="41411142"/>
    <n v="3"/>
    <n v="2015"/>
    <n v="1"/>
    <x v="3"/>
    <n v="22"/>
    <n v="1"/>
    <s v="Lærerstuderende"/>
    <s v="Institut for skole og læring"/>
    <s v="Nyelandsvej 27-29"/>
    <s v="2000 Frederiksberg C"/>
    <s v="Frederiksberg"/>
    <s v="Hovedstaden"/>
    <s v="Nyelandsvej 27-29, 2000 Frederiksberg C"/>
    <d v="2015-01-13T00:00:00"/>
    <n v="100"/>
    <s v="-"/>
    <n v="2200"/>
    <s v="Det er et hold fra læreruddannelsen, der har biologi som undervisningsfag. Tager kontakt pr. mail. Vigtigt for mig at få reserveret dagen i første omgang"/>
    <m/>
    <m/>
    <m/>
    <s v="Henrik Levinsen"/>
    <m/>
    <m/>
    <m/>
    <m/>
    <m/>
    <s v="DL_F14-050"/>
    <m/>
    <m/>
    <m/>
    <m/>
    <m/>
    <m/>
  </r>
  <r>
    <x v="1"/>
    <s v="F15-049"/>
    <x v="34"/>
    <s v="John B. Nielsen"/>
    <d v="2016-02-25T00:00:00"/>
    <s v="jbn1@mks.dk"/>
    <n v="31191122"/>
    <n v="2"/>
    <n v="2016"/>
    <n v="2"/>
    <x v="2"/>
    <n v="27"/>
    <n v="1"/>
    <s v="3.g. Bioteknologi"/>
    <s v="Kruses Gymnasium"/>
    <s v="Stavnsholtvej 29-31"/>
    <s v="3520 Farum"/>
    <s v="Furesø"/>
    <s v="Sjælland"/>
    <s v="Stavnsholtvej 29-31, 3520 Farum"/>
    <d v="2015-11-17T00:00:00"/>
    <n v="100"/>
    <m/>
    <n v="2700"/>
    <s v="den med ferskvandsdyr i søer (Furesøen): livet i et snapseglas"/>
    <m/>
    <m/>
    <m/>
    <m/>
    <m/>
    <m/>
    <m/>
    <m/>
    <m/>
    <m/>
    <m/>
    <m/>
    <m/>
    <m/>
    <m/>
    <m/>
  </r>
  <r>
    <x v="1"/>
    <s v="F15-008"/>
    <x v="35"/>
    <s v="Hanne Juhl (hju)"/>
    <d v="2015-11-24T00:00:00"/>
    <s v="hju@kts.dk"/>
    <n v="21424674"/>
    <n v="11"/>
    <n v="2015"/>
    <n v="2"/>
    <x v="1"/>
    <n v="23"/>
    <n v="2"/>
    <s v="2.g. Biologi"/>
    <s v="Københavns Tekniske Skole, HTX Vibenhus"/>
    <s v="Jagtvej 163"/>
    <s v="2100 København Ø"/>
    <s v="København"/>
    <s v="Hovedstaden"/>
    <s v="Jagtvej 163, 2100 København Ø"/>
    <d v="2015-08-13T00:00:00"/>
    <n v="100"/>
    <s v="Regnskab"/>
    <n v="2300"/>
    <m/>
    <s v="2015.08.21"/>
    <d v="2015-11-05T00:00:00"/>
    <s v="Sø i Fælledparken"/>
    <s v="Hanne Juhl (hju)"/>
    <m/>
    <m/>
    <n v="55.701875000000001"/>
    <n v="12.5661284"/>
    <d v="2015-11-02T00:00:00"/>
    <s v="DL_F15-008"/>
    <d v="2015-11-16T00:00:00"/>
    <s v="125 µl EB"/>
    <n v="12.5"/>
    <m/>
    <m/>
    <m/>
  </r>
  <r>
    <x v="1"/>
    <s v="F13-038"/>
    <x v="36"/>
    <s v="Bent Nielsen"/>
    <d v="2014-10-23T00:00:00"/>
    <s v="bn@kvuc.dk"/>
    <m/>
    <n v="10"/>
    <n v="2014"/>
    <n v="1"/>
    <x v="0"/>
    <n v="25"/>
    <n v="1"/>
    <s v="2.g. Biologi"/>
    <s v="Københavns VUC"/>
    <s v="Vognmagergade 28"/>
    <s v="1120 Kbh. K."/>
    <s v="København"/>
    <s v="Hovedstaden"/>
    <s v="Vognmagergade 28, 1120 Kbh. K."/>
    <d v="2014-06-24T00:00:00"/>
    <n v="100"/>
    <s v="Regnskab"/>
    <n v="2500"/>
    <m/>
    <d v="2014-06-23T00:00:00"/>
    <d v="2014-09-02T00:00:00"/>
    <s v="Raadvad Dam (Mølleåen)"/>
    <s v="Bent Nielsen"/>
    <m/>
    <m/>
    <n v="55.806049999999999"/>
    <n v="12.557337"/>
    <d v="2014-09-01T00:00:00"/>
    <s v="DL_F13-038"/>
    <m/>
    <m/>
    <m/>
    <m/>
    <s v="Ja"/>
    <d v="2014-10-02T00:00:00"/>
  </r>
  <r>
    <x v="1"/>
    <s v="F14-088"/>
    <x v="36"/>
    <s v="Bent Nielsen"/>
    <d v="2015-10-02T00:00:00"/>
    <s v="bn@kvuc.dk"/>
    <n v="82326600"/>
    <n v="10"/>
    <n v="2015"/>
    <n v="2"/>
    <x v="1"/>
    <n v="23"/>
    <n v="1"/>
    <s v="2.g. Biologi"/>
    <s v="Københavns VUC"/>
    <s v="Vognmagergade 8"/>
    <s v="1120 KBH K"/>
    <s v="København"/>
    <s v="Sjælland"/>
    <s v="Vognmagergade 8, 1120 KBH K"/>
    <d v="2015-04-23T00:00:00"/>
    <n v="100"/>
    <s v="Regnskab"/>
    <n v="2300"/>
    <m/>
    <d v="2015-04-23T00:00:00"/>
    <d v="2015-06-10T00:00:00"/>
    <s v="Ejby Mose"/>
    <s v="Bent Nielsen"/>
    <m/>
    <m/>
    <n v="55.703963999999999"/>
    <n v="12.418976000000001"/>
    <d v="2015-06-07T00:00:00"/>
    <s v="DL_F14-088"/>
    <d v="2015-06-24T00:00:00"/>
    <s v="125 µl EB"/>
    <n v="10.9"/>
    <m/>
    <m/>
    <m/>
  </r>
  <r>
    <x v="1"/>
    <s v="F14-088"/>
    <x v="36"/>
    <s v="Bent Nielsen"/>
    <d v="2015-10-02T00:00:00"/>
    <s v="bn@kvuc.dk"/>
    <n v="82326600"/>
    <n v="10"/>
    <n v="2015"/>
    <n v="2"/>
    <x v="1"/>
    <m/>
    <m/>
    <s v="2.g. Biologi"/>
    <s v="Københavns VUC"/>
    <s v="Vognmagergade 8"/>
    <s v="1120 KBH K"/>
    <s v="København"/>
    <s v="Hovedstaden"/>
    <s v="Vognmagergade 8, 1120 KBH K"/>
    <d v="2015-04-23T00:00:00"/>
    <n v="100"/>
    <s v="N/A"/>
    <n v="0"/>
    <m/>
    <d v="2015-04-23T00:00:00"/>
    <m/>
    <s v="Dybesø"/>
    <s v="Bent Nielsen"/>
    <m/>
    <m/>
    <n v="55.961759999999998"/>
    <n v="11.746361"/>
    <d v="2015-06-29T00:00:00"/>
    <s v="DL_F14-088.2"/>
    <d v="2015-07-27T00:00:00"/>
    <s v="125 µl EB"/>
    <n v="15"/>
    <m/>
    <m/>
    <m/>
  </r>
  <r>
    <x v="1"/>
    <s v="F14-014"/>
    <x v="37"/>
    <s v="Martin Mejlhede Jensen"/>
    <d v="2015-04-29T00:00:00"/>
    <m/>
    <m/>
    <n v="4"/>
    <n v="2015"/>
    <n v="1"/>
    <x v="3"/>
    <m/>
    <m/>
    <s v="1.g. Biologi"/>
    <s v="Københavns Åbne Gymnasium"/>
    <s v="Sjælør Boulevard 133"/>
    <s v="2500 Valby"/>
    <s v="København"/>
    <s v="Hovedstaden"/>
    <s v="Sjælør Boulevard 133, 2500 Valby"/>
    <m/>
    <m/>
    <s v="Regnskab"/>
    <n v="0"/>
    <m/>
    <m/>
    <d v="2015-04-24T00:00:00"/>
    <s v="Harrestrup Å, v. Vigerslev Allé"/>
    <s v="Martin Mejlhede Jensen"/>
    <m/>
    <m/>
    <n v="55.653711000000001"/>
    <n v="12.483806"/>
    <d v="2015-04-21T00:00:00"/>
    <s v="DL_F14-14_2"/>
    <d v="2015-04-27T00:00:00"/>
    <s v="125 µl EB"/>
    <n v="23.8"/>
    <m/>
    <m/>
    <m/>
  </r>
  <r>
    <x v="1"/>
    <s v="F14-014"/>
    <x v="37"/>
    <s v="Martin Mejlhede Jensen"/>
    <d v="2015-04-29T00:00:00"/>
    <s v="mt@kg.dk"/>
    <m/>
    <n v="4"/>
    <n v="2015"/>
    <n v="1"/>
    <x v="3"/>
    <n v="28"/>
    <n v="1"/>
    <s v="1.g. Biologi"/>
    <s v="Københavns Åbne Gymnasium"/>
    <s v="Sjælør Boulevard 133"/>
    <s v="2500 Valby"/>
    <s v="København"/>
    <s v="Hovedstaden"/>
    <s v="Sjælør Boulevard 133, 2500 Valby"/>
    <d v="2014-08-21T00:00:00"/>
    <n v="100"/>
    <s v="Regnskab"/>
    <n v="2800"/>
    <m/>
    <d v="2014-08-22T00:00:00"/>
    <d v="2014-09-12T00:00:00"/>
    <s v="Vestre Kirkegårdssø, Valby"/>
    <s v="Martin Mejlhede Jensen"/>
    <m/>
    <m/>
    <n v="55.65981"/>
    <n v="12.52876"/>
    <d v="2014-09-04T00:00:00"/>
    <s v="DL_F14-014"/>
    <m/>
    <m/>
    <m/>
    <m/>
    <m/>
    <d v="2014-12-16T00:00:00"/>
  </r>
  <r>
    <x v="1"/>
    <s v="F14-092"/>
    <x v="37"/>
    <s v="Finn Vanman Jørgensen"/>
    <d v="2015-08-27T00:00:00"/>
    <s v="fv@kg.dk"/>
    <n v="25778059"/>
    <n v="8"/>
    <n v="2015"/>
    <n v="2"/>
    <x v="1"/>
    <n v="15"/>
    <n v="1"/>
    <s v="2.g. Biologi"/>
    <s v="Københavns åbne Gymnasium"/>
    <s v="Sjælør Boulevard"/>
    <s v="2500 Valby"/>
    <s v="København"/>
    <s v="Hovedstaden"/>
    <s v="Sjælør Boulevard, 2500 Valby"/>
    <d v="2015-04-29T00:00:00"/>
    <n v="100"/>
    <s v="Regnskab"/>
    <n v="1500"/>
    <m/>
    <d v="2015-05-05T00:00:00"/>
    <d v="2015-05-15T00:00:00"/>
    <s v="Store vejle Å"/>
    <s v="Finn Vanman Jørgensen"/>
    <s v="55° 37' 11,7'' N"/>
    <s v="12° 22' 24,58'' E"/>
    <n v="55.619967000000003"/>
    <n v="12.373301"/>
    <d v="2015-05-12T00:00:00"/>
    <s v="DL_F14-092"/>
    <d v="2015-07-07T00:00:00"/>
    <s v="125 µl EB"/>
    <n v="23.4"/>
    <m/>
    <m/>
    <m/>
  </r>
  <r>
    <x v="1"/>
    <s v="F13-040"/>
    <x v="38"/>
    <s v="Marie Eiland"/>
    <d v="2014-11-18T00:00:00"/>
    <s v="kgme@kggym.dk"/>
    <m/>
    <n v="11"/>
    <n v="2014"/>
    <n v="1"/>
    <x v="0"/>
    <n v="15"/>
    <n v="1"/>
    <s v="1.g. Bioteknologi"/>
    <s v="Køge Gymnasium"/>
    <s v="Gymnasievej 6"/>
    <s v="4600 Køge"/>
    <s v="Køge"/>
    <s v="Hovedstaden"/>
    <s v="Gymnasievej 6, 4600 Køge"/>
    <d v="2014-06-26T00:00:00"/>
    <n v="100"/>
    <s v="Regnskab"/>
    <n v="1500"/>
    <m/>
    <d v="2014-06-26T00:00:00"/>
    <d v="2014-08-19T00:00:00"/>
    <s v="Ellesøen"/>
    <s v="Marie Eiland"/>
    <s v="55 27' 25,4'' N"/>
    <s v="12 09' 34,5'' Ø"/>
    <n v="55.457056000000001"/>
    <n v="12.159583"/>
    <d v="2014-08-13T00:00:00"/>
    <s v="DL_F13-040"/>
    <m/>
    <m/>
    <m/>
    <m/>
    <m/>
    <d v="2014-10-02T00:00:00"/>
  </r>
  <r>
    <x v="1"/>
    <s v="F13-042"/>
    <x v="38"/>
    <s v="Kristian Poulsen"/>
    <d v="2014-11-19T00:00:00"/>
    <s v="kgkp@kggym.dk"/>
    <m/>
    <n v="11"/>
    <n v="2014"/>
    <n v="1"/>
    <x v="0"/>
    <n v="17"/>
    <n v="1"/>
    <s v="1.g. Bioteknologi"/>
    <s v="Køge Gymnasium"/>
    <s v="Gymnasievej 6"/>
    <s v="4600 Køge"/>
    <s v="Køge"/>
    <s v="Hovedstaden"/>
    <s v="Gymnasievej 6, 4600 Køge"/>
    <d v="2014-06-26T00:00:00"/>
    <n v="100"/>
    <s v="Regnskab"/>
    <n v="1700"/>
    <m/>
    <d v="2014-06-26T00:00:00"/>
    <d v="2014-09-17T00:00:00"/>
    <s v="Vandhul, Åsen, Køge"/>
    <s v="Kristian Poulsen"/>
    <m/>
    <m/>
    <n v="55.465924999999999"/>
    <n v="12.15686"/>
    <d v="2014-08-29T00:00:00"/>
    <s v="DL_F13-042"/>
    <m/>
    <m/>
    <m/>
    <m/>
    <m/>
    <d v="2014-10-02T00:00:00"/>
  </r>
  <r>
    <x v="1"/>
    <s v="F13-043"/>
    <x v="38"/>
    <s v="Kristian Poulsen"/>
    <d v="2015-01-20T00:00:00"/>
    <s v="kgkp@kggym.dk"/>
    <m/>
    <n v="1"/>
    <n v="2015"/>
    <n v="1"/>
    <x v="3"/>
    <n v="10"/>
    <n v="1"/>
    <s v="3.g. Bioteknologi"/>
    <s v="Køge Gymnasium"/>
    <s v="Gymnasievej 6"/>
    <s v="4600 Køge"/>
    <s v="Køge"/>
    <s v="Hovedstaden"/>
    <s v="Gymnasievej 6, 4600 Køge"/>
    <d v="2014-06-26T00:00:00"/>
    <n v="100"/>
    <s v="Regnskab"/>
    <n v="1000"/>
    <m/>
    <d v="2014-06-26T00:00:00"/>
    <d v="2014-09-11T00:00:00"/>
    <s v="Åsen,Køge"/>
    <s v="Kristian Poulsen"/>
    <m/>
    <m/>
    <n v="55.462902"/>
    <n v="12.161908"/>
    <d v="2014-08-29T00:00:00"/>
    <s v="DL_F13-043"/>
    <m/>
    <m/>
    <m/>
    <m/>
    <m/>
    <d v="2014-12-16T00:00:00"/>
  </r>
  <r>
    <x v="1"/>
    <s v="F14-110"/>
    <x v="38"/>
    <s v="Marie Eiland"/>
    <d v="2015-10-07T00:00:00"/>
    <s v="kgme@kggym.dk"/>
    <n v="27284531"/>
    <n v="10"/>
    <n v="2015"/>
    <n v="2"/>
    <x v="1"/>
    <n v="20"/>
    <n v="2"/>
    <s v="2.g. Biologi"/>
    <s v="Køge Gymnasium"/>
    <s v="Gymnasievej 4"/>
    <s v="4600 Køge"/>
    <s v="Køge"/>
    <s v="Hovedstaden"/>
    <s v="Gymnasievej 4, 4600 Køge"/>
    <d v="2015-06-30T00:00:00"/>
    <n v="100"/>
    <s v="Regnskab"/>
    <n v="2000"/>
    <m/>
    <m/>
    <m/>
    <s v="Vandhul v Baunebovej 1, Hårlev"/>
    <s v="Marie Eiland"/>
    <m/>
    <m/>
    <n v="55.346432999999998"/>
    <n v="12.216424"/>
    <d v="2015-05-31T00:00:00"/>
    <s v="DL_F14-110"/>
    <d v="2015-07-27T00:00:00"/>
    <s v="125 µl EB"/>
    <n v="3.38"/>
    <m/>
    <m/>
    <m/>
  </r>
  <r>
    <x v="1"/>
    <s v="F15-013"/>
    <x v="38"/>
    <s v="Christian Becher Clausen"/>
    <d v="2016-01-27T00:00:00"/>
    <s v="kgcc@kggym.dk"/>
    <n v="61702107"/>
    <n v="1"/>
    <n v="2016"/>
    <n v="2"/>
    <x v="2"/>
    <n v="31"/>
    <n v="2"/>
    <s v="1.g. Bioteknologi"/>
    <s v="Køge Gymnasium"/>
    <s v="Gymnasievej 4"/>
    <s v="4600 Køge"/>
    <s v="Køge"/>
    <s v="Hovedstaden"/>
    <s v="Gymnasievej 4, 4600 Køge"/>
    <d v="2015-08-17T00:00:00"/>
    <n v="100"/>
    <m/>
    <n v="3100"/>
    <m/>
    <s v="2015.08.21"/>
    <m/>
    <s v="Køge Ås"/>
    <s v="Christian Becher Clausen"/>
    <m/>
    <m/>
    <n v="55.464246000000003"/>
    <n v="12.135726"/>
    <d v="2015-08-26T00:00:00"/>
    <s v="DL_F15-013"/>
    <d v="2016-01-18T00:00:00"/>
    <m/>
    <m/>
    <m/>
    <m/>
    <m/>
  </r>
  <r>
    <x v="1"/>
    <s v="F15-014"/>
    <x v="38"/>
    <s v="Kristian Poulsen"/>
    <d v="2016-01-28T00:00:00"/>
    <s v="kgkp@kggym.dk"/>
    <n v="40348616"/>
    <n v="1"/>
    <n v="2016"/>
    <n v="2"/>
    <x v="2"/>
    <n v="26"/>
    <n v="1"/>
    <s v="1.g. Biologi"/>
    <s v="Køge Gymnasium"/>
    <s v="Gymnasievej 4"/>
    <s v="4600 Køge"/>
    <s v="Køge"/>
    <s v="Hovedstaden"/>
    <s v="Gymnasievej 4, 4600 Køge"/>
    <d v="2015-08-17T00:00:00"/>
    <n v="100"/>
    <m/>
    <n v="2600"/>
    <m/>
    <s v="2015.08.21"/>
    <d v="2015-09-18T00:00:00"/>
    <s v="Søen v. Ringstedvej"/>
    <s v="Kristian Poulsen"/>
    <m/>
    <m/>
    <n v="55.456966999999999"/>
    <n v="12.160442"/>
    <d v="2015-09-09T00:00:00"/>
    <s v="DL_F15-014"/>
    <d v="2015-12-10T00:00:00"/>
    <s v="125 µl EB"/>
    <n v="15.4"/>
    <m/>
    <m/>
    <m/>
  </r>
  <r>
    <x v="1"/>
    <s v="F15-059"/>
    <x v="38"/>
    <s v="Pia Myler"/>
    <d v="2016-04-01T00:00:00"/>
    <s v="kgpm@kggym.dk"/>
    <n v="30272272"/>
    <n v="4"/>
    <n v="2016"/>
    <n v="2"/>
    <x v="2"/>
    <n v="28"/>
    <n v="1"/>
    <s v="2.g. Biologi"/>
    <s v="Køge Gymnasium"/>
    <s v="Gymnasievej 4"/>
    <s v="4600 Køge"/>
    <s v="Køge"/>
    <s v="Hovedstaden"/>
    <s v="Gymnasievej 4, 4600 Køge"/>
    <d v="2015-11-19T00:00:00"/>
    <n v="100"/>
    <m/>
    <n v="2800"/>
    <m/>
    <m/>
    <m/>
    <m/>
    <m/>
    <m/>
    <m/>
    <m/>
    <m/>
    <m/>
    <m/>
    <m/>
    <m/>
    <m/>
    <m/>
    <m/>
    <m/>
  </r>
  <r>
    <x v="0"/>
    <s v="F14-037"/>
    <x v="39"/>
    <s v="Marie Kvist Bondesen"/>
    <d v="2015-04-14T00:00:00"/>
    <s v="mariebondesen@gmail.com"/>
    <n v="30283077"/>
    <n v="4"/>
    <n v="2015"/>
    <n v="1"/>
    <x v="3"/>
    <n v="15"/>
    <n v="1"/>
    <s v="1.g. Biologi"/>
    <s v="Køge Private Realskole, Gymnasium"/>
    <s v="Ølby Center 50"/>
    <s v="4600 Køge"/>
    <s v="Køge"/>
    <s v="Hovedstaden"/>
    <s v="Ølby Center 50, 4600 Køge"/>
    <d v="2015-01-04T00:00:00"/>
    <n v="100"/>
    <s v="-"/>
    <n v="1500"/>
    <m/>
    <m/>
    <m/>
    <m/>
    <s v="Marie Kvist Bondesen"/>
    <m/>
    <m/>
    <m/>
    <m/>
    <m/>
    <s v="DL_F14-037"/>
    <m/>
    <m/>
    <m/>
    <m/>
    <m/>
    <m/>
  </r>
  <r>
    <x v="0"/>
    <s v="F14-038"/>
    <x v="39"/>
    <s v="Marie Kvist Bondesen"/>
    <d v="2015-04-17T00:00:00"/>
    <s v="mariebondesen@gmail.com"/>
    <n v="30283077"/>
    <n v="4"/>
    <n v="2015"/>
    <n v="1"/>
    <x v="3"/>
    <n v="15"/>
    <n v="1"/>
    <s v="1.g. Biologi"/>
    <s v="Køge Private Realskole, Gymnasium"/>
    <s v="Ølby Center 50"/>
    <s v="4600 Køge"/>
    <s v="Køge"/>
    <s v="Hovedstaden"/>
    <m/>
    <d v="2015-01-04T00:00:00"/>
    <n v="100"/>
    <s v="-"/>
    <n v="1500"/>
    <m/>
    <m/>
    <m/>
    <m/>
    <s v="Marie Kvist Bondesen"/>
    <m/>
    <m/>
    <m/>
    <m/>
    <m/>
    <m/>
    <m/>
    <m/>
    <m/>
    <m/>
    <m/>
    <m/>
  </r>
  <r>
    <x v="1"/>
    <s v="F14-048"/>
    <x v="39"/>
    <s v="Marie Kvist Bondesen"/>
    <d v="2015-04-30T00:00:00"/>
    <s v="mariebondesen@gmail.com"/>
    <n v="30283077"/>
    <n v="4"/>
    <n v="2015"/>
    <n v="1"/>
    <x v="3"/>
    <n v="20"/>
    <n v="1"/>
    <s v="1.g. Biologi"/>
    <s v="Køge Private Realskole, Gymnasium"/>
    <s v="Ølby Center 50"/>
    <s v="4600 Køge"/>
    <s v="Køge"/>
    <s v="Hovedstaden"/>
    <s v="Ølby Center 50, 4600 Køge"/>
    <d v="2015-01-13T00:00:00"/>
    <n v="100"/>
    <s v="Regnskab"/>
    <n v="2000"/>
    <s v="OBS: to klasser fra to forskellige gymnasier. De skal have tilsendt to kits. Det ene til Køge, det andet til Tine Tønnes Sørensen_x000a_Høng Gymnasium og HF_x000a_Hovedgaden 2_x000a_4270 Høng"/>
    <d v="2015-04-01T00:00:00"/>
    <d v="2015-04-23T00:00:00"/>
    <s v="Køge Å"/>
    <s v="Marie Kvist Bondesen"/>
    <m/>
    <m/>
    <n v="55.457900000000002"/>
    <n v="12.1638"/>
    <d v="2015-04-23T00:00:00"/>
    <s v="DL_F14-48_1"/>
    <d v="2015-04-27T00:00:00"/>
    <s v="125 µl EB"/>
    <n v="9.68"/>
    <m/>
    <m/>
    <m/>
  </r>
  <r>
    <x v="1"/>
    <s v="F14-049"/>
    <x v="39"/>
    <s v="Marie Kvist Bondesen"/>
    <d v="2015-05-05T00:00:00"/>
    <s v="mariebondesen@gmail.com"/>
    <n v="30283077"/>
    <n v="5"/>
    <n v="2015"/>
    <n v="1"/>
    <x v="3"/>
    <n v="16"/>
    <n v="1"/>
    <s v="1.g. Biologi"/>
    <s v="Køge Private Realskole, Gymnasium"/>
    <s v="Ølby Center 50"/>
    <s v="4600 Køge"/>
    <s v="Køge"/>
    <s v="Sjælland"/>
    <s v="Ølby Center 50, 4600 Køge"/>
    <d v="2015-01-13T00:00:00"/>
    <n v="100"/>
    <s v="Regnskab"/>
    <n v="1600"/>
    <m/>
    <d v="2015-04-01T00:00:00"/>
    <d v="2015-04-28T00:00:00"/>
    <s v="Skensved Å"/>
    <s v="Marie Kvist Bondesen"/>
    <m/>
    <m/>
    <n v="55.514099999999999"/>
    <n v="12.149800000000001"/>
    <d v="2015-04-28T00:00:00"/>
    <s v="DL_F14-049"/>
    <d v="2015-04-29T00:00:00"/>
    <s v="125 µl EB"/>
    <n v="5.0999999999999996"/>
    <m/>
    <m/>
    <m/>
  </r>
  <r>
    <x v="1"/>
    <s v="F15-073"/>
    <x v="39"/>
    <s v="Marie Kvist Bondesen"/>
    <d v="2016-03-31T00:00:00"/>
    <s v="mariebondesen@gmail.com"/>
    <n v="30283077"/>
    <n v="3"/>
    <n v="2016"/>
    <n v="2"/>
    <x v="2"/>
    <n v="19"/>
    <n v="1"/>
    <s v="1.g. Biologi"/>
    <s v="Køge Private Realskole, Gymnasium"/>
    <s v="Ølby Center 50"/>
    <s v="4600 Køge"/>
    <s v="Køge"/>
    <s v="Sjælland"/>
    <s v="Ølby Center 50, 4600 Køge"/>
    <d v="2015-12-28T00:00:00"/>
    <n v="100"/>
    <m/>
    <n v="1900"/>
    <m/>
    <m/>
    <m/>
    <m/>
    <m/>
    <m/>
    <m/>
    <m/>
    <m/>
    <m/>
    <m/>
    <m/>
    <m/>
    <m/>
    <m/>
    <m/>
    <m/>
  </r>
  <r>
    <x v="1"/>
    <s v="F15-010"/>
    <x v="40"/>
    <s v="Torben Hviid"/>
    <d v="2016-04-19T00:00:00"/>
    <s v="th@marselisborg-gym.dk"/>
    <n v="29720358"/>
    <n v="4"/>
    <n v="2016"/>
    <n v="2"/>
    <x v="2"/>
    <n v="24"/>
    <n v="2"/>
    <s v="3.g. Biologi"/>
    <s v="Marselisborg Gymnasium"/>
    <s v="Birketinget 9"/>
    <s v="8000 Aarhus C"/>
    <s v="Aarhus"/>
    <s v="Sjælland"/>
    <s v="Birketinget 9, 8000 Aarhus C"/>
    <d v="2015-08-15T00:00:00"/>
    <n v="100"/>
    <m/>
    <n v="2400"/>
    <s v="Klassen har biologi på A-niveau"/>
    <s v="2015.08.21"/>
    <m/>
    <m/>
    <s v="Torben Hviid"/>
    <m/>
    <m/>
    <m/>
    <m/>
    <m/>
    <s v="DL_F15-010"/>
    <m/>
    <m/>
    <m/>
    <m/>
    <m/>
    <m/>
  </r>
  <r>
    <x v="0"/>
    <s v="F14-018"/>
    <x v="41"/>
    <s v="Pernille Lærkedal Sørensen"/>
    <d v="2015-01-09T00:00:00"/>
    <s v="ps@msg-gym.dk"/>
    <m/>
    <n v="1"/>
    <n v="2015"/>
    <n v="1"/>
    <x v="3"/>
    <n v="15"/>
    <n v="1"/>
    <s v="3.g. Biologi"/>
    <s v="Midtsjællands Gymnasieskole"/>
    <s v="Ahorn Alle 11"/>
    <s v="4100 Ringsted"/>
    <s v="Ringsted"/>
    <s v="Sjælland"/>
    <s v="Ahorn Alle 11, 4100 Ringsted"/>
    <d v="2014-08-31T00:00:00"/>
    <n v="100"/>
    <s v="-"/>
    <n v="1500"/>
    <m/>
    <m/>
    <m/>
    <m/>
    <s v="Pernille Lærkedal Sørensen"/>
    <m/>
    <m/>
    <m/>
    <m/>
    <m/>
    <s v="DL_F14-018"/>
    <m/>
    <m/>
    <m/>
    <m/>
    <m/>
    <m/>
  </r>
  <r>
    <x v="1"/>
    <s v="F14-041"/>
    <x v="42"/>
    <s v="Lene Olesen Jensen"/>
    <d v="2015-04-15T00:00:00"/>
    <s v="leneviggo@mail.dk"/>
    <n v="21459353"/>
    <n v="4"/>
    <n v="2015"/>
    <n v="1"/>
    <x v="3"/>
    <n v="17"/>
    <n v="2"/>
    <s v="3.g. Biologi"/>
    <s v="Morsø Gymnasium"/>
    <s v="Limfjordsvej 95"/>
    <s v="7900 Nykøbing Mors"/>
    <s v="Morsø"/>
    <s v="Sjælland"/>
    <s v="Limfjordsvej 95, 7900 Nykøbing Mors"/>
    <d v="2015-01-09T00:00:00"/>
    <n v="100"/>
    <s v="Regnskab"/>
    <n v="1700"/>
    <s v="2 hold. Det ene hold 2g (9 elever) det andet hold 3g (11 elever). Begge hold på A-niveau. "/>
    <m/>
    <m/>
    <s v="Lene Olesen Jensen"/>
    <s v="Lene Olesen Jensen"/>
    <m/>
    <m/>
    <m/>
    <m/>
    <m/>
    <m/>
    <m/>
    <m/>
    <m/>
    <m/>
    <m/>
    <m/>
  </r>
  <r>
    <x v="1"/>
    <s v="F15-004"/>
    <x v="43"/>
    <s v="Merete Greniman"/>
    <d v="2016-02-10T00:00:00"/>
    <s v="mg@munkensdam.dk"/>
    <n v="51208884"/>
    <n v="2"/>
    <n v="2016"/>
    <n v="2"/>
    <x v="2"/>
    <n v="25"/>
    <n v="2"/>
    <s v="3.g. Biologi"/>
    <s v="Munkensdam Gymnasium"/>
    <s v="Tøndervej 100"/>
    <s v="6000 Kolding"/>
    <s v="Kolding"/>
    <s v="Sjælland"/>
    <s v="Tøndervej 100, 6000 Kolding"/>
    <d v="2015-08-11T00:00:00"/>
    <n v="100"/>
    <m/>
    <n v="2500"/>
    <s v="Vi er to A-niveau hold. Det ene hold (9 elever) har biologi på A-niveau og det andet hold (16 elever) har bioteknologi på A-niveau._x000d__x000a__x000d__x000a_Vi kommer fra Kolding i Jylland, men den kommune findes ikke i jeres oversigt. Betyder det at jyder ikke kan få adgang til jeres undervisning???_x000d__x000a__x000d__x000a_Venlig hilsen_x000d__x000a_Merete Greniman"/>
    <s v="2015.08.21"/>
    <m/>
    <s v="Marielundssøen, Kolding"/>
    <s v="Merete Greniman"/>
    <s v="55° 30,069 N"/>
    <s v="009° 29,466 E"/>
    <n v="55.501854000000002"/>
    <n v="9.4908029999999997"/>
    <d v="2015-08-31T00:00:00"/>
    <s v="DL_F15-004"/>
    <d v="2016-12-10T00:00:00"/>
    <n v="40"/>
    <n v="0.61599999999999999"/>
    <m/>
    <m/>
    <m/>
  </r>
  <r>
    <x v="1"/>
    <s v="F15-046"/>
    <x v="44"/>
    <s v="Marianne Johansson"/>
    <d v="2016-04-06T00:00:00"/>
    <s v="mjo@ngg.dk"/>
    <n v="27514149"/>
    <n v="4"/>
    <n v="2016"/>
    <n v="2"/>
    <x v="2"/>
    <n v="25"/>
    <n v="2"/>
    <s v="2.g. Biologi"/>
    <s v="Nordsjællands Grundskole og Gymnasium"/>
    <s v="Christianshusvej 16"/>
    <s v="2970 Hørsholm"/>
    <s v="Hørsholm"/>
    <s v="Sjælland"/>
    <s v="Christianshusvej 16, 2970 Hørsholm"/>
    <d v="2015-11-17T00:00:00"/>
    <n v="100"/>
    <m/>
    <n v="2500"/>
    <m/>
    <m/>
    <m/>
    <m/>
    <m/>
    <m/>
    <m/>
    <m/>
    <m/>
    <m/>
    <m/>
    <m/>
    <m/>
    <m/>
    <m/>
    <m/>
    <m/>
  </r>
  <r>
    <x v="1"/>
    <s v="F14-053"/>
    <x v="45"/>
    <s v="Johnny Vingart Kjerside"/>
    <d v="2015-04-17T00:00:00"/>
    <s v="jvk@nvsvuc.dk"/>
    <n v="24922021"/>
    <n v="4"/>
    <n v="2015"/>
    <n v="1"/>
    <x v="3"/>
    <n v="24"/>
    <n v="1"/>
    <s v="2.g. Biologi"/>
    <s v="Nordvestsjællands HF &amp; VUC"/>
    <s v="Slotshaven 5"/>
    <s v="4300 Holbæk"/>
    <s v="Holbæk"/>
    <s v="Sjælland"/>
    <s v="Slotshaven 5, 4300 Holbæk"/>
    <d v="2015-01-20T00:00:00"/>
    <n v="100"/>
    <s v="Regnskab"/>
    <n v="2400"/>
    <m/>
    <m/>
    <m/>
    <m/>
    <s v="Johnny Vingart Kjerside"/>
    <m/>
    <m/>
    <m/>
    <m/>
    <m/>
    <s v="DL_F14-053"/>
    <m/>
    <m/>
    <m/>
    <m/>
    <m/>
    <m/>
  </r>
  <r>
    <x v="1"/>
    <s v="F14-100"/>
    <x v="46"/>
    <s v="Grete Christiansen"/>
    <d v="2015-09-22T00:00:00"/>
    <s v="gc@nykgym.dk"/>
    <n v="29648288"/>
    <n v="9"/>
    <n v="2015"/>
    <n v="2"/>
    <x v="1"/>
    <n v="26"/>
    <n v="2"/>
    <s v="3.g. Biologi"/>
    <s v="Nykøbing Katedralskole"/>
    <s v="Poul Martin Møllersvej 3"/>
    <s v="4840 Nykøbing F"/>
    <s v="Guldborgsund"/>
    <s v="Nordjylland"/>
    <s v="Poul Martin Møllersvej 3, 4840 Nykøbing F"/>
    <d v="2015-06-10T00:00:00"/>
    <n v="100"/>
    <s v="Regnskab"/>
    <n v="2600"/>
    <s v="Aftalt starttidspunkt 9.30 (ved Andreas)"/>
    <d v="2015-06-10T00:00:00"/>
    <d v="2015-06-23T00:00:00"/>
    <s v="Møllesø v. Virket"/>
    <s v="Grete Christiansen"/>
    <s v="54° 55' 34'' N"/>
    <s v="11° 58' 45'' E"/>
    <n v="54.843051000000003"/>
    <n v="11.979298"/>
    <d v="2015-06-20T00:00:00"/>
    <s v="DL_F14-100"/>
    <d v="2015-07-16T00:00:00"/>
    <s v="125 µl EB"/>
    <n v="14.9"/>
    <m/>
    <m/>
    <m/>
  </r>
  <r>
    <x v="1"/>
    <s v="F15-021"/>
    <x v="47"/>
    <s v="Helle Jarden"/>
    <d v="2015-12-11T00:00:00"/>
    <s v="hj@nagym.dk"/>
    <n v="40783646"/>
    <n v="12"/>
    <n v="2015"/>
    <n v="2"/>
    <x v="1"/>
    <n v="29"/>
    <n v="1"/>
    <s v="1.g. Bioteknologi"/>
    <s v="Nærum Gymnasium"/>
    <s v="Nærum Hovedgade 30"/>
    <s v="2850 Nærum"/>
    <s v="Rudersdal"/>
    <s v="Sjælland"/>
    <s v="Nærum Hovedgade 30, 2850 Nærum"/>
    <d v="2015-08-31T00:00:00"/>
    <n v="100"/>
    <s v="Modtaget"/>
    <n v="2900"/>
    <m/>
    <s v="2015.09.07"/>
    <m/>
    <s v="Vandhul v Kikhanerende "/>
    <s v="Helle Jarden"/>
    <s v="55 49' 23'' N"/>
    <s v="12 31' 51'' Ø"/>
    <n v="55.823056000000001"/>
    <n v="12.530832999999999"/>
    <d v="2015-09-21T00:00:00"/>
    <s v="DL_F15-021"/>
    <d v="2015-10-21T00:00:00"/>
    <s v="125 µl EB"/>
    <n v="48.8"/>
    <m/>
    <m/>
    <m/>
  </r>
  <r>
    <x v="0"/>
    <s v="F14-094"/>
    <x v="48"/>
    <s v="Thomas Bang"/>
    <d v="2015-09-23T00:00:00"/>
    <s v="tb@ngh.nu"/>
    <n v="28891969"/>
    <n v="9"/>
    <n v="2015"/>
    <n v="2"/>
    <x v="1"/>
    <n v="25"/>
    <n v="1"/>
    <s v="3.g. Biologi"/>
    <s v="Næstved Gymnasium"/>
    <s v="Nygårdsvej 43"/>
    <s v="4700 næstved"/>
    <s v="Næstved"/>
    <s v="Sjælland"/>
    <s v="Nygårdsvej 43, 4700 næstved"/>
    <d v="2015-05-13T00:00:00"/>
    <n v="100"/>
    <s v="-"/>
    <n v="2500"/>
    <m/>
    <d v="2015-05-18T00:00:00"/>
    <m/>
    <m/>
    <s v="Thomas Bang"/>
    <m/>
    <m/>
    <m/>
    <m/>
    <m/>
    <s v="DL_F14-094"/>
    <m/>
    <m/>
    <m/>
    <m/>
    <m/>
    <m/>
  </r>
  <r>
    <x v="1"/>
    <s v="F15-072"/>
    <x v="49"/>
    <s v="Kim Bidstrup Withen"/>
    <d v="2016-03-09T00:00:00"/>
    <s v="kb@ngh.nu"/>
    <n v="60767799"/>
    <n v="3"/>
    <n v="2016"/>
    <n v="2"/>
    <x v="2"/>
    <n v="10"/>
    <n v="2"/>
    <s v="3.g. Bioteknologi"/>
    <s v="Næstved Gymnasium og hf"/>
    <s v="Nygårdsvej 43"/>
    <s v="4700 Næstved"/>
    <s v="Næstved"/>
    <s v="Sjælland"/>
    <s v="Nygårdsvej 43, 4700 Næstved"/>
    <d v="2015-12-23T00:00:00"/>
    <n v="100"/>
    <m/>
    <n v="1000"/>
    <s v="Eleverne er en masterclass i biologi og bioteknologi, hvor eleverne kommer fra Silkeborg, Svendborg og Næstved Gymnasium. De er dygtige og vil gerne udfordres. Hvis I har et ekstra fagligt gear må I gerne bruge det."/>
    <m/>
    <m/>
    <m/>
    <m/>
    <m/>
    <m/>
    <m/>
    <m/>
    <m/>
    <m/>
    <m/>
    <m/>
    <m/>
    <m/>
    <m/>
    <m/>
  </r>
  <r>
    <x v="1"/>
    <s v="F15-040"/>
    <x v="49"/>
    <s v="Tina Christensen"/>
    <d v="2016-03-10T00:00:00"/>
    <s v="tc@ngh.nu"/>
    <n v="27483926"/>
    <n v="3"/>
    <n v="2016"/>
    <n v="2"/>
    <x v="2"/>
    <n v="27"/>
    <n v="1"/>
    <s v="3.g. Biologi"/>
    <s v="Næstved Gymnasium og HF"/>
    <s v="Nygårdsvej 43"/>
    <s v="4700 Næstved"/>
    <s v="Næstved"/>
    <s v="Sjælland"/>
    <s v="Nygårdsvej 43, 4700 Næstved"/>
    <d v="2015-11-17T00:00:00"/>
    <n v="100"/>
    <m/>
    <n v="2700"/>
    <s v="Jeg har rettet denne booking til d. 10/3 fra en tidligere booking d. 3/3 - efter mailhenvendelse fra læreren. /Mia 17/11"/>
    <m/>
    <m/>
    <m/>
    <m/>
    <m/>
    <m/>
    <m/>
    <m/>
    <m/>
    <m/>
    <m/>
    <m/>
    <m/>
    <m/>
    <m/>
    <m/>
  </r>
  <r>
    <x v="0"/>
    <s v="F14-012"/>
    <x v="50"/>
    <s v="Dorte Gedde"/>
    <d v="2015-04-08T00:00:00"/>
    <s v="dg@norreg.dk"/>
    <m/>
    <n v="4"/>
    <n v="2015"/>
    <n v="1"/>
    <x v="3"/>
    <n v="28"/>
    <n v="1"/>
    <s v="1.g. Biologi"/>
    <s v="Nørre Gymnasium"/>
    <s v="Mørkhøjvej 78"/>
    <s v="2700 Brønshøj"/>
    <s v="København"/>
    <s v="Sjælland"/>
    <s v="Mørkhøjvej 78, 2700 Brønshøj"/>
    <d v="2014-08-19T00:00:00"/>
    <n v="100"/>
    <s v="-"/>
    <n v="2800"/>
    <m/>
    <d v="2014-08-20T00:00:00"/>
    <d v="2014-09-03T00:00:00"/>
    <s v="Furesø"/>
    <s v="Dorte Gedde"/>
    <s v="55 48'13,2'' N"/>
    <s v="12 23' 12,3'' Ø"/>
    <m/>
    <m/>
    <d v="2014-08-28T00:00:00"/>
    <s v="DL_F14-012"/>
    <m/>
    <m/>
    <m/>
    <m/>
    <m/>
    <m/>
  </r>
  <r>
    <x v="1"/>
    <s v="F14-015"/>
    <x v="50"/>
    <s v="Helle Nielsen"/>
    <d v="2015-01-16T00:00:00"/>
    <s v="ni@norreg.dk"/>
    <m/>
    <n v="1"/>
    <n v="2015"/>
    <n v="1"/>
    <x v="3"/>
    <n v="29"/>
    <n v="1"/>
    <s v="2.g. Biologi"/>
    <s v="Nørre Gymnasium"/>
    <s v="Mørkhøjvej 78"/>
    <s v="2700 Brønshøj"/>
    <s v="København"/>
    <s v="Sjælland"/>
    <s v="Mørkhøjvej 78, 2700 Brønshøj"/>
    <d v="2014-08-25T00:00:00"/>
    <n v="100"/>
    <s v="Regnskab"/>
    <n v="2900"/>
    <m/>
    <d v="2014-08-27T00:00:00"/>
    <d v="2014-09-05T00:00:00"/>
    <s v="Utterslev Mose"/>
    <s v="Helle Nielsen"/>
    <m/>
    <m/>
    <n v="55.712251999999999"/>
    <n v="12.487586"/>
    <d v="2014-09-01T00:00:00"/>
    <s v="DL_F14-015"/>
    <m/>
    <m/>
    <m/>
    <m/>
    <m/>
    <d v="2014-12-16T00:00:00"/>
  </r>
  <r>
    <x v="1"/>
    <s v="F14-036"/>
    <x v="50"/>
    <s v="Katie Lin Pedersen"/>
    <d v="2015-03-20T00:00:00"/>
    <s v="kl@norreg.dk"/>
    <n v="26712621"/>
    <n v="3"/>
    <n v="2015"/>
    <n v="1"/>
    <x v="3"/>
    <n v="21"/>
    <n v="2"/>
    <s v="2.g. Biologi"/>
    <s v="Nørre Gymnasium"/>
    <s v="Mørkhøjvej 72"/>
    <s v="2700 brønshøj"/>
    <s v="København"/>
    <s v="Sjælland"/>
    <s v="Mørkhøjvej 72, 2700 brønshøj"/>
    <d v="2015-01-04T00:00:00"/>
    <n v="100"/>
    <s v="Regnskab"/>
    <n v="2100"/>
    <m/>
    <m/>
    <m/>
    <m/>
    <s v="Katie Lin Pedersen"/>
    <m/>
    <m/>
    <m/>
    <m/>
    <m/>
    <m/>
    <m/>
    <m/>
    <m/>
    <m/>
    <m/>
    <m/>
  </r>
  <r>
    <x v="0"/>
    <s v="F14-109"/>
    <x v="51"/>
    <s v="Dorte Schartau Rasmussen"/>
    <d v="2016-01-22T00:00:00"/>
    <s v="dra@nghf.dk"/>
    <n v="21765353"/>
    <n v="1"/>
    <n v="2016"/>
    <n v="2"/>
    <x v="2"/>
    <n v="15"/>
    <n v="2"/>
    <s v="3.g. Bioteknologi"/>
    <s v="Nørresundby Gymnasium &amp; HF"/>
    <s v="Studievej 14"/>
    <s v="9400 Nørresundby"/>
    <s v="Aalborg"/>
    <s v="Hovedstaden"/>
    <s v="Studievej 14, 9400 Nørresundby"/>
    <d v="2015-05-19T00:00:00"/>
    <n v="100"/>
    <m/>
    <n v="1500"/>
    <m/>
    <m/>
    <d v="2015-05-20T00:00:00"/>
    <s v="Lille Fuglsø, Østerådal"/>
    <s v="Dorte Schartau Rasmussen"/>
    <m/>
    <m/>
    <n v="57.0124"/>
    <n v="9.9155999999999995"/>
    <d v="2015-05-19T00:00:00"/>
    <s v="DL_F14-096"/>
    <d v="2015-09-17T00:00:00"/>
    <s v="125 µl EB"/>
    <n v="17.100000000000001"/>
    <m/>
    <m/>
    <m/>
  </r>
  <r>
    <x v="0"/>
    <s v="F14-096"/>
    <x v="51"/>
    <s v="Dorte Schartau Rasmussen"/>
    <d v="2016-02-28T00:00:00"/>
    <s v="dra@nghf.dk"/>
    <n v="21765353"/>
    <n v="2"/>
    <n v="2016"/>
    <n v="2"/>
    <x v="2"/>
    <n v="15"/>
    <n v="2"/>
    <s v="3.g. Bioteknologi"/>
    <s v="Nørresundby Gymnasium &amp; HF"/>
    <s v="Studievej 14"/>
    <s v="9400 Nørresundby"/>
    <s v="Aalborg"/>
    <s v="Nordjylland"/>
    <s v="Studievej 14, 9400 Nørresundby"/>
    <d v="2015-05-19T00:00:00"/>
    <n v="100"/>
    <s v="-"/>
    <n v="1500"/>
    <m/>
    <m/>
    <d v="2015-05-20T00:00:00"/>
    <s v="Lille Fuglsø, Østerådal"/>
    <s v="Dorte Schartau Rasmussen"/>
    <m/>
    <m/>
    <n v="57.0124"/>
    <n v="9.9155999999999995"/>
    <d v="2015-05-19T00:00:00"/>
    <s v="DL_F14-096"/>
    <m/>
    <m/>
    <m/>
    <m/>
    <m/>
    <m/>
  </r>
  <r>
    <x v="1"/>
    <s v="F14-020"/>
    <x v="51"/>
    <s v="Karen Margrethe Melchiorsen"/>
    <d v="2015-01-23T00:00:00"/>
    <s v="kme@nghf.dk"/>
    <m/>
    <n v="1"/>
    <n v="2015"/>
    <n v="1"/>
    <x v="3"/>
    <n v="19"/>
    <n v="1"/>
    <s v="3.g. Bioteknologi"/>
    <s v="Nørresundby Gymnasium &amp; HF"/>
    <s v="Studievej 14"/>
    <s v="9400 Nørresundby"/>
    <s v="Aalborg"/>
    <s v="Syddanmark"/>
    <s v="Studievej 14, 9400 Nørresundby"/>
    <d v="2014-09-11T00:00:00"/>
    <n v="100"/>
    <s v="Regnskab"/>
    <n v="1900"/>
    <m/>
    <m/>
    <m/>
    <m/>
    <s v="Karen Margrethe Melchiorsen"/>
    <m/>
    <m/>
    <m/>
    <m/>
    <m/>
    <s v="DL_F14-020"/>
    <m/>
    <m/>
    <m/>
    <m/>
    <m/>
    <d v="2014-12-16T00:00:00"/>
  </r>
  <r>
    <x v="1"/>
    <s v="F14-109"/>
    <x v="51"/>
    <s v="Dorte Schartau Rasmussen"/>
    <d v="2016-01-21T00:00:00"/>
    <s v="dra@nghf.dk"/>
    <n v="21765353"/>
    <n v="1"/>
    <n v="2016"/>
    <n v="2"/>
    <x v="2"/>
    <n v="15"/>
    <n v="2"/>
    <s v="3.g. Bioteknologi"/>
    <s v="Nørresundby Gymnasium &amp; HF"/>
    <s v="Studievej 14"/>
    <s v="9400 Nørresundby"/>
    <s v="Aalborg"/>
    <s v="Syddanmark"/>
    <s v="Studievej 14, 9400 Nørresundby"/>
    <d v="2015-05-19T00:00:00"/>
    <n v="100"/>
    <m/>
    <n v="1500"/>
    <m/>
    <m/>
    <d v="2015-05-20T00:00:00"/>
    <s v="Lille Fuglsø, Østerådal"/>
    <s v="Dorte Schartau Rasmussen"/>
    <m/>
    <m/>
    <n v="57.0124"/>
    <n v="9.9155999999999995"/>
    <d v="2015-05-19T00:00:00"/>
    <s v="DL_F14-096"/>
    <d v="2015-09-17T00:00:00"/>
    <s v="125 µl EB"/>
    <n v="17.100000000000001"/>
    <m/>
    <m/>
    <m/>
  </r>
  <r>
    <x v="1"/>
    <s v="F15-081"/>
    <x v="51"/>
    <s v="Dorte Schartau Rasmussen"/>
    <d v="2016-01-21T00:00:00"/>
    <s v="dra@nghf.dk"/>
    <n v="21765353"/>
    <n v="1"/>
    <n v="2016"/>
    <n v="2"/>
    <x v="2"/>
    <n v="15"/>
    <n v="2"/>
    <s v="3.g. Bioteknologi"/>
    <s v="Nørresundby Gymnasium &amp; HF"/>
    <s v="Studievej 14"/>
    <s v="9400 Nørresundby"/>
    <s v="Aalborg"/>
    <s v="Hovedstaden"/>
    <s v="Studievej 14, 9400 Nørresundby"/>
    <d v="2015-05-19T00:00:00"/>
    <n v="100"/>
    <m/>
    <n v="1500"/>
    <s v="Dette er en ombookning. Oprindeligt skulle vi komme d. 28.1, så blev det d. 22.1 og nu altså den 21.1. Vores oprindelige bookingnummer DL_F14-96 Vi har indsendt prøver både fra en sø og fra vandhanevand."/>
    <m/>
    <d v="2015-05-20T00:00:00"/>
    <s v="Lille Fuglsø, Østerådal"/>
    <s v="Dorte Schartau Rasmussen"/>
    <m/>
    <m/>
    <n v="57.0124"/>
    <n v="9.9155999999999995"/>
    <d v="2015-05-19T00:00:00"/>
    <s v="DL_F14-096"/>
    <d v="2015-09-17T00:00:00"/>
    <s v="125 µl EB"/>
    <n v="17.100000000000001"/>
    <m/>
    <m/>
    <m/>
  </r>
  <r>
    <x v="1"/>
    <s v="F13-047"/>
    <x v="52"/>
    <s v="Jesper Terp"/>
    <d v="2015-01-15T00:00:00"/>
    <s v="jesper.terp.joergensen1@skolekom.dk"/>
    <m/>
    <n v="1"/>
    <n v="2015"/>
    <n v="1"/>
    <x v="3"/>
    <n v="24"/>
    <n v="1"/>
    <s v="3.g. Bioteknologi"/>
    <s v="Odense Katedralskole"/>
    <s v="Jernbanegade 34"/>
    <s v="5000 Odense C"/>
    <s v="Odense"/>
    <s v="Sjælland"/>
    <s v="Jernbanegade 34, 5000 Odense C"/>
    <d v="2014-07-01T00:00:00"/>
    <n v="100"/>
    <s v="Regnskab"/>
    <n v="2400"/>
    <m/>
    <d v="2014-07-25T00:00:00"/>
    <d v="2014-08-21T00:00:00"/>
    <s v="Davinde sø"/>
    <s v="Jesper Terp"/>
    <m/>
    <m/>
    <n v="55.333280000000002"/>
    <n v="10.536707"/>
    <d v="2014-08-19T00:00:00"/>
    <s v="DL_F13-047"/>
    <m/>
    <m/>
    <m/>
    <m/>
    <m/>
    <d v="2014-12-16T00:00:00"/>
  </r>
  <r>
    <x v="1"/>
    <s v="F14-008"/>
    <x v="53"/>
    <s v="Klaus Karlsen"/>
    <d v="2015-03-17T00:00:00"/>
    <s v="Klaus.karlsen@skolekom.dk"/>
    <m/>
    <n v="3"/>
    <n v="2015"/>
    <n v="1"/>
    <x v="3"/>
    <n v="21"/>
    <n v="1"/>
    <s v="3.g. Bioteknologi"/>
    <s v="Odsherreds Gymnasium"/>
    <s v="Åstoftevej 34"/>
    <s v="4550 Asnæs"/>
    <s v="Odsherred"/>
    <s v="Sjælland"/>
    <s v="Åstoftevej 34, 4550 Asnæs"/>
    <d v="2014-08-14T00:00:00"/>
    <n v="100"/>
    <s v="Regnskab"/>
    <n v="2100"/>
    <m/>
    <d v="2014-08-15T00:00:00"/>
    <d v="2014-08-27T00:00:00"/>
    <s v="Grevinge Sø"/>
    <s v="Klaus Karlsen"/>
    <s v="55 47' 50,07'' N"/>
    <s v="11 33' 1,7'' Ø"/>
    <n v="55.797241999999997"/>
    <n v="11.550471999999999"/>
    <d v="2014-08-26T00:00:00"/>
    <s v="DL_F14-008"/>
    <m/>
    <m/>
    <m/>
    <m/>
    <m/>
    <d v="2014-12-16T00:00:00"/>
  </r>
  <r>
    <x v="1"/>
    <s v="F14-064"/>
    <x v="54"/>
    <s v="Karin Frykman"/>
    <d v="2015-05-28T00:00:00"/>
    <s v="karinfrykman@gmail.com"/>
    <n v="22253576"/>
    <n v="5"/>
    <n v="2015"/>
    <n v="1"/>
    <x v="3"/>
    <n v="25"/>
    <n v="3"/>
    <s v="1.g. Bioteknologi"/>
    <s v="Ordrup Gymnasium"/>
    <s v="Kirkevej 5"/>
    <s v="2920 Charlottenlund"/>
    <s v="Gentofte"/>
    <s v="Syddanmark"/>
    <s v="Kirkevej 5, 2920 Charlottenlund"/>
    <d v="2015-02-06T00:00:00"/>
    <n v="100"/>
    <s v="Regnskab"/>
    <n v="2500"/>
    <m/>
    <d v="2015-04-01T00:00:00"/>
    <d v="2015-05-08T00:00:00"/>
    <s v="Fuglesangssø"/>
    <s v="Karin Frykman"/>
    <m/>
    <m/>
    <n v="55.773363000000003"/>
    <n v="12.56395"/>
    <d v="2015-05-04T00:00:00"/>
    <s v="DL_F14-064"/>
    <d v="2015-05-12T00:00:00"/>
    <s v="125 µl EB"/>
    <n v="22.2"/>
    <m/>
    <m/>
    <m/>
  </r>
  <r>
    <x v="1"/>
    <s v="F14-102"/>
    <x v="54"/>
    <s v="Karin Frykman"/>
    <d v="2015-12-02T00:00:00"/>
    <s v="karinfrykman@gmail.com"/>
    <n v="22253576"/>
    <n v="12"/>
    <n v="2015"/>
    <n v="2"/>
    <x v="1"/>
    <n v="18"/>
    <n v="1"/>
    <s v="3.g. Biologi"/>
    <s v="Ordrup Gymnasium"/>
    <s v="Kirkevej 5"/>
    <s v="2920 Gentofte"/>
    <s v="Gentofte"/>
    <s v="Syddanmark"/>
    <s v="Kirkevej 5, 2920 Gentofte"/>
    <d v="2015-06-14T00:00:00"/>
    <n v="100"/>
    <s v="Regnskab"/>
    <n v="1800"/>
    <s v="biologi B niveau Vi indsamler DNA i august, har et prøvesæt!"/>
    <s v="Har prøvesæt"/>
    <m/>
    <s v="Fuglesangssø"/>
    <s v="Karin Frykman"/>
    <s v="55° 46 N"/>
    <s v="12° 33 E"/>
    <n v="55.773350999999998"/>
    <n v="12.563295"/>
    <d v="2015-08-25T00:00:00"/>
    <s v="DL_F14-102"/>
    <d v="2015-10-21T00:00:00"/>
    <s v="125 µl EB"/>
    <n v="26"/>
    <m/>
    <m/>
    <m/>
  </r>
  <r>
    <x v="1"/>
    <s v="F13-004"/>
    <x v="55"/>
    <s v="Annemette Witt"/>
    <d v="2014-10-08T00:00:00"/>
    <s v="AM@ribekatedralskole.dk"/>
    <m/>
    <n v="10"/>
    <n v="2014"/>
    <n v="1"/>
    <x v="0"/>
    <n v="13"/>
    <n v="1"/>
    <s v="3.g. Biologi"/>
    <s v="Ribe Katedralskole"/>
    <s v="Puggaardsgade 23"/>
    <s v="6761 Ribe"/>
    <s v="Esbjerg"/>
    <s v="Syddanmark"/>
    <s v="Puggaardsgade 23, 6761 Ribe"/>
    <d v="2014-04-07T00:00:00"/>
    <n v="50"/>
    <s v="Regnskab"/>
    <n v="650"/>
    <m/>
    <d v="2014-05-21T00:00:00"/>
    <d v="2014-07-03T00:00:00"/>
    <s v="Lustrup fællesjord 1"/>
    <s v="Annemette Witt"/>
    <s v="X: 487245"/>
    <s v="Y: 6127983"/>
    <n v="55.298099999999998"/>
    <n v="8.7991128215299508"/>
    <d v="2014-06-30T00:00:00"/>
    <s v="DL_F13-004"/>
    <m/>
    <m/>
    <m/>
    <m/>
    <s v="Ja"/>
    <d v="2014-10-02T00:00:00"/>
  </r>
  <r>
    <x v="1"/>
    <s v="F13-004"/>
    <x v="55"/>
    <s v="Annemette Witt"/>
    <d v="2014-10-08T00:00:00"/>
    <s v="AM@ribekatedralskole.dk"/>
    <m/>
    <n v="10"/>
    <n v="2014"/>
    <n v="1"/>
    <x v="0"/>
    <m/>
    <m/>
    <s v="3.g. Biologi"/>
    <s v="Ribe Katedralskole"/>
    <s v="Puggaardsgade 24"/>
    <s v="6762 Ribe"/>
    <s v="Esbjerg"/>
    <s v="Sjælland"/>
    <s v="Puggaardsgade 24, 6762 Ribe"/>
    <d v="2014-04-07T00:00:00"/>
    <n v="50"/>
    <s v="Regnskab"/>
    <n v="0"/>
    <m/>
    <d v="2014-05-21T00:00:00"/>
    <d v="2014-07-03T00:00:00"/>
    <s v="Lustrup fællesjord 2"/>
    <s v="Annemette Witt"/>
    <s v="X: 487285"/>
    <s v="Y: 6127957"/>
    <n v="55.297868000000001"/>
    <n v="8.7997439810953804"/>
    <d v="2014-06-30T00:00:00"/>
    <s v="DL_F13-004"/>
    <m/>
    <m/>
    <m/>
    <m/>
    <s v="Ja"/>
    <d v="2014-10-02T00:00:00"/>
  </r>
  <r>
    <x v="1"/>
    <s v="F13-004"/>
    <x v="55"/>
    <s v="Annemette Witt"/>
    <d v="2014-10-08T00:00:00"/>
    <s v="AM@ribekatedralskole.dk"/>
    <m/>
    <n v="10"/>
    <n v="2014"/>
    <n v="1"/>
    <x v="0"/>
    <m/>
    <m/>
    <s v="3.g. Biologi"/>
    <s v="Ribe Katedralskole"/>
    <s v="Puggaardsgade 25"/>
    <s v="6763 Ribe"/>
    <s v="Esbjerg"/>
    <s v="Hovedstaden"/>
    <s v="Puggaardsgade 25, 6763 Ribe"/>
    <d v="2014-04-07T00:00:00"/>
    <n v="50"/>
    <s v="Regnskab"/>
    <n v="0"/>
    <m/>
    <d v="2014-05-21T00:00:00"/>
    <d v="2014-07-03T00:00:00"/>
    <s v="Lustrup fællesjord 3"/>
    <s v="Annemette Witt"/>
    <s v="X: 487181"/>
    <s v="Y: 6128077"/>
    <n v="55.298943000000001"/>
    <n v="8.7981005599862598"/>
    <d v="2014-06-30T00:00:00"/>
    <s v="DL_F13-004"/>
    <m/>
    <m/>
    <m/>
    <m/>
    <s v="Ja"/>
    <d v="2014-10-02T00:00:00"/>
  </r>
  <r>
    <x v="1"/>
    <s v="F15-050"/>
    <x v="56"/>
    <s v="Hanne Skalborg Jensen"/>
    <d v="2016-03-17T00:00:00"/>
    <s v="hs@ribekatedralskole.dk"/>
    <n v="23644884"/>
    <n v="3"/>
    <n v="2016"/>
    <n v="2"/>
    <x v="2"/>
    <n v="25"/>
    <n v="1"/>
    <s v="1.g. Biologi"/>
    <s v="Ribe Katedralskole.dk"/>
    <s v="Puggaaardsgade 22"/>
    <s v="6760 Ribe"/>
    <s v="Esbjerg"/>
    <s v="Hovedstaden"/>
    <s v="Puggaaardsgade 22, 6760 Ribe"/>
    <d v="2015-11-17T00:00:00"/>
    <n v="100"/>
    <m/>
    <n v="2500"/>
    <s v="Det bliver en studieretningsklasse med Biologi på A-niveau, og matenmatik på A og kemi på B. Klassen er ikke dannet endnu. Det sker først efter nytår, så derfor kan jeg ikke angive antal elever præcist, men det bliver sikkert en hel klasse. "/>
    <m/>
    <m/>
    <m/>
    <m/>
    <m/>
    <m/>
    <m/>
    <m/>
    <m/>
    <m/>
    <m/>
    <m/>
    <m/>
    <m/>
    <m/>
    <m/>
  </r>
  <r>
    <x v="0"/>
    <s v="F15-024"/>
    <x v="57"/>
    <s v="Lone Kjærby Rasmussen"/>
    <d v="2015-10-30T00:00:00"/>
    <s v="lr@rosborg-gym.dk"/>
    <n v="27771452"/>
    <n v="10"/>
    <n v="2015"/>
    <n v="2"/>
    <x v="1"/>
    <n v="21"/>
    <n v="1"/>
    <s v="3.g. Biologi"/>
    <s v="Rosborg Gymnasium &amp; HF"/>
    <s v="Vestre Engvej 61"/>
    <s v="7100 Vejle"/>
    <s v="Vejle"/>
    <s v="Syddanmark"/>
    <s v="Vestre Engvej 61, 7100 Vejle"/>
    <d v="2015-09-06T00:00:00"/>
    <n v="100"/>
    <s v="-"/>
    <n v="2100"/>
    <s v="Der er en hørehæmmet elev i klassen, så der vil evt. være en tolk med. Jeg har haft sendt en tilmelding før sommerferien, som jeg afbestilte igen. Jeg fik tilsendt prøverør mv. inden jeg fik afbestilt. Så hvis vi skal indsamle vandprøve, har jeg fået et kit. Vi skal rejse retur til Vejle fredag eftermiddag med DSB frirejse. Jeg har endnu ikke fået billetterne. Er der mulighed for, at vi kan starte lidt tidligere, hvis det bliver vanskeligt at få det til at hænge sammen med vores hjemrejse?"/>
    <d v="2015-06-15T00:00:00"/>
    <m/>
    <m/>
    <s v="Lone Kjærby Rasmussen"/>
    <m/>
    <m/>
    <m/>
    <m/>
    <m/>
    <s v="DL_F15-024"/>
    <m/>
    <m/>
    <m/>
    <m/>
    <m/>
    <m/>
  </r>
  <r>
    <x v="1"/>
    <s v="F14-101"/>
    <x v="57"/>
    <s v="Lone Kjærby Rasmussen"/>
    <d v="2015-10-29T00:00:00"/>
    <s v="lr@rosborg-gym.dk"/>
    <n v="27771452"/>
    <n v="10"/>
    <n v="2015"/>
    <n v="2"/>
    <x v="1"/>
    <n v="17"/>
    <n v="1"/>
    <s v="3.g. Biologi"/>
    <s v="Rosborg Gymnasium &amp; HF"/>
    <s v="Vestre Engvej 61"/>
    <s v="7100 Vejle"/>
    <s v="Vejle"/>
    <s v="Sjælland"/>
    <s v="Vestre Engvej 61, 7100 Vejle"/>
    <d v="2015-06-12T00:00:00"/>
    <n v="100"/>
    <s v="Regnskab"/>
    <n v="1700"/>
    <s v="1 hørehæmmet elev. Evt. følger tolk med"/>
    <d v="2015-06-15T00:00:00"/>
    <d v="2015-09-15T00:00:00"/>
    <s v="Vejle Å"/>
    <s v="Lone Kjærby Rasmussen"/>
    <s v="55 42' 19'' N"/>
    <s v="9 30' 54'' Ø"/>
    <n v="55.705095"/>
    <n v="9.5150129999999997"/>
    <d v="2015-09-14T00:00:00"/>
    <s v="DL_F14-101"/>
    <d v="2015-09-17T00:00:00"/>
    <s v="125 µl EB"/>
    <n v="5.38"/>
    <m/>
    <m/>
    <m/>
  </r>
  <r>
    <x v="0"/>
    <s v="F15-018"/>
    <x v="58"/>
    <s v="Karina Lærekdal Sørensen"/>
    <d v="2016-01-21T00:00:00"/>
    <s v="rgks@roskilde-gym.dk"/>
    <n v="29909774"/>
    <n v="1"/>
    <n v="2016"/>
    <n v="2"/>
    <x v="2"/>
    <n v="28"/>
    <n v="1"/>
    <s v="2.g. Biologi"/>
    <s v="Roskilde Gymnasium"/>
    <s v="Domkirkepladsen 1"/>
    <s v="4000 Roskilde"/>
    <s v="Roskilde"/>
    <s v="Sjælland"/>
    <s v="Domkirkepladsen 1, 4000 Roskilde"/>
    <d v="2015-08-21T00:00:00"/>
    <n v="100"/>
    <s v="-"/>
    <n v="2800"/>
    <m/>
    <m/>
    <m/>
    <s v="Anv Sø"/>
    <s v="Karina Lærekdal Sørensen"/>
    <m/>
    <m/>
    <n v="55.565137"/>
    <n v="11.888165000000001"/>
    <d v="2015-05-07T00:00:00"/>
    <s v="DL_F15-018_1"/>
    <m/>
    <m/>
    <m/>
    <m/>
    <m/>
    <m/>
  </r>
  <r>
    <x v="0"/>
    <s v="F15-018"/>
    <x v="58"/>
    <s v="Karina Lærekdal Sørensen"/>
    <d v="2016-01-21T00:00:00"/>
    <s v="rgks@roskilde-gym.dk"/>
    <n v="29909774"/>
    <n v="1"/>
    <n v="2016"/>
    <n v="2"/>
    <x v="2"/>
    <m/>
    <m/>
    <s v="2.g. Biologi"/>
    <s v="Roskilde Gymnasium"/>
    <s v="Domkirkepladsen 1"/>
    <s v="4000 Roskilde"/>
    <s v="Roskilde"/>
    <s v="Sjælland"/>
    <s v="Domkirkepladsen 1, 4000 Roskilde"/>
    <d v="2015-08-21T00:00:00"/>
    <n v="100"/>
    <s v="-"/>
    <n v="0"/>
    <m/>
    <m/>
    <m/>
    <s v="Bølle Sø"/>
    <s v="Karina Lærekdal Sørensen"/>
    <m/>
    <m/>
    <n v="55.567284000000001"/>
    <n v="11.887934"/>
    <d v="2015-05-07T00:00:00"/>
    <s v="DL_F15-018_2"/>
    <m/>
    <m/>
    <m/>
    <m/>
    <m/>
    <m/>
  </r>
  <r>
    <x v="1"/>
    <s v="F13-015"/>
    <x v="58"/>
    <s v="Ida Thingstrup"/>
    <d v="2014-11-07T00:00:00"/>
    <s v="rgit@roskilde-gym.dk"/>
    <m/>
    <n v="11"/>
    <n v="2014"/>
    <n v="1"/>
    <x v="0"/>
    <n v="19"/>
    <n v="1"/>
    <s v="2.g. Bioteknologi"/>
    <s v="Roskilde Gymnasium"/>
    <s v="Domkirkepladsen"/>
    <s v="4000 Roskilde"/>
    <s v="Roskilde"/>
    <s v="Sjælland"/>
    <s v="Domkirkepladsen, 4000 Roskilde"/>
    <d v="2014-05-21T00:00:00"/>
    <n v="50"/>
    <s v="Regnskab"/>
    <n v="950"/>
    <m/>
    <d v="2014-05-21T00:00:00"/>
    <d v="2014-08-21T00:00:00"/>
    <s v="Store Kattinge sø, nær fugletårn ved Boserupvej"/>
    <s v="Ida Thingstrup"/>
    <m/>
    <m/>
    <n v="55.665655999999998"/>
    <n v="12.015396000000001"/>
    <d v="2014-08-20T00:00:00"/>
    <s v="DL_F13-015"/>
    <m/>
    <m/>
    <m/>
    <m/>
    <m/>
    <d v="2014-10-02T00:00:00"/>
  </r>
  <r>
    <x v="1"/>
    <s v="F14-026"/>
    <x v="58"/>
    <s v="Gorm Clausen"/>
    <d v="2015-01-29T00:00:00"/>
    <s v="rggc@roskilde-gym.dk"/>
    <n v="26804725"/>
    <n v="1"/>
    <n v="2015"/>
    <n v="1"/>
    <x v="3"/>
    <n v="26"/>
    <n v="3"/>
    <s v="2.g. Biologi"/>
    <s v="Roskilde Gymnasium"/>
    <s v="Domkirkepladsen"/>
    <s v="4000 Roskilde"/>
    <s v="Roskilde"/>
    <s v="Sjælland"/>
    <s v="Domkirkepladsen, 4000 Roskilde"/>
    <d v="2014-11-13T00:00:00"/>
    <n v="100"/>
    <s v="Regnskab"/>
    <n v="2600"/>
    <m/>
    <m/>
    <m/>
    <m/>
    <s v="Gorm Clausen"/>
    <m/>
    <m/>
    <m/>
    <m/>
    <m/>
    <s v="DL_F14-026"/>
    <m/>
    <m/>
    <m/>
    <m/>
    <m/>
    <d v="2014-12-16T00:00:00"/>
  </r>
  <r>
    <x v="1"/>
    <s v="F15-071"/>
    <x v="58"/>
    <s v="Karina Lærekdal Sørensen"/>
    <d v="2016-01-15T00:00:00"/>
    <s v="rgks@roskilde-gym.dk"/>
    <n v="29909774"/>
    <n v="1"/>
    <n v="2016"/>
    <n v="2"/>
    <x v="2"/>
    <n v="25"/>
    <n v="1"/>
    <s v="2.g. Biologi"/>
    <s v="Roskilde Gymnasium"/>
    <s v="Domkirkepladsen 1"/>
    <s v="4000 Roskilde"/>
    <s v="Roskilde"/>
    <s v="Sjælland"/>
    <s v="Domkirkepladsen 1, 4000 Roskilde"/>
    <d v="2015-12-07T00:00:00"/>
    <n v="100"/>
    <m/>
    <n v="2500"/>
    <s v="Ombooket, fra F15-018. Vi vil gerne se på prøver fra Bølle Sø eller Avn Sø, prøver er sendt ind fra Gorm Clausen DL_F15-018_2"/>
    <m/>
    <m/>
    <s v="Avnsø"/>
    <s v="Karina Lærekdal Sørensen"/>
    <m/>
    <m/>
    <n v="55.565137"/>
    <n v="11.888165000000001"/>
    <d v="2015-05-07T00:00:00"/>
    <s v="DL_F15-018_1"/>
    <d v="2016-01-14T00:00:00"/>
    <s v="125 µl EB"/>
    <n v="13.6"/>
    <m/>
    <m/>
    <m/>
  </r>
  <r>
    <x v="1"/>
    <s v="F15-033"/>
    <x v="58"/>
    <s v="Rune Olsen"/>
    <d v="2016-04-26T00:00:00"/>
    <s v="Rune.Olsen@roskilde-gym.dk"/>
    <n v="21180778"/>
    <n v="4"/>
    <n v="2016"/>
    <n v="2"/>
    <x v="2"/>
    <n v="28"/>
    <n v="1"/>
    <s v="1.g. Biologi"/>
    <s v="Roskilde Gymnasium"/>
    <s v="Domkirkepladsen"/>
    <s v="4000 Roskilde"/>
    <s v="Roskilde"/>
    <s v="Sjælland"/>
    <s v="Domkirkepladsen, 4000 Roskilde"/>
    <d v="2015-10-21T00:00:00"/>
    <n v="100"/>
    <m/>
    <n v="2800"/>
    <m/>
    <m/>
    <m/>
    <m/>
    <s v="Rune Olsen"/>
    <m/>
    <m/>
    <m/>
    <m/>
    <m/>
    <m/>
    <m/>
    <m/>
    <m/>
    <m/>
    <m/>
    <m/>
  </r>
  <r>
    <x v="1"/>
    <s v="F15-048"/>
    <x v="58"/>
    <s v="Christine Brænder Almstrup"/>
    <d v="2016-04-29T00:00:00"/>
    <s v="rgch@roskilde-gym.dk"/>
    <n v="25852802"/>
    <n v="4"/>
    <n v="2016"/>
    <n v="2"/>
    <x v="2"/>
    <n v="30"/>
    <n v="1"/>
    <s v="1.g. Bioteknologi"/>
    <s v="Roskilde Gymnasium"/>
    <s v="Domkirkepladsen"/>
    <s v="4000 Roskilde"/>
    <s v="Roskilde"/>
    <s v="Sjælland"/>
    <s v="Domkirkepladsen, 4000 Roskilde"/>
    <d v="2015-11-17T00:00:00"/>
    <n v="100"/>
    <m/>
    <n v="3000"/>
    <s v="Vi har ikke selv vandprøve med, men benytter jeres. er det ok?_x000d__x000a_"/>
    <m/>
    <m/>
    <m/>
    <m/>
    <m/>
    <m/>
    <m/>
    <m/>
    <m/>
    <m/>
    <m/>
    <m/>
    <m/>
    <m/>
    <m/>
    <m/>
  </r>
  <r>
    <x v="1"/>
    <s v="F15-054"/>
    <x v="58"/>
    <s v="Rune Sjødahl"/>
    <d v="2016-05-11T00:00:00"/>
    <s v="rgrs@roskilde-gym.dk"/>
    <n v="25678196"/>
    <n v="5"/>
    <n v="2016"/>
    <n v="2"/>
    <x v="2"/>
    <n v="27"/>
    <n v="1"/>
    <s v="1.g. Biologi"/>
    <s v="Roskilde Gymnasium"/>
    <s v="Domkirkepladsen 3"/>
    <s v="4000 Roskilde"/>
    <s v="Roskilde"/>
    <s v="Sjælland"/>
    <s v="Domkirkepladsen 3, 4000 Roskilde"/>
    <d v="2015-11-17T00:00:00"/>
    <n v="100"/>
    <m/>
    <n v="2700"/>
    <s v="Det er en 1g-klasse med studieretning med biologi på A-niveau. "/>
    <m/>
    <m/>
    <m/>
    <m/>
    <m/>
    <m/>
    <m/>
    <m/>
    <m/>
    <m/>
    <m/>
    <m/>
    <m/>
    <m/>
    <m/>
    <m/>
  </r>
  <r>
    <x v="1"/>
    <s v="F13-007"/>
    <x v="59"/>
    <s v="Mogens Ellebæk"/>
    <d v="2014-12-10T00:00:00"/>
    <s v="Mogens.Ellebaek@rks-gym.dk"/>
    <m/>
    <n v="12"/>
    <n v="2014"/>
    <n v="1"/>
    <x v="0"/>
    <n v="30"/>
    <n v="1"/>
    <s v="2.g. Bioteknologi"/>
    <s v="Roskilde Katedralskole"/>
    <s v="Holbækvej 59"/>
    <s v="4000 Roskilde"/>
    <s v="Roskilde"/>
    <s v="Hovedstaden"/>
    <s v="Holbækvej 59, 4000 Roskilde"/>
    <d v="2014-04-08T00:00:00"/>
    <n v="50"/>
    <s v="Regnskab"/>
    <n v="1500"/>
    <m/>
    <d v="2014-05-21T00:00:00"/>
    <d v="2014-08-14T00:00:00"/>
    <s v="Hyrdehøjskov sø"/>
    <s v="Mogens Ellebæk"/>
    <n v="55.629865899999999"/>
    <n v="12.0528861"/>
    <n v="55.629865899999999"/>
    <n v="12.0528861"/>
    <d v="2014-08-13T00:00:00"/>
    <s v="DL_F13-007"/>
    <m/>
    <m/>
    <m/>
    <m/>
    <m/>
    <d v="2014-10-02T00:00:00"/>
  </r>
  <r>
    <x v="1"/>
    <s v="F14-011"/>
    <x v="60"/>
    <s v="Knud Johnsen"/>
    <d v="2015-01-27T00:00:00"/>
    <s v="jo@rungsted-gym.dk"/>
    <m/>
    <n v="1"/>
    <n v="2015"/>
    <n v="1"/>
    <x v="3"/>
    <n v="10"/>
    <n v="1"/>
    <s v="3.g. Bioteknologi"/>
    <s v="Rungsted Gymnasium"/>
    <s v="Stadion Allé 14"/>
    <s v="2960 Rungsted Kyst"/>
    <s v="Hørsholm"/>
    <s v="Hovedstaden"/>
    <s v="Stadion Allé 14, 2960 Rungsted Kyst"/>
    <d v="2014-08-19T00:00:00"/>
    <n v="100"/>
    <s v="Regnskab"/>
    <n v="1000"/>
    <m/>
    <d v="2014-08-20T00:00:00"/>
    <d v="2014-09-01T00:00:00"/>
    <s v="Vallerød Gadekær"/>
    <s v="Knud Johnsen"/>
    <s v="55 53' 36,35'' N"/>
    <s v="12 31' 17,81'' Ø"/>
    <n v="55.893431"/>
    <n v="12.521614"/>
    <d v="2014-08-27T00:00:00"/>
    <s v="DL_F14-011"/>
    <m/>
    <m/>
    <m/>
    <m/>
    <m/>
    <d v="2014-12-16T00:00:00"/>
  </r>
  <r>
    <x v="1"/>
    <s v="F14-095"/>
    <x v="60"/>
    <s v="Knud Johnsen"/>
    <d v="2015-11-20T00:00:00"/>
    <s v="jo@rungsted-gym.dk"/>
    <n v="81503755"/>
    <n v="11"/>
    <n v="2015"/>
    <n v="2"/>
    <x v="1"/>
    <n v="15"/>
    <n v="1"/>
    <s v="3.g. Biologi"/>
    <s v="Rungsted Gymnasium"/>
    <s v="Stadion Allé 14"/>
    <s v="2960 Rungsted Kyst"/>
    <s v="Hørsholm"/>
    <s v="Hovedstaden"/>
    <s v="Stadion Allé 14, 2960 Rungsted Kyst"/>
    <d v="2015-05-16T00:00:00"/>
    <n v="100"/>
    <s v="Regnskab"/>
    <n v="1500"/>
    <s v="Incl 8 elever fra Aurehøj"/>
    <d v="2015-05-18T00:00:00"/>
    <d v="2015-05-19T00:00:00"/>
    <s v="Vallerød gadekær"/>
    <s v="Knud Johnsen"/>
    <s v="55° 53' 33'' N"/>
    <s v="12° 31' 26'' E"/>
    <n v="55.893825999999997"/>
    <n v="12.520884000000001"/>
    <d v="2015-05-18T00:00:00"/>
    <s v="DL_F14-095"/>
    <d v="2015-09-17T00:00:00"/>
    <s v="125 µl EB"/>
    <n v="20"/>
    <m/>
    <m/>
    <m/>
  </r>
  <r>
    <x v="1"/>
    <s v="F15-053"/>
    <x v="60"/>
    <s v="Charlotte puge"/>
    <d v="2016-05-19T00:00:00"/>
    <s v="Cpuge@hotmail.com"/>
    <n v="26813503"/>
    <n v="5"/>
    <n v="2016"/>
    <n v="2"/>
    <x v="2"/>
    <n v="15"/>
    <n v="1"/>
    <s v="1.g. Bioteknologi"/>
    <s v="Rungsted Gymnasium"/>
    <s v="Stadion Alle"/>
    <s v="2960 Rungsted kyst"/>
    <s v="Hørsholm"/>
    <s v="Hovedstaden"/>
    <s v="Stadion Alle, 2960 Rungsted kyst"/>
    <d v="2015-11-17T00:00:00"/>
    <n v="100"/>
    <m/>
    <n v="1500"/>
    <m/>
    <m/>
    <m/>
    <m/>
    <m/>
    <m/>
    <m/>
    <m/>
    <m/>
    <m/>
    <m/>
    <m/>
    <m/>
    <m/>
    <m/>
    <m/>
    <m/>
  </r>
  <r>
    <x v="0"/>
    <s v="F15-044"/>
    <x v="61"/>
    <s v="Jan Andersen"/>
    <d v="2016-03-09T00:00:00"/>
    <s v="ja@rysensteen.dk"/>
    <n v="53743576"/>
    <n v="3"/>
    <n v="2016"/>
    <n v="2"/>
    <x v="2"/>
    <n v="28"/>
    <n v="1"/>
    <s v="3.g. Bioteknologi"/>
    <s v="Rysensteen Gymnasium"/>
    <s v="Tietgensgade 74"/>
    <s v="1704 København V"/>
    <s v="København"/>
    <s v="Hovedstaden"/>
    <s v="Tietgensgade 74, 1704 København V"/>
    <d v="2015-11-17T00:00:00"/>
    <n v="100"/>
    <m/>
    <n v="2800"/>
    <m/>
    <m/>
    <m/>
    <m/>
    <m/>
    <m/>
    <m/>
    <m/>
    <m/>
    <m/>
    <m/>
    <m/>
    <m/>
    <m/>
    <m/>
    <m/>
    <m/>
  </r>
  <r>
    <x v="1"/>
    <s v="F14-002"/>
    <x v="61"/>
    <s v="Søren Søgaard"/>
    <d v="2015-04-23T00:00:00"/>
    <s v="ss@rysensteen.dk"/>
    <m/>
    <n v="4"/>
    <n v="2015"/>
    <n v="1"/>
    <x v="3"/>
    <n v="29"/>
    <n v="1"/>
    <s v="1.g. Bioteknologi"/>
    <s v="Rysensteen Gymnasium"/>
    <s v="Tietgensgade 74"/>
    <s v="1704 København V"/>
    <s v="København"/>
    <s v="Hovedstaden"/>
    <s v="Tietgensgade 74, 1704 København V"/>
    <d v="2014-08-06T00:00:00"/>
    <n v="100"/>
    <s v="Regnskab"/>
    <n v="2900"/>
    <m/>
    <d v="2014-08-13T00:00:00"/>
    <m/>
    <m/>
    <s v="Søren Søgaard"/>
    <m/>
    <m/>
    <m/>
    <m/>
    <m/>
    <s v="DL_F14-002"/>
    <s v="2 prøver fra Damhussøen, en fra gadekær i Tjæreby, Roskilde"/>
    <m/>
    <m/>
    <m/>
    <m/>
    <d v="2014-12-16T00:00:00"/>
  </r>
  <r>
    <x v="1"/>
    <s v="F14-093"/>
    <x v="61"/>
    <s v="Kasper Kristiansen"/>
    <d v="2015-05-29T00:00:00"/>
    <s v="kk@rysensteen.dk"/>
    <n v="20656667"/>
    <n v="5"/>
    <n v="2015"/>
    <n v="1"/>
    <x v="3"/>
    <n v="25"/>
    <n v="2"/>
    <s v="2.g. Bioteknologi"/>
    <s v="Rysensteen Gymnasium"/>
    <s v="Tietgensgade 74"/>
    <s v="1704 København V"/>
    <s v="København"/>
    <s v="Hovedstaden"/>
    <s v="Tietgensgade 74, 1704 København V"/>
    <d v="2015-05-04T00:00:00"/>
    <n v="100"/>
    <s v="Regnskab"/>
    <n v="2500"/>
    <m/>
    <d v="2015-05-05T00:00:00"/>
    <d v="2015-05-22T00:00:00"/>
    <s v="Sankt Jørgens Sø"/>
    <s v="Kasper Kristiansen"/>
    <m/>
    <m/>
    <n v="55.674534999999999"/>
    <n v="12.556086000000001"/>
    <d v="2015-05-21T00:00:00"/>
    <s v="DL_F14-093"/>
    <d v="2015-05-26T00:00:00"/>
    <s v="125 µl EB"/>
    <n v="2.46"/>
    <m/>
    <m/>
    <m/>
  </r>
  <r>
    <x v="1"/>
    <s v="F14-104"/>
    <x v="61"/>
    <s v="Søren Søgaard"/>
    <d v="2016-04-20T00:00:00"/>
    <s v="ss@rysensteen.dk"/>
    <n v="53603891"/>
    <n v="4"/>
    <n v="2016"/>
    <n v="2"/>
    <x v="2"/>
    <n v="30"/>
    <n v="1"/>
    <s v="1.g. Bioteknologi"/>
    <s v="Rysensteen Gymnasium"/>
    <s v="Tietgensgade 74"/>
    <s v="1704 København V"/>
    <s v="København"/>
    <s v="Hovedstaden"/>
    <s v="Tietgensgade 74, 1704 København V"/>
    <d v="2015-06-17T00:00:00"/>
    <n v="100"/>
    <m/>
    <n v="3000"/>
    <m/>
    <d v="2015-06-19T00:00:00"/>
    <m/>
    <m/>
    <s v="Søren Søgaard"/>
    <m/>
    <m/>
    <m/>
    <m/>
    <m/>
    <s v="DL_F14-104"/>
    <m/>
    <m/>
    <m/>
    <m/>
    <m/>
    <m/>
  </r>
  <r>
    <x v="1"/>
    <s v="F15-083"/>
    <x v="61"/>
    <s v="Marie Brøndum"/>
    <d v="2016-05-13T00:00:00"/>
    <s v="br@rysensteen.dk"/>
    <n v="60850717"/>
    <n v="5"/>
    <n v="2016"/>
    <n v="2"/>
    <x v="2"/>
    <n v="24"/>
    <n v="1"/>
    <s v="2.g. Biologi"/>
    <s v="Rysensteen Gymnasium"/>
    <s v="Tietgensgade 74"/>
    <s v="1704 København V"/>
    <s v="København"/>
    <m/>
    <s v="Tietgensgade 74, 1704 København V"/>
    <d v="2016-01-13T00:00:00"/>
    <n v="100"/>
    <m/>
    <n v="2400"/>
    <s v="Klassen har biologi på C-niveau. De går på en naturvidenskabelig studieretning, og det er generelt en dygtig klasse"/>
    <m/>
    <m/>
    <m/>
    <m/>
    <m/>
    <m/>
    <m/>
    <m/>
    <m/>
    <m/>
    <m/>
    <m/>
    <m/>
    <m/>
    <m/>
    <m/>
  </r>
  <r>
    <x v="0"/>
    <s v="F14-083"/>
    <x v="62"/>
    <s v="liane gerup damsø"/>
    <d v="2015-05-06T00:00:00"/>
    <s v="liane.damsoe@skolekom.dk"/>
    <n v="29866967"/>
    <n v="5"/>
    <n v="2015"/>
    <n v="1"/>
    <x v="3"/>
    <n v="28"/>
    <n v="2"/>
    <s v="1.g. Biologi"/>
    <s v="Rødovre Gymnasium"/>
    <s v="hendrikholms bouleward 28"/>
    <s v="2610 Rødovre"/>
    <s v="Rødovre"/>
    <s v="Syddanmark"/>
    <s v="hendrikholms bouleward 28, 2610 Rødovre"/>
    <d v="2015-04-16T00:00:00"/>
    <n v="100"/>
    <s v="-"/>
    <n v="2800"/>
    <m/>
    <d v="2015-04-17T00:00:00"/>
    <m/>
    <m/>
    <s v="liane gerup damsø"/>
    <m/>
    <m/>
    <m/>
    <m/>
    <m/>
    <s v="DL_F14-083"/>
    <m/>
    <m/>
    <m/>
    <m/>
    <m/>
    <m/>
  </r>
  <r>
    <x v="1"/>
    <s v="F14-022"/>
    <x v="62"/>
    <s v="Nathan Russell"/>
    <d v="2014-11-05T00:00:00"/>
    <s v="npf.russell@gmail.com"/>
    <m/>
    <n v="11"/>
    <n v="2014"/>
    <n v="1"/>
    <x v="0"/>
    <n v="19"/>
    <n v="1"/>
    <s v="3.g. Biologi"/>
    <s v="Rødovre Gymnasium"/>
    <s v="Hendriksholms Boulevard 28"/>
    <s v="2610 Rødovre"/>
    <s v="Rødovre"/>
    <s v="Syddanmark"/>
    <s v="Hendriksholms Boulevard 28, 2610 Rødovre"/>
    <d v="2014-10-10T00:00:00"/>
    <n v="100"/>
    <s v="Regnskab"/>
    <n v="1900"/>
    <m/>
    <m/>
    <m/>
    <m/>
    <s v="Nathan Russell"/>
    <m/>
    <m/>
    <m/>
    <m/>
    <m/>
    <m/>
    <m/>
    <m/>
    <m/>
    <m/>
    <m/>
    <m/>
  </r>
  <r>
    <x v="1"/>
    <s v="F13-051"/>
    <x v="62"/>
    <s v="Liane Gerup Damsø"/>
    <d v="2015-04-09T00:00:00"/>
    <s v="liane.damsoe@skolekom.dk"/>
    <m/>
    <n v="4"/>
    <n v="2015"/>
    <n v="1"/>
    <x v="3"/>
    <n v="28"/>
    <n v="1"/>
    <s v="2.g. Biologi"/>
    <s v="Rødovre Gymnasium"/>
    <s v="Hendriksholms Boulevard 28"/>
    <s v="2610 Rødovre "/>
    <s v="Rødovre"/>
    <s v="Syddanmark"/>
    <s v="Hendriksholms Boulevard 28, 2610 Rødovre "/>
    <d v="2014-07-23T00:00:00"/>
    <n v="50"/>
    <s v="Regnskab"/>
    <n v="1400"/>
    <m/>
    <d v="2014-07-25T00:00:00"/>
    <d v="2014-09-09T00:00:00"/>
    <s v="Damhussøen"/>
    <s v="Liane Gerup Damsø"/>
    <m/>
    <m/>
    <n v="55.676048000000002"/>
    <n v="12.477121"/>
    <s v="?"/>
    <s v="DL_F13-051"/>
    <m/>
    <m/>
    <m/>
    <m/>
    <m/>
    <d v="2014-12-16T00:00:00"/>
  </r>
  <r>
    <x v="1"/>
    <s v="F14-086"/>
    <x v="62"/>
    <s v="Liane Gerup Damsø"/>
    <d v="2015-06-03T00:00:00"/>
    <s v="liane.damsoe@skolekom.dk"/>
    <n v="29866967"/>
    <n v="6"/>
    <n v="2015"/>
    <n v="1"/>
    <x v="3"/>
    <n v="26"/>
    <n v="2"/>
    <s v="1.g. Bioteknologi"/>
    <s v="Rødovre Gymnasium"/>
    <s v="Hendrikholms Boulevard 28"/>
    <s v="2610 Rødovre"/>
    <s v="København"/>
    <s v="Syddanmark"/>
    <s v="Hendrikholms Boulevard 28, 2610 Rødovre"/>
    <d v="2015-04-20T00:00:00"/>
    <n v="50"/>
    <s v="Regnskab"/>
    <n v="1300"/>
    <m/>
    <d v="2015-04-23T00:00:00"/>
    <d v="2015-05-06T00:00:00"/>
    <s v="Damhussøen"/>
    <s v="Liane Gerup Damsø"/>
    <m/>
    <m/>
    <n v="55.676375"/>
    <n v="12.477293"/>
    <d v="2015-05-04T00:00:00"/>
    <s v="DL_F14-086"/>
    <d v="2015-05-06T00:00:00"/>
    <s v="125 µl EB"/>
    <n v="6.04"/>
    <m/>
    <m/>
    <m/>
  </r>
  <r>
    <x v="1"/>
    <s v="F14-086_2"/>
    <x v="62"/>
    <s v="Liane Gerup Damsø"/>
    <d v="2015-06-03T00:00:00"/>
    <s v="liane.damsoe@skolekom.dk"/>
    <n v="29866967"/>
    <n v="6"/>
    <n v="2015"/>
    <n v="1"/>
    <x v="3"/>
    <m/>
    <m/>
    <s v="1.g. Bioteknologi"/>
    <s v="Rødovre Gymnasium"/>
    <s v="Hendrikholms Boulevard 28"/>
    <s v="2610 Rødovre"/>
    <s v="København"/>
    <s v="Syddanmark"/>
    <s v="Hendrikholms Boulevard 28, 2610 Rødovre"/>
    <d v="2015-04-20T00:00:00"/>
    <n v="50"/>
    <s v="Regnskab"/>
    <n v="0"/>
    <m/>
    <d v="2015-04-23T00:00:00"/>
    <d v="2015-11-26T00:00:00"/>
    <s v="Furesøen"/>
    <s v="Liane Gerup Damsø"/>
    <m/>
    <m/>
    <m/>
    <m/>
    <d v="2015-11-26T00:00:00"/>
    <s v="DL_F14-086_2"/>
    <d v="2015-11-26T00:00:00"/>
    <s v="125 µl EB"/>
    <n v="33.200000000000003"/>
    <m/>
    <m/>
    <m/>
  </r>
  <r>
    <x v="0"/>
    <s v="F13-016"/>
    <x v="63"/>
    <s v="Hans Marker"/>
    <d v="2014-10-15T00:00:00"/>
    <s v="hm@sag.dk"/>
    <m/>
    <n v="10"/>
    <n v="2014"/>
    <n v="1"/>
    <x v="0"/>
    <n v="16"/>
    <m/>
    <s v="2.g. Bioteknologi"/>
    <s v="Sankt Annæ Gymnasium"/>
    <s v="Sjælør Boulevard 135"/>
    <s v="2500 Valby"/>
    <s v="København"/>
    <s v="Hovedstaden"/>
    <s v="Sjælør Boulevard 135, 2500 Valby"/>
    <d v="2014-05-21T00:00:00"/>
    <n v="50"/>
    <s v="-"/>
    <n v="800"/>
    <m/>
    <d v="2014-05-21T00:00:00"/>
    <m/>
    <m/>
    <s v="Hans Marker"/>
    <m/>
    <m/>
    <m/>
    <m/>
    <m/>
    <s v="DL_F13-016"/>
    <m/>
    <m/>
    <m/>
    <m/>
    <m/>
    <m/>
  </r>
  <r>
    <x v="1"/>
    <s v="F14-035"/>
    <x v="63"/>
    <s v="Mette Bohn Christiansen"/>
    <d v="2015-04-21T00:00:00"/>
    <s v="mc@sag.dk"/>
    <n v="20269256"/>
    <n v="4"/>
    <n v="2015"/>
    <n v="1"/>
    <x v="3"/>
    <n v="16"/>
    <n v="4"/>
    <s v="3.g. Bioteknologi"/>
    <s v="Sankt Annæ Gymnasium"/>
    <s v="Sjælør Boulevard 135"/>
    <s v="2500 Valby"/>
    <s v="København"/>
    <s v="Hovedstaden"/>
    <s v="Sjælør Boulevard 135, 2500 Valby"/>
    <d v="2015-01-04T00:00:00"/>
    <n v="100"/>
    <s v="Regnskab"/>
    <n v="1600"/>
    <m/>
    <m/>
    <m/>
    <m/>
    <s v="Mette Bohn Christiansen"/>
    <m/>
    <m/>
    <m/>
    <m/>
    <m/>
    <m/>
    <m/>
    <m/>
    <m/>
    <m/>
    <m/>
    <m/>
  </r>
  <r>
    <x v="1"/>
    <s v="F13-017"/>
    <x v="63"/>
    <s v="Hans Marker"/>
    <d v="2015-05-13T00:00:00"/>
    <s v="hm@sag.dk"/>
    <m/>
    <n v="5"/>
    <n v="2015"/>
    <n v="1"/>
    <x v="3"/>
    <n v="15"/>
    <n v="1"/>
    <s v="1.g. Bioteknologi"/>
    <s v="Sankt Annæ Gymnasium"/>
    <s v="Sjælør Boulevard 135"/>
    <s v="2500 Valby"/>
    <s v="København"/>
    <s v="Hovedstaden"/>
    <s v="Sjælør Boulevard 135, 2500 Valby"/>
    <d v="2014-05-21T00:00:00"/>
    <n v="50"/>
    <s v="Regnskab"/>
    <n v="750"/>
    <m/>
    <d v="2015-04-01T00:00:00"/>
    <d v="2015-04-29T00:00:00"/>
    <s v="Ishøj Søpark"/>
    <s v="Hans Marker"/>
    <s v="55° 36,518' N"/>
    <s v="012° 20.245' E"/>
    <n v="55.608632999999998"/>
    <n v="12.337417"/>
    <d v="2015-04-28T00:00:00"/>
    <s v="DL_F13-17_1"/>
    <d v="2015-05-06T00:00:00"/>
    <s v="125 µl EB"/>
    <n v="2.98"/>
    <m/>
    <m/>
    <d v="2014-12-16T00:00:00"/>
  </r>
  <r>
    <x v="1"/>
    <s v="F13-017"/>
    <x v="63"/>
    <s v="Hans Marker"/>
    <d v="2015-05-13T00:00:00"/>
    <s v="hm@sag.dk"/>
    <m/>
    <n v="5"/>
    <n v="2015"/>
    <n v="1"/>
    <x v="3"/>
    <m/>
    <m/>
    <s v="1.g. Bioteknologi"/>
    <s v="Sankt Annæ Gymnasium"/>
    <s v="Sjælør Boulevard 135"/>
    <s v="2500 Valby"/>
    <s v="København"/>
    <s v="Hovedstaden"/>
    <s v="Sjælør Boulevard 135, 2500 Valby"/>
    <d v="2014-05-21T00:00:00"/>
    <n v="50"/>
    <s v="Regnskab"/>
    <n v="0"/>
    <m/>
    <d v="2015-04-01T00:00:00"/>
    <d v="2015-04-29T00:00:00"/>
    <s v="Måløv"/>
    <s v="Hans Marker"/>
    <s v="55° 36,518' N"/>
    <s v="012° 20.245' E"/>
    <n v="55.608632999999998"/>
    <n v="12.337417"/>
    <d v="2015-04-28T00:00:00"/>
    <s v="DL_F13-17_2"/>
    <d v="2015-05-06T00:00:00"/>
    <s v="125 µl EB"/>
    <n v="6.84"/>
    <m/>
    <m/>
    <d v="2014-12-16T00:00:00"/>
  </r>
  <r>
    <x v="1"/>
    <s v="F13-024"/>
    <x v="64"/>
    <s v="Frederikke Tom-Petersen"/>
    <d v="2014-11-11T00:00:00"/>
    <s v="frto@sceu.dk"/>
    <m/>
    <n v="11"/>
    <n v="2014"/>
    <n v="1"/>
    <x v="0"/>
    <n v="27"/>
    <n v="1"/>
    <s v="3.g. Bioteknologi"/>
    <s v="Selandia, HTX"/>
    <s v="Willemoesvej 4"/>
    <s v="4200 Slagelse"/>
    <s v="Slagelse"/>
    <s v="Hovedstaden"/>
    <s v="Willemoesvej 4, 4200 Slagelse"/>
    <d v="2014-05-26T00:00:00"/>
    <n v="50"/>
    <s v="Regnskab"/>
    <n v="1350"/>
    <m/>
    <d v="2014-05-28T00:00:00"/>
    <d v="2014-09-11T00:00:00"/>
    <s v="Tranemosen"/>
    <s v="Frederikke Tom-Petersen"/>
    <m/>
    <m/>
    <n v="55.568595999999999"/>
    <n v="11.399539000000001"/>
    <d v="2014-09-09T00:00:00"/>
    <s v="DL_F13-024"/>
    <m/>
    <m/>
    <m/>
    <m/>
    <m/>
    <d v="2014-10-02T00:00:00"/>
  </r>
  <r>
    <x v="1"/>
    <s v="F15-070"/>
    <x v="65"/>
    <s v="Maiken Larsen"/>
    <d v="2016-02-04T00:00:00"/>
    <s v="kl@sg.dk"/>
    <n v="25135959"/>
    <n v="2"/>
    <n v="2016"/>
    <n v="2"/>
    <x v="2"/>
    <n v="28"/>
    <n v="2"/>
    <s v="3.g. Bioteknologi"/>
    <s v="Silkeborg Gymnasium"/>
    <s v="Oslovej 10"/>
    <s v="8600 Silkeborg"/>
    <s v="Silkeborg"/>
    <s v="Hovedstaden"/>
    <s v="Oslovej 10, 8600 Silkeborg"/>
    <d v="2015-12-07T00:00:00"/>
    <n v="100"/>
    <m/>
    <n v="2800"/>
    <m/>
    <m/>
    <m/>
    <m/>
    <m/>
    <m/>
    <m/>
    <m/>
    <m/>
    <m/>
    <m/>
    <m/>
    <m/>
    <m/>
    <m/>
    <m/>
    <m/>
  </r>
  <r>
    <x v="1"/>
    <s v="F15-072"/>
    <x v="65"/>
    <s v="Kim Bidstrup Withen"/>
    <d v="2016-03-09T00:00:00"/>
    <s v="kb@ngh.nu"/>
    <n v="60767799"/>
    <n v="3"/>
    <n v="2016"/>
    <n v="2"/>
    <x v="2"/>
    <n v="10"/>
    <n v="2"/>
    <s v="3.g. Bioteknologi"/>
    <s v="Silkeborg Gymnasium"/>
    <s v="Oslovej 10"/>
    <s v="8600 Silkeborg"/>
    <s v="Silkeborg"/>
    <s v="Hovedstaden"/>
    <s v="Oslovej 10, 8600 Silkeborg"/>
    <d v="2015-12-23T00:00:00"/>
    <n v="100"/>
    <m/>
    <n v="1000"/>
    <s v="Eleverne er en masterclass i biologi og bioteknologi, hvor eleverne kommer fra Silkeborg, Svendborg og Næstved Gymnasium. De er dygtige og vil gerne udfordres. Hvis I har et ekstra fagligt gear må I gerne bruge det."/>
    <m/>
    <m/>
    <m/>
    <m/>
    <m/>
    <m/>
    <m/>
    <m/>
    <m/>
    <m/>
    <m/>
    <m/>
    <m/>
    <m/>
    <m/>
    <m/>
  </r>
  <r>
    <x v="1"/>
    <s v="F14-107"/>
    <x v="66"/>
    <s v="Mikala Winther Voldby"/>
    <d v="2015-10-06T00:00:00"/>
    <s v="vv@skanderborg-gym.dk"/>
    <n v="30276193"/>
    <n v="10"/>
    <n v="2015"/>
    <n v="2"/>
    <x v="1"/>
    <n v="20"/>
    <n v="2"/>
    <s v="3.g. Bioteknologi"/>
    <s v="Skanderborg Gymnasium"/>
    <s v="Højvangens Torv 6"/>
    <s v="8660 Skanderborg"/>
    <s v="Skanderborg"/>
    <s v="Hovedstaden"/>
    <s v="Højvangens Torv 6, 8660 Skanderborg"/>
    <d v="2015-06-25T00:00:00"/>
    <n v="100"/>
    <s v="Regnskab"/>
    <n v="2000"/>
    <m/>
    <d v="2015-06-29T00:00:00"/>
    <m/>
    <s v="Skanderborg Sø, Vestermølle"/>
    <s v="Mikala Winther Voldby"/>
    <n v="56.027807000000003"/>
    <n v="9.9569960000000002"/>
    <n v="56.027807000000003"/>
    <n v="9.9569960000000002"/>
    <d v="2015-08-21T00:00:00"/>
    <s v="DL_F14-107"/>
    <d v="2015-09-28T00:00:00"/>
    <s v="125 µl EB"/>
    <n v="2.04"/>
    <m/>
    <m/>
    <m/>
  </r>
  <r>
    <x v="0"/>
    <s v="F13-032"/>
    <x v="67"/>
    <s v="Kate Beck Jacobsen"/>
    <d v="2014-11-13T00:00:00"/>
    <s v="kj@slagelse-gym.dk"/>
    <m/>
    <n v="11"/>
    <n v="2014"/>
    <n v="1"/>
    <x v="0"/>
    <n v="22"/>
    <n v="1"/>
    <s v="2.g. Biologi"/>
    <s v="Slagelse Gymnasium"/>
    <s v="Willemoesvej 2a"/>
    <s v="4200 Slagelse"/>
    <s v="Slagelse"/>
    <s v="Hovedstaden"/>
    <s v="Willemoesvej 2a, 4200 Slagelse"/>
    <d v="2014-05-29T00:00:00"/>
    <n v="50"/>
    <s v="-"/>
    <n v="1100"/>
    <m/>
    <d v="2014-06-16T00:00:00"/>
    <m/>
    <m/>
    <s v="Kate Beck Jacobsen"/>
    <m/>
    <m/>
    <m/>
    <m/>
    <m/>
    <s v="DL_F13-032"/>
    <m/>
    <m/>
    <m/>
    <m/>
    <m/>
    <d v="2014-10-02T00:00:00"/>
  </r>
  <r>
    <x v="0"/>
    <s v="F15-001"/>
    <x v="67"/>
    <s v="Trine Nielsen"/>
    <d v="2015-09-25T00:00:00"/>
    <s v="te@slagelse-gym.dk"/>
    <n v="28970393"/>
    <n v="9"/>
    <n v="2015"/>
    <n v="2"/>
    <x v="1"/>
    <n v="26"/>
    <n v="1"/>
    <s v="3.g. Biologi"/>
    <s v="Slagelse Gymnasium"/>
    <s v="Willemoesvej 2a"/>
    <s v="4200 Slagelse"/>
    <s v="Slagelse"/>
    <s v="Sjælland"/>
    <s v="Willemoesvej 2a, 4200 Slagelse"/>
    <d v="2015-08-04T00:00:00"/>
    <n v="100"/>
    <s v="-"/>
    <n v="2600"/>
    <m/>
    <m/>
    <m/>
    <m/>
    <s v="Trine Nielsen"/>
    <m/>
    <m/>
    <m/>
    <m/>
    <m/>
    <s v="DL_F15-001"/>
    <m/>
    <m/>
    <m/>
    <m/>
    <m/>
    <m/>
  </r>
  <r>
    <x v="1"/>
    <s v="F15-065"/>
    <x v="68"/>
    <s v="Laura Dall Køhler"/>
    <d v="2016-04-15T00:00:00"/>
    <s v="sglk@solgym.dk"/>
    <n v="31230190"/>
    <n v="4"/>
    <n v="2016"/>
    <n v="2"/>
    <x v="2"/>
    <n v="30"/>
    <n v="1"/>
    <s v="2.g. Biologi"/>
    <s v="Solrød Gymnasium"/>
    <s v="Solrød Center 2"/>
    <s v="2680 Solrød Strand"/>
    <s v="Solrød"/>
    <s v="Midtjylland"/>
    <s v="Solrød Center 2, 2680 Solrød Strand"/>
    <d v="2015-11-26T00:00:00"/>
    <n v="100"/>
    <m/>
    <n v="3000"/>
    <m/>
    <m/>
    <m/>
    <m/>
    <m/>
    <m/>
    <m/>
    <m/>
    <m/>
    <m/>
    <m/>
    <m/>
    <m/>
    <m/>
    <m/>
    <m/>
    <m/>
  </r>
  <r>
    <x v="1"/>
    <s v="F15-051"/>
    <x v="68"/>
    <s v="Bodil Theilade"/>
    <d v="2016-04-27T00:00:00"/>
    <s v="sgbth@solgym.dk"/>
    <n v="27127093"/>
    <n v="4"/>
    <n v="2016"/>
    <n v="2"/>
    <x v="2"/>
    <n v="29"/>
    <n v="1"/>
    <s v="1.g. Biologi"/>
    <s v="Solrød Gymnasium"/>
    <s v="Solrød Center 2"/>
    <s v="2680 Solrød Strand"/>
    <s v="Solrød"/>
    <s v="Midtjylland"/>
    <s v="Solrød Center 2, 2680 Solrød Strand"/>
    <d v="2015-11-17T00:00:00"/>
    <n v="100"/>
    <m/>
    <n v="2900"/>
    <m/>
    <m/>
    <m/>
    <m/>
    <m/>
    <m/>
    <m/>
    <m/>
    <m/>
    <m/>
    <m/>
    <m/>
    <m/>
    <m/>
    <m/>
    <m/>
    <m/>
  </r>
  <r>
    <x v="1"/>
    <s v="F15-031"/>
    <x v="69"/>
    <s v="Andreas Kelager og Marie Lillemark"/>
    <d v="2015-11-18T00:00:00"/>
    <s v="akelager@snm.ku.dk; marie.lillemark@snm.ku.dk"/>
    <n v="20616020"/>
    <n v="11"/>
    <n v="2015"/>
    <n v="2"/>
    <x v="1"/>
    <n v="1"/>
    <m/>
    <s v="3.g. Biologi/Biotek"/>
    <s v="SRP-elever, Borupgaard Gym"/>
    <s v="Gothersgade 130"/>
    <s v="1350 København K"/>
    <s v="København"/>
    <s v="Midtjylland"/>
    <s v="Gothersgade 130, 1350 København K"/>
    <d v="2015-10-20T00:00:00"/>
    <n v="100"/>
    <s v="N/A"/>
    <s v="N/A"/>
    <m/>
    <m/>
    <d v="2015-11-16T00:00:00"/>
    <s v="Svanemøllen Havn"/>
    <s v="Andreas Kelager og Marie Lillemark"/>
    <m/>
    <m/>
    <m/>
    <m/>
    <d v="2015-11-11T00:00:00"/>
    <s v="DL_F15_031_3"/>
    <d v="2015-11-16T00:00:00"/>
    <s v="125 µl EB"/>
    <n v="2.34"/>
    <m/>
    <m/>
    <m/>
  </r>
  <r>
    <x v="1"/>
    <s v="F15-031"/>
    <x v="70"/>
    <s v="Andreas Kelager og Marie Lillemark"/>
    <d v="2015-11-18T00:00:00"/>
    <s v="akelager@snm.ku.dk; marie.lillemark@snm.ku.dk"/>
    <n v="20616020"/>
    <n v="11"/>
    <n v="2015"/>
    <n v="2"/>
    <x v="1"/>
    <n v="1"/>
    <m/>
    <s v="3.g. Biologi/Biotek"/>
    <s v="SRP-elever, Frederiksværk Gym"/>
    <s v="Gothersgade 130"/>
    <s v="1350 København K"/>
    <s v="København"/>
    <s v="Sjælland"/>
    <s v="Gothersgade 130, 1350 København K"/>
    <d v="2015-10-20T00:00:00"/>
    <n v="100"/>
    <s v="N/A"/>
    <s v="N/A"/>
    <m/>
    <m/>
    <d v="2015-11-16T00:00:00"/>
    <s v="Frederiksværk"/>
    <s v="Andreas Kelager og Marie Lillemark"/>
    <m/>
    <m/>
    <m/>
    <m/>
    <d v="2015-11-12T00:00:00"/>
    <s v="DL_F15_031_1"/>
    <d v="2015-11-16T00:00:00"/>
    <s v="125 µl EB"/>
    <n v="11.1"/>
    <m/>
    <m/>
    <m/>
  </r>
  <r>
    <x v="1"/>
    <s v="F15-031"/>
    <x v="70"/>
    <s v="Andreas Kelager og Marie Lillemark"/>
    <d v="2015-11-18T00:00:00"/>
    <s v="akelager@snm.ku.dk; marie.lillemark@snm.ku.dk"/>
    <n v="20616020"/>
    <n v="11"/>
    <n v="2015"/>
    <n v="2"/>
    <x v="1"/>
    <n v="1"/>
    <m/>
    <s v="3.g. Biologi/Biotek"/>
    <s v="SRP-elever, Frederiksværk Gym"/>
    <s v="Gothersgade 130"/>
    <s v="1350 København K"/>
    <s v="København"/>
    <s v="Sjælland"/>
    <s v="Gothersgade 130, 1350 København K"/>
    <d v="2015-10-20T00:00:00"/>
    <s v="DKK 100"/>
    <s v="N/A"/>
    <s v="N/A"/>
    <m/>
    <m/>
    <d v="2015-11-16T00:00:00"/>
    <s v="Frederiksværk"/>
    <s v="Andreas Kelager og Marie Lillemark"/>
    <m/>
    <m/>
    <m/>
    <m/>
    <d v="2015-11-12T00:00:00"/>
    <s v="DL_F15_031_2"/>
    <d v="2015-11-16T00:00:00"/>
    <s v="125 µl EB"/>
    <n v="11.5"/>
    <m/>
    <m/>
    <m/>
  </r>
  <r>
    <x v="1"/>
    <s v="F15-031"/>
    <x v="71"/>
    <s v="Andreas Kelager og Marie Lillemark"/>
    <d v="2015-11-18T00:00:00"/>
    <s v="akelager@snm.ku.dk; marie.lillemark@snm.ku.dk"/>
    <n v="20616020"/>
    <n v="11"/>
    <n v="2015"/>
    <n v="2"/>
    <x v="1"/>
    <n v="1"/>
    <m/>
    <s v="3.g. Biologi/Biotek"/>
    <s v="SRP-elever, Rødovre Gym"/>
    <s v="Gothersgade 130"/>
    <s v="1350 København K"/>
    <s v="København"/>
    <s v="Sjælland"/>
    <s v="Gothersgade 130, 1350 København K"/>
    <d v="2015-10-20T00:00:00"/>
    <n v="100"/>
    <s v="N/A"/>
    <s v="N/A"/>
    <m/>
    <m/>
    <d v="2015-11-16T00:00:00"/>
    <s v="Frederiksværk"/>
    <s v="Andreas Kelager og Marie Lillemark"/>
    <m/>
    <m/>
    <m/>
    <m/>
    <d v="2015-11-12T00:00:00"/>
    <s v="DL_F15_031_1"/>
    <d v="2015-11-16T00:00:00"/>
    <s v="125 µl EB"/>
    <n v="11.1"/>
    <m/>
    <m/>
    <m/>
  </r>
  <r>
    <x v="1"/>
    <s v="F13-027"/>
    <x v="72"/>
    <s v="Johannes Worm"/>
    <d v="2014-11-12T00:00:00"/>
    <s v="biosof@gmail.com"/>
    <m/>
    <n v="11"/>
    <n v="2014"/>
    <n v="1"/>
    <x v="0"/>
    <n v="28"/>
    <n v="1"/>
    <s v="3.g. Biologi"/>
    <s v="Stenhus Gymnasium &amp; HF"/>
    <s v="Stenhusvej 20"/>
    <s v="4300 Holbæk"/>
    <s v="Holbæk"/>
    <s v="Sjælland"/>
    <s v="Stenhusvej 20, 4300 Holbæk"/>
    <d v="2014-05-28T00:00:00"/>
    <n v="50"/>
    <s v="Regnskab"/>
    <n v="1400"/>
    <m/>
    <d v="2014-06-16T00:00:00"/>
    <d v="2014-08-26T00:00:00"/>
    <s v="Kragemosen, Samsø nord"/>
    <s v="Johannes Worm"/>
    <s v="55 59' 17,4'' N"/>
    <s v="10 33'42,6'' Ø"/>
    <n v="55.988166999999997"/>
    <n v="10.561833"/>
    <d v="2014-08-22T00:00:00"/>
    <s v="DL_F13-027"/>
    <m/>
    <m/>
    <m/>
    <m/>
    <m/>
    <d v="2014-10-02T00:00:00"/>
  </r>
  <r>
    <x v="1"/>
    <s v="F14-004"/>
    <x v="72"/>
    <s v="Nadja Ramseyer"/>
    <d v="2015-01-22T00:00:00"/>
    <s v="nramseyer@gmail.com"/>
    <m/>
    <n v="1"/>
    <n v="2015"/>
    <n v="1"/>
    <x v="3"/>
    <n v="26"/>
    <n v="2"/>
    <s v="3.g. Bioteknologi"/>
    <s v="Stenhus Gymnasium &amp; HF"/>
    <s v="Stenhusvej 20"/>
    <s v="4300 Holbæk"/>
    <s v="Holbæk"/>
    <s v="Hovedstaden"/>
    <s v="Stenhusvej 20, 4300 Holbæk"/>
    <d v="2014-08-07T00:00:00"/>
    <n v="100"/>
    <s v="Regnskab"/>
    <n v="2600"/>
    <m/>
    <d v="2014-08-13T00:00:00"/>
    <d v="2014-09-02T00:00:00"/>
    <s v="Sø v.Stenhus gym. Busstoppested"/>
    <s v="Nadja Ramseyer"/>
    <m/>
    <m/>
    <n v="55.710546000000001"/>
    <n v="11.682721000000001"/>
    <d v="2014-08-26T00:00:00"/>
    <s v="DL_F14-004"/>
    <m/>
    <m/>
    <m/>
    <m/>
    <m/>
    <d v="2014-12-16T00:00:00"/>
  </r>
  <r>
    <x v="1"/>
    <s v="F15-043"/>
    <x v="73"/>
    <s v="Peter Jensen"/>
    <d v="2016-03-30T00:00:00"/>
    <s v="911jensen@gmail.com"/>
    <n v="28959901"/>
    <n v="3"/>
    <n v="2016"/>
    <n v="2"/>
    <x v="2"/>
    <n v="15"/>
    <n v="1"/>
    <s v="3.g. Bioteknologi"/>
    <s v="Stenhus Gymnasium og HF"/>
    <s v="Stenhusvej 20"/>
    <s v="4300 Holbæk"/>
    <s v="Holbæk"/>
    <s v="Hovedstaden"/>
    <s v="Stenhusvej 20, 4300 Holbæk"/>
    <d v="2015-11-17T00:00:00"/>
    <n v="100"/>
    <m/>
    <n v="1500"/>
    <s v="Vi glæder os.   Vh.  Peter Jensen. "/>
    <m/>
    <m/>
    <m/>
    <m/>
    <m/>
    <m/>
    <m/>
    <m/>
    <m/>
    <m/>
    <m/>
    <m/>
    <m/>
    <m/>
    <m/>
    <m/>
  </r>
  <r>
    <x v="1"/>
    <s v="F15-057"/>
    <x v="73"/>
    <s v="Anfinn Joensen"/>
    <d v="2016-05-18T00:00:00"/>
    <s v="anfinn@gmail.com"/>
    <n v="30825556"/>
    <n v="5"/>
    <n v="2016"/>
    <n v="2"/>
    <x v="2"/>
    <n v="30"/>
    <n v="2"/>
    <s v="1.g. Bioteknologi"/>
    <s v="Stenhus Gymnasium og HF"/>
    <s v="Stenhusvej 20"/>
    <s v="4300 Holbæk"/>
    <s v="Holbæk"/>
    <s v="Hovedstaden"/>
    <s v="Stenhusvej 20, 4300 Holbæk"/>
    <d v="2015-11-17T00:00:00"/>
    <n v="100"/>
    <m/>
    <n v="3000"/>
    <m/>
    <m/>
    <m/>
    <m/>
    <m/>
    <m/>
    <m/>
    <m/>
    <m/>
    <m/>
    <m/>
    <m/>
    <m/>
    <m/>
    <m/>
    <m/>
    <m/>
  </r>
  <r>
    <x v="1"/>
    <s v="F13-033"/>
    <x v="74"/>
    <s v="Mette Lise Gade Nielsen"/>
    <d v="2015-03-06T00:00:00"/>
    <s v="mn@svendborg-gym.dk"/>
    <m/>
    <n v="3"/>
    <n v="2015"/>
    <n v="1"/>
    <x v="3"/>
    <n v="28"/>
    <n v="1"/>
    <s v="2.g. Biologi"/>
    <s v="Svendborg Gymnasium &amp; HF"/>
    <s v="AP Møllersvej 35"/>
    <s v="5700 Svendborg"/>
    <s v="Svendborg"/>
    <s v="Hovedstaden"/>
    <s v="AP Møllersvej 35, 5700 Svendborg"/>
    <d v="2014-06-01T00:00:00"/>
    <n v="50"/>
    <s v="Regnskab"/>
    <n v="1400"/>
    <m/>
    <d v="2014-06-16T00:00:00"/>
    <d v="2014-08-22T00:00:00"/>
    <s v="Poul Smedes mose, Svendborg"/>
    <s v="Mette Lise Gade Nielsen"/>
    <m/>
    <m/>
    <n v="55.053539999999998"/>
    <n v="10.586344"/>
    <d v="2014-08-19T00:00:00"/>
    <s v="DL_F13-033"/>
    <m/>
    <m/>
    <m/>
    <m/>
    <m/>
    <d v="2014-12-16T00:00:00"/>
  </r>
  <r>
    <x v="1"/>
    <s v="F14-106"/>
    <x v="74"/>
    <s v="Peter Teglhøj"/>
    <d v="2015-08-25T00:00:00"/>
    <s v="pt@svendborg-gym.dk"/>
    <n v="27117255"/>
    <n v="8"/>
    <n v="2015"/>
    <n v="2"/>
    <x v="1"/>
    <n v="26"/>
    <n v="2"/>
    <s v="3.g. Bioteknologi"/>
    <s v="Svendborg Gymnasium &amp; HF"/>
    <s v="A.P. Møllersvej 35"/>
    <s v="5700 Svendborg"/>
    <s v="Svendborg"/>
    <s v="Nordjylland"/>
    <s v="A.P. Møllersvej 35, 5700 Svendborg"/>
    <d v="2015-06-25T00:00:00"/>
    <n v="100"/>
    <s v="Regnskab"/>
    <n v="2600"/>
    <m/>
    <d v="2015-06-29T00:00:00"/>
    <d v="2015-07-21T00:00:00"/>
    <s v="Poul Smeds Mose"/>
    <s v="Peter Teglhøj"/>
    <m/>
    <m/>
    <n v="55.053539999999998"/>
    <n v="10.586344"/>
    <d v="2015-07-18T00:00:00"/>
    <s v="DL_F14-106"/>
    <d v="2015-07-27T00:00:00"/>
    <s v="125 µl EB"/>
    <n v="14.7"/>
    <m/>
    <m/>
    <m/>
  </r>
  <r>
    <x v="1"/>
    <s v="F15-072"/>
    <x v="74"/>
    <s v="Kim Bidstrup Withen"/>
    <d v="2016-03-09T00:00:00"/>
    <s v="kb@ngh.nu"/>
    <n v="60767799"/>
    <n v="3"/>
    <n v="2016"/>
    <n v="2"/>
    <x v="2"/>
    <n v="10"/>
    <n v="2"/>
    <s v="3.g. Bioteknologi"/>
    <s v="Svendborg Gymnasium &amp; HF"/>
    <s v="AP Møllersvej 35"/>
    <s v="5700 Svendborg"/>
    <s v="Svendborg"/>
    <s v="Hovedstaden"/>
    <m/>
    <d v="2015-12-23T00:00:00"/>
    <n v="100"/>
    <m/>
    <n v="1000"/>
    <s v="Eleverne er en masterclass i biologi og bioteknologi, hvor eleverne kommer fra Silkeborg, Svendborg og Næstved Gymnasium. De er dygtige og vil gerne udfordres. Hvis I har et ekstra fagligt gear må I gerne bruge det."/>
    <m/>
    <m/>
    <m/>
    <m/>
    <m/>
    <m/>
    <m/>
    <m/>
    <m/>
    <m/>
    <m/>
    <m/>
    <m/>
    <m/>
    <m/>
    <m/>
  </r>
  <r>
    <x v="1"/>
    <s v="F14-054"/>
    <x v="75"/>
    <s v="Hanne Lodberg Olsen"/>
    <d v="2015-03-19T00:00:00"/>
    <s v="hlo@tec.dk"/>
    <n v="41418968"/>
    <n v="3"/>
    <n v="2015"/>
    <n v="1"/>
    <x v="3"/>
    <n v="24"/>
    <n v="1"/>
    <s v="2.g. Bioteknologi"/>
    <s v="TEC Lyngby"/>
    <s v="Bygning 451, Akademivej"/>
    <s v="2800 Kongens Lyngby"/>
    <s v="Lyngby-Taarbæk"/>
    <s v="Syddanmark"/>
    <s v="Bygning 451, Akademivej, 2800 Kongens Lyngby"/>
    <d v="2015-01-20T00:00:00"/>
    <n v="100"/>
    <s v="Regnskab"/>
    <n v="2400"/>
    <m/>
    <m/>
    <m/>
    <m/>
    <s v="Hanne Lodberg Olsen"/>
    <m/>
    <m/>
    <m/>
    <m/>
    <m/>
    <s v="DL_F14-054"/>
    <m/>
    <m/>
    <m/>
    <m/>
    <m/>
    <m/>
  </r>
  <r>
    <x v="1"/>
    <s v="F14-105"/>
    <x v="76"/>
    <s v="Pia Lassen"/>
    <d v="2016-04-12T00:00:00"/>
    <s v="pl@thisted-gymnasium.dk"/>
    <n v="20627656"/>
    <n v="4"/>
    <n v="2016"/>
    <n v="2"/>
    <x v="2"/>
    <n v="24"/>
    <n v="1"/>
    <s v="2.g. Biologi"/>
    <s v="Thisted Gymnasium"/>
    <s v="Ringvej 32"/>
    <s v="7700 Thisted"/>
    <s v="Thisted"/>
    <s v="Syddanmark"/>
    <s v="Ringvej 32, 7700 Thisted"/>
    <d v="2015-06-23T00:00:00"/>
    <n v="100"/>
    <m/>
    <n v="2400"/>
    <m/>
    <d v="2015-06-29T00:00:00"/>
    <m/>
    <m/>
    <s v="Pia Lassen"/>
    <m/>
    <m/>
    <m/>
    <m/>
    <m/>
    <s v="DL_F14-105"/>
    <m/>
    <m/>
    <m/>
    <m/>
    <m/>
    <m/>
  </r>
  <r>
    <x v="1"/>
    <s v="F14-042"/>
    <x v="77"/>
    <s v="Frank Grønlund Jørgensen"/>
    <d v="2015-04-24T00:00:00"/>
    <s v="fg@toerring-gym.dk"/>
    <n v="60607862"/>
    <n v="4"/>
    <n v="2015"/>
    <n v="1"/>
    <x v="3"/>
    <n v="24"/>
    <n v="1"/>
    <s v="3.g. Biologi"/>
    <s v="Tørring Gymnasium"/>
    <s v="Kirkevej 20"/>
    <s v="7160 Tørring"/>
    <s v="Hedensted "/>
    <s v="Syddanmark"/>
    <s v="Kirkevej 20, 7160 Tørring"/>
    <d v="2015-01-09T00:00:00"/>
    <n v="100"/>
    <s v="Regnskab"/>
    <n v="2400"/>
    <m/>
    <d v="2015-04-08T00:00:00"/>
    <d v="2015-04-16T00:00:00"/>
    <s v="Hampen sø"/>
    <s v="Frank Grønlund Jørgensen"/>
    <s v="56° 1' 06'' N"/>
    <s v="9°  22' 46'' E"/>
    <n v="56.018332999999998"/>
    <n v="9.3794439999999994"/>
    <d v="2015-04-10T00:00:00"/>
    <s v="DL_F14-42"/>
    <d v="2015-04-21T00:00:00"/>
    <s v="125 µl EB"/>
    <n v="28.6"/>
    <m/>
    <m/>
    <m/>
  </r>
  <r>
    <x v="1"/>
    <s v="F14-042"/>
    <x v="77"/>
    <s v="Frank Grønlund Jørgensen"/>
    <d v="2015-04-24T00:00:00"/>
    <m/>
    <m/>
    <n v="4"/>
    <n v="2015"/>
    <n v="1"/>
    <x v="3"/>
    <m/>
    <m/>
    <s v="3.g. Biologi"/>
    <s v="Tørring Gymnasium"/>
    <s v="Kirkevej 20"/>
    <s v="7160 Tørring"/>
    <s v="Hedensted "/>
    <s v="Hovedstaden"/>
    <s v="Kirkevej 20, 7160 Tørring"/>
    <m/>
    <m/>
    <s v="Regnskab"/>
    <n v="0"/>
    <m/>
    <d v="2015-04-08T00:00:00"/>
    <d v="2015-04-17T00:00:00"/>
    <s v="Troldsø"/>
    <s v="Frank Grønlund Jørgensen"/>
    <s v="56° 0' 39'' N"/>
    <s v="9°  24' 10'' E"/>
    <n v="56.010832999999998"/>
    <n v="9.4027779999999996"/>
    <d v="2015-04-10T00:00:00"/>
    <s v="DL_F14-42_2"/>
    <d v="2015-04-21T00:00:00"/>
    <s v="125 µl EB"/>
    <n v="24"/>
    <m/>
    <m/>
    <m/>
  </r>
  <r>
    <x v="0"/>
    <s v="F14-080"/>
    <x v="78"/>
    <s v="Ingelise Drozd Lund"/>
    <d v="2015-08-25T00:00:00"/>
    <s v="il@tgy.dk"/>
    <n v="20438015"/>
    <n v="8"/>
    <n v="2015"/>
    <n v="2"/>
    <x v="1"/>
    <n v="18"/>
    <n v="1"/>
    <s v="3.g. Bioteknologi"/>
    <s v="Tårnby Gymnasium &amp; HF"/>
    <s v="Tejn alle 5"/>
    <s v="2770 Kastrup"/>
    <s v="Tårnby"/>
    <s v="Nordjylland"/>
    <s v="Tejn alle 5, 2770 Kastrup"/>
    <d v="2015-04-08T00:00:00"/>
    <n v="100"/>
    <s v="-"/>
    <n v="1800"/>
    <s v="Jeg har fået et vandopsamlingssæt udleveret på Big Bang konferencen. Jeg sender noget vand ind i slutningen af april."/>
    <s v="er udleveret, sendt også 15-4 (fejl)"/>
    <m/>
    <m/>
    <s v="Ingelise Drozd Lund"/>
    <m/>
    <m/>
    <m/>
    <m/>
    <m/>
    <s v="DL_F14-080"/>
    <m/>
    <m/>
    <m/>
    <m/>
    <m/>
    <m/>
  </r>
  <r>
    <x v="1"/>
    <s v="F14-097"/>
    <x v="78"/>
    <s v="Ingelise Drozd Lund"/>
    <d v="2015-09-11T00:00:00"/>
    <s v="il@tgy.dk"/>
    <n v="20438015"/>
    <n v="9"/>
    <n v="2015"/>
    <n v="2"/>
    <x v="1"/>
    <n v="15"/>
    <n v="1"/>
    <s v="3.g. Bioteknologi"/>
    <s v="Tårnby Gymnasium &amp; HF"/>
    <s v="Tejn alle 5"/>
    <s v="2770 Kastrup"/>
    <s v="Tårnby"/>
    <s v="Nordjylland"/>
    <s v="Tejn alle 5, 2770 Kastrup"/>
    <d v="2015-05-22T00:00:00"/>
    <n v="100"/>
    <s v="Regnskab"/>
    <n v="1500"/>
    <m/>
    <m/>
    <d v="2015-05-28T00:00:00"/>
    <s v="Kværkeby Mose, karpesø"/>
    <s v="Ingelise Drozd Lund"/>
    <s v="55° 27' 53,5'' N"/>
    <s v="11° 53' 12,2'' E"/>
    <n v="55.464806000000003"/>
    <n v="11.886722000000001"/>
    <d v="2015-05-27T00:00:00"/>
    <s v="DL_F14-97.1"/>
    <d v="2015-07-07T00:00:00"/>
    <s v="125 µl EB"/>
    <n v="4.0599999999999996"/>
    <m/>
    <m/>
    <m/>
  </r>
  <r>
    <x v="1"/>
    <s v="F14-097"/>
    <x v="78"/>
    <s v="Ingelise Drozd Lund"/>
    <d v="2015-09-11T00:00:00"/>
    <s v="il@tgy.dk"/>
    <n v="20438015"/>
    <n v="9"/>
    <n v="2015"/>
    <n v="2"/>
    <x v="1"/>
    <m/>
    <m/>
    <s v="3.g. Bioteknologi"/>
    <s v="Tårnby Gymnasium &amp; HF"/>
    <s v="Tejn alle 5"/>
    <s v="2770 Kastrup"/>
    <s v="Tårnby"/>
    <s v="Nordjylland"/>
    <s v="Tejn alle 5, 2770 Kastrup"/>
    <d v="2015-05-22T00:00:00"/>
    <n v="100"/>
    <s v="N/A"/>
    <n v="0"/>
    <m/>
    <m/>
    <d v="2015-05-28T00:00:00"/>
    <s v="Kværkeby Mose, store sø"/>
    <s v="Ingelise Drozd Lund"/>
    <s v="55° 27' 52,6'' N"/>
    <s v="11° 53' 20,3'' E"/>
    <n v="55.464610999999998"/>
    <n v="11.888972000000001"/>
    <d v="2015-05-27T00:00:00"/>
    <s v="DL_F14-97.2"/>
    <d v="2015-07-07T00:00:00"/>
    <s v="125 µl EB"/>
    <n v="6.16"/>
    <m/>
    <m/>
    <m/>
  </r>
  <r>
    <x v="0"/>
    <s v="F14-040"/>
    <x v="79"/>
    <s v="Ulla Hjorth"/>
    <d v="2015-09-01T00:00:00"/>
    <s v="uh@vghf.dk"/>
    <n v="29898048"/>
    <n v="9"/>
    <n v="2015"/>
    <n v="2"/>
    <x v="1"/>
    <n v="15"/>
    <n v="1"/>
    <s v="3.g. Bioteknologi"/>
    <s v="Viborg Gymnasium og HF"/>
    <s v="Skaldehøjvej 12"/>
    <s v="8800 Viborg"/>
    <s v="Viborg"/>
    <s v="Midtjylland"/>
    <m/>
    <d v="2015-01-08T00:00:00"/>
    <n v="100"/>
    <s v="-"/>
    <n v="1500"/>
    <m/>
    <d v="2015-04-01T00:00:00"/>
    <m/>
    <m/>
    <s v="Ulla Hjorth"/>
    <m/>
    <m/>
    <m/>
    <m/>
    <m/>
    <m/>
    <m/>
    <m/>
    <m/>
    <m/>
    <m/>
    <m/>
  </r>
  <r>
    <x v="1"/>
    <s v="F14-077"/>
    <x v="79"/>
    <s v="Astrid Siegumfeldt"/>
    <d v="2015-09-08T00:00:00"/>
    <s v="as@vghf.dk"/>
    <n v="25115155"/>
    <n v="9"/>
    <n v="2015"/>
    <n v="2"/>
    <x v="1"/>
    <n v="27"/>
    <n v="1"/>
    <s v="2.g. Bioteknologi"/>
    <s v="Viborg Gymnasium og HF"/>
    <s v="Skaldehøjvej 12"/>
    <s v="8800 Viborg"/>
    <s v="Viborg"/>
    <s v="Midtjylland"/>
    <s v="Skaldehøjvej 12, 8800 Viborg"/>
    <d v="2015-04-07T00:00:00"/>
    <n v="100"/>
    <s v="Regnskab"/>
    <n v="2700"/>
    <m/>
    <d v="2015-04-15T00:00:00"/>
    <d v="2015-06-04T00:00:00"/>
    <s v="Bruunshåb Mølleå"/>
    <s v="Astrid Siegumfeldt"/>
    <m/>
    <m/>
    <n v="56.423091999999997"/>
    <n v="9.4476169999999993"/>
    <d v="2015-06-01T00:00:00"/>
    <s v="DL_F14-077"/>
    <d v="2015-06-24T00:00:00"/>
    <s v="125 µl EB"/>
    <n v="2.9"/>
    <m/>
    <m/>
    <m/>
  </r>
  <r>
    <x v="0"/>
    <s v="F15-006"/>
    <x v="80"/>
    <s v="Katrine Pedersen"/>
    <d v="2015-11-05T00:00:00"/>
    <s v="kp@vibygym.dk"/>
    <n v="25611514"/>
    <n v="11"/>
    <n v="2015"/>
    <n v="2"/>
    <x v="1"/>
    <n v="15"/>
    <n v="1"/>
    <s v="3.g. Bioteknologi"/>
    <s v="Viby Gymnasium"/>
    <s v="Søndervangs alle 45"/>
    <s v="8260 Viby J"/>
    <s v="Aarhus"/>
    <s v="Midtjylland"/>
    <s v="Søndervangs alle 45, 8260 Viby J"/>
    <d v="2015-08-12T00:00:00"/>
    <n v="100"/>
    <s v="-"/>
    <n v="1500"/>
    <m/>
    <s v="2015.08.21"/>
    <m/>
    <s v="Lyngbygård Å  ved Årslev Engsø"/>
    <s v="Katrine Pedersen"/>
    <m/>
    <m/>
    <n v="56.142972"/>
    <n v="10.061035"/>
    <d v="2015-08-24T00:00:00"/>
    <s v="DL_F15-006"/>
    <d v="2015-10-05T00:00:00"/>
    <s v="125 µl EB"/>
    <n v="5.56"/>
    <m/>
    <m/>
    <m/>
  </r>
  <r>
    <x v="0"/>
    <s v="F15-003"/>
    <x v="80"/>
    <s v="Katrine Pedersen"/>
    <d v="2015-11-06T00:00:00"/>
    <s v="Kp@vibygym.dk"/>
    <n v="25611514"/>
    <n v="11"/>
    <n v="2015"/>
    <n v="2"/>
    <x v="1"/>
    <n v="15"/>
    <n v="1"/>
    <s v="3.g. Bioteknologi"/>
    <s v="Viby Gymnasium"/>
    <s v="Søndervangs alle 45"/>
    <s v="8260 Viby J"/>
    <s v="Aarhus"/>
    <s v="Hovedstaden"/>
    <s v="Søndervangs alle 45, 8260 Viby J"/>
    <d v="2015-08-10T00:00:00"/>
    <n v="100"/>
    <s v="-"/>
    <n v="1500"/>
    <m/>
    <s v="2015.08.21"/>
    <m/>
    <m/>
    <s v="Katrine Pedersen"/>
    <m/>
    <m/>
    <m/>
    <m/>
    <m/>
    <s v="DL_F15-003"/>
    <m/>
    <m/>
    <m/>
    <m/>
    <m/>
    <m/>
  </r>
  <r>
    <x v="1"/>
    <s v="F15-022"/>
    <x v="80"/>
    <s v="Katrine Pedersen"/>
    <d v="2015-11-17T00:00:00"/>
    <s v="kp@vibygym.dk"/>
    <n v="25611514"/>
    <n v="11"/>
    <n v="2015"/>
    <n v="2"/>
    <x v="1"/>
    <n v="15"/>
    <n v="1"/>
    <s v="3.g. Bioteknologi"/>
    <s v="Viby Gymnasium"/>
    <s v="Søndervangs alle 45"/>
    <s v="8260 Viby J"/>
    <s v="Aarhus"/>
    <s v="Hovedstaden"/>
    <s v="Søndervangs alle 45, 8260 Viby J"/>
    <d v="2015-09-02T00:00:00"/>
    <n v="100"/>
    <s v="Regnskab"/>
    <n v="1500"/>
    <m/>
    <s v="2015.09.07"/>
    <m/>
    <m/>
    <s v="Katrine Pedersen"/>
    <m/>
    <m/>
    <m/>
    <m/>
    <m/>
    <s v="DL_F14-042"/>
    <m/>
    <m/>
    <m/>
    <m/>
    <m/>
    <m/>
  </r>
  <r>
    <x v="1"/>
    <s v="F13-052"/>
    <x v="81"/>
    <s v="Magnus Groes"/>
    <d v="2014-12-02T00:00:00"/>
    <s v="gr@virum-gym.dk"/>
    <m/>
    <n v="12"/>
    <n v="2014"/>
    <n v="1"/>
    <x v="0"/>
    <n v="14"/>
    <n v="1"/>
    <s v="3.g. Biologi"/>
    <s v="Virum Gymnasium"/>
    <s v="Fuglsangvej 66"/>
    <s v="2830 Virum"/>
    <s v="Lyngby-Taarbæk"/>
    <s v="Hovedstaden"/>
    <s v="Fuglsangvej 66, 2830 Virum"/>
    <d v="2014-07-31T00:00:00"/>
    <n v="100"/>
    <s v="Regnskab"/>
    <n v="1400"/>
    <m/>
    <d v="2014-08-13T00:00:00"/>
    <d v="2014-08-26T00:00:00"/>
    <s v="Furesø"/>
    <s v="Magnus Groes"/>
    <m/>
    <m/>
    <n v="55.796697999999999"/>
    <n v="12.412490999999999"/>
    <d v="2014-08-20T00:00:00"/>
    <s v="DL_F13-052"/>
    <m/>
    <m/>
    <m/>
    <m/>
    <m/>
    <d v="2014-10-02T00:00:00"/>
  </r>
  <r>
    <x v="1"/>
    <s v="F15-058"/>
    <x v="81"/>
    <s v="Dorte Kühnau"/>
    <d v="2016-02-09T00:00:00"/>
    <s v="dk@edu.virum-gym.dk"/>
    <n v="29413443"/>
    <n v="2"/>
    <n v="2016"/>
    <n v="2"/>
    <x v="2"/>
    <n v="27"/>
    <n v="1"/>
    <s v="3.g. Bioteknologi"/>
    <s v="Virum Gymnasium"/>
    <s v="Fuglsangvej 66"/>
    <s v="2830 Virum"/>
    <s v="Lyngby-Taarbæk"/>
    <s v="Midtjylland"/>
    <s v="Fuglsangvej 66, 2830 Virum"/>
    <d v="2015-11-19T00:00:00"/>
    <n v="100"/>
    <m/>
    <n v="2700"/>
    <m/>
    <m/>
    <m/>
    <m/>
    <m/>
    <m/>
    <m/>
    <m/>
    <m/>
    <m/>
    <m/>
    <m/>
    <m/>
    <m/>
    <m/>
    <m/>
    <m/>
  </r>
  <r>
    <x v="1"/>
    <s v="F15-060"/>
    <x v="81"/>
    <s v="Annegrete Rømer"/>
    <d v="2016-03-04T00:00:00"/>
    <s v="annegrete_r@yahoo.dk"/>
    <n v="51898486"/>
    <n v="3"/>
    <n v="2016"/>
    <n v="2"/>
    <x v="2"/>
    <n v="21"/>
    <n v="2"/>
    <s v="2.g. Biologi"/>
    <s v="Virum Gymnasium"/>
    <s v="Fuglsangvej 66"/>
    <s v="2830 Virum"/>
    <s v="Lyngby-Taarbæk"/>
    <s v="Midtjylland"/>
    <s v="Fuglsangvej 66, 2830 Virum"/>
    <d v="2015-11-19T00:00:00"/>
    <n v="100"/>
    <m/>
    <n v="2100"/>
    <s v="Eleverne har Biologi A i studieretningen. Der er to udvekslingsstudenter (en fra USA og en fra Argentina)"/>
    <m/>
    <m/>
    <m/>
    <m/>
    <m/>
    <m/>
    <m/>
    <m/>
    <m/>
    <m/>
    <m/>
    <m/>
    <m/>
    <m/>
    <m/>
    <m/>
  </r>
  <r>
    <x v="0"/>
    <s v="F14-019"/>
    <x v="82"/>
    <s v="Åse Uttenthal"/>
    <d v="2015-04-28T00:00:00"/>
    <s v="aau@vordingborg-gym.dk"/>
    <m/>
    <n v="4"/>
    <n v="2015"/>
    <n v="1"/>
    <x v="3"/>
    <n v="30"/>
    <n v="2"/>
    <s v="2.g. Biologi+biotek"/>
    <s v="Vordingborg Gymnasium &amp; HF"/>
    <s v="Chr. Richardtsvej 43"/>
    <s v="4758 Vordingborg"/>
    <s v="Vordingborg"/>
    <s v="Sjælland"/>
    <s v="Chr. Richardtsvej 43, 4758 Vordingborg"/>
    <d v="2014-09-07T00:00:00"/>
    <n v="100"/>
    <s v="-"/>
    <n v="3000"/>
    <m/>
    <m/>
    <m/>
    <m/>
    <s v="Åse Uttenthal"/>
    <m/>
    <m/>
    <m/>
    <m/>
    <m/>
    <s v="DL_F14-019"/>
    <m/>
    <m/>
    <m/>
    <m/>
    <m/>
    <d v="2014-12-16T00:00:00"/>
  </r>
  <r>
    <x v="0"/>
    <s v="F14-047"/>
    <x v="82"/>
    <s v="Jeppe Mordhorst"/>
    <d v="2015-05-06T00:00:00"/>
    <s v="jm@vordingborg-gym.dk"/>
    <n v="40685274"/>
    <n v="5"/>
    <n v="2015"/>
    <n v="1"/>
    <x v="3"/>
    <n v="15"/>
    <n v="1"/>
    <s v="3.g. Biologi"/>
    <s v="Vordingborg Gymnasium &amp; HF"/>
    <s v="Chr. Richardtsvej 44"/>
    <s v="4759 Vordingborg"/>
    <s v="Vordingborg"/>
    <s v="Sjælland"/>
    <s v="Chr. Richardtsvej 44, 4759 Vordingborg"/>
    <d v="2015-01-13T00:00:00"/>
    <n v="100"/>
    <s v="-"/>
    <n v="1500"/>
    <s v="Almindelig 'Papegøjeklasse' med sproglige elever"/>
    <m/>
    <m/>
    <m/>
    <s v="Jeppe Mordhorst"/>
    <m/>
    <m/>
    <m/>
    <m/>
    <m/>
    <s v="DL_F14-047"/>
    <m/>
    <m/>
    <m/>
    <m/>
    <m/>
    <m/>
  </r>
  <r>
    <x v="0"/>
    <s v="F15-084"/>
    <x v="82"/>
    <s v="Jeppe Mordhorst"/>
    <d v="2016-05-27T00:00:00"/>
    <s v="jm@vordingborg-gym.dk"/>
    <n v="40685274"/>
    <n v="5"/>
    <n v="2016"/>
    <n v="2"/>
    <x v="2"/>
    <n v="28"/>
    <n v="2"/>
    <s v="2.g. Bioteknologi"/>
    <s v="Vordingborg Gymnasium &amp; HF"/>
    <s v="Chr. Richardtsvej 45"/>
    <s v="4760 Vordingborg"/>
    <s v="Vordingborg"/>
    <m/>
    <s v="Chr. Richardtsvej 45, 4760 Vordingborg"/>
    <d v="2016-01-18T00:00:00"/>
    <n v="100"/>
    <m/>
    <n v="2800"/>
    <s v="Hej Jeg var med stor succes hos jer med min gymnasieklasse i 3 g. Med denne klasse har jeg så ikke endnu nået at tage vandprøver- men det kan måske godt nås i april? Vi vil dog så finde en anden prøvestation, da vi kun fandt lille vandsalamander i Kulsbjerg-søen. mvhJeppe Mordhorst"/>
    <m/>
    <m/>
    <m/>
    <m/>
    <m/>
    <m/>
    <m/>
    <m/>
    <m/>
    <m/>
    <m/>
    <m/>
    <m/>
    <m/>
    <m/>
    <m/>
  </r>
  <r>
    <x v="1"/>
    <s v="F14-031"/>
    <x v="82"/>
    <s v="Nils Skov Jørgensen"/>
    <d v="2015-01-07T00:00:00"/>
    <s v="nj@vordingborg-gym.dk"/>
    <n v="29122221"/>
    <n v="1"/>
    <n v="2015"/>
    <n v="1"/>
    <x v="3"/>
    <n v="23"/>
    <n v="1"/>
    <s v="3.g. Bioteknologi"/>
    <s v="Vordingborg Gymnasium &amp; HF"/>
    <s v="Chr. Richardtsvej 45"/>
    <s v="4760 Vordingborg"/>
    <s v="Vordingborg"/>
    <s v="Sjælland"/>
    <s v="Chr. Richardtsvej 45, 4760 Vordingborg"/>
    <d v="2014-11-21T00:00:00"/>
    <n v="100"/>
    <s v="Regnskab"/>
    <n v="2300"/>
    <s v="Klassen er 3y BI."/>
    <m/>
    <m/>
    <m/>
    <s v="Nils Skov Jørgensen"/>
    <m/>
    <m/>
    <m/>
    <m/>
    <m/>
    <s v="DL_F14-031"/>
    <m/>
    <m/>
    <m/>
    <m/>
    <m/>
    <d v="2014-12-16T00:00:00"/>
  </r>
  <r>
    <x v="1"/>
    <s v="F14-051"/>
    <x v="82"/>
    <s v="Nils Skov Jørgensen"/>
    <d v="2015-05-07T00:00:00"/>
    <s v="nj@vordingborg-gym.dk"/>
    <n v="29122221"/>
    <n v="5"/>
    <n v="2015"/>
    <n v="1"/>
    <x v="3"/>
    <n v="15"/>
    <n v="1"/>
    <s v="3.g. Bioteknologi"/>
    <s v="Vordingborg Gymnasium &amp; HF"/>
    <s v="Chr. Richardtsvej 45"/>
    <s v="4760 Vordingborg"/>
    <s v="Vordingborg"/>
    <s v="Hovedstaden"/>
    <s v="Chr. Richardtsvej 45, 4760 Vordingborg"/>
    <d v="2015-01-14T00:00:00"/>
    <n v="100"/>
    <s v="Regnskab"/>
    <n v="1500"/>
    <m/>
    <d v="2015-04-01T00:00:00"/>
    <d v="2015-04-16T00:00:00"/>
    <s v="Krobæk"/>
    <s v="Nils Skov Jørgensen"/>
    <m/>
    <m/>
    <m/>
    <m/>
    <d v="2015-04-15T00:00:00"/>
    <s v="DL_F14-051"/>
    <d v="2015-04-21T00:00:00"/>
    <s v="125 µl EB"/>
    <n v="4.5"/>
    <m/>
    <m/>
    <m/>
  </r>
  <r>
    <x v="1"/>
    <s v="F14-046"/>
    <x v="82"/>
    <s v="Åse Uttenthal"/>
    <d v="2015-05-12T00:00:00"/>
    <s v="aau@vordingborg-gym.dk"/>
    <n v="23711143"/>
    <n v="5"/>
    <n v="2015"/>
    <n v="1"/>
    <x v="3"/>
    <n v="30"/>
    <n v="2"/>
    <s v="2.g. Biologi"/>
    <s v="Vordingborg Gymnasium &amp; HF"/>
    <s v="Chr. Richardsvej 45"/>
    <s v="4760 vordingborg"/>
    <s v="Vordingborg"/>
    <s v="Hovedstaden"/>
    <s v="Chr. Richardsvej 45, 4760 vordingborg"/>
    <d v="2015-01-13T00:00:00"/>
    <n v="100"/>
    <s v="Regnskab"/>
    <n v="3000"/>
    <s v="Vi kommer med 2 klasser, en biotek A på 11 elever og en Biologi C på 19 elever. Jeg er lærer for dem begge og vil sørge for at de har hørt om DNA og PCR forinden. 1 elev er kørestolsbruger, som har en medhjælper med."/>
    <d v="2015-04-01T00:00:00"/>
    <d v="2015-04-27T00:00:00"/>
    <s v="Vordingborg Voldgrav"/>
    <s v="Åse Uttenthal"/>
    <m/>
    <m/>
    <n v="55.007306370000002"/>
    <n v="11.912925"/>
    <d v="2015-04-23T00:00:00"/>
    <s v="DL_F14-046"/>
    <d v="2015-04-29T00:00:00"/>
    <s v="125 µl EB"/>
    <n v="14.9"/>
    <m/>
    <m/>
    <m/>
  </r>
  <r>
    <x v="1"/>
    <s v="F15-023"/>
    <x v="82"/>
    <s v="Jeppe Mordhorst"/>
    <d v="2015-11-12T00:00:00"/>
    <s v="jm@vordingborg-gym.dk"/>
    <n v="40685274"/>
    <n v="11"/>
    <n v="2015"/>
    <n v="2"/>
    <x v="1"/>
    <n v="24"/>
    <n v="1"/>
    <s v="3.g. Biologi"/>
    <s v="Vordingborg Gymnasium &amp; HF"/>
    <s v="Chr. Richardtsvej 45"/>
    <s v="4760 Vordingborg"/>
    <s v="Vordingborg"/>
    <s v="Hovedstaden"/>
    <s v="Chr. Richardtsvej 45, 4760 Vordingborg"/>
    <d v="2015-09-03T00:00:00"/>
    <n v="100"/>
    <s v="Regnskab"/>
    <n v="2400"/>
    <s v="Vi har i foråret indsamlet og indsendt prøve fra vores lokalområde, Kulsbjerg - og det håber vi jo meget at vi selv kan komme til at analysere!"/>
    <m/>
    <s v="?"/>
    <s v="Smørhullet, Kulsbjerg, Stensved"/>
    <s v="Jeppe Mordhorst"/>
    <s v="55° 00' 49,96'' N"/>
    <s v="12° 00' 29,65'' E"/>
    <n v="55.013877999999998"/>
    <n v="12.008236"/>
    <d v="2015-05-15T00:00:00"/>
    <s v="DL_F15-023"/>
    <d v="2015-10-05T00:00:00"/>
    <s v="125 µl EB"/>
    <n v="1.19"/>
    <m/>
    <m/>
    <m/>
  </r>
  <r>
    <x v="1"/>
    <s v="F15-064"/>
    <x v="83"/>
    <s v="Thorsten Dyrby Nielsen"/>
    <d v="2016-01-19T00:00:00"/>
    <s v="tdn@vuf.nu"/>
    <n v="61995921"/>
    <n v="1"/>
    <n v="2016"/>
    <n v="2"/>
    <x v="2"/>
    <n v="24"/>
    <n v="1"/>
    <s v="3.g. Biologi"/>
    <s v="VUC Frederiksberg"/>
    <s v="Falstersvej 3-5"/>
    <s v="2000 Frederiksberg C"/>
    <s v="Frederiksberg"/>
    <s v="Sjælland"/>
    <s v="Falstersvej 3-5, 2000 Frederiksberg C"/>
    <d v="2015-11-24T00:00:00"/>
    <n v="100"/>
    <m/>
    <n v="2400"/>
    <m/>
    <m/>
    <m/>
    <m/>
    <m/>
    <m/>
    <m/>
    <m/>
    <m/>
    <m/>
    <m/>
    <m/>
    <m/>
    <m/>
    <m/>
    <m/>
    <m/>
  </r>
  <r>
    <x v="1"/>
    <s v="F15-080"/>
    <x v="83"/>
    <s v="Tina Flensburg"/>
    <d v="2016-01-26T00:00:00"/>
    <s v="tif@vuf.nu"/>
    <n v="22167935"/>
    <n v="1"/>
    <n v="2016"/>
    <n v="2"/>
    <x v="2"/>
    <n v="17"/>
    <n v="1"/>
    <s v="2.g. Biologi"/>
    <s v="VUC Frederiksberg"/>
    <s v="Falstersvej 3-5"/>
    <s v="2000 Frederiksberg C"/>
    <s v="Frederiksberg"/>
    <m/>
    <s v="Falstersvej 3-5, 2000 Frederiksberg C"/>
    <d v="2016-01-05T00:00:00"/>
    <n v="100"/>
    <m/>
    <n v="1700"/>
    <m/>
    <m/>
    <m/>
    <m/>
    <m/>
    <m/>
    <m/>
    <m/>
    <m/>
    <m/>
    <m/>
    <m/>
    <m/>
    <m/>
    <m/>
    <m/>
    <m/>
  </r>
  <r>
    <x v="1"/>
    <s v="F14-024"/>
    <x v="84"/>
    <s v="Jesper B. Petersen"/>
    <d v="2015-02-04T00:00:00"/>
    <s v="rjp@vucroskilde.dk"/>
    <n v="60321946"/>
    <n v="2"/>
    <n v="2015"/>
    <n v="1"/>
    <x v="3"/>
    <n v="15"/>
    <n v="1"/>
    <s v="2.g. Biologi"/>
    <s v="VUC Roskilde"/>
    <s v="Læderstræde 4"/>
    <s v="4000 Roskilde"/>
    <s v="Roskilde"/>
    <s v="Sjælland"/>
    <s v="Læderstræde 4, 4000 Roskilde"/>
    <d v="2014-11-07T00:00:00"/>
    <n v="100"/>
    <s v="Regnskab"/>
    <n v="1500"/>
    <m/>
    <m/>
    <m/>
    <m/>
    <s v="Jesper B. Petersen"/>
    <m/>
    <m/>
    <m/>
    <m/>
    <m/>
    <s v="DL_F14-024"/>
    <m/>
    <m/>
    <m/>
    <m/>
    <m/>
    <d v="2014-12-16T00:00:00"/>
  </r>
  <r>
    <x v="1"/>
    <s v="F15-067"/>
    <x v="84"/>
    <s v="Sarah Kassem Kaltoft"/>
    <d v="2016-01-12T00:00:00"/>
    <s v="rka@vucroskilde.dk"/>
    <n v="53575904"/>
    <n v="1"/>
    <n v="2016"/>
    <n v="2"/>
    <x v="2"/>
    <n v="19"/>
    <n v="1"/>
    <s v="2.g. Biologi"/>
    <s v="VUC Roskilde"/>
    <s v="Læderstræde 4"/>
    <s v="4000 Roskilde"/>
    <s v="Roskilde"/>
    <s v="Sjælland"/>
    <s v="Læderstræde 4, 4000 Roskilde"/>
    <d v="2015-11-30T00:00:00"/>
    <n v="100"/>
    <m/>
    <n v="1900"/>
    <m/>
    <m/>
    <m/>
    <m/>
    <m/>
    <m/>
    <m/>
    <m/>
    <m/>
    <m/>
    <m/>
    <m/>
    <m/>
    <m/>
    <m/>
    <m/>
    <m/>
  </r>
  <r>
    <x v="1"/>
    <s v="F15-002"/>
    <x v="84"/>
    <s v="Jesper B. Petersen"/>
    <d v="2016-02-11T00:00:00"/>
    <s v="rjp@vucroskilde.dk"/>
    <n v="30483062"/>
    <n v="2"/>
    <n v="2016"/>
    <n v="2"/>
    <x v="2"/>
    <n v="25"/>
    <n v="1"/>
    <s v="2.g. Biologi"/>
    <s v="VUC Roskilde"/>
    <s v="Læderstræde 4"/>
    <s v="4000 Roskilde"/>
    <s v="Roskilde"/>
    <s v="Sjælland"/>
    <s v="Læderstræde 4, 4000 Roskilde"/>
    <d v="2015-08-07T00:00:00"/>
    <n v="100"/>
    <m/>
    <n v="2500"/>
    <m/>
    <s v="2015.08.21"/>
    <m/>
    <m/>
    <s v="Jesper B. Petersen"/>
    <m/>
    <m/>
    <m/>
    <m/>
    <m/>
    <s v="DL_F15-002"/>
    <m/>
    <m/>
    <m/>
    <m/>
    <m/>
    <m/>
  </r>
  <r>
    <x v="1"/>
    <s v="F15-030"/>
    <x v="85"/>
    <s v="Eman Soubani og Stefan Vemmer Kronhoff"/>
    <d v="2015-11-05T00:00:00"/>
    <s v="esou@zbc.dk"/>
    <s v="42446360, 55788888"/>
    <n v="11"/>
    <n v="2015"/>
    <n v="2"/>
    <x v="1"/>
    <n v="12"/>
    <n v="2"/>
    <s v="3.g. Bioteknologi"/>
    <s v="ZBC HTX Vordingborg"/>
    <s v="Chr. Richardtsvej 43"/>
    <s v="4760 Vordingborg"/>
    <s v="Vordingborg"/>
    <s v="Sjælland"/>
    <s v="Chr. Richardtsvej 43, 4760 Vordingborg"/>
    <d v="2015-10-20T00:00:00"/>
    <n v="100"/>
    <s v="Regnskab"/>
    <n v="1500"/>
    <m/>
    <m/>
    <m/>
    <m/>
    <s v="Eman Soubani og Stefan Vemmer Kronhoff"/>
    <m/>
    <m/>
    <m/>
    <m/>
    <m/>
    <m/>
    <m/>
    <m/>
    <m/>
    <m/>
    <m/>
    <m/>
  </r>
  <r>
    <x v="1"/>
    <s v="F14-030"/>
    <x v="86"/>
    <s v="Vibeke Tromholt"/>
    <d v="2015-03-25T00:00:00"/>
    <s v="vt@oregard.dk"/>
    <n v="30383038"/>
    <n v="3"/>
    <n v="2015"/>
    <n v="1"/>
    <x v="3"/>
    <n v="15"/>
    <n v="1"/>
    <s v="3.g. Biologi"/>
    <s v="Øregård Gymnasium"/>
    <s v="Gersonsvej 32"/>
    <s v="2900 Hellerup"/>
    <s v="Gentofte"/>
    <s v="Syddanmark"/>
    <s v="Gersonsvej 32, 2900 Hellerup"/>
    <d v="2014-11-20T00:00:00"/>
    <n v="100"/>
    <s v="Regnskab"/>
    <n v="1500"/>
    <s v="Biologi studieretning A niveau"/>
    <m/>
    <m/>
    <m/>
    <s v="Vibeke Tromholt"/>
    <m/>
    <m/>
    <m/>
    <m/>
    <m/>
    <s v="DL_F14-030"/>
    <m/>
    <m/>
    <m/>
    <m/>
    <m/>
    <d v="2014-12-16T00:00:00"/>
  </r>
  <r>
    <x v="1"/>
    <s v="F14-029"/>
    <x v="86"/>
    <s v="John hansen"/>
    <d v="2015-04-10T00:00:00"/>
    <s v="johnbrut@hotmail.com"/>
    <n v="30383974"/>
    <n v="4"/>
    <n v="2015"/>
    <n v="1"/>
    <x v="3"/>
    <n v="17"/>
    <n v="1"/>
    <s v="3.g. Biologi"/>
    <s v="Øregård Gymnasium"/>
    <s v="Gersonsvej 32"/>
    <s v="2900 Hellerup"/>
    <s v="København"/>
    <s v="Hovedstaden"/>
    <s v="Gersonsvej 32, 2900 Hellerup"/>
    <d v="2014-11-20T00:00:00"/>
    <n v="100"/>
    <s v="Regnskab"/>
    <n v="1700"/>
    <m/>
    <m/>
    <m/>
    <m/>
    <s v="John hansen"/>
    <m/>
    <m/>
    <m/>
    <m/>
    <m/>
    <s v="DL_F14-029"/>
    <m/>
    <m/>
    <m/>
    <m/>
    <m/>
    <d v="2014-12-16T00:00:00"/>
  </r>
  <r>
    <x v="1"/>
    <s v="F15-025"/>
    <x v="86"/>
    <s v="Vibeke Tromholt"/>
    <d v="2016-02-26T00:00:00"/>
    <s v="vt@oregard.dk"/>
    <n v="30383038"/>
    <n v="2"/>
    <n v="2016"/>
    <n v="2"/>
    <x v="2"/>
    <n v="26"/>
    <n v="1"/>
    <s v="3.g. Biologi"/>
    <s v="Øregård Gymnasium"/>
    <s v="Gersonsvej 32"/>
    <s v="2900 Hellerup"/>
    <s v="Gentofte"/>
    <s v="Hovedstaden"/>
    <s v="Gersonsvej 32, 2900 Hellerup"/>
    <d v="2015-09-08T00:00:00"/>
    <n v="100"/>
    <m/>
    <n v="2600"/>
    <m/>
    <s v="2015.09.11"/>
    <m/>
    <m/>
    <s v="Vibeke Tromholt"/>
    <m/>
    <m/>
    <m/>
    <m/>
    <m/>
    <s v="DL_F15-025"/>
    <m/>
    <m/>
    <m/>
    <m/>
    <m/>
    <m/>
  </r>
  <r>
    <x v="1"/>
    <s v="F15-055"/>
    <x v="86"/>
    <s v="Morten Bøyesen"/>
    <d v="2016-03-08T00:00:00"/>
    <s v="mb@oregard.dk"/>
    <n v="30383214"/>
    <n v="3"/>
    <n v="2016"/>
    <n v="2"/>
    <x v="2"/>
    <n v="27"/>
    <n v="1"/>
    <s v="3.g. Biologi"/>
    <s v="Øregård Gymnasium"/>
    <s v="Gersonsvej 32"/>
    <s v="2900 Hellerup"/>
    <s v="Gentofte"/>
    <s v="Hovedstaden"/>
    <s v="Gersonsvej 32, 2900 Hellerup"/>
    <d v="2015-11-17T00:00:00"/>
    <n v="100"/>
    <m/>
    <n v="2700"/>
    <m/>
    <m/>
    <m/>
    <m/>
    <m/>
    <m/>
    <m/>
    <m/>
    <m/>
    <m/>
    <m/>
    <m/>
    <m/>
    <m/>
    <m/>
    <m/>
    <m/>
  </r>
  <r>
    <x v="1"/>
    <s v="aTest07"/>
    <x v="87"/>
    <s v="Jan Østrup"/>
    <d v="2014-10-01T00:00:00"/>
    <s v="jan@oegnet.dk"/>
    <m/>
    <n v="10"/>
    <n v="2014"/>
    <n v="1"/>
    <x v="0"/>
    <n v="21"/>
    <n v="1"/>
    <s v="3.g. Bioteknologi"/>
    <s v="Ørestad Gymnasium"/>
    <s v="Østergade 52"/>
    <s v="3200 Helsinge"/>
    <s v="Gribskov"/>
    <s v="Sjælland"/>
    <s v="Østergade 52, 3200 Helsinge"/>
    <m/>
    <n v="0"/>
    <s v="N/A"/>
    <n v="0"/>
    <m/>
    <d v="2014-05-21T00:00:00"/>
    <d v="2014-09-01T00:00:00"/>
    <s v="Søndervang Vandhul"/>
    <s v="Jan Østrup"/>
    <s v="55 56' 18,2'' N"/>
    <s v="11 44' 20,8'' Ø"/>
    <n v="55.938465999999998"/>
    <n v="11.73901"/>
    <d v="2014-08-27T00:00:00"/>
    <s v="DL_aTest07"/>
    <m/>
    <m/>
    <m/>
    <m/>
    <s v="Ja"/>
    <d v="2014-09-05T00:00:00"/>
  </r>
  <r>
    <x v="1"/>
    <s v="F13-048"/>
    <x v="87"/>
    <s v="Mia Godiksen"/>
    <d v="2014-12-09T00:00:00"/>
    <s v="mtg@oegnet.dk"/>
    <m/>
    <n v="12"/>
    <n v="2014"/>
    <n v="1"/>
    <x v="0"/>
    <n v="31"/>
    <n v="1"/>
    <s v="2.g. Bioteknologi"/>
    <s v="Ørestad Gymnasium"/>
    <s v="Ørestads Boulevard 75"/>
    <s v="2300 København S"/>
    <s v="København"/>
    <s v="Sjælland"/>
    <s v="Ørestads Boulevard 75, 2300 København S"/>
    <d v="2014-07-02T00:00:00"/>
    <n v="100"/>
    <s v="Regnskab"/>
    <n v="3100"/>
    <m/>
    <d v="2014-07-25T00:00:00"/>
    <d v="2014-08-21T00:00:00"/>
    <s v="Grønjordssøen"/>
    <s v="Mia Godiksen"/>
    <s v="55 39' 07,2'' N"/>
    <s v="12 35' 10,7'' Ø"/>
    <n v="55.650280000000002"/>
    <n v="12.584538"/>
    <d v="2014-08-19T00:00:00"/>
    <s v="DL_F13-048"/>
    <m/>
    <m/>
    <m/>
    <m/>
    <m/>
    <d v="2014-10-02T00:00:00"/>
  </r>
  <r>
    <x v="1"/>
    <s v="F14-039"/>
    <x v="87"/>
    <s v="Sofie Bruhns"/>
    <d v="2015-04-22T00:00:00"/>
    <s v="srb@oegnet.dk"/>
    <n v="29861030"/>
    <n v="4"/>
    <n v="2015"/>
    <n v="1"/>
    <x v="3"/>
    <n v="24"/>
    <n v="1"/>
    <s v="3.g. Biologi"/>
    <s v="Ørestad Gymnasium"/>
    <s v="Ørestad Boulevard 75"/>
    <s v="2300 København S"/>
    <s v="København"/>
    <s v="Sjælland"/>
    <s v="Ørestad Boulevard 75, 2300 København S"/>
    <d v="2015-01-04T00:00:00"/>
    <n v="100"/>
    <s v="Regnskab"/>
    <n v="2400"/>
    <m/>
    <m/>
    <m/>
    <m/>
    <s v="Sofie Bruhns"/>
    <m/>
    <m/>
    <m/>
    <m/>
    <m/>
    <m/>
    <m/>
    <m/>
    <m/>
    <m/>
    <m/>
    <m/>
  </r>
  <r>
    <x v="1"/>
    <s v="F14-043"/>
    <x v="87"/>
    <s v="Sofie Bruhns"/>
    <d v="2015-09-02T00:00:00"/>
    <s v="srb@oegnet.dk"/>
    <n v="29861030"/>
    <n v="9"/>
    <n v="2015"/>
    <n v="2"/>
    <x v="1"/>
    <n v="26"/>
    <n v="1"/>
    <s v="3.g. Biologi"/>
    <s v="Ørestad Gymnasium"/>
    <s v="Ørestad Boulevard 75"/>
    <s v="2300 København S"/>
    <s v="København"/>
    <s v="Sjælland"/>
    <s v="Ørestad Boulevard 75, 2300 København S"/>
    <d v="2015-01-09T00:00:00"/>
    <n v="100"/>
    <s v="Regnskab"/>
    <n v="2600"/>
    <m/>
    <d v="2015-04-01T00:00:00"/>
    <m/>
    <m/>
    <s v="Sofie Bruhns"/>
    <m/>
    <m/>
    <m/>
    <m/>
    <m/>
    <m/>
    <m/>
    <m/>
    <m/>
    <m/>
    <m/>
    <m/>
  </r>
  <r>
    <x v="1"/>
    <s v="F15-038"/>
    <x v="87"/>
    <s v="Sofie Bruhns"/>
    <d v="2015-11-25T00:00:00"/>
    <s v="srb@oegnet.dk"/>
    <n v="29861030"/>
    <n v="11"/>
    <n v="2015"/>
    <n v="2"/>
    <x v="1"/>
    <n v="18"/>
    <n v="1"/>
    <s v="2.g. Bioteknologi"/>
    <s v="Ørestad Gymnasium"/>
    <s v="Ørestad Boulevard 75"/>
    <s v="2300 København S"/>
    <s v="København"/>
    <s v="Sjælland"/>
    <s v="Ørestad Boulevard 75, 2300 København S"/>
    <d v="2015-11-04T00:00:00"/>
    <n v="100"/>
    <s v="Regnskab"/>
    <n v="1800"/>
    <s v="Meget gerne det forløb om livet i drikkevand, da det passer bedre til hvad klassen har om for tiden, som netop er bakterier i vores omgivelser, og som organisme"/>
    <m/>
    <m/>
    <m/>
    <s v="Sofie Bruhns"/>
    <m/>
    <m/>
    <m/>
    <m/>
    <m/>
    <m/>
    <m/>
    <m/>
    <m/>
    <m/>
    <m/>
    <m/>
  </r>
  <r>
    <x v="2"/>
    <m/>
    <x v="88"/>
    <m/>
    <m/>
    <m/>
    <m/>
    <n v="1"/>
    <n v="1900"/>
    <n v="1"/>
    <x v="4"/>
    <m/>
    <m/>
    <m/>
    <n v="0"/>
    <m/>
    <m/>
    <m/>
    <m/>
    <s v=", "/>
    <m/>
    <n v="100"/>
    <m/>
    <n v="0"/>
    <m/>
    <m/>
    <m/>
    <m/>
    <m/>
    <m/>
    <m/>
    <m/>
    <m/>
    <m/>
    <m/>
    <m/>
    <m/>
    <m/>
    <m/>
    <m/>
    <m/>
  </r>
  <r>
    <x v="2"/>
    <m/>
    <x v="88"/>
    <m/>
    <m/>
    <m/>
    <m/>
    <n v="1"/>
    <n v="1900"/>
    <n v="1"/>
    <x v="4"/>
    <m/>
    <m/>
    <m/>
    <n v="0"/>
    <m/>
    <m/>
    <m/>
    <m/>
    <s v=", "/>
    <m/>
    <n v="100"/>
    <m/>
    <n v="0"/>
    <m/>
    <m/>
    <m/>
    <m/>
    <m/>
    <m/>
    <m/>
    <m/>
    <m/>
    <m/>
    <m/>
    <m/>
    <m/>
    <m/>
    <m/>
    <m/>
    <m/>
  </r>
  <r>
    <x v="2"/>
    <m/>
    <x v="88"/>
    <m/>
    <m/>
    <m/>
    <m/>
    <n v="1"/>
    <n v="1900"/>
    <n v="1"/>
    <x v="4"/>
    <m/>
    <m/>
    <m/>
    <n v="0"/>
    <m/>
    <m/>
    <m/>
    <m/>
    <s v=", "/>
    <m/>
    <n v="100"/>
    <m/>
    <n v="0"/>
    <m/>
    <m/>
    <m/>
    <m/>
    <m/>
    <m/>
    <m/>
    <m/>
    <m/>
    <m/>
    <m/>
    <m/>
    <m/>
    <m/>
    <m/>
    <m/>
    <m/>
  </r>
  <r>
    <x v="2"/>
    <m/>
    <x v="88"/>
    <m/>
    <m/>
    <m/>
    <m/>
    <n v="1"/>
    <n v="1900"/>
    <n v="1"/>
    <x v="4"/>
    <m/>
    <m/>
    <m/>
    <n v="0"/>
    <m/>
    <m/>
    <m/>
    <m/>
    <s v=", "/>
    <m/>
    <n v="100"/>
    <m/>
    <n v="0"/>
    <m/>
    <m/>
    <m/>
    <m/>
    <m/>
    <m/>
    <m/>
    <m/>
    <m/>
    <m/>
    <m/>
    <m/>
    <m/>
    <m/>
    <m/>
    <m/>
    <m/>
  </r>
  <r>
    <x v="2"/>
    <m/>
    <x v="88"/>
    <m/>
    <m/>
    <m/>
    <m/>
    <n v="1"/>
    <n v="1900"/>
    <n v="1"/>
    <x v="4"/>
    <m/>
    <m/>
    <m/>
    <n v="0"/>
    <m/>
    <m/>
    <m/>
    <m/>
    <s v=", "/>
    <m/>
    <n v="100"/>
    <m/>
    <n v="0"/>
    <m/>
    <m/>
    <m/>
    <m/>
    <m/>
    <m/>
    <m/>
    <m/>
    <m/>
    <m/>
    <m/>
    <m/>
    <m/>
    <m/>
    <m/>
    <m/>
    <m/>
  </r>
  <r>
    <x v="2"/>
    <m/>
    <x v="88"/>
    <m/>
    <m/>
    <m/>
    <m/>
    <n v="1"/>
    <n v="1900"/>
    <n v="1"/>
    <x v="4"/>
    <m/>
    <m/>
    <m/>
    <n v="0"/>
    <m/>
    <m/>
    <m/>
    <m/>
    <s v=", "/>
    <m/>
    <n v="100"/>
    <m/>
    <n v="0"/>
    <m/>
    <m/>
    <m/>
    <m/>
    <m/>
    <m/>
    <m/>
    <m/>
    <m/>
    <m/>
    <m/>
    <m/>
    <m/>
    <m/>
    <m/>
    <m/>
    <m/>
  </r>
  <r>
    <x v="2"/>
    <m/>
    <x v="88"/>
    <m/>
    <m/>
    <m/>
    <m/>
    <n v="1"/>
    <n v="1900"/>
    <n v="1"/>
    <x v="4"/>
    <m/>
    <m/>
    <m/>
    <n v="0"/>
    <m/>
    <m/>
    <m/>
    <m/>
    <s v=", "/>
    <m/>
    <n v="100"/>
    <m/>
    <n v="0"/>
    <m/>
    <m/>
    <m/>
    <m/>
    <m/>
    <m/>
    <m/>
    <m/>
    <m/>
    <m/>
    <m/>
    <m/>
    <m/>
    <m/>
    <m/>
    <m/>
    <m/>
  </r>
  <r>
    <x v="2"/>
    <m/>
    <x v="88"/>
    <m/>
    <m/>
    <m/>
    <m/>
    <n v="1"/>
    <n v="1900"/>
    <n v="1"/>
    <x v="4"/>
    <m/>
    <m/>
    <m/>
    <n v="0"/>
    <m/>
    <m/>
    <m/>
    <m/>
    <s v=", "/>
    <m/>
    <n v="100"/>
    <m/>
    <n v="0"/>
    <m/>
    <m/>
    <m/>
    <m/>
    <m/>
    <m/>
    <m/>
    <m/>
    <m/>
    <m/>
    <m/>
    <m/>
    <m/>
    <m/>
    <m/>
    <m/>
    <m/>
  </r>
  <r>
    <x v="2"/>
    <m/>
    <x v="88"/>
    <m/>
    <m/>
    <m/>
    <m/>
    <n v="1"/>
    <n v="1900"/>
    <n v="1"/>
    <x v="4"/>
    <m/>
    <m/>
    <m/>
    <n v="0"/>
    <m/>
    <m/>
    <m/>
    <m/>
    <s v=", "/>
    <m/>
    <n v="100"/>
    <m/>
    <n v="0"/>
    <m/>
    <m/>
    <m/>
    <m/>
    <m/>
    <m/>
    <m/>
    <m/>
    <m/>
    <m/>
    <m/>
    <m/>
    <m/>
    <m/>
    <m/>
    <m/>
    <m/>
  </r>
  <r>
    <x v="2"/>
    <m/>
    <x v="88"/>
    <m/>
    <m/>
    <m/>
    <m/>
    <n v="1"/>
    <n v="1900"/>
    <n v="1"/>
    <x v="4"/>
    <m/>
    <m/>
    <m/>
    <n v="0"/>
    <m/>
    <m/>
    <m/>
    <m/>
    <s v=", "/>
    <m/>
    <n v="100"/>
    <m/>
    <n v="0"/>
    <m/>
    <m/>
    <m/>
    <m/>
    <m/>
    <m/>
    <m/>
    <m/>
    <m/>
    <m/>
    <m/>
    <m/>
    <m/>
    <m/>
    <m/>
    <m/>
    <m/>
  </r>
  <r>
    <x v="2"/>
    <m/>
    <x v="88"/>
    <m/>
    <m/>
    <m/>
    <m/>
    <n v="1"/>
    <n v="1900"/>
    <n v="1"/>
    <x v="4"/>
    <m/>
    <m/>
    <m/>
    <m/>
    <m/>
    <m/>
    <m/>
    <m/>
    <s v=", "/>
    <m/>
    <n v="100"/>
    <m/>
    <n v="0"/>
    <m/>
    <m/>
    <m/>
    <m/>
    <m/>
    <m/>
    <m/>
    <m/>
    <m/>
    <m/>
    <m/>
    <m/>
    <m/>
    <m/>
    <m/>
    <m/>
    <m/>
  </r>
  <r>
    <x v="2"/>
    <m/>
    <x v="88"/>
    <m/>
    <m/>
    <m/>
    <m/>
    <n v="1"/>
    <n v="1900"/>
    <n v="1"/>
    <x v="4"/>
    <m/>
    <m/>
    <m/>
    <m/>
    <m/>
    <m/>
    <m/>
    <m/>
    <s v=", "/>
    <m/>
    <n v="100"/>
    <m/>
    <n v="0"/>
    <m/>
    <m/>
    <m/>
    <m/>
    <m/>
    <m/>
    <m/>
    <m/>
    <m/>
    <m/>
    <m/>
    <m/>
    <m/>
    <m/>
    <m/>
    <m/>
    <m/>
  </r>
  <r>
    <x v="2"/>
    <m/>
    <x v="88"/>
    <m/>
    <m/>
    <m/>
    <m/>
    <n v="1"/>
    <n v="1900"/>
    <n v="1"/>
    <x v="4"/>
    <m/>
    <m/>
    <m/>
    <m/>
    <m/>
    <m/>
    <m/>
    <m/>
    <s v=", "/>
    <m/>
    <n v="100"/>
    <m/>
    <n v="0"/>
    <m/>
    <m/>
    <m/>
    <m/>
    <m/>
    <m/>
    <m/>
    <m/>
    <m/>
    <m/>
    <m/>
    <m/>
    <m/>
    <m/>
    <m/>
    <m/>
    <m/>
  </r>
  <r>
    <x v="2"/>
    <m/>
    <x v="88"/>
    <m/>
    <m/>
    <m/>
    <m/>
    <n v="1"/>
    <n v="1900"/>
    <n v="1"/>
    <x v="4"/>
    <m/>
    <m/>
    <m/>
    <m/>
    <m/>
    <m/>
    <m/>
    <m/>
    <s v=", "/>
    <m/>
    <n v="100"/>
    <m/>
    <n v="0"/>
    <m/>
    <m/>
    <m/>
    <m/>
    <m/>
    <m/>
    <m/>
    <m/>
    <m/>
    <m/>
    <m/>
    <m/>
    <m/>
    <m/>
    <m/>
    <m/>
    <m/>
  </r>
  <r>
    <x v="2"/>
    <m/>
    <x v="88"/>
    <m/>
    <m/>
    <m/>
    <m/>
    <n v="1"/>
    <n v="1900"/>
    <n v="1"/>
    <x v="4"/>
    <m/>
    <m/>
    <m/>
    <m/>
    <m/>
    <m/>
    <m/>
    <m/>
    <s v=", "/>
    <m/>
    <n v="100"/>
    <m/>
    <n v="0"/>
    <m/>
    <m/>
    <m/>
    <m/>
    <m/>
    <m/>
    <m/>
    <m/>
    <m/>
    <m/>
    <m/>
    <m/>
    <m/>
    <m/>
    <m/>
    <m/>
    <m/>
  </r>
  <r>
    <x v="2"/>
    <m/>
    <x v="88"/>
    <m/>
    <m/>
    <m/>
    <m/>
    <n v="1"/>
    <n v="1900"/>
    <n v="1"/>
    <x v="4"/>
    <m/>
    <m/>
    <m/>
    <m/>
    <m/>
    <m/>
    <m/>
    <m/>
    <s v=", "/>
    <m/>
    <n v="100"/>
    <m/>
    <n v="0"/>
    <m/>
    <m/>
    <m/>
    <m/>
    <m/>
    <m/>
    <m/>
    <m/>
    <m/>
    <m/>
    <m/>
    <m/>
    <m/>
    <m/>
    <m/>
    <m/>
    <m/>
  </r>
  <r>
    <x v="2"/>
    <m/>
    <x v="88"/>
    <m/>
    <m/>
    <m/>
    <m/>
    <n v="1"/>
    <n v="1900"/>
    <n v="1"/>
    <x v="4"/>
    <m/>
    <m/>
    <m/>
    <m/>
    <m/>
    <m/>
    <m/>
    <m/>
    <s v=", "/>
    <m/>
    <n v="100"/>
    <m/>
    <n v="0"/>
    <m/>
    <m/>
    <m/>
    <m/>
    <m/>
    <m/>
    <m/>
    <m/>
    <m/>
    <m/>
    <m/>
    <m/>
    <m/>
    <m/>
    <m/>
    <m/>
    <m/>
  </r>
  <r>
    <x v="2"/>
    <m/>
    <x v="88"/>
    <m/>
    <m/>
    <m/>
    <m/>
    <n v="1"/>
    <n v="1900"/>
    <n v="1"/>
    <x v="4"/>
    <m/>
    <m/>
    <m/>
    <m/>
    <m/>
    <m/>
    <m/>
    <m/>
    <s v=", "/>
    <m/>
    <n v="100"/>
    <m/>
    <n v="0"/>
    <m/>
    <m/>
    <m/>
    <m/>
    <m/>
    <m/>
    <m/>
    <m/>
    <m/>
    <m/>
    <m/>
    <m/>
    <m/>
    <m/>
    <m/>
    <m/>
    <m/>
  </r>
  <r>
    <x v="2"/>
    <m/>
    <x v="88"/>
    <m/>
    <m/>
    <m/>
    <m/>
    <n v="1"/>
    <n v="1900"/>
    <n v="1"/>
    <x v="4"/>
    <m/>
    <m/>
    <m/>
    <m/>
    <m/>
    <m/>
    <m/>
    <m/>
    <s v=", "/>
    <m/>
    <n v="100"/>
    <m/>
    <n v="0"/>
    <m/>
    <m/>
    <m/>
    <m/>
    <m/>
    <m/>
    <m/>
    <m/>
    <m/>
    <m/>
    <m/>
    <m/>
    <m/>
    <m/>
    <m/>
    <m/>
    <m/>
  </r>
  <r>
    <x v="2"/>
    <m/>
    <x v="88"/>
    <m/>
    <m/>
    <m/>
    <m/>
    <n v="1"/>
    <n v="1900"/>
    <n v="1"/>
    <x v="4"/>
    <m/>
    <m/>
    <m/>
    <m/>
    <m/>
    <m/>
    <m/>
    <m/>
    <s v=", "/>
    <m/>
    <n v="100"/>
    <m/>
    <n v="0"/>
    <m/>
    <m/>
    <m/>
    <m/>
    <m/>
    <m/>
    <m/>
    <m/>
    <m/>
    <m/>
    <m/>
    <m/>
    <m/>
    <m/>
    <m/>
    <m/>
    <m/>
  </r>
  <r>
    <x v="2"/>
    <m/>
    <x v="88"/>
    <m/>
    <m/>
    <m/>
    <m/>
    <n v="1"/>
    <n v="1900"/>
    <n v="1"/>
    <x v="4"/>
    <m/>
    <m/>
    <m/>
    <m/>
    <m/>
    <m/>
    <m/>
    <m/>
    <s v=", "/>
    <m/>
    <n v="100"/>
    <m/>
    <n v="0"/>
    <m/>
    <m/>
    <m/>
    <m/>
    <m/>
    <m/>
    <m/>
    <m/>
    <m/>
    <m/>
    <m/>
    <m/>
    <m/>
    <m/>
    <m/>
    <m/>
    <m/>
  </r>
  <r>
    <x v="2"/>
    <m/>
    <x v="88"/>
    <m/>
    <m/>
    <m/>
    <m/>
    <n v="1"/>
    <n v="1900"/>
    <n v="1"/>
    <x v="4"/>
    <m/>
    <m/>
    <m/>
    <m/>
    <m/>
    <m/>
    <m/>
    <m/>
    <s v=", "/>
    <m/>
    <n v="100"/>
    <m/>
    <n v="0"/>
    <m/>
    <m/>
    <m/>
    <m/>
    <m/>
    <m/>
    <m/>
    <m/>
    <m/>
    <m/>
    <m/>
    <m/>
    <m/>
    <m/>
    <m/>
    <m/>
    <m/>
  </r>
  <r>
    <x v="2"/>
    <m/>
    <x v="88"/>
    <m/>
    <m/>
    <m/>
    <m/>
    <n v="1"/>
    <n v="1900"/>
    <n v="1"/>
    <x v="4"/>
    <m/>
    <m/>
    <m/>
    <m/>
    <m/>
    <m/>
    <m/>
    <m/>
    <s v=", "/>
    <m/>
    <n v="100"/>
    <m/>
    <n v="0"/>
    <m/>
    <m/>
    <m/>
    <m/>
    <m/>
    <m/>
    <m/>
    <m/>
    <m/>
    <m/>
    <m/>
    <m/>
    <m/>
    <m/>
    <m/>
    <m/>
    <m/>
  </r>
  <r>
    <x v="2"/>
    <m/>
    <x v="88"/>
    <m/>
    <m/>
    <m/>
    <m/>
    <n v="1"/>
    <n v="1900"/>
    <n v="1"/>
    <x v="4"/>
    <m/>
    <m/>
    <m/>
    <m/>
    <m/>
    <m/>
    <m/>
    <m/>
    <s v=", "/>
    <m/>
    <n v="100"/>
    <m/>
    <n v="0"/>
    <m/>
    <m/>
    <m/>
    <m/>
    <m/>
    <m/>
    <m/>
    <m/>
    <m/>
    <m/>
    <m/>
    <m/>
    <m/>
    <m/>
    <m/>
    <m/>
    <m/>
  </r>
  <r>
    <x v="2"/>
    <m/>
    <x v="88"/>
    <m/>
    <m/>
    <m/>
    <m/>
    <n v="1"/>
    <n v="1900"/>
    <n v="1"/>
    <x v="4"/>
    <m/>
    <m/>
    <m/>
    <m/>
    <m/>
    <m/>
    <m/>
    <m/>
    <s v=", "/>
    <m/>
    <n v="100"/>
    <m/>
    <n v="0"/>
    <m/>
    <m/>
    <m/>
    <m/>
    <m/>
    <m/>
    <m/>
    <m/>
    <m/>
    <m/>
    <m/>
    <m/>
    <m/>
    <m/>
    <m/>
    <m/>
    <m/>
  </r>
  <r>
    <x v="2"/>
    <m/>
    <x v="88"/>
    <m/>
    <m/>
    <m/>
    <m/>
    <n v="1"/>
    <n v="1900"/>
    <n v="1"/>
    <x v="4"/>
    <m/>
    <m/>
    <m/>
    <m/>
    <m/>
    <m/>
    <m/>
    <m/>
    <s v=", "/>
    <m/>
    <n v="100"/>
    <m/>
    <n v="0"/>
    <m/>
    <m/>
    <m/>
    <m/>
    <m/>
    <m/>
    <m/>
    <m/>
    <m/>
    <m/>
    <m/>
    <m/>
    <m/>
    <m/>
    <m/>
    <m/>
    <m/>
  </r>
  <r>
    <x v="2"/>
    <m/>
    <x v="88"/>
    <m/>
    <m/>
    <m/>
    <m/>
    <n v="1"/>
    <n v="1900"/>
    <n v="1"/>
    <x v="4"/>
    <m/>
    <m/>
    <m/>
    <m/>
    <m/>
    <m/>
    <m/>
    <m/>
    <s v=", "/>
    <m/>
    <n v="100"/>
    <m/>
    <n v="0"/>
    <m/>
    <m/>
    <m/>
    <m/>
    <m/>
    <m/>
    <m/>
    <m/>
    <m/>
    <m/>
    <m/>
    <m/>
    <m/>
    <m/>
    <m/>
    <m/>
    <m/>
  </r>
  <r>
    <x v="2"/>
    <m/>
    <x v="88"/>
    <m/>
    <m/>
    <m/>
    <m/>
    <n v="1"/>
    <n v="1900"/>
    <n v="1"/>
    <x v="4"/>
    <m/>
    <m/>
    <m/>
    <m/>
    <m/>
    <m/>
    <m/>
    <m/>
    <s v=", "/>
    <m/>
    <n v="100"/>
    <m/>
    <n v="0"/>
    <m/>
    <m/>
    <m/>
    <m/>
    <m/>
    <m/>
    <m/>
    <m/>
    <m/>
    <m/>
    <m/>
    <m/>
    <m/>
    <m/>
    <m/>
    <m/>
    <m/>
  </r>
  <r>
    <x v="2"/>
    <m/>
    <x v="88"/>
    <m/>
    <m/>
    <m/>
    <m/>
    <n v="1"/>
    <n v="1900"/>
    <n v="1"/>
    <x v="4"/>
    <m/>
    <m/>
    <m/>
    <m/>
    <m/>
    <m/>
    <m/>
    <m/>
    <s v=", "/>
    <m/>
    <n v="100"/>
    <m/>
    <n v="0"/>
    <m/>
    <m/>
    <m/>
    <m/>
    <m/>
    <m/>
    <m/>
    <m/>
    <m/>
    <m/>
    <m/>
    <m/>
    <m/>
    <m/>
    <m/>
    <m/>
    <m/>
  </r>
  <r>
    <x v="2"/>
    <m/>
    <x v="88"/>
    <m/>
    <m/>
    <m/>
    <m/>
    <n v="1"/>
    <n v="1900"/>
    <n v="1"/>
    <x v="4"/>
    <m/>
    <m/>
    <m/>
    <m/>
    <m/>
    <m/>
    <m/>
    <m/>
    <s v=", "/>
    <m/>
    <n v="100"/>
    <m/>
    <n v="0"/>
    <m/>
    <m/>
    <m/>
    <m/>
    <m/>
    <m/>
    <m/>
    <m/>
    <m/>
    <m/>
    <m/>
    <m/>
    <m/>
    <m/>
    <m/>
    <m/>
    <m/>
  </r>
  <r>
    <x v="2"/>
    <m/>
    <x v="88"/>
    <m/>
    <m/>
    <m/>
    <m/>
    <n v="1"/>
    <n v="1900"/>
    <n v="1"/>
    <x v="4"/>
    <m/>
    <m/>
    <m/>
    <m/>
    <m/>
    <m/>
    <m/>
    <m/>
    <s v=", "/>
    <m/>
    <n v="100"/>
    <m/>
    <n v="0"/>
    <m/>
    <m/>
    <m/>
    <m/>
    <m/>
    <m/>
    <m/>
    <m/>
    <m/>
    <m/>
    <m/>
    <m/>
    <m/>
    <m/>
    <m/>
    <m/>
    <m/>
  </r>
  <r>
    <x v="2"/>
    <m/>
    <x v="88"/>
    <m/>
    <m/>
    <m/>
    <m/>
    <n v="1"/>
    <n v="1900"/>
    <n v="1"/>
    <x v="4"/>
    <m/>
    <m/>
    <m/>
    <m/>
    <m/>
    <m/>
    <m/>
    <m/>
    <s v=", "/>
    <m/>
    <n v="100"/>
    <m/>
    <n v="0"/>
    <m/>
    <m/>
    <m/>
    <m/>
    <m/>
    <m/>
    <m/>
    <m/>
    <m/>
    <m/>
    <m/>
    <m/>
    <m/>
    <m/>
    <m/>
    <m/>
    <m/>
  </r>
  <r>
    <x v="2"/>
    <m/>
    <x v="88"/>
    <m/>
    <m/>
    <m/>
    <m/>
    <m/>
    <m/>
    <m/>
    <x v="5"/>
    <m/>
    <m/>
    <m/>
    <m/>
    <m/>
    <m/>
    <m/>
    <m/>
    <s v=", "/>
    <m/>
    <m/>
    <m/>
    <n v="0"/>
    <m/>
    <m/>
    <m/>
    <m/>
    <m/>
    <m/>
    <m/>
    <m/>
    <m/>
    <m/>
    <m/>
    <m/>
    <m/>
    <m/>
    <m/>
    <m/>
    <m/>
  </r>
  <r>
    <x v="2"/>
    <m/>
    <x v="88"/>
    <m/>
    <m/>
    <m/>
    <m/>
    <m/>
    <m/>
    <m/>
    <x v="5"/>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7" firstHeaderRow="1" firstDataRow="1" firstDataCol="1" rowPageCount="1" colPageCount="1"/>
  <pivotFields count="41">
    <pivotField axis="axisPage" multipleItemSelectionAllowed="1" showAll="0">
      <items count="4">
        <item h="1" x="0"/>
        <item x="1"/>
        <item h="1" x="2"/>
        <item t="default"/>
      </items>
    </pivotField>
    <pivotField showAll="0"/>
    <pivotField showAll="0"/>
    <pivotField showAll="0"/>
    <pivotField showAll="0"/>
    <pivotField showAll="0"/>
    <pivotField showAll="0"/>
    <pivotField showAll="0"/>
    <pivotField showAll="0"/>
    <pivotField showAll="0"/>
    <pivotField axis="axisRow" showAll="0">
      <items count="7">
        <item x="0"/>
        <item x="3"/>
        <item x="1"/>
        <item h="1" x="2"/>
        <item h="1" x="4"/>
        <item h="1" x="5"/>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pageFields count="1">
    <pageField fld="0" hier="-1"/>
  </pageFields>
  <dataFields count="1">
    <dataField name="Sum of Antal " fld="11"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7"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4:C9" firstHeaderRow="0" firstDataRow="1" firstDataCol="1" rowPageCount="1" colPageCount="1"/>
  <pivotFields count="41">
    <pivotField axis="axisPage" multipleItemSelectionAllowed="1" showAll="0">
      <items count="4">
        <item h="1" x="0"/>
        <item x="1"/>
        <item h="1" m="1" x="2"/>
        <item t="default"/>
      </items>
    </pivotField>
    <pivotField showAll="0"/>
    <pivotField showAll="0" defaultSubtotal="0"/>
    <pivotField showAll="0"/>
    <pivotField multipleItemSelectionAllowed="1" showAll="0"/>
    <pivotField showAll="0"/>
    <pivotField showAll="0"/>
    <pivotField showAll="0" defaultSubtotal="0"/>
    <pivotField showAll="0"/>
    <pivotField showAll="0" defaultSubtotal="0"/>
    <pivotField axis="axisRow" showAll="0">
      <items count="5">
        <item x="0"/>
        <item x="3"/>
        <item x="1"/>
        <item x="2"/>
        <item t="default"/>
      </items>
    </pivotField>
    <pivotField dataField="1" showAll="0"/>
    <pivotField showAll="0"/>
    <pivotField showAll="0"/>
    <pivotField dataField="1" showAll="0"/>
    <pivotField showAll="0"/>
    <pivotField showAll="0"/>
    <pivotField showAll="0" defaultSubtotal="0"/>
    <pivotField showAll="0" defaultSubtotal="0"/>
    <pivotField showAll="0"/>
    <pivotField showAll="0"/>
    <pivotField showAll="0"/>
    <pivotField showAll="0"/>
    <pivotField numFmtId="168"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5">
    <i>
      <x/>
    </i>
    <i>
      <x v="1"/>
    </i>
    <i>
      <x v="2"/>
    </i>
    <i>
      <x v="3"/>
    </i>
    <i t="grand">
      <x/>
    </i>
  </rowItems>
  <colFields count="1">
    <field x="-2"/>
  </colFields>
  <colItems count="2">
    <i>
      <x/>
    </i>
    <i i="1">
      <x v="1"/>
    </i>
  </colItems>
  <pageFields count="1">
    <pageField fld="0" hier="-1"/>
  </pageFields>
  <dataFields count="2">
    <dataField name="Count of Gymnasium" fld="14" subtotal="count" baseField="0" baseItem="0"/>
    <dataField name="Sum of Antal " fld="11" baseField="9"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F88" firstHeaderRow="1" firstDataRow="2" firstDataCol="1" rowPageCount="1" colPageCount="1"/>
  <pivotFields count="41">
    <pivotField axis="axisPage" multipleItemSelectionAllowed="1" showAll="0">
      <items count="4">
        <item h="1" x="0"/>
        <item x="1"/>
        <item h="1" x="2"/>
        <item t="default"/>
      </items>
    </pivotField>
    <pivotField showAll="0"/>
    <pivotField axis="axisRow" dataField="1" showAll="0">
      <items count="91">
        <item x="0"/>
        <item x="1"/>
        <item x="2"/>
        <item x="3"/>
        <item x="4"/>
        <item x="6"/>
        <item x="7"/>
        <item x="8"/>
        <item x="9"/>
        <item x="10"/>
        <item x="11"/>
        <item x="12"/>
        <item x="13"/>
        <item x="14"/>
        <item x="15"/>
        <item x="16"/>
        <item x="17"/>
        <item x="18"/>
        <item x="19"/>
        <item x="20"/>
        <item x="21"/>
        <item x="22"/>
        <item x="23"/>
        <item x="24"/>
        <item x="26"/>
        <item x="30"/>
        <item x="31"/>
        <item x="27"/>
        <item x="28"/>
        <item m="1" x="89"/>
        <item x="29"/>
        <item x="32"/>
        <item x="33"/>
        <item x="37"/>
        <item x="35"/>
        <item x="36"/>
        <item x="38"/>
        <item x="39"/>
        <item x="34"/>
        <item x="40"/>
        <item x="41"/>
        <item x="42"/>
        <item x="43"/>
        <item x="47"/>
        <item x="48"/>
        <item x="49"/>
        <item x="44"/>
        <item x="45"/>
        <item x="50"/>
        <item x="51"/>
        <item x="46"/>
        <item x="52"/>
        <item x="53"/>
        <item x="54"/>
        <item x="86"/>
        <item x="87"/>
        <item x="55"/>
        <item x="56"/>
        <item x="62"/>
        <item x="57"/>
        <item x="58"/>
        <item x="59"/>
        <item x="60"/>
        <item x="61"/>
        <item x="63"/>
        <item x="64"/>
        <item x="65"/>
        <item x="66"/>
        <item x="67"/>
        <item x="68"/>
        <item x="69"/>
        <item x="70"/>
        <item x="71"/>
        <item x="72"/>
        <item x="73"/>
        <item x="74"/>
        <item x="78"/>
        <item x="75"/>
        <item x="76"/>
        <item x="77"/>
        <item x="79"/>
        <item x="80"/>
        <item x="81"/>
        <item x="82"/>
        <item x="83"/>
        <item x="84"/>
        <item x="85"/>
        <item x="88"/>
        <item x="5"/>
        <item x="25"/>
        <item t="default"/>
      </items>
    </pivotField>
    <pivotField showAll="0"/>
    <pivotField showAll="0"/>
    <pivotField showAll="0"/>
    <pivotField showAll="0"/>
    <pivotField showAll="0"/>
    <pivotField showAll="0"/>
    <pivotField showAll="0"/>
    <pivotField axis="axisCol" showAll="0">
      <items count="7">
        <item x="0"/>
        <item x="3"/>
        <item x="1"/>
        <item x="2"/>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84">
    <i>
      <x/>
    </i>
    <i>
      <x v="1"/>
    </i>
    <i>
      <x v="3"/>
    </i>
    <i>
      <x v="4"/>
    </i>
    <i>
      <x v="5"/>
    </i>
    <i>
      <x v="6"/>
    </i>
    <i>
      <x v="7"/>
    </i>
    <i>
      <x v="8"/>
    </i>
    <i>
      <x v="9"/>
    </i>
    <i>
      <x v="10"/>
    </i>
    <i>
      <x v="11"/>
    </i>
    <i>
      <x v="12"/>
    </i>
    <i>
      <x v="13"/>
    </i>
    <i>
      <x v="14"/>
    </i>
    <i>
      <x v="15"/>
    </i>
    <i>
      <x v="16"/>
    </i>
    <i>
      <x v="17"/>
    </i>
    <i>
      <x v="18"/>
    </i>
    <i>
      <x v="19"/>
    </i>
    <i>
      <x v="20"/>
    </i>
    <i>
      <x v="21"/>
    </i>
    <i>
      <x v="22"/>
    </i>
    <i>
      <x v="23"/>
    </i>
    <i>
      <x v="24"/>
    </i>
    <i>
      <x v="25"/>
    </i>
    <i>
      <x v="26"/>
    </i>
    <i>
      <x v="27"/>
    </i>
    <i>
      <x v="28"/>
    </i>
    <i>
      <x v="30"/>
    </i>
    <i>
      <x v="31"/>
    </i>
    <i>
      <x v="33"/>
    </i>
    <i>
      <x v="34"/>
    </i>
    <i>
      <x v="35"/>
    </i>
    <i>
      <x v="36"/>
    </i>
    <i>
      <x v="37"/>
    </i>
    <i>
      <x v="38"/>
    </i>
    <i>
      <x v="39"/>
    </i>
    <i>
      <x v="41"/>
    </i>
    <i>
      <x v="42"/>
    </i>
    <i>
      <x v="43"/>
    </i>
    <i>
      <x v="45"/>
    </i>
    <i>
      <x v="46"/>
    </i>
    <i>
      <x v="47"/>
    </i>
    <i>
      <x v="48"/>
    </i>
    <i>
      <x v="49"/>
    </i>
    <i>
      <x v="50"/>
    </i>
    <i>
      <x v="51"/>
    </i>
    <i>
      <x v="52"/>
    </i>
    <i>
      <x v="53"/>
    </i>
    <i>
      <x v="54"/>
    </i>
    <i>
      <x v="55"/>
    </i>
    <i>
      <x v="56"/>
    </i>
    <i>
      <x v="57"/>
    </i>
    <i>
      <x v="58"/>
    </i>
    <i>
      <x v="59"/>
    </i>
    <i>
      <x v="60"/>
    </i>
    <i>
      <x v="61"/>
    </i>
    <i>
      <x v="62"/>
    </i>
    <i>
      <x v="63"/>
    </i>
    <i>
      <x v="64"/>
    </i>
    <i>
      <x v="65"/>
    </i>
    <i>
      <x v="66"/>
    </i>
    <i>
      <x v="67"/>
    </i>
    <i>
      <x v="69"/>
    </i>
    <i>
      <x v="70"/>
    </i>
    <i>
      <x v="71"/>
    </i>
    <i>
      <x v="72"/>
    </i>
    <i>
      <x v="73"/>
    </i>
    <i>
      <x v="74"/>
    </i>
    <i>
      <x v="75"/>
    </i>
    <i>
      <x v="76"/>
    </i>
    <i>
      <x v="77"/>
    </i>
    <i>
      <x v="78"/>
    </i>
    <i>
      <x v="79"/>
    </i>
    <i>
      <x v="80"/>
    </i>
    <i>
      <x v="81"/>
    </i>
    <i>
      <x v="82"/>
    </i>
    <i>
      <x v="83"/>
    </i>
    <i>
      <x v="84"/>
    </i>
    <i>
      <x v="85"/>
    </i>
    <i>
      <x v="86"/>
    </i>
    <i>
      <x v="88"/>
    </i>
    <i>
      <x v="89"/>
    </i>
    <i t="grand">
      <x/>
    </i>
  </rowItems>
  <colFields count="1">
    <field x="10"/>
  </colFields>
  <colItems count="5">
    <i>
      <x/>
    </i>
    <i>
      <x v="1"/>
    </i>
    <i>
      <x v="2"/>
    </i>
    <i>
      <x v="3"/>
    </i>
    <i t="grand">
      <x/>
    </i>
  </colItems>
  <pageFields count="1">
    <pageField fld="0" hier="-1"/>
  </pageFields>
  <dataFields count="1">
    <dataField name="Count of Institutionsnavn"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F28" firstHeaderRow="0" firstDataRow="1" firstDataCol="1" rowPageCount="1" colPageCount="1"/>
  <pivotFields count="40">
    <pivotField showAll="0"/>
    <pivotField showAll="0"/>
    <pivotField axis="axisRow" showAll="0">
      <items count="56">
        <item x="50"/>
        <item x="33"/>
        <item x="53"/>
        <item x="28"/>
        <item h="1" x="52"/>
        <item x="30"/>
        <item x="24"/>
        <item x="29"/>
        <item x="23"/>
        <item x="32"/>
        <item x="19"/>
        <item x="13"/>
        <item x="16"/>
        <item x="45"/>
        <item x="12"/>
        <item x="38"/>
        <item x="0"/>
        <item x="9"/>
        <item x="40"/>
        <item x="18"/>
        <item x="41"/>
        <item x="25"/>
        <item x="8"/>
        <item x="35"/>
        <item x="2"/>
        <item x="20"/>
        <item x="22"/>
        <item x="48"/>
        <item x="39"/>
        <item x="44"/>
        <item x="17"/>
        <item x="4"/>
        <item x="37"/>
        <item x="36"/>
        <item x="11"/>
        <item x="26"/>
        <item x="42"/>
        <item x="34"/>
        <item x="6"/>
        <item x="10"/>
        <item x="46"/>
        <item x="21"/>
        <item x="1"/>
        <item x="3"/>
        <item x="15"/>
        <item x="5"/>
        <item x="51"/>
        <item x="7"/>
        <item x="14"/>
        <item x="27"/>
        <item x="47"/>
        <item x="31"/>
        <item x="43"/>
        <item x="49"/>
        <item x="5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multipleItemSelectionAllowed="1" showAll="0">
      <items count="4">
        <item x="1"/>
        <item h="1" x="2"/>
        <item h="1" x="0"/>
        <item t="default"/>
      </items>
    </pivotField>
    <pivotField showAll="0"/>
    <pivotField showAll="0"/>
    <pivotField showAll="0"/>
    <pivotField showAll="0"/>
    <pivotField dataField="1" showAll="0"/>
    <pivotField dataField="1" showAll="0"/>
    <pivotField showAll="0"/>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2"/>
  </rowFields>
  <rowItems count="25">
    <i>
      <x/>
    </i>
    <i>
      <x v="1"/>
    </i>
    <i>
      <x v="3"/>
    </i>
    <i>
      <x v="5"/>
    </i>
    <i>
      <x v="6"/>
    </i>
    <i>
      <x v="7"/>
    </i>
    <i>
      <x v="20"/>
    </i>
    <i>
      <x v="22"/>
    </i>
    <i>
      <x v="23"/>
    </i>
    <i>
      <x v="25"/>
    </i>
    <i>
      <x v="26"/>
    </i>
    <i>
      <x v="27"/>
    </i>
    <i>
      <x v="28"/>
    </i>
    <i>
      <x v="29"/>
    </i>
    <i>
      <x v="32"/>
    </i>
    <i>
      <x v="33"/>
    </i>
    <i>
      <x v="35"/>
    </i>
    <i>
      <x v="37"/>
    </i>
    <i>
      <x v="41"/>
    </i>
    <i>
      <x v="43"/>
    </i>
    <i>
      <x v="44"/>
    </i>
    <i>
      <x v="48"/>
    </i>
    <i>
      <x v="49"/>
    </i>
    <i>
      <x v="51"/>
    </i>
    <i t="grand">
      <x/>
    </i>
  </rowItems>
  <colFields count="1">
    <field x="-2"/>
  </colFields>
  <colItems count="5">
    <i>
      <x/>
    </i>
    <i i="1">
      <x v="1"/>
    </i>
    <i i="2">
      <x v="2"/>
    </i>
    <i i="3">
      <x v="3"/>
    </i>
    <i i="4">
      <x v="4"/>
    </i>
  </colItems>
  <pageFields count="1">
    <pageField fld="19" hier="-1"/>
  </pageFields>
  <dataFields count="5">
    <dataField name="Count of Vandtype" fld="19" subtotal="count" baseField="0" baseItem="0"/>
    <dataField name="Count of Prøver _x000a_modtaget" fld="24" subtotal="count" baseField="0" baseItem="0"/>
    <dataField name="Count of Dato for _x000a_indsamling" fld="25" subtotal="count" baseField="0" baseItem="0"/>
    <dataField name="Count of Dato for ekst." fld="27" subtotal="count" baseField="0" baseItem="0"/>
    <dataField name="Count of Dato_PCR_kørsel" fld="3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6" Type="http://schemas.openxmlformats.org/officeDocument/2006/relationships/hyperlink" Target="mailto:malthelund@gmail.com" TargetMode="External"/><Relationship Id="rId117" Type="http://schemas.openxmlformats.org/officeDocument/2006/relationships/hyperlink" Target="mailto:tr@hasseris-gym.dk" TargetMode="External"/><Relationship Id="rId21" Type="http://schemas.openxmlformats.org/officeDocument/2006/relationships/hyperlink" Target="mailto:mrm@vucfyn.dk" TargetMode="External"/><Relationship Id="rId42" Type="http://schemas.openxmlformats.org/officeDocument/2006/relationships/hyperlink" Target="mailto:tw@htgym.dk" TargetMode="External"/><Relationship Id="rId47" Type="http://schemas.openxmlformats.org/officeDocument/2006/relationships/hyperlink" Target="file:///C:\Users\dzg174\AppData\Roaming\Microsoft\Indsamling%20af%20pr&#248;ver\Gymnasiepr&#248;ver\DL_F13-52" TargetMode="External"/><Relationship Id="rId63" Type="http://schemas.openxmlformats.org/officeDocument/2006/relationships/hyperlink" Target="file:///C:\Users\dzg174\AppData\Roaming\Microsoft\Indsamling%20af%20pr&#248;ver\Gymnasiepr&#248;ver\DL_F13-38" TargetMode="External"/><Relationship Id="rId68" Type="http://schemas.openxmlformats.org/officeDocument/2006/relationships/hyperlink" Target="file:///C:\Users\dzg174\AppData\Roaming\Microsoft\Indsamling%20af%20pr&#248;ver\Gymnasiepr&#248;ver\DL_F13-19" TargetMode="External"/><Relationship Id="rId84" Type="http://schemas.openxmlformats.org/officeDocument/2006/relationships/hyperlink" Target="mailto:rggc@roskilde-gym.dk" TargetMode="External"/><Relationship Id="rId89" Type="http://schemas.openxmlformats.org/officeDocument/2006/relationships/hyperlink" Target="mailto:ao@gladgym.dk" TargetMode="External"/><Relationship Id="rId112" Type="http://schemas.openxmlformats.org/officeDocument/2006/relationships/hyperlink" Target="file:///C:\Users\dzg174\AppData\Roaming\Microsoft\Indsamling%20af%20pr&#248;ver\Gymnasiepr&#248;ver\DL_F14-82" TargetMode="External"/><Relationship Id="rId16" Type="http://schemas.openxmlformats.org/officeDocument/2006/relationships/hyperlink" Target="mailto:hn@ggnet.dk" TargetMode="External"/><Relationship Id="rId107" Type="http://schemas.openxmlformats.org/officeDocument/2006/relationships/hyperlink" Target="file:///C:\Users\dzg174\AppData\Roaming\Microsoft\Indsamling%20af%20pr&#248;ver\Gymnasiepr&#248;ver\DL_F14-87" TargetMode="External"/><Relationship Id="rId11" Type="http://schemas.openxmlformats.org/officeDocument/2006/relationships/hyperlink" Target="mailto:Mogens.Ellebaek@rks-gym.dk" TargetMode="External"/><Relationship Id="rId32" Type="http://schemas.openxmlformats.org/officeDocument/2006/relationships/hyperlink" Target="mailto:AM@ribekatedralskole.dk" TargetMode="External"/><Relationship Id="rId37" Type="http://schemas.openxmlformats.org/officeDocument/2006/relationships/hyperlink" Target="mailto:hn@ggnet.com" TargetMode="External"/><Relationship Id="rId53" Type="http://schemas.openxmlformats.org/officeDocument/2006/relationships/hyperlink" Target="mailto:prc@esnord.dk" TargetMode="External"/><Relationship Id="rId58" Type="http://schemas.openxmlformats.org/officeDocument/2006/relationships/hyperlink" Target="file:///C:\Users\dzg174\AppData\Roaming\Microsoft\Indsamling%20af%20pr&#248;ver\Gymnasiepr&#248;ver\DL_F13-35+37" TargetMode="External"/><Relationship Id="rId74" Type="http://schemas.openxmlformats.org/officeDocument/2006/relationships/hyperlink" Target="file:///C:\Users\dzg174\AppData\Roaming\Microsoft\Indsamling%20af%20pr&#248;ver\Gymnasiepr&#248;ver\DL_F13-46" TargetMode="External"/><Relationship Id="rId79" Type="http://schemas.openxmlformats.org/officeDocument/2006/relationships/hyperlink" Target="mailto:katrineskjoeth@yahoo.dk" TargetMode="External"/><Relationship Id="rId102" Type="http://schemas.openxmlformats.org/officeDocument/2006/relationships/hyperlink" Target="mailto:oc@hels-gym.dk" TargetMode="External"/><Relationship Id="rId123" Type="http://schemas.openxmlformats.org/officeDocument/2006/relationships/hyperlink" Target="mailto:jm@vordingborg-gym.dk" TargetMode="External"/><Relationship Id="rId128" Type="http://schemas.openxmlformats.org/officeDocument/2006/relationships/printerSettings" Target="../printerSettings/printerSettings1.bin"/><Relationship Id="rId5" Type="http://schemas.openxmlformats.org/officeDocument/2006/relationships/hyperlink" Target="mailto:mg@falgoo.dk" TargetMode="External"/><Relationship Id="rId90" Type="http://schemas.openxmlformats.org/officeDocument/2006/relationships/hyperlink" Target="mailto:srb@oegnet.dk" TargetMode="External"/><Relationship Id="rId95" Type="http://schemas.openxmlformats.org/officeDocument/2006/relationships/hyperlink" Target="mailto:kl@norreg.dk" TargetMode="External"/><Relationship Id="rId19" Type="http://schemas.openxmlformats.org/officeDocument/2006/relationships/hyperlink" Target="mailto:kj@slagelse-gym.dk" TargetMode="External"/><Relationship Id="rId14" Type="http://schemas.openxmlformats.org/officeDocument/2006/relationships/hyperlink" Target="mailto:me@birke-gym.dk" TargetMode="External"/><Relationship Id="rId22" Type="http://schemas.openxmlformats.org/officeDocument/2006/relationships/hyperlink" Target="mailto:ggvbi@greve-gym.dk" TargetMode="External"/><Relationship Id="rId27" Type="http://schemas.openxmlformats.org/officeDocument/2006/relationships/hyperlink" Target="mailto:kgkp@kggym.dk" TargetMode="External"/><Relationship Id="rId30" Type="http://schemas.openxmlformats.org/officeDocument/2006/relationships/hyperlink" Target="mailto:louise.lund.baekgaard@skolekom.dk" TargetMode="External"/><Relationship Id="rId35" Type="http://schemas.openxmlformats.org/officeDocument/2006/relationships/hyperlink" Target="mailto:AM@ribekatedralskole.dk" TargetMode="External"/><Relationship Id="rId43" Type="http://schemas.openxmlformats.org/officeDocument/2006/relationships/hyperlink" Target="mailto:oc@hels-gym.dk" TargetMode="External"/><Relationship Id="rId48" Type="http://schemas.openxmlformats.org/officeDocument/2006/relationships/hyperlink" Target="file:///C:\Users\dzg174\AppData\Roaming\Microsoft\Indsamling%20af%20pr&#248;ver\Gymnasiepr&#248;ver\DL_F13-44" TargetMode="External"/><Relationship Id="rId56" Type="http://schemas.openxmlformats.org/officeDocument/2006/relationships/hyperlink" Target="file:///C:\Users\dzg174\AppData\Roaming\Microsoft\Indsamling%20af%20pr&#248;ver\Gymnasiepr&#248;ver\DL_F13-27" TargetMode="External"/><Relationship Id="rId64" Type="http://schemas.openxmlformats.org/officeDocument/2006/relationships/hyperlink" Target="file:///C:\Users\dzg174\AppData\Roaming\Microsoft\Indsamling%20af%20pr&#248;ver\Gymnasiepr&#248;ver\DL_F14-12" TargetMode="External"/><Relationship Id="rId69" Type="http://schemas.openxmlformats.org/officeDocument/2006/relationships/hyperlink" Target="file:///C:\Users\dzg174\AppData\Roaming\Microsoft\Indsamling%20af%20pr&#248;ver\Gymnasiepr&#248;ver\DL_F13-45" TargetMode="External"/><Relationship Id="rId77" Type="http://schemas.openxmlformats.org/officeDocument/2006/relationships/hyperlink" Target="mailto:npf.russell@gmail.com" TargetMode="External"/><Relationship Id="rId100" Type="http://schemas.openxmlformats.org/officeDocument/2006/relationships/hyperlink" Target="mailto:hele@phmetropol.dk" TargetMode="External"/><Relationship Id="rId105" Type="http://schemas.openxmlformats.org/officeDocument/2006/relationships/hyperlink" Target="mailto:aj@aurehoej.dk" TargetMode="External"/><Relationship Id="rId113" Type="http://schemas.openxmlformats.org/officeDocument/2006/relationships/hyperlink" Target="file:///C:\Users\dzg174\AppData\Roaming\Microsoft\Indsamling%20af%20pr&#248;ver\Gymnasiepr&#248;ver\DL_F14-97" TargetMode="External"/><Relationship Id="rId118" Type="http://schemas.openxmlformats.org/officeDocument/2006/relationships/hyperlink" Target="mailto:uh@vghf.dk" TargetMode="External"/><Relationship Id="rId126" Type="http://schemas.openxmlformats.org/officeDocument/2006/relationships/hyperlink" Target="mailto:signemarkman@gmail.com" TargetMode="External"/><Relationship Id="rId8" Type="http://schemas.openxmlformats.org/officeDocument/2006/relationships/hyperlink" Target="mailto:vra@mail.dk" TargetMode="External"/><Relationship Id="rId51" Type="http://schemas.openxmlformats.org/officeDocument/2006/relationships/hyperlink" Target="mailto:liane.damsoe@skolekom.dk" TargetMode="External"/><Relationship Id="rId72" Type="http://schemas.openxmlformats.org/officeDocument/2006/relationships/hyperlink" Target="file:///C:\Users\dzg174\AppData\Roaming\Microsoft\Indsamling%20af%20pr&#248;ver\Gymnasiepr&#248;ver\DL_F14-05" TargetMode="External"/><Relationship Id="rId80" Type="http://schemas.openxmlformats.org/officeDocument/2006/relationships/hyperlink" Target="mailto:nj@vordingborg-gym.dk" TargetMode="External"/><Relationship Id="rId85" Type="http://schemas.openxmlformats.org/officeDocument/2006/relationships/hyperlink" Target="mailto:johnbrut@hotmail.com" TargetMode="External"/><Relationship Id="rId93" Type="http://schemas.openxmlformats.org/officeDocument/2006/relationships/hyperlink" Target="mailto:mariebondesen@gmail.com" TargetMode="External"/><Relationship Id="rId98" Type="http://schemas.openxmlformats.org/officeDocument/2006/relationships/hyperlink" Target="mailto:jm@vordingborg-gym.dk" TargetMode="External"/><Relationship Id="rId121" Type="http://schemas.openxmlformats.org/officeDocument/2006/relationships/hyperlink" Target="mailto:hj@nagym.dk" TargetMode="External"/><Relationship Id="rId3" Type="http://schemas.openxmlformats.org/officeDocument/2006/relationships/hyperlink" Target="mailto:bk@ghg.dk" TargetMode="External"/><Relationship Id="rId12" Type="http://schemas.openxmlformats.org/officeDocument/2006/relationships/hyperlink" Target="mailto:AM@ribekatedralskole.dk" TargetMode="External"/><Relationship Id="rId17" Type="http://schemas.openxmlformats.org/officeDocument/2006/relationships/hyperlink" Target="mailto:hn@ggnet.dk" TargetMode="External"/><Relationship Id="rId25" Type="http://schemas.openxmlformats.org/officeDocument/2006/relationships/hyperlink" Target="mailto:kgme@kggym.dk" TargetMode="External"/><Relationship Id="rId33" Type="http://schemas.openxmlformats.org/officeDocument/2006/relationships/hyperlink" Target="mailto:vra@mail.dk" TargetMode="External"/><Relationship Id="rId38" Type="http://schemas.openxmlformats.org/officeDocument/2006/relationships/hyperlink" Target="mailto:hn@ggnet.com" TargetMode="External"/><Relationship Id="rId46" Type="http://schemas.openxmlformats.org/officeDocument/2006/relationships/hyperlink" Target="mailto:dg@norreg.dk" TargetMode="External"/><Relationship Id="rId59" Type="http://schemas.openxmlformats.org/officeDocument/2006/relationships/hyperlink" Target="file:///C:\Users\dzg174\AppData\Roaming\Microsoft\Indsamling%20af%20pr&#248;ver\Gymnasiepr&#248;ver\DL_F14-08" TargetMode="External"/><Relationship Id="rId67" Type="http://schemas.openxmlformats.org/officeDocument/2006/relationships/hyperlink" Target="file:///C:\Users\dzg174\AppData\Roaming\Microsoft\Indsamling%20af%20pr&#248;ver\Gymnasiepr&#248;ver\DL_F13-05" TargetMode="External"/><Relationship Id="rId103" Type="http://schemas.openxmlformats.org/officeDocument/2006/relationships/hyperlink" Target="mailto:oc@hels-gym.dk" TargetMode="External"/><Relationship Id="rId108" Type="http://schemas.openxmlformats.org/officeDocument/2006/relationships/hyperlink" Target="file:///C:\Users\dzg174\AppData\Roaming\Microsoft\Indsamling%20af%20pr&#248;ver\Gymnasiepr&#248;ver\DL_F14-46" TargetMode="External"/><Relationship Id="rId116" Type="http://schemas.openxmlformats.org/officeDocument/2006/relationships/hyperlink" Target="mailto:natachabjerre@gmail.com" TargetMode="External"/><Relationship Id="rId124" Type="http://schemas.openxmlformats.org/officeDocument/2006/relationships/hyperlink" Target="mailto:malthelund@gmail.com" TargetMode="External"/><Relationship Id="rId129" Type="http://schemas.openxmlformats.org/officeDocument/2006/relationships/vmlDrawing" Target="../drawings/vmlDrawing1.vml"/><Relationship Id="rId20" Type="http://schemas.openxmlformats.org/officeDocument/2006/relationships/hyperlink" Target="mailto:gglav@greve-gym.dk" TargetMode="External"/><Relationship Id="rId41" Type="http://schemas.openxmlformats.org/officeDocument/2006/relationships/hyperlink" Target="mailto:ah@ggnet.dk" TargetMode="External"/><Relationship Id="rId54" Type="http://schemas.openxmlformats.org/officeDocument/2006/relationships/hyperlink" Target="mailto:sen@gefion-gym.dk" TargetMode="External"/><Relationship Id="rId62" Type="http://schemas.openxmlformats.org/officeDocument/2006/relationships/hyperlink" Target="mailto:ps@msg-gym.dk" TargetMode="External"/><Relationship Id="rId70" Type="http://schemas.openxmlformats.org/officeDocument/2006/relationships/hyperlink" Target="file:///C:\Users\dzg174\AppData\Roaming\Microsoft\Indsamling%20af%20pr&#248;ver\Gymnasiepr&#248;ver\DL_F13-47" TargetMode="External"/><Relationship Id="rId75" Type="http://schemas.openxmlformats.org/officeDocument/2006/relationships/hyperlink" Target="mailto:aau@vordingborg-gym.dk" TargetMode="External"/><Relationship Id="rId83" Type="http://schemas.openxmlformats.org/officeDocument/2006/relationships/hyperlink" Target="mailto:pt@frederiksberggymnasium.dk" TargetMode="External"/><Relationship Id="rId88" Type="http://schemas.openxmlformats.org/officeDocument/2006/relationships/hyperlink" Target="mailto:Klaus.karlsen@skolekom.dk" TargetMode="External"/><Relationship Id="rId91" Type="http://schemas.openxmlformats.org/officeDocument/2006/relationships/hyperlink" Target="mailto:fg@toerring-gym.dk" TargetMode="External"/><Relationship Id="rId96" Type="http://schemas.openxmlformats.org/officeDocument/2006/relationships/hyperlink" Target="mailto:mc@sag.dk" TargetMode="External"/><Relationship Id="rId111" Type="http://schemas.openxmlformats.org/officeDocument/2006/relationships/hyperlink" Target="file:///C:\Users\dzg174\AppData\Roaming\Microsoft\Indsamling%20af%20pr&#248;ver\Gymnasiepr&#248;ver\DL_F14-95" TargetMode="External"/><Relationship Id="rId1" Type="http://schemas.openxmlformats.org/officeDocument/2006/relationships/hyperlink" Target="mailto:jan@oegnet.dk" TargetMode="External"/><Relationship Id="rId6" Type="http://schemas.openxmlformats.org/officeDocument/2006/relationships/hyperlink" Target="mailto:sg@falko.dk" TargetMode="External"/><Relationship Id="rId15" Type="http://schemas.openxmlformats.org/officeDocument/2006/relationships/hyperlink" Target="mailto:hn@ggnet.com" TargetMode="External"/><Relationship Id="rId23" Type="http://schemas.openxmlformats.org/officeDocument/2006/relationships/hyperlink" Target="mailto:bn@kvuc.dk" TargetMode="External"/><Relationship Id="rId28" Type="http://schemas.openxmlformats.org/officeDocument/2006/relationships/hyperlink" Target="mailto:kgkp@kggym.dk" TargetMode="External"/><Relationship Id="rId36" Type="http://schemas.openxmlformats.org/officeDocument/2006/relationships/hyperlink" Target="mailto:jesper.terp.joergensen1@skolekom.dk" TargetMode="External"/><Relationship Id="rId49" Type="http://schemas.openxmlformats.org/officeDocument/2006/relationships/hyperlink" Target="mailto:sw@hels-gym.dk" TargetMode="External"/><Relationship Id="rId57" Type="http://schemas.openxmlformats.org/officeDocument/2006/relationships/hyperlink" Target="file:///C:\Users\dzg174\AppData\Roaming\Microsoft\Indsamling%20af%20pr&#248;ver\Gymnasiepr&#248;ver\DL_F13-35+37" TargetMode="External"/><Relationship Id="rId106" Type="http://schemas.openxmlformats.org/officeDocument/2006/relationships/hyperlink" Target="mailto:mariebondesen@gmail.com" TargetMode="External"/><Relationship Id="rId114" Type="http://schemas.openxmlformats.org/officeDocument/2006/relationships/hyperlink" Target="mailto:leneviggo@mail.dk" TargetMode="External"/><Relationship Id="rId119" Type="http://schemas.openxmlformats.org/officeDocument/2006/relationships/hyperlink" Target="mailto:rune.runesen@skolekom.dk" TargetMode="External"/><Relationship Id="rId127" Type="http://schemas.openxmlformats.org/officeDocument/2006/relationships/hyperlink" Target="mailto:tobiasfrykman@gmail.com" TargetMode="External"/><Relationship Id="rId10" Type="http://schemas.openxmlformats.org/officeDocument/2006/relationships/hyperlink" Target="mailto:sj@boag.nu" TargetMode="External"/><Relationship Id="rId31" Type="http://schemas.openxmlformats.org/officeDocument/2006/relationships/hyperlink" Target="mailto:sj@boag.nu" TargetMode="External"/><Relationship Id="rId44" Type="http://schemas.openxmlformats.org/officeDocument/2006/relationships/hyperlink" Target="mailto:st@hels-gym.dk" TargetMode="External"/><Relationship Id="rId52" Type="http://schemas.openxmlformats.org/officeDocument/2006/relationships/hyperlink" Target="mailto:ni@norreg.dk" TargetMode="External"/><Relationship Id="rId60" Type="http://schemas.openxmlformats.org/officeDocument/2006/relationships/hyperlink" Target="file:///C:\Users\dzg174\AppData\Roaming\Microsoft\Indsamling%20af%20pr&#248;ver\Gymnasiepr&#248;ver\DL_F13-46" TargetMode="External"/><Relationship Id="rId65" Type="http://schemas.openxmlformats.org/officeDocument/2006/relationships/hyperlink" Target="file:///C:\Users\dzg174\AppData\Roaming\Microsoft\Indsamling%20af%20pr&#248;ver\Gymnasiepr&#248;ver\DL_F14-10" TargetMode="External"/><Relationship Id="rId73" Type="http://schemas.openxmlformats.org/officeDocument/2006/relationships/hyperlink" Target="mailto:tw@htgym.dk" TargetMode="External"/><Relationship Id="rId78" Type="http://schemas.openxmlformats.org/officeDocument/2006/relationships/hyperlink" Target="mailto:MaK@gladgym.dk" TargetMode="External"/><Relationship Id="rId81" Type="http://schemas.openxmlformats.org/officeDocument/2006/relationships/hyperlink" Target="mailto:st@hels-gym.dk" TargetMode="External"/><Relationship Id="rId86" Type="http://schemas.openxmlformats.org/officeDocument/2006/relationships/hyperlink" Target="mailto:vt@oregard.dk" TargetMode="External"/><Relationship Id="rId94" Type="http://schemas.openxmlformats.org/officeDocument/2006/relationships/hyperlink" Target="mailto:mariebondesen@gmail.com" TargetMode="External"/><Relationship Id="rId99" Type="http://schemas.openxmlformats.org/officeDocument/2006/relationships/hyperlink" Target="mailto:mariebondesen@gmail.com" TargetMode="External"/><Relationship Id="rId101" Type="http://schemas.openxmlformats.org/officeDocument/2006/relationships/hyperlink" Target="mailto:nj@vordingborg-gym.dk" TargetMode="External"/><Relationship Id="rId122" Type="http://schemas.openxmlformats.org/officeDocument/2006/relationships/hyperlink" Target="mailto:kp@vibygym.dk" TargetMode="External"/><Relationship Id="rId130" Type="http://schemas.openxmlformats.org/officeDocument/2006/relationships/comments" Target="../comments1.xml"/><Relationship Id="rId4" Type="http://schemas.openxmlformats.org/officeDocument/2006/relationships/hyperlink" Target="mailto:sv@ghg.dk" TargetMode="External"/><Relationship Id="rId9" Type="http://schemas.openxmlformats.org/officeDocument/2006/relationships/hyperlink" Target="mailto:jens.liane@mail.dk" TargetMode="External"/><Relationship Id="rId13" Type="http://schemas.openxmlformats.org/officeDocument/2006/relationships/hyperlink" Target="mailto:natachabjerre@gmail.com" TargetMode="External"/><Relationship Id="rId18" Type="http://schemas.openxmlformats.org/officeDocument/2006/relationships/hyperlink" Target="mailto:biosof@gmail.com" TargetMode="External"/><Relationship Id="rId39" Type="http://schemas.openxmlformats.org/officeDocument/2006/relationships/hyperlink" Target="mailto:ah@ggnet.dk" TargetMode="External"/><Relationship Id="rId109" Type="http://schemas.openxmlformats.org/officeDocument/2006/relationships/hyperlink" Target="file:///C:\Users\dzg174\AppData\Roaming\Microsoft\Indsamling%20af%20pr&#248;ver\Gymnasiepr&#248;ver\DL_F14-59" TargetMode="External"/><Relationship Id="rId34" Type="http://schemas.openxmlformats.org/officeDocument/2006/relationships/hyperlink" Target="mailto:vra@mail.dk" TargetMode="External"/><Relationship Id="rId50" Type="http://schemas.openxmlformats.org/officeDocument/2006/relationships/hyperlink" Target="mailto:mt@kg.dk" TargetMode="External"/><Relationship Id="rId55" Type="http://schemas.openxmlformats.org/officeDocument/2006/relationships/hyperlink" Target="file:///C:\Users\dzg174\AppData\Roaming\Microsoft\Indsamling%20af%20pr&#248;ver\Gymnasiepr&#248;ver\DL_F13-36" TargetMode="External"/><Relationship Id="rId76" Type="http://schemas.openxmlformats.org/officeDocument/2006/relationships/hyperlink" Target="mailto:kme@nghf.dk" TargetMode="External"/><Relationship Id="rId97" Type="http://schemas.openxmlformats.org/officeDocument/2006/relationships/hyperlink" Target="mailto:aau@vordingborg-gym.dk" TargetMode="External"/><Relationship Id="rId104" Type="http://schemas.openxmlformats.org/officeDocument/2006/relationships/hyperlink" Target="mailto:cr@birke-gym.dk" TargetMode="External"/><Relationship Id="rId120" Type="http://schemas.openxmlformats.org/officeDocument/2006/relationships/hyperlink" Target="mailto:RI@eg-gym.dk" TargetMode="External"/><Relationship Id="rId125" Type="http://schemas.openxmlformats.org/officeDocument/2006/relationships/hyperlink" Target="mailto:RI@eg-gym.dk" TargetMode="External"/><Relationship Id="rId7" Type="http://schemas.openxmlformats.org/officeDocument/2006/relationships/hyperlink" Target="mailto:hs@falgoo.dk" TargetMode="External"/><Relationship Id="rId71" Type="http://schemas.openxmlformats.org/officeDocument/2006/relationships/hyperlink" Target="file:///C:\Users\dzg174\AppData\Roaming\Microsoft\Indsamling%20af%20pr&#248;ver\Gymnasiepr&#248;ver\DL_F13-49" TargetMode="External"/><Relationship Id="rId92" Type="http://schemas.openxmlformats.org/officeDocument/2006/relationships/hyperlink" Target="mailto:srb@oegnet.dk" TargetMode="External"/><Relationship Id="rId2" Type="http://schemas.openxmlformats.org/officeDocument/2006/relationships/hyperlink" Target="mailto:ti@ghg.dk" TargetMode="External"/><Relationship Id="rId29" Type="http://schemas.openxmlformats.org/officeDocument/2006/relationships/hyperlink" Target="mailto:maxtorbensen@hotmail.com" TargetMode="External"/><Relationship Id="rId24" Type="http://schemas.openxmlformats.org/officeDocument/2006/relationships/hyperlink" Target="mailto:soeren_vienberg@yahoo.com" TargetMode="External"/><Relationship Id="rId40" Type="http://schemas.openxmlformats.org/officeDocument/2006/relationships/hyperlink" Target="mailto:malthelund@gmail.com" TargetMode="External"/><Relationship Id="rId45" Type="http://schemas.openxmlformats.org/officeDocument/2006/relationships/hyperlink" Target="mailto:jo@rungsted-gym.dk" TargetMode="External"/><Relationship Id="rId66" Type="http://schemas.openxmlformats.org/officeDocument/2006/relationships/hyperlink" Target="file:///C:\Users\dzg174\AppData\Roaming\Microsoft\Indsamling%20af%20pr&#248;ver\Gymnasiepr&#248;ver\DL_F13-44" TargetMode="External"/><Relationship Id="rId87" Type="http://schemas.openxmlformats.org/officeDocument/2006/relationships/hyperlink" Target="mailto:gr@virum-gym.dk" TargetMode="External"/><Relationship Id="rId110" Type="http://schemas.openxmlformats.org/officeDocument/2006/relationships/hyperlink" Target="mailto:ts@hoeng-gymhf.dk" TargetMode="External"/><Relationship Id="rId115" Type="http://schemas.openxmlformats.org/officeDocument/2006/relationships/hyperlink" Target="mailto:natachabjerre@gmail.com" TargetMode="External"/><Relationship Id="rId61" Type="http://schemas.openxmlformats.org/officeDocument/2006/relationships/hyperlink" Target="file:///C:\Users\dzg174\AppData\Roaming\Microsoft\Indsamling%20af%20pr&#248;ver\Gymnasiepr&#248;ver\DL_F14-13" TargetMode="External"/><Relationship Id="rId82" Type="http://schemas.openxmlformats.org/officeDocument/2006/relationships/hyperlink" Target="mailto:rjp@vucroskilde.dk"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mailto:pvsolsen@snm.ku.dk" TargetMode="External"/><Relationship Id="rId18" Type="http://schemas.openxmlformats.org/officeDocument/2006/relationships/hyperlink" Target="mailto:beate.sa@snm.ku.dk" TargetMode="External"/><Relationship Id="rId26" Type="http://schemas.openxmlformats.org/officeDocument/2006/relationships/hyperlink" Target="mailto:kgregersen@snm.ku.dk" TargetMode="External"/><Relationship Id="rId39" Type="http://schemas.openxmlformats.org/officeDocument/2006/relationships/hyperlink" Target="mailto:skjalm.biba@snm.ku.dk" TargetMode="External"/><Relationship Id="rId21" Type="http://schemas.openxmlformats.org/officeDocument/2006/relationships/hyperlink" Target="mailto:hanne@snm.ku.dk" TargetMode="External"/><Relationship Id="rId34" Type="http://schemas.openxmlformats.org/officeDocument/2006/relationships/hyperlink" Target="mailto:mia.pedersen@snm.ku.dk" TargetMode="External"/><Relationship Id="rId42" Type="http://schemas.openxmlformats.org/officeDocument/2006/relationships/hyperlink" Target="mailto:camilla.kleis@snm.ku.dk" TargetMode="External"/><Relationship Id="rId47" Type="http://schemas.openxmlformats.org/officeDocument/2006/relationships/hyperlink" Target="file:///C:\Users\dzg174\AppData\Roaming\Microsoft\Indsamling%20af%20pr&#248;ver\SNM\DL_SNM_2014-0026" TargetMode="External"/><Relationship Id="rId50" Type="http://schemas.openxmlformats.org/officeDocument/2006/relationships/hyperlink" Target="file:///C:\Users\dzg174\AppData\Roaming\Microsoft\Indsamling%20af%20pr&#248;ver\SNM\DL-SNM-2014-0013" TargetMode="External"/><Relationship Id="rId55" Type="http://schemas.openxmlformats.org/officeDocument/2006/relationships/hyperlink" Target="file:///C:\Users\dzg174\AppData\Roaming\Microsoft\Indsamling%20af%20pr&#248;ver\SNM\DL-SNM-2014-0027_0028_0029" TargetMode="External"/><Relationship Id="rId63" Type="http://schemas.openxmlformats.org/officeDocument/2006/relationships/hyperlink" Target="file:///C:\Users\dzg174\AppData\Roaming\Microsoft\Indsamling%20af%20pr&#248;ver\SNM\DL-SNM-2014-0027_0034_0037" TargetMode="External"/><Relationship Id="rId68" Type="http://schemas.openxmlformats.org/officeDocument/2006/relationships/hyperlink" Target="mailto:tina.joe@snm.ku.dk" TargetMode="External"/><Relationship Id="rId7" Type="http://schemas.openxmlformats.org/officeDocument/2006/relationships/hyperlink" Target="mailto:jjmadsen@snm.ku.dk" TargetMode="External"/><Relationship Id="rId71" Type="http://schemas.openxmlformats.org/officeDocument/2006/relationships/hyperlink" Target="mailto:tina.joe@snm.ku.dk" TargetMode="External"/><Relationship Id="rId2" Type="http://schemas.openxmlformats.org/officeDocument/2006/relationships/hyperlink" Target="mailto:phjort@snm.ku.dk" TargetMode="External"/><Relationship Id="rId16" Type="http://schemas.openxmlformats.org/officeDocument/2006/relationships/hyperlink" Target="mailto:amchwastek@snm.ku.dk" TargetMode="External"/><Relationship Id="rId29" Type="http://schemas.openxmlformats.org/officeDocument/2006/relationships/hyperlink" Target="mailto:lendsleff@snm.ku.dk" TargetMode="External"/><Relationship Id="rId11" Type="http://schemas.openxmlformats.org/officeDocument/2006/relationships/hyperlink" Target="mailto:hk@cagb.dk" TargetMode="External"/><Relationship Id="rId24" Type="http://schemas.openxmlformats.org/officeDocument/2006/relationships/hyperlink" Target="mailto:kevad@snm.ku.dk" TargetMode="External"/><Relationship Id="rId32" Type="http://schemas.openxmlformats.org/officeDocument/2006/relationships/hyperlink" Target="mailto:mette.wenoe@snm.ku.dk" TargetMode="External"/><Relationship Id="rId37" Type="http://schemas.openxmlformats.org/officeDocument/2006/relationships/hyperlink" Target="mailto:sidsel.willemann@snm.ku.dk" TargetMode="External"/><Relationship Id="rId40" Type="http://schemas.openxmlformats.org/officeDocument/2006/relationships/hyperlink" Target="mailto:tobiasvalentin@snm.ku.dk" TargetMode="External"/><Relationship Id="rId45" Type="http://schemas.openxmlformats.org/officeDocument/2006/relationships/hyperlink" Target="mailto:christianl@snm.ku.dk" TargetMode="External"/><Relationship Id="rId53" Type="http://schemas.openxmlformats.org/officeDocument/2006/relationships/hyperlink" Target="mailto:hps648@alumni.ku.dk" TargetMode="External"/><Relationship Id="rId58" Type="http://schemas.openxmlformats.org/officeDocument/2006/relationships/hyperlink" Target="mailto:kgregersen@snm.ku.dk" TargetMode="External"/><Relationship Id="rId66" Type="http://schemas.openxmlformats.org/officeDocument/2006/relationships/hyperlink" Target="mailto:camilla.kleis@snm.ku.dk" TargetMode="External"/><Relationship Id="rId74" Type="http://schemas.openxmlformats.org/officeDocument/2006/relationships/printerSettings" Target="../printerSettings/printerSettings2.bin"/><Relationship Id="rId5" Type="http://schemas.openxmlformats.org/officeDocument/2006/relationships/hyperlink" Target="mailto:cmdahl@snm.ku.dk" TargetMode="External"/><Relationship Id="rId15" Type="http://schemas.openxmlformats.org/officeDocument/2006/relationships/hyperlink" Target="mailto:asorlando@snm.ku.dk" TargetMode="External"/><Relationship Id="rId23" Type="http://schemas.openxmlformats.org/officeDocument/2006/relationships/hyperlink" Target="mailto:johnnyb@snm.ku.dk" TargetMode="External"/><Relationship Id="rId28" Type="http://schemas.openxmlformats.org/officeDocument/2006/relationships/hyperlink" Target="mailto:lisbethha@snm.ku.dk" TargetMode="External"/><Relationship Id="rId36" Type="http://schemas.openxmlformats.org/officeDocument/2006/relationships/hyperlink" Target="mailto:rsdanoe@snm.ku.dk" TargetMode="External"/><Relationship Id="rId49" Type="http://schemas.openxmlformats.org/officeDocument/2006/relationships/hyperlink" Target="file:///C:\Users\dzg174\AppData\Roaming\Microsoft\Indsamling%20af%20pr&#248;ver\SNM\DL-SNM-2014-0011" TargetMode="External"/><Relationship Id="rId57" Type="http://schemas.openxmlformats.org/officeDocument/2006/relationships/hyperlink" Target="file:///C:\Users\dzg174\AppData\Roaming\Microsoft\Indsamling%20af%20pr&#248;ver\SNM\DL-SNM-2014-0027_0028_0029" TargetMode="External"/><Relationship Id="rId61" Type="http://schemas.openxmlformats.org/officeDocument/2006/relationships/hyperlink" Target="mailto:maja.balle@snm.ku.dk" TargetMode="External"/><Relationship Id="rId10" Type="http://schemas.openxmlformats.org/officeDocument/2006/relationships/hyperlink" Target="mailto:tbbrand@snm.ku.dk" TargetMode="External"/><Relationship Id="rId19" Type="http://schemas.openxmlformats.org/officeDocument/2006/relationships/hyperlink" Target="mailto:christina.ritzl@snm.ku.dk" TargetMode="External"/><Relationship Id="rId31" Type="http://schemas.openxmlformats.org/officeDocument/2006/relationships/hyperlink" Target="mailto:mattias.nielsen@snm.ku.dk" TargetMode="External"/><Relationship Id="rId44" Type="http://schemas.openxmlformats.org/officeDocument/2006/relationships/hyperlink" Target="mailto:christianl@snm.ku.dk" TargetMode="External"/><Relationship Id="rId52" Type="http://schemas.openxmlformats.org/officeDocument/2006/relationships/hyperlink" Target="file:///C:\Users\dzg174\AppData\Roaming\Microsoft\Indsamling%20af%20pr&#248;ver\SNM\DL-SNM-2014-0023" TargetMode="External"/><Relationship Id="rId60" Type="http://schemas.openxmlformats.org/officeDocument/2006/relationships/hyperlink" Target="mailto:maja.balle@snm.ku.dk" TargetMode="External"/><Relationship Id="rId65" Type="http://schemas.openxmlformats.org/officeDocument/2006/relationships/hyperlink" Target="file:///C:\Users\dzg174\AppData\Roaming\Microsoft\Indsamling%20af%20pr&#248;ver\SNM\DL-SNM-2014-0027_0034_0037" TargetMode="External"/><Relationship Id="rId73" Type="http://schemas.openxmlformats.org/officeDocument/2006/relationships/hyperlink" Target="mailto:jonas.sorensen@snm.ku.dk" TargetMode="External"/><Relationship Id="rId4" Type="http://schemas.openxmlformats.org/officeDocument/2006/relationships/hyperlink" Target="mailto:Kristinebohmann@gmail.com" TargetMode="External"/><Relationship Id="rId9" Type="http://schemas.openxmlformats.org/officeDocument/2006/relationships/hyperlink" Target="mailto:charloth@snm.ku.dk" TargetMode="External"/><Relationship Id="rId14" Type="http://schemas.openxmlformats.org/officeDocument/2006/relationships/hyperlink" Target="mailto:pvsolsen@snm.ku.dk" TargetMode="External"/><Relationship Id="rId22" Type="http://schemas.openxmlformats.org/officeDocument/2006/relationships/hyperlink" Target="mailto:hh@snm.ku.dk" TargetMode="External"/><Relationship Id="rId27" Type="http://schemas.openxmlformats.org/officeDocument/2006/relationships/hyperlink" Target="mailto:kristian.greisen@snm.ku.dk" TargetMode="External"/><Relationship Id="rId30" Type="http://schemas.openxmlformats.org/officeDocument/2006/relationships/hyperlink" Target="mailto:maja.balle@snm.ku.dk" TargetMode="External"/><Relationship Id="rId35" Type="http://schemas.openxmlformats.org/officeDocument/2006/relationships/hyperlink" Target="mailto:morten.ravn@snm.ku.dk" TargetMode="External"/><Relationship Id="rId43" Type="http://schemas.openxmlformats.org/officeDocument/2006/relationships/hyperlink" Target="mailto:christianl@snm.ku.dk" TargetMode="External"/><Relationship Id="rId48" Type="http://schemas.openxmlformats.org/officeDocument/2006/relationships/hyperlink" Target="file:///C:\Users\dzg174\AppData\Roaming\Microsoft\Indsamling%20af%20pr&#248;ver\SNM\DL-SNM-2014-0004" TargetMode="External"/><Relationship Id="rId56" Type="http://schemas.openxmlformats.org/officeDocument/2006/relationships/hyperlink" Target="file:///C:\Users\dzg174\AppData\Roaming\Microsoft\Indsamling%20af%20pr&#248;ver\SNM\DL-SNM-2014-0027_0028_0029" TargetMode="External"/><Relationship Id="rId64" Type="http://schemas.openxmlformats.org/officeDocument/2006/relationships/hyperlink" Target="file:///C:\Users\dzg174\AppData\Roaming\Microsoft\Indsamling%20af%20pr&#248;ver\SNM\DL-SNM-2014-0027_0034_0037" TargetMode="External"/><Relationship Id="rId69" Type="http://schemas.openxmlformats.org/officeDocument/2006/relationships/hyperlink" Target="mailto:lendsleff@snm.ku.dk" TargetMode="External"/><Relationship Id="rId8" Type="http://schemas.openxmlformats.org/officeDocument/2006/relationships/hyperlink" Target="mailto:charloth@snm.ku.dk" TargetMode="External"/><Relationship Id="rId51" Type="http://schemas.openxmlformats.org/officeDocument/2006/relationships/hyperlink" Target="file:///C:\Users\dzg174\AppData\Roaming\Microsoft\Indsamling%20af%20pr&#248;ver\SNM\DL-SNM-2014-0019" TargetMode="External"/><Relationship Id="rId72" Type="http://schemas.openxmlformats.org/officeDocument/2006/relationships/hyperlink" Target="mailto:tina.joe@snm.ku.dk" TargetMode="External"/><Relationship Id="rId3" Type="http://schemas.openxmlformats.org/officeDocument/2006/relationships/hyperlink" Target="mailto:Kristinebohmann@gmail.com" TargetMode="External"/><Relationship Id="rId12" Type="http://schemas.openxmlformats.org/officeDocument/2006/relationships/hyperlink" Target="mailto:ktoft@snm.ku.dk" TargetMode="External"/><Relationship Id="rId17" Type="http://schemas.openxmlformats.org/officeDocument/2006/relationships/hyperlink" Target="mailto:lindow@snm.ku.dk" TargetMode="External"/><Relationship Id="rId25" Type="http://schemas.openxmlformats.org/officeDocument/2006/relationships/hyperlink" Target="mailto:katrine.minddal@snm.ku.dk" TargetMode="External"/><Relationship Id="rId33" Type="http://schemas.openxmlformats.org/officeDocument/2006/relationships/hyperlink" Target="mailto:hps648@alumni.ku.dk" TargetMode="External"/><Relationship Id="rId38" Type="http://schemas.openxmlformats.org/officeDocument/2006/relationships/hyperlink" Target="mailto:skjalm.biba@snm.ku.dk" TargetMode="External"/><Relationship Id="rId46" Type="http://schemas.openxmlformats.org/officeDocument/2006/relationships/hyperlink" Target="mailto:nronsted@snm.ku.dk" TargetMode="External"/><Relationship Id="rId59" Type="http://schemas.openxmlformats.org/officeDocument/2006/relationships/hyperlink" Target="mailto:kgregersen@snm.ku.dk" TargetMode="External"/><Relationship Id="rId67" Type="http://schemas.openxmlformats.org/officeDocument/2006/relationships/hyperlink" Target="file:///C:\Users\dzg174\AppData\Roaming\Microsoft\Indsamling%20af%20pr&#248;ver\SNM\DL-SNM-2014-0052" TargetMode="External"/><Relationship Id="rId20" Type="http://schemas.openxmlformats.org/officeDocument/2006/relationships/hyperlink" Target="mailto:elisabethw@snm.ku.dk" TargetMode="External"/><Relationship Id="rId41" Type="http://schemas.openxmlformats.org/officeDocument/2006/relationships/hyperlink" Target="mailto:tore.holm.hansen@snm.ku.dk" TargetMode="External"/><Relationship Id="rId54" Type="http://schemas.openxmlformats.org/officeDocument/2006/relationships/hyperlink" Target="mailto:hps648@alumni.ku.dk" TargetMode="External"/><Relationship Id="rId62" Type="http://schemas.openxmlformats.org/officeDocument/2006/relationships/hyperlink" Target="mailto:maja.balle@snm.ku.dk" TargetMode="External"/><Relationship Id="rId70" Type="http://schemas.openxmlformats.org/officeDocument/2006/relationships/hyperlink" Target="mailto:emma.sorgaard@snm.ku.dk" TargetMode="External"/><Relationship Id="rId1" Type="http://schemas.openxmlformats.org/officeDocument/2006/relationships/hyperlink" Target="mailto:marie.lillemark@snm.ku.dk" TargetMode="External"/><Relationship Id="rId6" Type="http://schemas.openxmlformats.org/officeDocument/2006/relationships/hyperlink" Target="mailto:jjmadsen@snm.ku.dk"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asstensgaard@snm.ku.dk" TargetMode="External"/><Relationship Id="rId13" Type="http://schemas.openxmlformats.org/officeDocument/2006/relationships/hyperlink" Target="mailto:rsdanoe@snm.ku.dk" TargetMode="External"/><Relationship Id="rId18" Type="http://schemas.openxmlformats.org/officeDocument/2006/relationships/hyperlink" Target="mailto:lykkemjensen@snm.ku.dk" TargetMode="External"/><Relationship Id="rId26" Type="http://schemas.openxmlformats.org/officeDocument/2006/relationships/hyperlink" Target="mailto:rikkemai@snm.ku.dk" TargetMode="External"/><Relationship Id="rId3" Type="http://schemas.openxmlformats.org/officeDocument/2006/relationships/hyperlink" Target="mailto:hh@snm.ku.dk" TargetMode="External"/><Relationship Id="rId21" Type="http://schemas.openxmlformats.org/officeDocument/2006/relationships/hyperlink" Target="mailto:akelager@snm.ku.dk" TargetMode="External"/><Relationship Id="rId34" Type="http://schemas.openxmlformats.org/officeDocument/2006/relationships/hyperlink" Target="mailto:mette.wenoe@snm.ku.dk" TargetMode="External"/><Relationship Id="rId7" Type="http://schemas.openxmlformats.org/officeDocument/2006/relationships/hyperlink" Target="mailto:elisabethw@snm.ku.dk" TargetMode="External"/><Relationship Id="rId12" Type="http://schemas.openxmlformats.org/officeDocument/2006/relationships/hyperlink" Target="mailto:marie.lillemark@snm.ku.dk" TargetMode="External"/><Relationship Id="rId17" Type="http://schemas.openxmlformats.org/officeDocument/2006/relationships/hyperlink" Target="mailto:bhermansen@snm.ku.dk" TargetMode="External"/><Relationship Id="rId25" Type="http://schemas.openxmlformats.org/officeDocument/2006/relationships/hyperlink" Target="mailto:rikkemai@snm.ku.dk" TargetMode="External"/><Relationship Id="rId33" Type="http://schemas.openxmlformats.org/officeDocument/2006/relationships/hyperlink" Target="mailto:vivi.andersen@snm.ku.dk" TargetMode="External"/><Relationship Id="rId2" Type="http://schemas.openxmlformats.org/officeDocument/2006/relationships/hyperlink" Target="mailto:nronsted@snm.ku.dk" TargetMode="External"/><Relationship Id="rId16" Type="http://schemas.openxmlformats.org/officeDocument/2006/relationships/hyperlink" Target="mailto:marie.lillemark@snm.ku.dk" TargetMode="External"/><Relationship Id="rId20" Type="http://schemas.openxmlformats.org/officeDocument/2006/relationships/hyperlink" Target="mailto:asstensgaard@snm.ku.dk" TargetMode="External"/><Relationship Id="rId29" Type="http://schemas.openxmlformats.org/officeDocument/2006/relationships/hyperlink" Target="mailto:nanna.heidemann@snm.ku.dk" TargetMode="External"/><Relationship Id="rId1" Type="http://schemas.openxmlformats.org/officeDocument/2006/relationships/hyperlink" Target="mailto:Skjalm.Biba@snm.ku.dk" TargetMode="External"/><Relationship Id="rId6" Type="http://schemas.openxmlformats.org/officeDocument/2006/relationships/hyperlink" Target="mailto:cecilie.toudal@snm.ku.dk" TargetMode="External"/><Relationship Id="rId11" Type="http://schemas.openxmlformats.org/officeDocument/2006/relationships/hyperlink" Target="mailto:kbjergbakke@snm.ku.dk" TargetMode="External"/><Relationship Id="rId24" Type="http://schemas.openxmlformats.org/officeDocument/2006/relationships/hyperlink" Target="mailto:akelager@snm.ku.dk" TargetMode="External"/><Relationship Id="rId32" Type="http://schemas.openxmlformats.org/officeDocument/2006/relationships/hyperlink" Target="mailto:vivi.andersen@snm.ku.dk" TargetMode="External"/><Relationship Id="rId5" Type="http://schemas.openxmlformats.org/officeDocument/2006/relationships/hyperlink" Target="mailto:mlsandersen@snm.ku.dk" TargetMode="External"/><Relationship Id="rId15" Type="http://schemas.openxmlformats.org/officeDocument/2006/relationships/hyperlink" Target="mailto:trines@snm.ku.dk" TargetMode="External"/><Relationship Id="rId23" Type="http://schemas.openxmlformats.org/officeDocument/2006/relationships/hyperlink" Target="mailto:akelager@snm.ku.dk" TargetMode="External"/><Relationship Id="rId28" Type="http://schemas.openxmlformats.org/officeDocument/2006/relationships/hyperlink" Target="mailto:mia.pedersen@snm.ku.dk" TargetMode="External"/><Relationship Id="rId36" Type="http://schemas.openxmlformats.org/officeDocument/2006/relationships/printerSettings" Target="../printerSettings/printerSettings3.bin"/><Relationship Id="rId10" Type="http://schemas.openxmlformats.org/officeDocument/2006/relationships/hyperlink" Target="mailto:mmeldgaard@snm.ku.dk" TargetMode="External"/><Relationship Id="rId19" Type="http://schemas.openxmlformats.org/officeDocument/2006/relationships/hyperlink" Target="mailto:lbrandt@hum.ku.dk" TargetMode="External"/><Relationship Id="rId31" Type="http://schemas.openxmlformats.org/officeDocument/2006/relationships/hyperlink" Target="mailto:mengelhardt@snm.ku.dk" TargetMode="External"/><Relationship Id="rId4" Type="http://schemas.openxmlformats.org/officeDocument/2006/relationships/hyperlink" Target="mailto:hh@snm.ku.dk" TargetMode="External"/><Relationship Id="rId9" Type="http://schemas.openxmlformats.org/officeDocument/2006/relationships/hyperlink" Target="mailto:elisabethw@snm.ku.dk" TargetMode="External"/><Relationship Id="rId14" Type="http://schemas.openxmlformats.org/officeDocument/2006/relationships/hyperlink" Target="mailto:marie.lillemark@snm.ku.dk" TargetMode="External"/><Relationship Id="rId22" Type="http://schemas.openxmlformats.org/officeDocument/2006/relationships/hyperlink" Target="mailto:akelager@snm.ku.dk" TargetMode="External"/><Relationship Id="rId27" Type="http://schemas.openxmlformats.org/officeDocument/2006/relationships/hyperlink" Target="mailto:rikkemai@snm.ku.dk" TargetMode="External"/><Relationship Id="rId30" Type="http://schemas.openxmlformats.org/officeDocument/2006/relationships/hyperlink" Target="mailto:mengelhardt@snm.ku.dk" TargetMode="External"/><Relationship Id="rId35" Type="http://schemas.openxmlformats.org/officeDocument/2006/relationships/hyperlink" Target="mailto:meddi@hot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sla@eucnord.dk" TargetMode="External"/><Relationship Id="rId3" Type="http://schemas.openxmlformats.org/officeDocument/2006/relationships/hyperlink" Target="mailto:brianwillum@gmail.com" TargetMode="External"/><Relationship Id="rId7" Type="http://schemas.openxmlformats.org/officeDocument/2006/relationships/hyperlink" Target="mailto:sla@eucnord.dk" TargetMode="External"/><Relationship Id="rId2" Type="http://schemas.openxmlformats.org/officeDocument/2006/relationships/hyperlink" Target="mailto:ole@cpedersen.dk" TargetMode="External"/><Relationship Id="rId1" Type="http://schemas.openxmlformats.org/officeDocument/2006/relationships/hyperlink" Target="file:///C:\Users\dzg174\AppData\Roaming\Microsoft\Indsamling%20af%20pr&#248;ver\Gymnasiepr&#248;ver\DL_GYM_002" TargetMode="External"/><Relationship Id="rId6" Type="http://schemas.openxmlformats.org/officeDocument/2006/relationships/hyperlink" Target="mailto:brianwillum@gmail.com" TargetMode="External"/><Relationship Id="rId11" Type="http://schemas.openxmlformats.org/officeDocument/2006/relationships/comments" Target="../comments2.xml"/><Relationship Id="rId5" Type="http://schemas.openxmlformats.org/officeDocument/2006/relationships/hyperlink" Target="mailto:vra@mail.dk" TargetMode="External"/><Relationship Id="rId10" Type="http://schemas.openxmlformats.org/officeDocument/2006/relationships/vmlDrawing" Target="../drawings/vmlDrawing2.vml"/><Relationship Id="rId4" Type="http://schemas.openxmlformats.org/officeDocument/2006/relationships/hyperlink" Target="mailto:vra@mail.dk" TargetMode="External"/><Relationship Id="rId9"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2.xml.rels><?xml version="1.0" encoding="UTF-8" standalone="yes"?>
<Relationships xmlns="http://schemas.openxmlformats.org/package/2006/relationships"><Relationship Id="rId3" Type="http://schemas.openxmlformats.org/officeDocument/2006/relationships/hyperlink" Target="mailto:srb@oegnet.dk" TargetMode="External"/><Relationship Id="rId2" Type="http://schemas.openxmlformats.org/officeDocument/2006/relationships/hyperlink" Target="mailto:tf@hels-gym.dk" TargetMode="External"/><Relationship Id="rId1" Type="http://schemas.openxmlformats.org/officeDocument/2006/relationships/hyperlink" Target="mailto:pt@frederiksberggymnasium.dk"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5" sqref="B5"/>
    </sheetView>
  </sheetViews>
  <sheetFormatPr defaultRowHeight="14.4" x14ac:dyDescent="0.3"/>
  <cols>
    <col min="1" max="1" width="12.5546875" customWidth="1"/>
    <col min="2" max="2" width="12.33203125" customWidth="1"/>
    <col min="3" max="3" width="5" customWidth="1"/>
    <col min="4" max="4" width="10.6640625" customWidth="1"/>
    <col min="5" max="5" width="5" customWidth="1"/>
    <col min="6" max="6" width="10.6640625" customWidth="1"/>
    <col min="7" max="8" width="20" customWidth="1"/>
    <col min="9" max="9" width="24.6640625" customWidth="1"/>
    <col min="10" max="10" width="17.33203125" customWidth="1"/>
    <col min="11" max="11" width="17.33203125" bestFit="1" customWidth="1"/>
  </cols>
  <sheetData>
    <row r="1" spans="1:2" x14ac:dyDescent="0.3">
      <c r="A1" s="139" t="s">
        <v>238</v>
      </c>
      <c r="B1" t="s">
        <v>240</v>
      </c>
    </row>
    <row r="3" spans="1:2" x14ac:dyDescent="0.3">
      <c r="A3" s="139" t="s">
        <v>1596</v>
      </c>
      <c r="B3" t="s">
        <v>1598</v>
      </c>
    </row>
    <row r="4" spans="1:2" x14ac:dyDescent="0.3">
      <c r="A4" s="134">
        <v>1</v>
      </c>
      <c r="B4" s="70">
        <v>869</v>
      </c>
    </row>
    <row r="5" spans="1:2" x14ac:dyDescent="0.3">
      <c r="A5" s="134">
        <v>2</v>
      </c>
      <c r="B5" s="70">
        <v>1169</v>
      </c>
    </row>
    <row r="6" spans="1:2" x14ac:dyDescent="0.3">
      <c r="A6" s="134">
        <v>3</v>
      </c>
      <c r="B6" s="70">
        <v>843</v>
      </c>
    </row>
    <row r="7" spans="1:2" x14ac:dyDescent="0.3">
      <c r="A7" s="134" t="s">
        <v>1597</v>
      </c>
      <c r="B7" s="70">
        <v>2881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D42"/>
  <sheetViews>
    <sheetView workbookViewId="0">
      <selection activeCell="B6" sqref="B6"/>
    </sheetView>
  </sheetViews>
  <sheetFormatPr defaultRowHeight="14.4" x14ac:dyDescent="0.3"/>
  <cols>
    <col min="1" max="1" width="12.5546875" customWidth="1"/>
    <col min="2" max="2" width="19" customWidth="1"/>
    <col min="3" max="3" width="12.33203125" customWidth="1"/>
    <col min="4" max="4" width="15.5546875" customWidth="1"/>
    <col min="5" max="5" width="20" bestFit="1" customWidth="1"/>
    <col min="6" max="6" width="7.6640625" bestFit="1" customWidth="1"/>
    <col min="7" max="29" width="6.44140625" customWidth="1"/>
    <col min="30" max="153" width="10.6640625" bestFit="1" customWidth="1"/>
    <col min="154" max="154" width="7" customWidth="1"/>
    <col min="155" max="155" width="10.6640625" bestFit="1" customWidth="1"/>
  </cols>
  <sheetData>
    <row r="2" spans="1:30" x14ac:dyDescent="0.3">
      <c r="A2" s="139" t="s">
        <v>238</v>
      </c>
      <c r="B2" t="s">
        <v>240</v>
      </c>
    </row>
    <row r="4" spans="1:30" ht="15" x14ac:dyDescent="0.25">
      <c r="A4" s="139" t="s">
        <v>1596</v>
      </c>
      <c r="B4" t="s">
        <v>1599</v>
      </c>
      <c r="C4" t="s">
        <v>1598</v>
      </c>
    </row>
    <row r="5" spans="1:30" ht="15" x14ac:dyDescent="0.25">
      <c r="A5" s="134">
        <v>1</v>
      </c>
      <c r="B5" s="70">
        <v>45</v>
      </c>
      <c r="C5" s="70">
        <v>803</v>
      </c>
      <c r="F5">
        <v>0</v>
      </c>
      <c r="G5">
        <f>F5+G11</f>
        <v>150</v>
      </c>
      <c r="H5">
        <f>G5+H11</f>
        <v>375</v>
      </c>
      <c r="I5">
        <f t="shared" ref="I5:AC5" si="0">H5+I11</f>
        <v>675</v>
      </c>
      <c r="J5">
        <f t="shared" si="0"/>
        <v>900</v>
      </c>
      <c r="K5">
        <f t="shared" si="0"/>
        <v>1200</v>
      </c>
      <c r="L5">
        <f t="shared" si="0"/>
        <v>1425</v>
      </c>
      <c r="M5">
        <f t="shared" si="0"/>
        <v>1725</v>
      </c>
      <c r="N5">
        <f t="shared" si="0"/>
        <v>2100</v>
      </c>
      <c r="O5">
        <f t="shared" si="0"/>
        <v>2400</v>
      </c>
      <c r="P5">
        <f t="shared" si="0"/>
        <v>2400</v>
      </c>
      <c r="Q5">
        <f t="shared" si="0"/>
        <v>2400</v>
      </c>
      <c r="R5">
        <f t="shared" si="0"/>
        <v>2475</v>
      </c>
      <c r="S5">
        <f t="shared" si="0"/>
        <v>2850</v>
      </c>
      <c r="T5">
        <f t="shared" si="0"/>
        <v>3075</v>
      </c>
      <c r="U5">
        <f t="shared" si="0"/>
        <v>3375</v>
      </c>
      <c r="V5">
        <f t="shared" si="0"/>
        <v>3600</v>
      </c>
      <c r="W5">
        <f t="shared" si="0"/>
        <v>3900</v>
      </c>
      <c r="X5">
        <f t="shared" si="0"/>
        <v>4125</v>
      </c>
      <c r="Y5">
        <f t="shared" si="0"/>
        <v>4462.5</v>
      </c>
      <c r="Z5">
        <f t="shared" si="0"/>
        <v>4762.5</v>
      </c>
      <c r="AA5">
        <f t="shared" si="0"/>
        <v>5062.5</v>
      </c>
      <c r="AB5">
        <f t="shared" si="0"/>
        <v>5062.5</v>
      </c>
      <c r="AC5">
        <f t="shared" si="0"/>
        <v>5062.5</v>
      </c>
      <c r="AD5" t="s">
        <v>1616</v>
      </c>
    </row>
    <row r="6" spans="1:30" ht="15" x14ac:dyDescent="0.25">
      <c r="A6" s="134">
        <v>2</v>
      </c>
      <c r="B6" s="70">
        <v>51</v>
      </c>
      <c r="C6" s="70">
        <v>954</v>
      </c>
      <c r="F6">
        <f>F7</f>
        <v>0</v>
      </c>
      <c r="G6">
        <f>F6+G7</f>
        <v>140</v>
      </c>
      <c r="H6">
        <f>G6+H7</f>
        <v>425</v>
      </c>
      <c r="I6">
        <f>H6+I7</f>
        <v>691</v>
      </c>
      <c r="J6">
        <f t="shared" ref="J6:Z6" si="1">I6+J7</f>
        <v>869</v>
      </c>
      <c r="K6">
        <f t="shared" si="1"/>
        <v>1171</v>
      </c>
      <c r="L6">
        <f t="shared" si="1"/>
        <v>1329</v>
      </c>
      <c r="M6">
        <f t="shared" si="1"/>
        <v>1506</v>
      </c>
      <c r="N6">
        <f t="shared" si="1"/>
        <v>1812</v>
      </c>
      <c r="O6">
        <f t="shared" si="1"/>
        <v>2012</v>
      </c>
      <c r="P6">
        <f t="shared" si="1"/>
        <v>2038</v>
      </c>
      <c r="Q6">
        <f t="shared" si="1"/>
        <v>2042</v>
      </c>
      <c r="R6">
        <f>P6+R7</f>
        <v>2138</v>
      </c>
      <c r="S6">
        <f t="shared" si="1"/>
        <v>2440</v>
      </c>
      <c r="T6">
        <f t="shared" si="1"/>
        <v>2601</v>
      </c>
      <c r="U6">
        <f t="shared" si="1"/>
        <v>2792</v>
      </c>
      <c r="V6">
        <f t="shared" si="1"/>
        <v>2911</v>
      </c>
      <c r="W6">
        <f t="shared" si="1"/>
        <v>3102</v>
      </c>
      <c r="X6">
        <f t="shared" si="1"/>
        <v>3224</v>
      </c>
      <c r="Y6">
        <f t="shared" si="1"/>
        <v>3252</v>
      </c>
      <c r="Z6">
        <f t="shared" si="1"/>
        <v>3455</v>
      </c>
      <c r="AA6">
        <f>Z6+AA7</f>
        <v>3455</v>
      </c>
      <c r="AB6">
        <f>AA6+AB7</f>
        <v>3455</v>
      </c>
      <c r="AC6">
        <f>AB6+AC7</f>
        <v>3455</v>
      </c>
      <c r="AD6" t="s">
        <v>1615</v>
      </c>
    </row>
    <row r="7" spans="1:30" ht="15" x14ac:dyDescent="0.25">
      <c r="A7" s="134">
        <v>3</v>
      </c>
      <c r="B7" s="70">
        <v>44</v>
      </c>
      <c r="C7" s="70">
        <v>680</v>
      </c>
      <c r="F7">
        <v>0</v>
      </c>
      <c r="G7" s="70">
        <v>140</v>
      </c>
      <c r="H7" s="70">
        <v>285</v>
      </c>
      <c r="I7" s="70">
        <v>266</v>
      </c>
      <c r="J7" s="70">
        <v>178</v>
      </c>
      <c r="K7" s="70">
        <v>302</v>
      </c>
      <c r="L7" s="70">
        <v>158</v>
      </c>
      <c r="M7" s="70">
        <v>177</v>
      </c>
      <c r="N7" s="70">
        <v>306</v>
      </c>
      <c r="O7" s="70">
        <v>200</v>
      </c>
      <c r="P7" s="70">
        <v>26</v>
      </c>
      <c r="Q7" s="70">
        <v>4</v>
      </c>
      <c r="R7" s="70">
        <v>100</v>
      </c>
      <c r="S7" s="70">
        <v>302</v>
      </c>
      <c r="T7" s="70">
        <v>161</v>
      </c>
      <c r="U7" s="70">
        <v>191</v>
      </c>
      <c r="V7" s="70">
        <v>119</v>
      </c>
      <c r="W7" s="70">
        <v>191</v>
      </c>
      <c r="X7" s="70">
        <v>122</v>
      </c>
      <c r="Y7" s="70">
        <v>28</v>
      </c>
      <c r="Z7" s="70">
        <v>203</v>
      </c>
      <c r="AA7" s="70">
        <v>0</v>
      </c>
      <c r="AB7" s="70">
        <v>0</v>
      </c>
      <c r="AC7" s="70">
        <v>0</v>
      </c>
      <c r="AD7" t="s">
        <v>1618</v>
      </c>
    </row>
    <row r="8" spans="1:30" ht="15" x14ac:dyDescent="0.25">
      <c r="A8" s="134">
        <v>4</v>
      </c>
      <c r="B8" s="70">
        <v>52</v>
      </c>
      <c r="C8" s="70">
        <v>1246</v>
      </c>
      <c r="F8" s="144" t="s">
        <v>1614</v>
      </c>
      <c r="G8" s="144" t="s">
        <v>1606</v>
      </c>
      <c r="H8" s="144">
        <v>10</v>
      </c>
      <c r="I8" s="144">
        <v>11</v>
      </c>
      <c r="J8" s="144">
        <v>12</v>
      </c>
      <c r="K8" s="144" t="s">
        <v>1607</v>
      </c>
      <c r="L8" s="144" t="s">
        <v>1608</v>
      </c>
      <c r="M8" s="144" t="s">
        <v>1609</v>
      </c>
      <c r="N8" s="144" t="s">
        <v>1610</v>
      </c>
      <c r="O8" s="144" t="s">
        <v>1611</v>
      </c>
      <c r="P8" s="144" t="s">
        <v>1612</v>
      </c>
      <c r="Q8" s="144" t="s">
        <v>1613</v>
      </c>
      <c r="R8" s="144" t="s">
        <v>1614</v>
      </c>
      <c r="S8" s="144" t="s">
        <v>1606</v>
      </c>
      <c r="T8" s="144">
        <v>10</v>
      </c>
      <c r="U8" s="144">
        <v>11</v>
      </c>
      <c r="V8" s="144">
        <v>12</v>
      </c>
      <c r="W8" s="144" t="s">
        <v>1607</v>
      </c>
      <c r="X8" s="144" t="s">
        <v>1608</v>
      </c>
      <c r="Y8" s="144" t="s">
        <v>1609</v>
      </c>
      <c r="Z8" s="144" t="s">
        <v>1610</v>
      </c>
      <c r="AA8" s="144" t="s">
        <v>1611</v>
      </c>
      <c r="AB8" s="144" t="s">
        <v>1612</v>
      </c>
      <c r="AC8" s="144" t="s">
        <v>1613</v>
      </c>
    </row>
    <row r="9" spans="1:30" ht="15" x14ac:dyDescent="0.25">
      <c r="A9" s="134" t="s">
        <v>1597</v>
      </c>
      <c r="B9" s="70">
        <v>192</v>
      </c>
      <c r="C9" s="70">
        <v>3683</v>
      </c>
      <c r="F9" t="str">
        <f>F10&amp;"-"&amp;F8</f>
        <v>2014-08</v>
      </c>
      <c r="G9" t="str">
        <f>G10&amp;"-"&amp;G8</f>
        <v>2014-09</v>
      </c>
      <c r="H9" t="str">
        <f t="shared" ref="H9:AC9" si="2">H10&amp;"-"&amp;H8</f>
        <v>2014-10</v>
      </c>
      <c r="I9" t="str">
        <f t="shared" si="2"/>
        <v>2014-11</v>
      </c>
      <c r="J9" t="str">
        <f t="shared" si="2"/>
        <v>2014-12</v>
      </c>
      <c r="K9" t="str">
        <f t="shared" si="2"/>
        <v>2015-01</v>
      </c>
      <c r="L9" t="str">
        <f t="shared" si="2"/>
        <v>2015-02</v>
      </c>
      <c r="M9" t="str">
        <f t="shared" si="2"/>
        <v>2015-03</v>
      </c>
      <c r="N9" t="str">
        <f t="shared" si="2"/>
        <v>2015-04</v>
      </c>
      <c r="O9" t="str">
        <f t="shared" si="2"/>
        <v>2015-05</v>
      </c>
      <c r="P9" t="str">
        <f t="shared" si="2"/>
        <v>2015-06</v>
      </c>
      <c r="Q9" t="str">
        <f t="shared" si="2"/>
        <v>2015-07</v>
      </c>
      <c r="R9" t="str">
        <f t="shared" si="2"/>
        <v>2015-08</v>
      </c>
      <c r="S9" t="str">
        <f t="shared" si="2"/>
        <v>2015-09</v>
      </c>
      <c r="T9" t="str">
        <f t="shared" si="2"/>
        <v>2015-10</v>
      </c>
      <c r="U9" t="str">
        <f t="shared" si="2"/>
        <v>2015-11</v>
      </c>
      <c r="V9" t="str">
        <f t="shared" si="2"/>
        <v>2015-12</v>
      </c>
      <c r="W9" t="str">
        <f t="shared" si="2"/>
        <v>2016-01</v>
      </c>
      <c r="X9" t="str">
        <f t="shared" si="2"/>
        <v>2016-02</v>
      </c>
      <c r="Y9" t="str">
        <f t="shared" si="2"/>
        <v>2016-03</v>
      </c>
      <c r="Z9" t="str">
        <f t="shared" si="2"/>
        <v>2016-04</v>
      </c>
      <c r="AA9" t="str">
        <f t="shared" si="2"/>
        <v>2016-05</v>
      </c>
      <c r="AB9" t="str">
        <f t="shared" si="2"/>
        <v>2016-06</v>
      </c>
      <c r="AC9" t="str">
        <f t="shared" si="2"/>
        <v>2016-07</v>
      </c>
    </row>
    <row r="10" spans="1:30" ht="15" x14ac:dyDescent="0.25">
      <c r="F10" s="143">
        <v>2014</v>
      </c>
      <c r="G10" s="143">
        <v>2014</v>
      </c>
      <c r="H10" s="143">
        <v>2014</v>
      </c>
      <c r="I10" s="143">
        <v>2014</v>
      </c>
      <c r="J10" s="143">
        <v>2014</v>
      </c>
      <c r="K10" s="143">
        <v>2015</v>
      </c>
      <c r="L10" s="143">
        <v>2015</v>
      </c>
      <c r="M10" s="143">
        <v>2015</v>
      </c>
      <c r="N10" s="143">
        <v>2015</v>
      </c>
      <c r="O10" s="143">
        <v>2015</v>
      </c>
      <c r="P10" s="143">
        <v>2015</v>
      </c>
      <c r="Q10" s="143">
        <v>2015</v>
      </c>
      <c r="R10" s="143">
        <v>2015</v>
      </c>
      <c r="S10" s="143">
        <v>2015</v>
      </c>
      <c r="T10" s="143">
        <v>2015</v>
      </c>
      <c r="U10" s="143">
        <v>2015</v>
      </c>
      <c r="V10" s="143">
        <v>2015</v>
      </c>
      <c r="W10" s="143">
        <v>2016</v>
      </c>
      <c r="X10">
        <v>2016</v>
      </c>
      <c r="Y10">
        <v>2016</v>
      </c>
      <c r="Z10">
        <v>2016</v>
      </c>
      <c r="AA10">
        <v>2016</v>
      </c>
      <c r="AB10">
        <v>2016</v>
      </c>
      <c r="AC10">
        <v>2016</v>
      </c>
    </row>
    <row r="11" spans="1:30" ht="15" x14ac:dyDescent="0.25">
      <c r="F11">
        <v>0</v>
      </c>
      <c r="G11">
        <f>3*25*2</f>
        <v>150</v>
      </c>
      <c r="H11">
        <f>3*25*3</f>
        <v>225</v>
      </c>
      <c r="I11">
        <f>3*25*4</f>
        <v>300</v>
      </c>
      <c r="J11">
        <f>3*25*3</f>
        <v>225</v>
      </c>
      <c r="K11">
        <f>3*25*4</f>
        <v>300</v>
      </c>
      <c r="L11">
        <f>3*25*3</f>
        <v>225</v>
      </c>
      <c r="M11">
        <f>3*25*4</f>
        <v>300</v>
      </c>
      <c r="N11">
        <f>3*25*5</f>
        <v>375</v>
      </c>
      <c r="O11">
        <f>3*25*4</f>
        <v>300</v>
      </c>
      <c r="P11">
        <v>0</v>
      </c>
      <c r="Q11">
        <v>0</v>
      </c>
      <c r="R11">
        <f>3*25*1</f>
        <v>75</v>
      </c>
      <c r="S11">
        <f>3*25*5</f>
        <v>375</v>
      </c>
      <c r="T11">
        <f>3*25*3</f>
        <v>225</v>
      </c>
      <c r="U11">
        <f>3*25*4</f>
        <v>300</v>
      </c>
      <c r="V11">
        <f>3*25*3</f>
        <v>225</v>
      </c>
      <c r="W11">
        <f>3*25*4</f>
        <v>300</v>
      </c>
      <c r="X11">
        <f>3*25*3</f>
        <v>225</v>
      </c>
      <c r="Y11">
        <f>3*25*4.5</f>
        <v>337.5</v>
      </c>
      <c r="Z11">
        <f>3*25*4</f>
        <v>300</v>
      </c>
      <c r="AA11">
        <f>3*25*4</f>
        <v>300</v>
      </c>
      <c r="AB11">
        <v>0</v>
      </c>
      <c r="AC11">
        <v>0</v>
      </c>
      <c r="AD11" t="s">
        <v>1617</v>
      </c>
    </row>
    <row r="13" spans="1:30" x14ac:dyDescent="0.3">
      <c r="F13">
        <f>F11-F7</f>
        <v>0</v>
      </c>
      <c r="G13">
        <f>G11-G7</f>
        <v>10</v>
      </c>
      <c r="H13">
        <f t="shared" ref="H13:AC13" si="3">H11-H7</f>
        <v>-60</v>
      </c>
      <c r="I13">
        <f t="shared" si="3"/>
        <v>34</v>
      </c>
      <c r="J13">
        <f t="shared" si="3"/>
        <v>47</v>
      </c>
      <c r="K13">
        <f t="shared" si="3"/>
        <v>-2</v>
      </c>
      <c r="L13">
        <f t="shared" si="3"/>
        <v>67</v>
      </c>
      <c r="M13">
        <f t="shared" si="3"/>
        <v>123</v>
      </c>
      <c r="N13">
        <f t="shared" si="3"/>
        <v>69</v>
      </c>
      <c r="O13">
        <f t="shared" si="3"/>
        <v>100</v>
      </c>
      <c r="P13">
        <f t="shared" si="3"/>
        <v>-26</v>
      </c>
      <c r="Q13">
        <f t="shared" si="3"/>
        <v>-4</v>
      </c>
      <c r="R13">
        <f t="shared" si="3"/>
        <v>-25</v>
      </c>
      <c r="S13">
        <f t="shared" si="3"/>
        <v>73</v>
      </c>
      <c r="T13">
        <f t="shared" si="3"/>
        <v>64</v>
      </c>
      <c r="U13">
        <f t="shared" si="3"/>
        <v>109</v>
      </c>
      <c r="V13">
        <f t="shared" si="3"/>
        <v>106</v>
      </c>
      <c r="W13">
        <f t="shared" si="3"/>
        <v>109</v>
      </c>
      <c r="X13">
        <f t="shared" si="3"/>
        <v>103</v>
      </c>
      <c r="Y13">
        <f t="shared" si="3"/>
        <v>309.5</v>
      </c>
      <c r="Z13">
        <f t="shared" si="3"/>
        <v>97</v>
      </c>
      <c r="AA13">
        <f t="shared" si="3"/>
        <v>300</v>
      </c>
      <c r="AB13">
        <f t="shared" si="3"/>
        <v>0</v>
      </c>
      <c r="AC13">
        <f t="shared" si="3"/>
        <v>0</v>
      </c>
      <c r="AD13" t="s">
        <v>1619</v>
      </c>
    </row>
    <row r="14" spans="1:30" ht="15" x14ac:dyDescent="0.25">
      <c r="AD14" t="s">
        <v>1620</v>
      </c>
    </row>
    <row r="34" spans="2:5" x14ac:dyDescent="0.3">
      <c r="B34" t="s">
        <v>1</v>
      </c>
      <c r="C34" t="s">
        <v>2003</v>
      </c>
      <c r="D34" t="s">
        <v>2004</v>
      </c>
      <c r="E34" t="s">
        <v>2005</v>
      </c>
    </row>
    <row r="35" spans="2:5" x14ac:dyDescent="0.3">
      <c r="B35" s="134" t="s">
        <v>1417</v>
      </c>
      <c r="C35" s="70">
        <v>14</v>
      </c>
      <c r="D35" s="70">
        <v>308</v>
      </c>
      <c r="E35" s="211">
        <f t="shared" ref="E35:E41" si="4">D35/D$42*100</f>
        <v>7.4414109688330505</v>
      </c>
    </row>
    <row r="36" spans="2:5" x14ac:dyDescent="0.3">
      <c r="B36" s="134" t="s">
        <v>1421</v>
      </c>
      <c r="C36" s="70">
        <v>16</v>
      </c>
      <c r="D36" s="70">
        <v>333</v>
      </c>
      <c r="E36" s="211">
        <f t="shared" si="4"/>
        <v>8.0454215994201501</v>
      </c>
    </row>
    <row r="37" spans="2:5" x14ac:dyDescent="0.3">
      <c r="B37" s="134" t="s">
        <v>1416</v>
      </c>
      <c r="C37" s="70">
        <v>61</v>
      </c>
      <c r="D37" s="70">
        <v>1247</v>
      </c>
      <c r="E37" s="211">
        <f t="shared" si="4"/>
        <v>30.128050253684464</v>
      </c>
    </row>
    <row r="38" spans="2:5" x14ac:dyDescent="0.3">
      <c r="B38" s="134" t="s">
        <v>1420</v>
      </c>
      <c r="C38" s="70">
        <v>24</v>
      </c>
      <c r="D38" s="70">
        <v>484</v>
      </c>
      <c r="E38" s="211">
        <f t="shared" si="4"/>
        <v>11.693645808166224</v>
      </c>
    </row>
    <row r="39" spans="2:5" x14ac:dyDescent="0.3">
      <c r="B39" s="134" t="s">
        <v>1415</v>
      </c>
      <c r="C39" s="70">
        <v>63</v>
      </c>
      <c r="D39" s="70">
        <v>1129</v>
      </c>
      <c r="E39" s="211">
        <f t="shared" si="4"/>
        <v>27.277120077313359</v>
      </c>
    </row>
    <row r="40" spans="2:5" x14ac:dyDescent="0.3">
      <c r="B40" s="134" t="s">
        <v>1572</v>
      </c>
      <c r="C40" s="70">
        <v>4</v>
      </c>
      <c r="D40" s="70">
        <v>4</v>
      </c>
      <c r="E40" s="211">
        <f t="shared" si="4"/>
        <v>9.6641700893935728E-2</v>
      </c>
    </row>
    <row r="41" spans="2:5" x14ac:dyDescent="0.3">
      <c r="B41" s="134" t="s">
        <v>1419</v>
      </c>
      <c r="C41" s="70">
        <v>32</v>
      </c>
      <c r="D41" s="70">
        <v>634</v>
      </c>
      <c r="E41" s="211">
        <f t="shared" si="4"/>
        <v>15.317709591688814</v>
      </c>
    </row>
    <row r="42" spans="2:5" x14ac:dyDescent="0.3">
      <c r="C42">
        <f>SUM(C35:C41)</f>
        <v>214</v>
      </c>
      <c r="D42">
        <f>SUM(D35:D41)</f>
        <v>4139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topLeftCell="A4" workbookViewId="0">
      <selection activeCell="B76" sqref="B76"/>
    </sheetView>
  </sheetViews>
  <sheetFormatPr defaultRowHeight="14.4" x14ac:dyDescent="0.3"/>
  <cols>
    <col min="1" max="1" width="35.88671875" customWidth="1"/>
    <col min="2" max="2" width="15.5546875" customWidth="1"/>
    <col min="3" max="5" width="3" bestFit="1" customWidth="1"/>
    <col min="6" max="6" width="10.6640625" customWidth="1"/>
    <col min="7" max="7" width="6.6640625" customWidth="1"/>
    <col min="8" max="8" width="10.6640625" bestFit="1" customWidth="1"/>
  </cols>
  <sheetData>
    <row r="1" spans="1:6" x14ac:dyDescent="0.3">
      <c r="A1" s="139" t="s">
        <v>238</v>
      </c>
      <c r="B1" t="s">
        <v>240</v>
      </c>
    </row>
    <row r="3" spans="1:6" ht="15" x14ac:dyDescent="0.25">
      <c r="A3" s="139" t="s">
        <v>2015</v>
      </c>
      <c r="B3" s="139" t="s">
        <v>2016</v>
      </c>
    </row>
    <row r="4" spans="1:6" ht="15" x14ac:dyDescent="0.25">
      <c r="A4" s="139" t="s">
        <v>1596</v>
      </c>
      <c r="B4">
        <v>1</v>
      </c>
      <c r="C4">
        <v>2</v>
      </c>
      <c r="D4">
        <v>3</v>
      </c>
      <c r="E4">
        <v>4</v>
      </c>
      <c r="F4" t="s">
        <v>1597</v>
      </c>
    </row>
    <row r="5" spans="1:6" x14ac:dyDescent="0.3">
      <c r="A5" s="134" t="s">
        <v>24</v>
      </c>
      <c r="B5" s="70">
        <v>8</v>
      </c>
      <c r="C5" s="70"/>
      <c r="D5" s="70">
        <v>3</v>
      </c>
      <c r="E5" s="70">
        <v>1</v>
      </c>
      <c r="F5" s="70">
        <v>12</v>
      </c>
    </row>
    <row r="6" spans="1:6" x14ac:dyDescent="0.3">
      <c r="A6" s="134" t="s">
        <v>779</v>
      </c>
      <c r="B6" s="70"/>
      <c r="C6" s="70"/>
      <c r="D6" s="70">
        <v>1</v>
      </c>
      <c r="E6" s="70"/>
      <c r="F6" s="70">
        <v>1</v>
      </c>
    </row>
    <row r="7" spans="1:6" x14ac:dyDescent="0.3">
      <c r="A7" s="134" t="s">
        <v>1629</v>
      </c>
      <c r="B7" s="70">
        <v>2</v>
      </c>
      <c r="C7" s="70"/>
      <c r="D7" s="70">
        <v>1</v>
      </c>
      <c r="E7" s="70">
        <v>2</v>
      </c>
      <c r="F7" s="70">
        <v>5</v>
      </c>
    </row>
    <row r="8" spans="1:6" ht="15" x14ac:dyDescent="0.25">
      <c r="A8" s="134" t="s">
        <v>26</v>
      </c>
      <c r="B8" s="70">
        <v>2</v>
      </c>
      <c r="C8" s="70"/>
      <c r="D8" s="70">
        <v>2</v>
      </c>
      <c r="E8" s="70">
        <v>1</v>
      </c>
      <c r="F8" s="70">
        <v>5</v>
      </c>
    </row>
    <row r="9" spans="1:6" ht="15" x14ac:dyDescent="0.25">
      <c r="A9" s="134" t="s">
        <v>64</v>
      </c>
      <c r="B9" s="70">
        <v>1</v>
      </c>
      <c r="C9" s="70">
        <v>1</v>
      </c>
      <c r="D9" s="70">
        <v>2</v>
      </c>
      <c r="E9" s="70"/>
      <c r="F9" s="70">
        <v>4</v>
      </c>
    </row>
    <row r="10" spans="1:6" ht="15" x14ac:dyDescent="0.25">
      <c r="A10" s="134" t="s">
        <v>1705</v>
      </c>
      <c r="B10" s="70"/>
      <c r="C10" s="70"/>
      <c r="D10" s="70"/>
      <c r="E10" s="70">
        <v>1</v>
      </c>
      <c r="F10" s="70">
        <v>1</v>
      </c>
    </row>
    <row r="11" spans="1:6" ht="15" x14ac:dyDescent="0.25">
      <c r="A11" s="134" t="s">
        <v>1630</v>
      </c>
      <c r="B11" s="70"/>
      <c r="C11" s="70">
        <v>1</v>
      </c>
      <c r="D11" s="70">
        <v>2</v>
      </c>
      <c r="E11" s="70">
        <v>1</v>
      </c>
      <c r="F11" s="70">
        <v>4</v>
      </c>
    </row>
    <row r="12" spans="1:6" x14ac:dyDescent="0.3">
      <c r="A12" s="134" t="s">
        <v>1636</v>
      </c>
      <c r="B12" s="70">
        <v>1</v>
      </c>
      <c r="C12" s="70">
        <v>1</v>
      </c>
      <c r="D12" s="70"/>
      <c r="E12" s="70">
        <v>2</v>
      </c>
      <c r="F12" s="70">
        <v>4</v>
      </c>
    </row>
    <row r="13" spans="1:6" x14ac:dyDescent="0.3">
      <c r="A13" s="134" t="s">
        <v>50</v>
      </c>
      <c r="B13" s="70">
        <v>1</v>
      </c>
      <c r="C13" s="70"/>
      <c r="D13" s="70">
        <v>2</v>
      </c>
      <c r="E13" s="70">
        <v>3</v>
      </c>
      <c r="F13" s="70">
        <v>6</v>
      </c>
    </row>
    <row r="14" spans="1:6" x14ac:dyDescent="0.3">
      <c r="A14" s="134" t="s">
        <v>1631</v>
      </c>
      <c r="B14" s="70">
        <v>3</v>
      </c>
      <c r="C14" s="70"/>
      <c r="D14" s="70">
        <v>1</v>
      </c>
      <c r="E14" s="70">
        <v>1</v>
      </c>
      <c r="F14" s="70">
        <v>5</v>
      </c>
    </row>
    <row r="15" spans="1:6" ht="15" x14ac:dyDescent="0.25">
      <c r="A15" s="134" t="s">
        <v>82</v>
      </c>
      <c r="B15" s="70">
        <v>1</v>
      </c>
      <c r="C15" s="70">
        <v>1</v>
      </c>
      <c r="D15" s="70"/>
      <c r="E15" s="70">
        <v>2</v>
      </c>
      <c r="F15" s="70">
        <v>4</v>
      </c>
    </row>
    <row r="16" spans="1:6" ht="15" x14ac:dyDescent="0.25">
      <c r="A16" s="134" t="s">
        <v>38</v>
      </c>
      <c r="B16" s="70">
        <v>1</v>
      </c>
      <c r="C16" s="70"/>
      <c r="D16" s="70">
        <v>1</v>
      </c>
      <c r="E16" s="70"/>
      <c r="F16" s="70">
        <v>2</v>
      </c>
    </row>
    <row r="17" spans="1:6" x14ac:dyDescent="0.3">
      <c r="A17" s="134" t="s">
        <v>1632</v>
      </c>
      <c r="B17" s="70"/>
      <c r="C17" s="70"/>
      <c r="D17" s="70">
        <v>1</v>
      </c>
      <c r="E17" s="70"/>
      <c r="F17" s="70">
        <v>1</v>
      </c>
    </row>
    <row r="18" spans="1:6" ht="15" x14ac:dyDescent="0.25">
      <c r="A18" s="134" t="s">
        <v>1646</v>
      </c>
      <c r="B18" s="70">
        <v>1</v>
      </c>
      <c r="C18" s="70"/>
      <c r="D18" s="70">
        <v>1</v>
      </c>
      <c r="E18" s="70"/>
      <c r="F18" s="70">
        <v>2</v>
      </c>
    </row>
    <row r="19" spans="1:6" ht="15" x14ac:dyDescent="0.25">
      <c r="A19" s="134" t="s">
        <v>1595</v>
      </c>
      <c r="B19" s="70">
        <v>3</v>
      </c>
      <c r="C19" s="70"/>
      <c r="D19" s="70">
        <v>1</v>
      </c>
      <c r="E19" s="70">
        <v>1</v>
      </c>
      <c r="F19" s="70">
        <v>5</v>
      </c>
    </row>
    <row r="20" spans="1:6" ht="15" x14ac:dyDescent="0.25">
      <c r="A20" s="134" t="s">
        <v>46</v>
      </c>
      <c r="B20" s="70">
        <v>5</v>
      </c>
      <c r="C20" s="70"/>
      <c r="D20" s="70">
        <v>2</v>
      </c>
      <c r="E20" s="70"/>
      <c r="F20" s="70">
        <v>7</v>
      </c>
    </row>
    <row r="21" spans="1:6" x14ac:dyDescent="0.3">
      <c r="A21" s="134" t="s">
        <v>22</v>
      </c>
      <c r="B21" s="70"/>
      <c r="C21" s="70">
        <v>1</v>
      </c>
      <c r="D21" s="70"/>
      <c r="E21" s="70">
        <v>2</v>
      </c>
      <c r="F21" s="70">
        <v>3</v>
      </c>
    </row>
    <row r="22" spans="1:6" x14ac:dyDescent="0.3">
      <c r="A22" s="134" t="s">
        <v>59</v>
      </c>
      <c r="B22" s="70"/>
      <c r="C22" s="70">
        <v>6</v>
      </c>
      <c r="D22" s="70">
        <v>3</v>
      </c>
      <c r="E22" s="70">
        <v>2</v>
      </c>
      <c r="F22" s="70">
        <v>11</v>
      </c>
    </row>
    <row r="23" spans="1:6" x14ac:dyDescent="0.3">
      <c r="A23" s="134" t="s">
        <v>165</v>
      </c>
      <c r="B23" s="70"/>
      <c r="C23" s="70">
        <v>4</v>
      </c>
      <c r="D23" s="70"/>
      <c r="E23" s="70"/>
      <c r="F23" s="70">
        <v>4</v>
      </c>
    </row>
    <row r="24" spans="1:6" x14ac:dyDescent="0.3">
      <c r="A24" s="134" t="s">
        <v>43</v>
      </c>
      <c r="B24" s="70">
        <v>1</v>
      </c>
      <c r="C24" s="70">
        <v>1</v>
      </c>
      <c r="D24" s="70"/>
      <c r="E24" s="70">
        <v>2</v>
      </c>
      <c r="F24" s="70">
        <v>4</v>
      </c>
    </row>
    <row r="25" spans="1:6" x14ac:dyDescent="0.3">
      <c r="A25" s="134" t="s">
        <v>1633</v>
      </c>
      <c r="B25" s="70">
        <v>3</v>
      </c>
      <c r="C25" s="70"/>
      <c r="D25" s="70">
        <v>1</v>
      </c>
      <c r="E25" s="70"/>
      <c r="F25" s="70">
        <v>4</v>
      </c>
    </row>
    <row r="26" spans="1:6" x14ac:dyDescent="0.3">
      <c r="A26" s="134" t="s">
        <v>1634</v>
      </c>
      <c r="B26" s="70"/>
      <c r="C26" s="70"/>
      <c r="D26" s="70">
        <v>1</v>
      </c>
      <c r="E26" s="70"/>
      <c r="F26" s="70">
        <v>1</v>
      </c>
    </row>
    <row r="27" spans="1:6" x14ac:dyDescent="0.3">
      <c r="A27" s="134" t="s">
        <v>310</v>
      </c>
      <c r="B27" s="70"/>
      <c r="C27" s="70">
        <v>3</v>
      </c>
      <c r="D27" s="70">
        <v>1</v>
      </c>
      <c r="E27" s="70"/>
      <c r="F27" s="70">
        <v>4</v>
      </c>
    </row>
    <row r="28" spans="1:6" x14ac:dyDescent="0.3">
      <c r="A28" s="134" t="s">
        <v>222</v>
      </c>
      <c r="B28" s="70">
        <v>1</v>
      </c>
      <c r="C28" s="70">
        <v>2</v>
      </c>
      <c r="D28" s="70"/>
      <c r="E28" s="70"/>
      <c r="F28" s="70">
        <v>3</v>
      </c>
    </row>
    <row r="29" spans="1:6" x14ac:dyDescent="0.3">
      <c r="A29" s="134" t="s">
        <v>1635</v>
      </c>
      <c r="B29" s="70"/>
      <c r="C29" s="70">
        <v>3</v>
      </c>
      <c r="D29" s="70">
        <v>3</v>
      </c>
      <c r="E29" s="70">
        <v>1</v>
      </c>
      <c r="F29" s="70">
        <v>7</v>
      </c>
    </row>
    <row r="30" spans="1:6" x14ac:dyDescent="0.3">
      <c r="A30" s="134" t="s">
        <v>913</v>
      </c>
      <c r="B30" s="70"/>
      <c r="C30" s="70">
        <v>1</v>
      </c>
      <c r="D30" s="70"/>
      <c r="E30" s="70"/>
      <c r="F30" s="70">
        <v>1</v>
      </c>
    </row>
    <row r="31" spans="1:6" x14ac:dyDescent="0.3">
      <c r="A31" s="134" t="s">
        <v>1036</v>
      </c>
      <c r="B31" s="70"/>
      <c r="C31" s="70">
        <v>1</v>
      </c>
      <c r="D31" s="70"/>
      <c r="E31" s="70"/>
      <c r="F31" s="70">
        <v>1</v>
      </c>
    </row>
    <row r="32" spans="1:6" x14ac:dyDescent="0.3">
      <c r="A32" s="134" t="s">
        <v>1957</v>
      </c>
      <c r="B32" s="70"/>
      <c r="C32" s="70"/>
      <c r="D32" s="70"/>
      <c r="E32" s="70">
        <v>1</v>
      </c>
      <c r="F32" s="70">
        <v>1</v>
      </c>
    </row>
    <row r="33" spans="1:6" x14ac:dyDescent="0.3">
      <c r="A33" s="134" t="s">
        <v>1647</v>
      </c>
      <c r="B33" s="70"/>
      <c r="C33" s="70">
        <v>1</v>
      </c>
      <c r="D33" s="70"/>
      <c r="E33" s="70"/>
      <c r="F33" s="70">
        <v>1</v>
      </c>
    </row>
    <row r="34" spans="1:6" x14ac:dyDescent="0.3">
      <c r="A34" s="134" t="s">
        <v>1700</v>
      </c>
      <c r="B34" s="70"/>
      <c r="C34" s="70"/>
      <c r="D34" s="70"/>
      <c r="E34" s="70">
        <v>1</v>
      </c>
      <c r="F34" s="70">
        <v>1</v>
      </c>
    </row>
    <row r="35" spans="1:6" x14ac:dyDescent="0.3">
      <c r="A35" s="134" t="s">
        <v>385</v>
      </c>
      <c r="B35" s="70"/>
      <c r="C35" s="70">
        <v>2</v>
      </c>
      <c r="D35" s="70">
        <v>1</v>
      </c>
      <c r="E35" s="70"/>
      <c r="F35" s="70">
        <v>3</v>
      </c>
    </row>
    <row r="36" spans="1:6" x14ac:dyDescent="0.3">
      <c r="A36" s="134" t="s">
        <v>1637</v>
      </c>
      <c r="B36" s="70"/>
      <c r="C36" s="70"/>
      <c r="D36" s="70">
        <v>1</v>
      </c>
      <c r="E36" s="70"/>
      <c r="F36" s="70">
        <v>1</v>
      </c>
    </row>
    <row r="37" spans="1:6" x14ac:dyDescent="0.3">
      <c r="A37" s="134" t="s">
        <v>174</v>
      </c>
      <c r="B37" s="70">
        <v>1</v>
      </c>
      <c r="C37" s="70"/>
      <c r="D37" s="70">
        <v>2</v>
      </c>
      <c r="E37" s="70"/>
      <c r="F37" s="70">
        <v>3</v>
      </c>
    </row>
    <row r="38" spans="1:6" x14ac:dyDescent="0.3">
      <c r="A38" s="134" t="s">
        <v>180</v>
      </c>
      <c r="B38" s="70">
        <v>2</v>
      </c>
      <c r="C38" s="70">
        <v>1</v>
      </c>
      <c r="D38" s="70">
        <v>1</v>
      </c>
      <c r="E38" s="70">
        <v>3</v>
      </c>
      <c r="F38" s="70">
        <v>7</v>
      </c>
    </row>
    <row r="39" spans="1:6" x14ac:dyDescent="0.3">
      <c r="A39" s="134" t="s">
        <v>695</v>
      </c>
      <c r="B39" s="70"/>
      <c r="C39" s="70">
        <v>2</v>
      </c>
      <c r="D39" s="70"/>
      <c r="E39" s="70">
        <v>1</v>
      </c>
      <c r="F39" s="70">
        <v>3</v>
      </c>
    </row>
    <row r="40" spans="1:6" x14ac:dyDescent="0.3">
      <c r="A40" s="134" t="s">
        <v>1762</v>
      </c>
      <c r="B40" s="70"/>
      <c r="C40" s="70"/>
      <c r="D40" s="70"/>
      <c r="E40" s="70">
        <v>1</v>
      </c>
      <c r="F40" s="70">
        <v>1</v>
      </c>
    </row>
    <row r="41" spans="1:6" x14ac:dyDescent="0.3">
      <c r="A41" s="134" t="s">
        <v>1217</v>
      </c>
      <c r="B41" s="70"/>
      <c r="C41" s="70"/>
      <c r="D41" s="70"/>
      <c r="E41" s="70">
        <v>1</v>
      </c>
      <c r="F41" s="70">
        <v>1</v>
      </c>
    </row>
    <row r="42" spans="1:6" x14ac:dyDescent="0.3">
      <c r="A42" s="134" t="s">
        <v>686</v>
      </c>
      <c r="B42" s="70"/>
      <c r="C42" s="70">
        <v>1</v>
      </c>
      <c r="D42" s="70"/>
      <c r="E42" s="70"/>
      <c r="F42" s="70">
        <v>1</v>
      </c>
    </row>
    <row r="43" spans="1:6" x14ac:dyDescent="0.3">
      <c r="A43" s="134" t="s">
        <v>1521</v>
      </c>
      <c r="B43" s="70"/>
      <c r="C43" s="70"/>
      <c r="D43" s="70"/>
      <c r="E43" s="70">
        <v>1</v>
      </c>
      <c r="F43" s="70">
        <v>1</v>
      </c>
    </row>
    <row r="44" spans="1:6" x14ac:dyDescent="0.3">
      <c r="A44" s="134" t="s">
        <v>1423</v>
      </c>
      <c r="B44" s="70"/>
      <c r="C44" s="70"/>
      <c r="D44" s="70">
        <v>1</v>
      </c>
      <c r="E44" s="70"/>
      <c r="F44" s="70">
        <v>1</v>
      </c>
    </row>
    <row r="45" spans="1:6" x14ac:dyDescent="0.3">
      <c r="A45" s="134" t="s">
        <v>2023</v>
      </c>
      <c r="B45" s="70"/>
      <c r="C45" s="70"/>
      <c r="D45" s="70"/>
      <c r="E45" s="70">
        <v>2</v>
      </c>
      <c r="F45" s="70">
        <v>2</v>
      </c>
    </row>
    <row r="46" spans="1:6" x14ac:dyDescent="0.3">
      <c r="A46" s="134" t="s">
        <v>1703</v>
      </c>
      <c r="B46" s="70"/>
      <c r="C46" s="70"/>
      <c r="D46" s="70"/>
      <c r="E46" s="70">
        <v>1</v>
      </c>
      <c r="F46" s="70">
        <v>1</v>
      </c>
    </row>
    <row r="47" spans="1:6" x14ac:dyDescent="0.3">
      <c r="A47" s="134" t="s">
        <v>1640</v>
      </c>
      <c r="B47" s="70"/>
      <c r="C47" s="70">
        <v>1</v>
      </c>
      <c r="D47" s="70"/>
      <c r="E47" s="70"/>
      <c r="F47" s="70">
        <v>1</v>
      </c>
    </row>
    <row r="48" spans="1:6" x14ac:dyDescent="0.3">
      <c r="A48" s="134" t="s">
        <v>355</v>
      </c>
      <c r="B48" s="70"/>
      <c r="C48" s="70">
        <v>2</v>
      </c>
      <c r="D48" s="70"/>
      <c r="E48" s="70"/>
      <c r="F48" s="70">
        <v>2</v>
      </c>
    </row>
    <row r="49" spans="1:6" x14ac:dyDescent="0.3">
      <c r="A49" s="134" t="s">
        <v>921</v>
      </c>
      <c r="B49" s="70"/>
      <c r="C49" s="70">
        <v>1</v>
      </c>
      <c r="D49" s="70"/>
      <c r="E49" s="70">
        <v>2</v>
      </c>
      <c r="F49" s="70">
        <v>3</v>
      </c>
    </row>
    <row r="50" spans="1:6" x14ac:dyDescent="0.3">
      <c r="A50" s="134" t="s">
        <v>1027</v>
      </c>
      <c r="B50" s="70"/>
      <c r="C50" s="70"/>
      <c r="D50" s="70">
        <v>1</v>
      </c>
      <c r="E50" s="70"/>
      <c r="F50" s="70">
        <v>1</v>
      </c>
    </row>
    <row r="51" spans="1:6" x14ac:dyDescent="0.3">
      <c r="A51" s="134" t="s">
        <v>221</v>
      </c>
      <c r="B51" s="70"/>
      <c r="C51" s="70">
        <v>1</v>
      </c>
      <c r="D51" s="70"/>
      <c r="E51" s="70"/>
      <c r="F51" s="70">
        <v>1</v>
      </c>
    </row>
    <row r="52" spans="1:6" x14ac:dyDescent="0.3">
      <c r="A52" s="134" t="s">
        <v>307</v>
      </c>
      <c r="B52" s="70"/>
      <c r="C52" s="70">
        <v>1</v>
      </c>
      <c r="D52" s="70"/>
      <c r="E52" s="70"/>
      <c r="F52" s="70">
        <v>1</v>
      </c>
    </row>
    <row r="53" spans="1:6" x14ac:dyDescent="0.3">
      <c r="A53" s="134" t="s">
        <v>774</v>
      </c>
      <c r="B53" s="70"/>
      <c r="C53" s="70">
        <v>1</v>
      </c>
      <c r="D53" s="70">
        <v>1</v>
      </c>
      <c r="E53" s="70"/>
      <c r="F53" s="70">
        <v>2</v>
      </c>
    </row>
    <row r="54" spans="1:6" x14ac:dyDescent="0.3">
      <c r="A54" s="134" t="s">
        <v>646</v>
      </c>
      <c r="B54" s="70"/>
      <c r="C54" s="70">
        <v>2</v>
      </c>
      <c r="D54" s="70"/>
      <c r="E54" s="70">
        <v>2</v>
      </c>
      <c r="F54" s="70">
        <v>4</v>
      </c>
    </row>
    <row r="55" spans="1:6" x14ac:dyDescent="0.3">
      <c r="A55" s="134" t="s">
        <v>6</v>
      </c>
      <c r="B55" s="70">
        <v>2</v>
      </c>
      <c r="C55" s="70">
        <v>1</v>
      </c>
      <c r="D55" s="70">
        <v>2</v>
      </c>
      <c r="E55" s="70"/>
      <c r="F55" s="70">
        <v>5</v>
      </c>
    </row>
    <row r="56" spans="1:6" x14ac:dyDescent="0.3">
      <c r="A56" s="134" t="s">
        <v>36</v>
      </c>
      <c r="B56" s="70">
        <v>3</v>
      </c>
      <c r="C56" s="70"/>
      <c r="D56" s="70"/>
      <c r="E56" s="70"/>
      <c r="F56" s="70">
        <v>3</v>
      </c>
    </row>
    <row r="57" spans="1:6" x14ac:dyDescent="0.3">
      <c r="A57" s="134" t="s">
        <v>1704</v>
      </c>
      <c r="B57" s="70"/>
      <c r="C57" s="70"/>
      <c r="D57" s="70"/>
      <c r="E57" s="70">
        <v>1</v>
      </c>
      <c r="F57" s="70">
        <v>1</v>
      </c>
    </row>
    <row r="58" spans="1:6" x14ac:dyDescent="0.3">
      <c r="A58" s="134" t="s">
        <v>223</v>
      </c>
      <c r="B58" s="70">
        <v>1</v>
      </c>
      <c r="C58" s="70">
        <v>3</v>
      </c>
      <c r="D58" s="70"/>
      <c r="E58" s="70"/>
      <c r="F58" s="70">
        <v>4</v>
      </c>
    </row>
    <row r="59" spans="1:6" x14ac:dyDescent="0.3">
      <c r="A59" s="134" t="s">
        <v>1641</v>
      </c>
      <c r="B59" s="70"/>
      <c r="C59" s="70"/>
      <c r="D59" s="70">
        <v>1</v>
      </c>
      <c r="E59" s="70"/>
      <c r="F59" s="70">
        <v>1</v>
      </c>
    </row>
    <row r="60" spans="1:6" x14ac:dyDescent="0.3">
      <c r="A60" s="134" t="s">
        <v>54</v>
      </c>
      <c r="B60" s="70">
        <v>1</v>
      </c>
      <c r="C60" s="70">
        <v>1</v>
      </c>
      <c r="D60" s="70"/>
      <c r="E60" s="70">
        <v>4</v>
      </c>
      <c r="F60" s="70">
        <v>6</v>
      </c>
    </row>
    <row r="61" spans="1:6" x14ac:dyDescent="0.3">
      <c r="A61" s="134" t="s">
        <v>30</v>
      </c>
      <c r="B61" s="70">
        <v>1</v>
      </c>
      <c r="C61" s="70"/>
      <c r="D61" s="70"/>
      <c r="E61" s="70"/>
      <c r="F61" s="70">
        <v>1</v>
      </c>
    </row>
    <row r="62" spans="1:6" x14ac:dyDescent="0.3">
      <c r="A62" s="134" t="s">
        <v>352</v>
      </c>
      <c r="B62" s="70"/>
      <c r="C62" s="70">
        <v>1</v>
      </c>
      <c r="D62" s="70">
        <v>1</v>
      </c>
      <c r="E62" s="70">
        <v>1</v>
      </c>
      <c r="F62" s="70">
        <v>3</v>
      </c>
    </row>
    <row r="63" spans="1:6" x14ac:dyDescent="0.3">
      <c r="A63" s="134" t="s">
        <v>273</v>
      </c>
      <c r="B63" s="70"/>
      <c r="C63" s="70">
        <v>2</v>
      </c>
      <c r="D63" s="70"/>
      <c r="E63" s="70">
        <v>2</v>
      </c>
      <c r="F63" s="70">
        <v>4</v>
      </c>
    </row>
    <row r="64" spans="1:6" x14ac:dyDescent="0.3">
      <c r="A64" s="134" t="s">
        <v>58</v>
      </c>
      <c r="B64" s="70"/>
      <c r="C64" s="70">
        <v>3</v>
      </c>
      <c r="D64" s="70"/>
      <c r="E64" s="70"/>
      <c r="F64" s="70">
        <v>3</v>
      </c>
    </row>
    <row r="65" spans="1:6" x14ac:dyDescent="0.3">
      <c r="A65" s="134" t="s">
        <v>1642</v>
      </c>
      <c r="B65" s="70">
        <v>1</v>
      </c>
      <c r="C65" s="70"/>
      <c r="D65" s="70"/>
      <c r="E65" s="70"/>
      <c r="F65" s="70">
        <v>1</v>
      </c>
    </row>
    <row r="66" spans="1:6" x14ac:dyDescent="0.3">
      <c r="A66" s="134" t="s">
        <v>1984</v>
      </c>
      <c r="B66" s="70"/>
      <c r="C66" s="70"/>
      <c r="D66" s="70"/>
      <c r="E66" s="70">
        <v>2</v>
      </c>
      <c r="F66" s="70">
        <v>2</v>
      </c>
    </row>
    <row r="67" spans="1:6" x14ac:dyDescent="0.3">
      <c r="A67" s="134" t="s">
        <v>1109</v>
      </c>
      <c r="B67" s="70"/>
      <c r="C67" s="70"/>
      <c r="D67" s="70">
        <v>1</v>
      </c>
      <c r="E67" s="70"/>
      <c r="F67" s="70">
        <v>1</v>
      </c>
    </row>
    <row r="68" spans="1:6" x14ac:dyDescent="0.3">
      <c r="A68" s="134" t="s">
        <v>1761</v>
      </c>
      <c r="B68" s="70"/>
      <c r="C68" s="70"/>
      <c r="D68" s="70"/>
      <c r="E68" s="70">
        <v>2</v>
      </c>
      <c r="F68" s="70">
        <v>2</v>
      </c>
    </row>
    <row r="69" spans="1:6" x14ac:dyDescent="0.3">
      <c r="A69" s="134" t="s">
        <v>1982</v>
      </c>
      <c r="B69" s="70"/>
      <c r="C69" s="70"/>
      <c r="D69" s="70">
        <v>1</v>
      </c>
      <c r="E69" s="70"/>
      <c r="F69" s="70">
        <v>1</v>
      </c>
    </row>
    <row r="70" spans="1:6" x14ac:dyDescent="0.3">
      <c r="A70" s="134" t="s">
        <v>1980</v>
      </c>
      <c r="B70" s="70"/>
      <c r="C70" s="70"/>
      <c r="D70" s="70">
        <v>2</v>
      </c>
      <c r="E70" s="70"/>
      <c r="F70" s="70">
        <v>2</v>
      </c>
    </row>
    <row r="71" spans="1:6" x14ac:dyDescent="0.3">
      <c r="A71" s="134" t="s">
        <v>1981</v>
      </c>
      <c r="B71" s="70"/>
      <c r="C71" s="70"/>
      <c r="D71" s="70">
        <v>1</v>
      </c>
      <c r="E71" s="70"/>
      <c r="F71" s="70">
        <v>1</v>
      </c>
    </row>
    <row r="72" spans="1:6" x14ac:dyDescent="0.3">
      <c r="A72" s="134" t="s">
        <v>161</v>
      </c>
      <c r="B72" s="70">
        <v>1</v>
      </c>
      <c r="C72" s="70">
        <v>1</v>
      </c>
      <c r="D72" s="70"/>
      <c r="E72" s="70"/>
      <c r="F72" s="70">
        <v>2</v>
      </c>
    </row>
    <row r="73" spans="1:6" x14ac:dyDescent="0.3">
      <c r="A73" s="134" t="s">
        <v>1702</v>
      </c>
      <c r="B73" s="70"/>
      <c r="C73" s="70"/>
      <c r="D73" s="70"/>
      <c r="E73" s="70">
        <v>2</v>
      </c>
      <c r="F73" s="70">
        <v>2</v>
      </c>
    </row>
    <row r="74" spans="1:6" x14ac:dyDescent="0.3">
      <c r="A74" s="134" t="s">
        <v>1104</v>
      </c>
      <c r="B74" s="70"/>
      <c r="C74" s="70">
        <v>1</v>
      </c>
      <c r="D74" s="70">
        <v>1</v>
      </c>
      <c r="E74" s="70">
        <v>1</v>
      </c>
      <c r="F74" s="70">
        <v>3</v>
      </c>
    </row>
    <row r="75" spans="1:6" x14ac:dyDescent="0.3">
      <c r="A75" s="134" t="s">
        <v>916</v>
      </c>
      <c r="B75" s="70"/>
      <c r="C75" s="70"/>
      <c r="D75" s="70">
        <v>2</v>
      </c>
      <c r="E75" s="70"/>
      <c r="F75" s="70">
        <v>2</v>
      </c>
    </row>
    <row r="76" spans="1:6" x14ac:dyDescent="0.3">
      <c r="A76" s="134" t="s">
        <v>1643</v>
      </c>
      <c r="B76" s="70"/>
      <c r="C76" s="70">
        <v>1</v>
      </c>
      <c r="D76" s="70"/>
      <c r="E76" s="70"/>
      <c r="F76" s="70">
        <v>1</v>
      </c>
    </row>
    <row r="77" spans="1:6" x14ac:dyDescent="0.3">
      <c r="A77" s="134" t="s">
        <v>1099</v>
      </c>
      <c r="B77" s="70"/>
      <c r="C77" s="70"/>
      <c r="D77" s="70"/>
      <c r="E77" s="70">
        <v>1</v>
      </c>
      <c r="F77" s="70">
        <v>1</v>
      </c>
    </row>
    <row r="78" spans="1:6" x14ac:dyDescent="0.3">
      <c r="A78" s="134" t="s">
        <v>691</v>
      </c>
      <c r="B78" s="70"/>
      <c r="C78" s="70">
        <v>2</v>
      </c>
      <c r="D78" s="70"/>
      <c r="E78" s="70"/>
      <c r="F78" s="70">
        <v>2</v>
      </c>
    </row>
    <row r="79" spans="1:6" x14ac:dyDescent="0.3">
      <c r="A79" s="134" t="s">
        <v>718</v>
      </c>
      <c r="B79" s="70"/>
      <c r="C79" s="70"/>
      <c r="D79" s="70">
        <v>1</v>
      </c>
      <c r="E79" s="70"/>
      <c r="F79" s="70">
        <v>1</v>
      </c>
    </row>
    <row r="80" spans="1:6" x14ac:dyDescent="0.3">
      <c r="A80" s="134" t="s">
        <v>1165</v>
      </c>
      <c r="B80" s="70"/>
      <c r="C80" s="70"/>
      <c r="D80" s="70">
        <v>1</v>
      </c>
      <c r="E80" s="70"/>
      <c r="F80" s="70">
        <v>1</v>
      </c>
    </row>
    <row r="81" spans="1:6" x14ac:dyDescent="0.3">
      <c r="A81" s="134" t="s">
        <v>248</v>
      </c>
      <c r="B81" s="70">
        <v>1</v>
      </c>
      <c r="C81" s="70"/>
      <c r="D81" s="70"/>
      <c r="E81" s="70">
        <v>2</v>
      </c>
      <c r="F81" s="70">
        <v>3</v>
      </c>
    </row>
    <row r="82" spans="1:6" x14ac:dyDescent="0.3">
      <c r="A82" s="134" t="s">
        <v>633</v>
      </c>
      <c r="B82" s="70"/>
      <c r="C82" s="70">
        <v>3</v>
      </c>
      <c r="D82" s="70">
        <v>1</v>
      </c>
      <c r="E82" s="70"/>
      <c r="F82" s="70">
        <v>4</v>
      </c>
    </row>
    <row r="83" spans="1:6" x14ac:dyDescent="0.3">
      <c r="A83" s="134" t="s">
        <v>1965</v>
      </c>
      <c r="B83" s="70"/>
      <c r="C83" s="70"/>
      <c r="D83" s="70"/>
      <c r="E83" s="70">
        <v>2</v>
      </c>
      <c r="F83" s="70">
        <v>2</v>
      </c>
    </row>
    <row r="84" spans="1:6" x14ac:dyDescent="0.3">
      <c r="A84" s="134" t="s">
        <v>637</v>
      </c>
      <c r="B84" s="70"/>
      <c r="C84" s="70">
        <v>1</v>
      </c>
      <c r="D84" s="70"/>
      <c r="E84" s="70">
        <v>2</v>
      </c>
      <c r="F84" s="70">
        <v>3</v>
      </c>
    </row>
    <row r="85" spans="1:6" x14ac:dyDescent="0.3">
      <c r="A85" s="134" t="s">
        <v>1648</v>
      </c>
      <c r="B85" s="70"/>
      <c r="C85" s="70"/>
      <c r="D85" s="70">
        <v>1</v>
      </c>
      <c r="E85" s="70"/>
      <c r="F85" s="70">
        <v>1</v>
      </c>
    </row>
    <row r="86" spans="1:6" x14ac:dyDescent="0.3">
      <c r="A86" s="134" t="s">
        <v>2115</v>
      </c>
      <c r="B86" s="70"/>
      <c r="C86" s="70"/>
      <c r="D86" s="70"/>
      <c r="E86" s="70">
        <v>1</v>
      </c>
      <c r="F86" s="70">
        <v>1</v>
      </c>
    </row>
    <row r="87" spans="1:6" x14ac:dyDescent="0.3">
      <c r="A87" s="134" t="s">
        <v>2084</v>
      </c>
      <c r="B87" s="70"/>
      <c r="C87" s="70"/>
      <c r="D87" s="70"/>
      <c r="E87" s="70">
        <v>1</v>
      </c>
      <c r="F87" s="70">
        <v>1</v>
      </c>
    </row>
    <row r="88" spans="1:6" x14ac:dyDescent="0.3">
      <c r="A88" s="134" t="s">
        <v>1597</v>
      </c>
      <c r="B88" s="70">
        <v>48</v>
      </c>
      <c r="C88" s="70">
        <v>62</v>
      </c>
      <c r="D88" s="70">
        <v>53</v>
      </c>
      <c r="E88" s="70">
        <v>62</v>
      </c>
      <c r="F88" s="70">
        <v>225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O307"/>
  <sheetViews>
    <sheetView zoomScale="110" zoomScaleNormal="110" workbookViewId="0">
      <pane xSplit="5" ySplit="1" topLeftCell="L206" activePane="bottomRight" state="frozen"/>
      <selection pane="topRight" activeCell="F1" sqref="F1"/>
      <selection pane="bottomLeft" activeCell="A2" sqref="A2"/>
      <selection pane="bottomRight" activeCell="A216" sqref="A216:XFD219"/>
    </sheetView>
  </sheetViews>
  <sheetFormatPr defaultColWidth="9.33203125" defaultRowHeight="13.8" x14ac:dyDescent="0.3"/>
  <cols>
    <col min="1" max="1" width="10.6640625" style="57" customWidth="1"/>
    <col min="2" max="2" width="10.88671875" style="54" bestFit="1" customWidth="1"/>
    <col min="3" max="3" width="29.33203125" style="57" bestFit="1" customWidth="1"/>
    <col min="4" max="4" width="27" style="57" bestFit="1" customWidth="1"/>
    <col min="5" max="5" width="13.44140625" style="16" bestFit="1" customWidth="1"/>
    <col min="6" max="6" width="40.109375" style="94" bestFit="1" customWidth="1"/>
    <col min="7" max="7" width="16.44140625" style="173" customWidth="1"/>
    <col min="8" max="8" width="16.44140625" style="57" customWidth="1"/>
    <col min="9" max="10" width="13.109375" style="14" customWidth="1"/>
    <col min="11" max="11" width="12.6640625" style="14" customWidth="1"/>
    <col min="12" max="12" width="11.33203125" style="15" bestFit="1" customWidth="1"/>
    <col min="13" max="13" width="9.6640625" style="15" bestFit="1" customWidth="1"/>
    <col min="14" max="14" width="15" style="57" customWidth="1"/>
    <col min="15" max="15" width="27.5546875" style="57" customWidth="1"/>
    <col min="16" max="16" width="22.33203125" style="57" customWidth="1"/>
    <col min="17" max="18" width="15" style="57" customWidth="1"/>
    <col min="19" max="19" width="15" style="176" customWidth="1"/>
    <col min="20" max="20" width="29.109375" style="57" customWidth="1"/>
    <col min="21" max="21" width="13" style="95" customWidth="1"/>
    <col min="22" max="24" width="11.6640625" style="15" customWidth="1"/>
    <col min="25" max="25" width="18.33203125" style="11" customWidth="1"/>
    <col min="26" max="26" width="17.6640625" style="18" bestFit="1" customWidth="1"/>
    <col min="27" max="27" width="12.33203125" style="57" customWidth="1"/>
    <col min="28" max="28" width="38.6640625" style="57" bestFit="1" customWidth="1"/>
    <col min="29" max="29" width="11.109375" style="57" customWidth="1"/>
    <col min="30" max="30" width="8.33203125" style="57" customWidth="1"/>
    <col min="31" max="31" width="18" style="57" customWidth="1"/>
    <col min="32" max="32" width="12.33203125" style="57" customWidth="1"/>
    <col min="33" max="33" width="10.44140625" style="57" customWidth="1"/>
    <col min="34" max="34" width="15.6640625" style="95" customWidth="1"/>
    <col min="35" max="35" width="14.88671875" style="57" customWidth="1"/>
    <col min="36" max="36" width="13.88671875" style="88" bestFit="1" customWidth="1"/>
    <col min="37" max="38" width="11.33203125" style="88" customWidth="1"/>
    <col min="39" max="40" width="9.33203125" style="57"/>
    <col min="41" max="41" width="13.44140625" style="95" bestFit="1" customWidth="1"/>
    <col min="42" max="16384" width="9.33203125" style="57"/>
  </cols>
  <sheetData>
    <row r="1" spans="1:41" s="91" customFormat="1" x14ac:dyDescent="0.3">
      <c r="A1" s="30" t="s">
        <v>238</v>
      </c>
      <c r="B1" s="58" t="s">
        <v>160</v>
      </c>
      <c r="C1" s="30" t="s">
        <v>1964</v>
      </c>
      <c r="D1" s="30" t="s">
        <v>1512</v>
      </c>
      <c r="E1" s="97" t="s">
        <v>267</v>
      </c>
      <c r="F1" s="60" t="s">
        <v>2</v>
      </c>
      <c r="G1" s="164" t="s">
        <v>648</v>
      </c>
      <c r="H1" s="30" t="s">
        <v>1605</v>
      </c>
      <c r="I1" s="61" t="s">
        <v>531</v>
      </c>
      <c r="J1" s="61" t="s">
        <v>1627</v>
      </c>
      <c r="K1" s="61" t="s">
        <v>1238</v>
      </c>
      <c r="L1" s="62" t="s">
        <v>270</v>
      </c>
      <c r="M1" s="62" t="s">
        <v>271</v>
      </c>
      <c r="N1" s="30" t="s">
        <v>1</v>
      </c>
      <c r="O1" s="30" t="s">
        <v>0</v>
      </c>
      <c r="P1" s="30" t="s">
        <v>33</v>
      </c>
      <c r="Q1" s="30" t="s">
        <v>1563</v>
      </c>
      <c r="R1" s="30" t="s">
        <v>1778</v>
      </c>
      <c r="S1" s="174" t="s">
        <v>1779</v>
      </c>
      <c r="T1" s="30" t="s">
        <v>1522</v>
      </c>
      <c r="U1" s="59" t="s">
        <v>266</v>
      </c>
      <c r="V1" s="62" t="s">
        <v>530</v>
      </c>
      <c r="W1" s="62" t="s">
        <v>679</v>
      </c>
      <c r="X1" s="62" t="s">
        <v>680</v>
      </c>
      <c r="Y1" s="30" t="s">
        <v>250</v>
      </c>
      <c r="Z1" s="63" t="s">
        <v>263</v>
      </c>
      <c r="AA1" s="30" t="s">
        <v>264</v>
      </c>
      <c r="AB1" s="30" t="s">
        <v>70</v>
      </c>
      <c r="AC1" s="30" t="s">
        <v>269</v>
      </c>
      <c r="AD1" s="30" t="s">
        <v>1191</v>
      </c>
      <c r="AE1" s="30" t="s">
        <v>1192</v>
      </c>
      <c r="AF1" s="30" t="s">
        <v>315</v>
      </c>
      <c r="AG1" s="30" t="s">
        <v>316</v>
      </c>
      <c r="AH1" s="31" t="s">
        <v>265</v>
      </c>
      <c r="AI1" s="30" t="s">
        <v>268</v>
      </c>
      <c r="AJ1" s="30" t="s">
        <v>415</v>
      </c>
      <c r="AK1" s="30" t="s">
        <v>416</v>
      </c>
      <c r="AL1" s="30" t="s">
        <v>858</v>
      </c>
      <c r="AM1" s="30" t="s">
        <v>346</v>
      </c>
      <c r="AN1" s="30" t="s">
        <v>536</v>
      </c>
      <c r="AO1" s="31" t="s">
        <v>538</v>
      </c>
    </row>
    <row r="2" spans="1:41" s="191" customFormat="1" x14ac:dyDescent="0.3">
      <c r="A2" s="11" t="s">
        <v>240</v>
      </c>
      <c r="B2" s="54" t="s">
        <v>241</v>
      </c>
      <c r="C2" s="11" t="s">
        <v>1595</v>
      </c>
      <c r="D2" s="11" t="s">
        <v>10</v>
      </c>
      <c r="E2" s="16">
        <v>41899</v>
      </c>
      <c r="F2" s="64" t="s">
        <v>13</v>
      </c>
      <c r="G2" s="165"/>
      <c r="H2" s="14">
        <f t="shared" ref="H2:H65" si="0">MONTH(E2)</f>
        <v>9</v>
      </c>
      <c r="I2" s="14">
        <f t="shared" ref="I2:I65" si="1">YEAR(E2)</f>
        <v>2014</v>
      </c>
      <c r="J2" s="14">
        <f t="shared" ref="J2:J65" si="2">IF(E2&lt;DATE(2015,7,31),1,2)</f>
        <v>1</v>
      </c>
      <c r="K2" s="14">
        <f t="shared" ref="K2:K65" si="3">IF(E2&gt;(DATE(2015,12,31)),4,IF(E2&gt;(DATE(2015,6,30)),3,IF(E2&gt;(DATE(2014,12,31)),2,IF(E2&gt;(DATE(2014,8,1)),1,"NA"))))</f>
        <v>1</v>
      </c>
      <c r="L2" s="15">
        <v>30</v>
      </c>
      <c r="M2" s="15">
        <v>1</v>
      </c>
      <c r="N2" s="11" t="s">
        <v>1420</v>
      </c>
      <c r="O2" s="11" t="str">
        <f t="shared" ref="O2:O33" si="4">C2</f>
        <v>Gammel Hellerup Gymnasium</v>
      </c>
      <c r="P2" s="11" t="s">
        <v>829</v>
      </c>
      <c r="Q2" s="11" t="s">
        <v>830</v>
      </c>
      <c r="R2" s="11" t="s">
        <v>1796</v>
      </c>
      <c r="S2" s="175" t="str">
        <f>VLOOKUP(GYM!R62,Kommune_Regioner!$A$2:$B$99,2,TRUE)</f>
        <v>Hovedstaden</v>
      </c>
      <c r="T2" s="68" t="str">
        <f t="shared" ref="T2:T28" si="5">P2&amp;", "&amp;Q2</f>
        <v>Svanemøllevej 87, 2900 Hellerup</v>
      </c>
      <c r="U2" s="16"/>
      <c r="V2" s="17">
        <v>0</v>
      </c>
      <c r="W2" s="17" t="s">
        <v>1059</v>
      </c>
      <c r="X2" s="17">
        <f t="shared" ref="X2:X33" si="6">V2*L2</f>
        <v>0</v>
      </c>
      <c r="Y2" s="11"/>
      <c r="Z2" s="18">
        <v>41780</v>
      </c>
      <c r="AA2" s="19">
        <v>41870</v>
      </c>
      <c r="AB2" s="11" t="s">
        <v>360</v>
      </c>
      <c r="AC2" s="11" t="str">
        <f t="shared" ref="AC2:AC33" si="7">D2</f>
        <v>Bo Kildeager</v>
      </c>
      <c r="AD2" s="11" t="s">
        <v>361</v>
      </c>
      <c r="AE2" s="11" t="s">
        <v>362</v>
      </c>
      <c r="AF2" s="20">
        <v>55.717801999999999</v>
      </c>
      <c r="AG2" s="20">
        <v>12.50389</v>
      </c>
      <c r="AH2" s="12">
        <v>41869</v>
      </c>
      <c r="AI2" s="11" t="str">
        <f t="shared" ref="AI2:AI25" si="8">"DL_"&amp;B2</f>
        <v>DL_aTest01</v>
      </c>
      <c r="AJ2" s="19">
        <v>41877</v>
      </c>
      <c r="AK2" s="11" t="s">
        <v>417</v>
      </c>
      <c r="AL2" s="11"/>
      <c r="AM2" s="11"/>
      <c r="AN2" s="11" t="s">
        <v>537</v>
      </c>
      <c r="AO2" s="12">
        <v>41887</v>
      </c>
    </row>
    <row r="3" spans="1:41" x14ac:dyDescent="0.3">
      <c r="A3" s="11" t="s">
        <v>240</v>
      </c>
      <c r="B3" s="54" t="s">
        <v>242</v>
      </c>
      <c r="C3" s="11" t="s">
        <v>1595</v>
      </c>
      <c r="D3" s="11" t="s">
        <v>9</v>
      </c>
      <c r="E3" s="16">
        <v>41901</v>
      </c>
      <c r="F3" s="64" t="s">
        <v>12</v>
      </c>
      <c r="G3" s="165"/>
      <c r="H3" s="14">
        <f t="shared" si="0"/>
        <v>9</v>
      </c>
      <c r="I3" s="14">
        <f t="shared" si="1"/>
        <v>2014</v>
      </c>
      <c r="J3" s="14">
        <f t="shared" si="2"/>
        <v>1</v>
      </c>
      <c r="K3" s="14">
        <f t="shared" si="3"/>
        <v>1</v>
      </c>
      <c r="L3" s="15">
        <v>31</v>
      </c>
      <c r="M3" s="15">
        <v>1</v>
      </c>
      <c r="N3" s="11" t="s">
        <v>1415</v>
      </c>
      <c r="O3" s="11" t="str">
        <f t="shared" si="4"/>
        <v>Gammel Hellerup Gymnasium</v>
      </c>
      <c r="P3" s="11" t="s">
        <v>829</v>
      </c>
      <c r="Q3" s="11" t="s">
        <v>830</v>
      </c>
      <c r="R3" s="11" t="s">
        <v>1796</v>
      </c>
      <c r="S3" s="175" t="str">
        <f>VLOOKUP(GYM!R63,Kommune_Regioner!$A$2:$B$99,2,TRUE)</f>
        <v>Sjælland</v>
      </c>
      <c r="T3" s="68" t="str">
        <f t="shared" si="5"/>
        <v>Svanemøllevej 87, 2900 Hellerup</v>
      </c>
      <c r="U3" s="16"/>
      <c r="V3" s="17">
        <v>0</v>
      </c>
      <c r="W3" s="17" t="s">
        <v>1059</v>
      </c>
      <c r="X3" s="17">
        <f t="shared" si="6"/>
        <v>0</v>
      </c>
      <c r="Z3" s="18">
        <v>41780</v>
      </c>
      <c r="AA3" s="19">
        <v>41883</v>
      </c>
      <c r="AB3" s="11" t="s">
        <v>476</v>
      </c>
      <c r="AC3" s="11" t="str">
        <f t="shared" si="7"/>
        <v>Trine Iversen</v>
      </c>
      <c r="AD3" s="11"/>
      <c r="AE3" s="11"/>
      <c r="AF3" s="20">
        <v>55.752488999999997</v>
      </c>
      <c r="AG3" s="20">
        <v>12.534553000000001</v>
      </c>
      <c r="AH3" s="12">
        <v>41878</v>
      </c>
      <c r="AI3" s="11" t="str">
        <f t="shared" si="8"/>
        <v>DL_aTest02</v>
      </c>
      <c r="AJ3" s="11"/>
      <c r="AK3" s="11"/>
      <c r="AL3" s="11"/>
      <c r="AM3" s="11"/>
      <c r="AN3" s="11" t="s">
        <v>537</v>
      </c>
      <c r="AO3" s="12">
        <v>41887</v>
      </c>
    </row>
    <row r="4" spans="1:41" s="191" customFormat="1" x14ac:dyDescent="0.3">
      <c r="A4" s="11" t="s">
        <v>240</v>
      </c>
      <c r="B4" s="54" t="s">
        <v>243</v>
      </c>
      <c r="C4" s="11" t="s">
        <v>1631</v>
      </c>
      <c r="D4" s="11" t="s">
        <v>16</v>
      </c>
      <c r="E4" s="16">
        <v>41905</v>
      </c>
      <c r="F4" s="64" t="s">
        <v>17</v>
      </c>
      <c r="G4" s="165"/>
      <c r="H4" s="14">
        <f t="shared" si="0"/>
        <v>9</v>
      </c>
      <c r="I4" s="14">
        <f t="shared" si="1"/>
        <v>2014</v>
      </c>
      <c r="J4" s="14">
        <f t="shared" si="2"/>
        <v>1</v>
      </c>
      <c r="K4" s="14">
        <f t="shared" si="3"/>
        <v>1</v>
      </c>
      <c r="L4" s="15">
        <v>17</v>
      </c>
      <c r="M4" s="15">
        <v>1</v>
      </c>
      <c r="N4" s="11" t="s">
        <v>1415</v>
      </c>
      <c r="O4" s="11" t="str">
        <f t="shared" si="4"/>
        <v>Falkonergårdens Gymnasium og HF-Kursus</v>
      </c>
      <c r="P4" s="11" t="s">
        <v>1410</v>
      </c>
      <c r="Q4" s="11" t="s">
        <v>1232</v>
      </c>
      <c r="R4" s="11" t="s">
        <v>1805</v>
      </c>
      <c r="S4" s="175" t="str">
        <f>VLOOKUP(GYM!R47,Kommune_Regioner!$A$2:$B$99,2,TRUE)</f>
        <v>Hovedstaden</v>
      </c>
      <c r="T4" s="68" t="str">
        <f t="shared" si="5"/>
        <v>Sønderjyllands Alle 25, 2000 Frederiksberg C</v>
      </c>
      <c r="U4" s="16"/>
      <c r="V4" s="17">
        <v>0</v>
      </c>
      <c r="W4" s="17" t="s">
        <v>1059</v>
      </c>
      <c r="X4" s="17">
        <f t="shared" si="6"/>
        <v>0</v>
      </c>
      <c r="Y4" s="11"/>
      <c r="Z4" s="18">
        <v>41780</v>
      </c>
      <c r="AA4" s="19">
        <v>41823</v>
      </c>
      <c r="AB4" s="11"/>
      <c r="AC4" s="11" t="str">
        <f t="shared" si="7"/>
        <v>Morten Green Skaarup</v>
      </c>
      <c r="AD4" s="11"/>
      <c r="AE4" s="11"/>
      <c r="AF4" s="20"/>
      <c r="AG4" s="20"/>
      <c r="AH4" s="12"/>
      <c r="AI4" s="11" t="str">
        <f t="shared" si="8"/>
        <v>DL_aTest03</v>
      </c>
      <c r="AJ4" s="11"/>
      <c r="AK4" s="11"/>
      <c r="AL4" s="11"/>
      <c r="AM4" s="11"/>
      <c r="AN4" s="11" t="s">
        <v>537</v>
      </c>
      <c r="AO4" s="12">
        <v>41887</v>
      </c>
    </row>
    <row r="5" spans="1:41" s="191" customFormat="1" ht="13.95" customHeight="1" x14ac:dyDescent="0.3">
      <c r="A5" s="11" t="s">
        <v>240</v>
      </c>
      <c r="B5" s="54" t="s">
        <v>244</v>
      </c>
      <c r="C5" s="11" t="s">
        <v>1631</v>
      </c>
      <c r="D5" s="11" t="s">
        <v>18</v>
      </c>
      <c r="E5" s="16">
        <v>41906</v>
      </c>
      <c r="F5" s="64" t="s">
        <v>261</v>
      </c>
      <c r="G5" s="165"/>
      <c r="H5" s="14">
        <f t="shared" si="0"/>
        <v>9</v>
      </c>
      <c r="I5" s="14">
        <f t="shared" si="1"/>
        <v>2014</v>
      </c>
      <c r="J5" s="14">
        <f t="shared" si="2"/>
        <v>1</v>
      </c>
      <c r="K5" s="14">
        <f t="shared" si="3"/>
        <v>1</v>
      </c>
      <c r="L5" s="15">
        <v>24</v>
      </c>
      <c r="M5" s="15">
        <v>1</v>
      </c>
      <c r="N5" s="11" t="s">
        <v>1415</v>
      </c>
      <c r="O5" s="11" t="str">
        <f t="shared" si="4"/>
        <v>Falkonergårdens Gymnasium og HF-Kursus</v>
      </c>
      <c r="P5" s="11" t="s">
        <v>1410</v>
      </c>
      <c r="Q5" s="11" t="s">
        <v>1232</v>
      </c>
      <c r="R5" s="11" t="s">
        <v>1805</v>
      </c>
      <c r="S5" s="175" t="e">
        <f>VLOOKUP(GYM!R48,Kommune_Regioner!$A$2:$B$99,2,TRUE)</f>
        <v>#N/A</v>
      </c>
      <c r="T5" s="68" t="str">
        <f t="shared" si="5"/>
        <v>Sønderjyllands Alle 25, 2000 Frederiksberg C</v>
      </c>
      <c r="U5" s="16"/>
      <c r="V5" s="17">
        <v>0</v>
      </c>
      <c r="W5" s="17" t="s">
        <v>1059</v>
      </c>
      <c r="X5" s="17">
        <f t="shared" si="6"/>
        <v>0</v>
      </c>
      <c r="Y5" s="11" t="s">
        <v>253</v>
      </c>
      <c r="Z5" s="18">
        <v>41780</v>
      </c>
      <c r="AA5" s="19">
        <v>41872</v>
      </c>
      <c r="AB5" s="11" t="s">
        <v>378</v>
      </c>
      <c r="AC5" s="11" t="str">
        <f t="shared" si="7"/>
        <v>Signe Markman</v>
      </c>
      <c r="AD5" s="11" t="s">
        <v>379</v>
      </c>
      <c r="AE5" s="11" t="s">
        <v>380</v>
      </c>
      <c r="AF5" s="20">
        <v>55.676389</v>
      </c>
      <c r="AG5" s="20">
        <v>12.481111</v>
      </c>
      <c r="AH5" s="12">
        <v>41865</v>
      </c>
      <c r="AI5" s="11" t="str">
        <f t="shared" si="8"/>
        <v>DL_aTest04</v>
      </c>
      <c r="AJ5" s="19">
        <v>41877</v>
      </c>
      <c r="AK5" s="11" t="s">
        <v>417</v>
      </c>
      <c r="AL5" s="11"/>
      <c r="AM5" s="11"/>
      <c r="AN5" s="11" t="s">
        <v>537</v>
      </c>
      <c r="AO5" s="12">
        <v>41887</v>
      </c>
    </row>
    <row r="6" spans="1:41" s="191" customFormat="1" ht="13.95" customHeight="1" x14ac:dyDescent="0.3">
      <c r="A6" s="11" t="s">
        <v>240</v>
      </c>
      <c r="B6" s="54" t="s">
        <v>245</v>
      </c>
      <c r="C6" s="11" t="s">
        <v>1595</v>
      </c>
      <c r="D6" s="11" t="s">
        <v>11</v>
      </c>
      <c r="E6" s="16">
        <v>41907</v>
      </c>
      <c r="F6" s="64" t="s">
        <v>14</v>
      </c>
      <c r="G6" s="165"/>
      <c r="H6" s="14">
        <f t="shared" si="0"/>
        <v>9</v>
      </c>
      <c r="I6" s="14">
        <f t="shared" si="1"/>
        <v>2014</v>
      </c>
      <c r="J6" s="14">
        <f t="shared" si="2"/>
        <v>1</v>
      </c>
      <c r="K6" s="14">
        <f t="shared" si="3"/>
        <v>1</v>
      </c>
      <c r="L6" s="15">
        <v>22</v>
      </c>
      <c r="M6" s="15">
        <v>1</v>
      </c>
      <c r="N6" s="11" t="s">
        <v>1415</v>
      </c>
      <c r="O6" s="11" t="str">
        <f t="shared" si="4"/>
        <v>Gammel Hellerup Gymnasium</v>
      </c>
      <c r="P6" s="11" t="s">
        <v>829</v>
      </c>
      <c r="Q6" s="11" t="s">
        <v>830</v>
      </c>
      <c r="R6" s="11" t="s">
        <v>1796</v>
      </c>
      <c r="S6" s="175" t="str">
        <f>VLOOKUP(GYM!R64,Kommune_Regioner!$A$2:$B$99,2,TRUE)</f>
        <v>Hovedstaden</v>
      </c>
      <c r="T6" s="68" t="str">
        <f t="shared" si="5"/>
        <v>Svanemøllevej 87, 2900 Hellerup</v>
      </c>
      <c r="U6" s="16"/>
      <c r="V6" s="17">
        <v>0</v>
      </c>
      <c r="W6" s="17" t="s">
        <v>1059</v>
      </c>
      <c r="X6" s="17">
        <f t="shared" si="6"/>
        <v>0</v>
      </c>
      <c r="Y6" s="11"/>
      <c r="Z6" s="18">
        <v>41780</v>
      </c>
      <c r="AA6" s="19">
        <v>41883</v>
      </c>
      <c r="AB6" s="11" t="s">
        <v>470</v>
      </c>
      <c r="AC6" s="11" t="str">
        <f t="shared" si="7"/>
        <v>Signe Vie</v>
      </c>
      <c r="AD6" s="11"/>
      <c r="AE6" s="11"/>
      <c r="AF6" s="21">
        <v>55.721756999999997</v>
      </c>
      <c r="AG6" s="21">
        <v>12.548605999999999</v>
      </c>
      <c r="AH6" s="12">
        <v>41878</v>
      </c>
      <c r="AI6" s="11" t="str">
        <f t="shared" si="8"/>
        <v>DL_aTest05</v>
      </c>
      <c r="AJ6" s="11"/>
      <c r="AK6" s="11"/>
      <c r="AL6" s="11"/>
      <c r="AM6" s="11"/>
      <c r="AN6" s="11" t="s">
        <v>537</v>
      </c>
      <c r="AO6" s="12">
        <v>41887</v>
      </c>
    </row>
    <row r="7" spans="1:41" s="191" customFormat="1" x14ac:dyDescent="0.3">
      <c r="A7" s="11" t="s">
        <v>240</v>
      </c>
      <c r="B7" s="54" t="s">
        <v>246</v>
      </c>
      <c r="C7" s="11" t="s">
        <v>1631</v>
      </c>
      <c r="D7" s="11" t="s">
        <v>19</v>
      </c>
      <c r="E7" s="16">
        <v>41908</v>
      </c>
      <c r="F7" s="64" t="s">
        <v>20</v>
      </c>
      <c r="G7" s="165"/>
      <c r="H7" s="14">
        <f t="shared" si="0"/>
        <v>9</v>
      </c>
      <c r="I7" s="14">
        <f t="shared" si="1"/>
        <v>2014</v>
      </c>
      <c r="J7" s="14">
        <f t="shared" si="2"/>
        <v>1</v>
      </c>
      <c r="K7" s="14">
        <f t="shared" si="3"/>
        <v>1</v>
      </c>
      <c r="L7" s="15">
        <v>16</v>
      </c>
      <c r="M7" s="15">
        <v>1</v>
      </c>
      <c r="N7" s="11" t="s">
        <v>1415</v>
      </c>
      <c r="O7" s="11" t="str">
        <f t="shared" si="4"/>
        <v>Falkonergårdens Gymnasium og HF-Kursus</v>
      </c>
      <c r="P7" s="11" t="s">
        <v>1410</v>
      </c>
      <c r="Q7" s="11" t="s">
        <v>1232</v>
      </c>
      <c r="R7" s="11" t="s">
        <v>1805</v>
      </c>
      <c r="S7" s="175" t="e">
        <f>VLOOKUP(GYM!R49,Kommune_Regioner!$A$2:$B$99,2,TRUE)</f>
        <v>#N/A</v>
      </c>
      <c r="T7" s="68" t="str">
        <f t="shared" si="5"/>
        <v>Sønderjyllands Alle 25, 2000 Frederiksberg C</v>
      </c>
      <c r="U7" s="16"/>
      <c r="V7" s="17">
        <v>0</v>
      </c>
      <c r="W7" s="17" t="s">
        <v>1059</v>
      </c>
      <c r="X7" s="17">
        <f t="shared" si="6"/>
        <v>0</v>
      </c>
      <c r="Y7" s="11"/>
      <c r="Z7" s="18">
        <v>41780</v>
      </c>
      <c r="AA7" s="19">
        <v>41887</v>
      </c>
      <c r="AB7" s="11" t="s">
        <v>500</v>
      </c>
      <c r="AC7" s="11" t="str">
        <f t="shared" si="7"/>
        <v>Hanne Strunge</v>
      </c>
      <c r="AD7" s="11"/>
      <c r="AE7" s="11"/>
      <c r="AF7" s="20">
        <v>55.428258999999997</v>
      </c>
      <c r="AG7" s="20">
        <v>11.552697</v>
      </c>
      <c r="AH7" s="12">
        <v>41884</v>
      </c>
      <c r="AI7" s="11" t="str">
        <f t="shared" si="8"/>
        <v>DL_aTest06</v>
      </c>
      <c r="AJ7" s="11"/>
      <c r="AK7" s="11"/>
      <c r="AL7" s="11"/>
      <c r="AM7" s="11" t="s">
        <v>393</v>
      </c>
      <c r="AN7" s="11" t="s">
        <v>537</v>
      </c>
      <c r="AO7" s="12">
        <v>41887</v>
      </c>
    </row>
    <row r="8" spans="1:41" s="191" customFormat="1" ht="13.95" customHeight="1" x14ac:dyDescent="0.3">
      <c r="A8" s="11" t="s">
        <v>240</v>
      </c>
      <c r="B8" s="54" t="s">
        <v>247</v>
      </c>
      <c r="C8" s="11" t="s">
        <v>6</v>
      </c>
      <c r="D8" s="11" t="s">
        <v>5</v>
      </c>
      <c r="E8" s="16">
        <v>41913</v>
      </c>
      <c r="F8" s="64" t="s">
        <v>7</v>
      </c>
      <c r="G8" s="165"/>
      <c r="H8" s="14">
        <f t="shared" si="0"/>
        <v>10</v>
      </c>
      <c r="I8" s="14">
        <f t="shared" si="1"/>
        <v>2014</v>
      </c>
      <c r="J8" s="14">
        <f t="shared" si="2"/>
        <v>1</v>
      </c>
      <c r="K8" s="14">
        <f t="shared" si="3"/>
        <v>1</v>
      </c>
      <c r="L8" s="15">
        <v>21</v>
      </c>
      <c r="M8" s="15">
        <v>1</v>
      </c>
      <c r="N8" s="11" t="s">
        <v>1419</v>
      </c>
      <c r="O8" s="11" t="str">
        <f t="shared" si="4"/>
        <v>Ørestad Gymnasium</v>
      </c>
      <c r="P8" s="11" t="s">
        <v>1215</v>
      </c>
      <c r="Q8" s="11" t="s">
        <v>1759</v>
      </c>
      <c r="R8" s="11" t="s">
        <v>1781</v>
      </c>
      <c r="S8" s="175" t="str">
        <f>VLOOKUP(GYM!R178,Kommune_Regioner!$A$2:$B$99,2,TRUE)</f>
        <v>Hovedstaden</v>
      </c>
      <c r="T8" s="68" t="str">
        <f t="shared" si="5"/>
        <v>Østergade 52, 3200 Helsinge</v>
      </c>
      <c r="U8" s="16"/>
      <c r="V8" s="17">
        <v>0</v>
      </c>
      <c r="W8" s="17" t="s">
        <v>1059</v>
      </c>
      <c r="X8" s="17">
        <f t="shared" si="6"/>
        <v>0</v>
      </c>
      <c r="Y8" s="11"/>
      <c r="Z8" s="18">
        <v>41780</v>
      </c>
      <c r="AA8" s="19">
        <v>41883</v>
      </c>
      <c r="AB8" s="11" t="s">
        <v>471</v>
      </c>
      <c r="AC8" s="11" t="str">
        <f t="shared" si="7"/>
        <v>Jan Østrup</v>
      </c>
      <c r="AD8" s="11" t="s">
        <v>472</v>
      </c>
      <c r="AE8" s="11" t="s">
        <v>473</v>
      </c>
      <c r="AF8" s="20">
        <v>55.938465999999998</v>
      </c>
      <c r="AG8" s="20">
        <v>11.73901</v>
      </c>
      <c r="AH8" s="12">
        <v>41878</v>
      </c>
      <c r="AI8" s="11" t="str">
        <f t="shared" si="8"/>
        <v>DL_aTest07</v>
      </c>
      <c r="AJ8" s="11"/>
      <c r="AK8" s="11"/>
      <c r="AL8" s="11"/>
      <c r="AM8" s="11"/>
      <c r="AN8" s="11" t="s">
        <v>537</v>
      </c>
      <c r="AO8" s="12">
        <v>41887</v>
      </c>
    </row>
    <row r="9" spans="1:41" s="191" customFormat="1" x14ac:dyDescent="0.3">
      <c r="A9" s="11" t="s">
        <v>240</v>
      </c>
      <c r="B9" s="54" t="s">
        <v>1240</v>
      </c>
      <c r="C9" s="11" t="s">
        <v>46</v>
      </c>
      <c r="D9" s="11" t="s">
        <v>45</v>
      </c>
      <c r="E9" s="16">
        <v>41919</v>
      </c>
      <c r="F9" s="66" t="s">
        <v>40</v>
      </c>
      <c r="G9" s="166"/>
      <c r="H9" s="14">
        <f t="shared" si="0"/>
        <v>10</v>
      </c>
      <c r="I9" s="14">
        <f t="shared" si="1"/>
        <v>2014</v>
      </c>
      <c r="J9" s="14">
        <f t="shared" si="2"/>
        <v>1</v>
      </c>
      <c r="K9" s="14">
        <f t="shared" si="3"/>
        <v>1</v>
      </c>
      <c r="L9" s="15">
        <v>11</v>
      </c>
      <c r="M9" s="15">
        <v>1</v>
      </c>
      <c r="N9" s="11" t="s">
        <v>1415</v>
      </c>
      <c r="O9" s="11" t="str">
        <f t="shared" si="4"/>
        <v>Gefion Gymnasium</v>
      </c>
      <c r="P9" s="11" t="s">
        <v>797</v>
      </c>
      <c r="Q9" s="87" t="s">
        <v>1750</v>
      </c>
      <c r="R9" s="11" t="s">
        <v>1782</v>
      </c>
      <c r="S9" s="175" t="str">
        <f>VLOOKUP(GYM!R69,Kommune_Regioner!$A$2:$B$99,2,TRUE)</f>
        <v>Sjælland</v>
      </c>
      <c r="T9" s="68" t="str">
        <f t="shared" si="5"/>
        <v>Øster Voldgade 10, 2100 København Ø</v>
      </c>
      <c r="U9" s="16">
        <v>41736</v>
      </c>
      <c r="V9" s="17">
        <v>50</v>
      </c>
      <c r="W9" s="17" t="s">
        <v>1996</v>
      </c>
      <c r="X9" s="17">
        <f t="shared" si="6"/>
        <v>550</v>
      </c>
      <c r="Y9" s="11"/>
      <c r="Z9" s="18">
        <v>41780</v>
      </c>
      <c r="AA9" s="19">
        <v>41884</v>
      </c>
      <c r="AB9" s="11" t="s">
        <v>532</v>
      </c>
      <c r="AC9" s="11" t="str">
        <f t="shared" si="7"/>
        <v>Eva Fredtoft</v>
      </c>
      <c r="AD9" s="11"/>
      <c r="AE9" s="11"/>
      <c r="AF9" s="20">
        <v>55.567197999999998</v>
      </c>
      <c r="AG9" s="20">
        <v>11.887869999999999</v>
      </c>
      <c r="AH9" s="12">
        <v>41879</v>
      </c>
      <c r="AI9" s="11" t="str">
        <f t="shared" si="8"/>
        <v>DL_F13-003</v>
      </c>
      <c r="AJ9" s="11"/>
      <c r="AK9" s="11"/>
      <c r="AL9" s="11"/>
      <c r="AM9" s="11"/>
      <c r="AN9" s="11" t="s">
        <v>537</v>
      </c>
      <c r="AO9" s="12">
        <v>41914</v>
      </c>
    </row>
    <row r="10" spans="1:41" s="191" customFormat="1" x14ac:dyDescent="0.3">
      <c r="A10" s="11" t="s">
        <v>240</v>
      </c>
      <c r="B10" s="54" t="s">
        <v>1241</v>
      </c>
      <c r="C10" s="11" t="s">
        <v>36</v>
      </c>
      <c r="D10" s="11" t="s">
        <v>28</v>
      </c>
      <c r="E10" s="16">
        <v>41920</v>
      </c>
      <c r="F10" s="64" t="s">
        <v>37</v>
      </c>
      <c r="G10" s="165"/>
      <c r="H10" s="14">
        <f t="shared" si="0"/>
        <v>10</v>
      </c>
      <c r="I10" s="14">
        <f t="shared" si="1"/>
        <v>2014</v>
      </c>
      <c r="J10" s="14">
        <f t="shared" si="2"/>
        <v>1</v>
      </c>
      <c r="K10" s="14">
        <f t="shared" si="3"/>
        <v>1</v>
      </c>
      <c r="L10" s="15">
        <v>13</v>
      </c>
      <c r="M10" s="15">
        <v>1</v>
      </c>
      <c r="N10" s="11" t="s">
        <v>1415</v>
      </c>
      <c r="O10" s="11" t="str">
        <f t="shared" si="4"/>
        <v>Ribe Katedralskole</v>
      </c>
      <c r="P10" s="11" t="s">
        <v>1788</v>
      </c>
      <c r="Q10" s="11" t="s">
        <v>1789</v>
      </c>
      <c r="R10" s="11" t="s">
        <v>1783</v>
      </c>
      <c r="S10" s="175" t="str">
        <f>VLOOKUP(GYM!R183,Kommune_Regioner!$A$2:$B$99,2,TRUE)</f>
        <v>Hovedstaden</v>
      </c>
      <c r="T10" s="68" t="str">
        <f t="shared" si="5"/>
        <v>Puggaardsgade 23, 6761 Ribe</v>
      </c>
      <c r="U10" s="16">
        <v>41736</v>
      </c>
      <c r="V10" s="17">
        <v>50</v>
      </c>
      <c r="W10" s="17" t="s">
        <v>1996</v>
      </c>
      <c r="X10" s="17">
        <f t="shared" si="6"/>
        <v>650</v>
      </c>
      <c r="Y10" s="11"/>
      <c r="Z10" s="18">
        <v>41780</v>
      </c>
      <c r="AA10" s="19">
        <v>41823</v>
      </c>
      <c r="AB10" s="11" t="s">
        <v>202</v>
      </c>
      <c r="AC10" s="11" t="str">
        <f t="shared" si="7"/>
        <v>Annemette Witt</v>
      </c>
      <c r="AD10" s="11" t="s">
        <v>203</v>
      </c>
      <c r="AE10" s="11" t="s">
        <v>204</v>
      </c>
      <c r="AF10" s="20">
        <v>55.298099999999998</v>
      </c>
      <c r="AG10" s="20">
        <v>8.7991128215299508</v>
      </c>
      <c r="AH10" s="12">
        <v>41820</v>
      </c>
      <c r="AI10" s="11" t="str">
        <f t="shared" si="8"/>
        <v>DL_F13-004</v>
      </c>
      <c r="AJ10" s="11"/>
      <c r="AK10" s="11"/>
      <c r="AL10" s="11"/>
      <c r="AM10" s="11"/>
      <c r="AN10" s="11" t="s">
        <v>537</v>
      </c>
      <c r="AO10" s="12">
        <v>41914</v>
      </c>
    </row>
    <row r="11" spans="1:41" s="191" customFormat="1" x14ac:dyDescent="0.3">
      <c r="A11" s="11" t="s">
        <v>240</v>
      </c>
      <c r="B11" s="54" t="s">
        <v>1241</v>
      </c>
      <c r="C11" s="11" t="s">
        <v>36</v>
      </c>
      <c r="D11" s="11" t="s">
        <v>28</v>
      </c>
      <c r="E11" s="16">
        <v>41920</v>
      </c>
      <c r="F11" s="64" t="s">
        <v>37</v>
      </c>
      <c r="G11" s="165"/>
      <c r="H11" s="14">
        <f t="shared" si="0"/>
        <v>10</v>
      </c>
      <c r="I11" s="14">
        <f t="shared" si="1"/>
        <v>2014</v>
      </c>
      <c r="J11" s="14">
        <f t="shared" si="2"/>
        <v>1</v>
      </c>
      <c r="K11" s="14">
        <f t="shared" si="3"/>
        <v>1</v>
      </c>
      <c r="L11" s="15"/>
      <c r="M11" s="15"/>
      <c r="N11" s="11" t="s">
        <v>1415</v>
      </c>
      <c r="O11" s="11" t="str">
        <f t="shared" si="4"/>
        <v>Ribe Katedralskole</v>
      </c>
      <c r="P11" s="11" t="s">
        <v>1790</v>
      </c>
      <c r="Q11" s="11" t="s">
        <v>1791</v>
      </c>
      <c r="R11" s="11" t="s">
        <v>1783</v>
      </c>
      <c r="S11" s="175" t="str">
        <f>VLOOKUP(GYM!R184,Kommune_Regioner!$A$2:$B$99,2,TRUE)</f>
        <v>Sjælland</v>
      </c>
      <c r="T11" s="68" t="str">
        <f t="shared" si="5"/>
        <v>Puggaardsgade 24, 6762 Ribe</v>
      </c>
      <c r="U11" s="16">
        <v>41736</v>
      </c>
      <c r="V11" s="17">
        <v>50</v>
      </c>
      <c r="W11" s="17" t="s">
        <v>1996</v>
      </c>
      <c r="X11" s="17">
        <f t="shared" si="6"/>
        <v>0</v>
      </c>
      <c r="Y11" s="11"/>
      <c r="Z11" s="18">
        <v>41780</v>
      </c>
      <c r="AA11" s="19">
        <v>41823</v>
      </c>
      <c r="AB11" s="11" t="s">
        <v>211</v>
      </c>
      <c r="AC11" s="11" t="str">
        <f t="shared" si="7"/>
        <v>Annemette Witt</v>
      </c>
      <c r="AD11" s="11" t="s">
        <v>212</v>
      </c>
      <c r="AE11" s="11" t="s">
        <v>213</v>
      </c>
      <c r="AF11" s="20">
        <v>55.297868000000001</v>
      </c>
      <c r="AG11" s="20">
        <v>8.7997439810953804</v>
      </c>
      <c r="AH11" s="12">
        <v>41820</v>
      </c>
      <c r="AI11" s="11" t="str">
        <f t="shared" si="8"/>
        <v>DL_F13-004</v>
      </c>
      <c r="AJ11" s="11"/>
      <c r="AK11" s="11"/>
      <c r="AL11" s="11"/>
      <c r="AM11" s="11"/>
      <c r="AN11" s="11" t="s">
        <v>537</v>
      </c>
      <c r="AO11" s="12">
        <v>41914</v>
      </c>
    </row>
    <row r="12" spans="1:41" s="191" customFormat="1" x14ac:dyDescent="0.3">
      <c r="A12" s="11" t="s">
        <v>240</v>
      </c>
      <c r="B12" s="54" t="s">
        <v>1241</v>
      </c>
      <c r="C12" s="11" t="s">
        <v>36</v>
      </c>
      <c r="D12" s="11" t="s">
        <v>28</v>
      </c>
      <c r="E12" s="16">
        <v>41920</v>
      </c>
      <c r="F12" s="64" t="s">
        <v>37</v>
      </c>
      <c r="G12" s="165"/>
      <c r="H12" s="14">
        <f t="shared" si="0"/>
        <v>10</v>
      </c>
      <c r="I12" s="14">
        <f t="shared" si="1"/>
        <v>2014</v>
      </c>
      <c r="J12" s="14">
        <f t="shared" si="2"/>
        <v>1</v>
      </c>
      <c r="K12" s="14">
        <f t="shared" si="3"/>
        <v>1</v>
      </c>
      <c r="L12" s="15"/>
      <c r="M12" s="15"/>
      <c r="N12" s="11" t="s">
        <v>1415</v>
      </c>
      <c r="O12" s="11" t="str">
        <f t="shared" si="4"/>
        <v>Ribe Katedralskole</v>
      </c>
      <c r="P12" s="11" t="s">
        <v>1792</v>
      </c>
      <c r="Q12" s="11" t="s">
        <v>1793</v>
      </c>
      <c r="R12" s="11" t="s">
        <v>1783</v>
      </c>
      <c r="S12" s="175" t="str">
        <f>VLOOKUP(GYM!R185,Kommune_Regioner!$A$2:$B$99,2,TRUE)</f>
        <v>Hovedstaden</v>
      </c>
      <c r="T12" s="68" t="str">
        <f t="shared" si="5"/>
        <v>Puggaardsgade 25, 6763 Ribe</v>
      </c>
      <c r="U12" s="16">
        <v>41736</v>
      </c>
      <c r="V12" s="17">
        <v>50</v>
      </c>
      <c r="W12" s="17" t="s">
        <v>1996</v>
      </c>
      <c r="X12" s="17">
        <f t="shared" si="6"/>
        <v>0</v>
      </c>
      <c r="Y12" s="11"/>
      <c r="Z12" s="18">
        <v>41780</v>
      </c>
      <c r="AA12" s="19">
        <v>41823</v>
      </c>
      <c r="AB12" s="11" t="s">
        <v>205</v>
      </c>
      <c r="AC12" s="11" t="str">
        <f t="shared" si="7"/>
        <v>Annemette Witt</v>
      </c>
      <c r="AD12" s="11" t="s">
        <v>206</v>
      </c>
      <c r="AE12" s="11" t="s">
        <v>207</v>
      </c>
      <c r="AF12" s="20">
        <v>55.298943000000001</v>
      </c>
      <c r="AG12" s="20">
        <v>8.7981005599862598</v>
      </c>
      <c r="AH12" s="12">
        <v>41820</v>
      </c>
      <c r="AI12" s="11" t="str">
        <f t="shared" si="8"/>
        <v>DL_F13-004</v>
      </c>
      <c r="AJ12" s="11"/>
      <c r="AK12" s="11"/>
      <c r="AL12" s="11"/>
      <c r="AM12" s="11"/>
      <c r="AN12" s="11" t="s">
        <v>537</v>
      </c>
      <c r="AO12" s="12">
        <v>41914</v>
      </c>
    </row>
    <row r="13" spans="1:41" s="191" customFormat="1" x14ac:dyDescent="0.3">
      <c r="A13" s="11" t="s">
        <v>240</v>
      </c>
      <c r="B13" s="54" t="s">
        <v>1255</v>
      </c>
      <c r="C13" s="11" t="s">
        <v>24</v>
      </c>
      <c r="D13" s="11" t="s">
        <v>63</v>
      </c>
      <c r="E13" s="16">
        <v>41921</v>
      </c>
      <c r="F13" s="66" t="s">
        <v>62</v>
      </c>
      <c r="G13" s="166"/>
      <c r="H13" s="14">
        <f t="shared" si="0"/>
        <v>10</v>
      </c>
      <c r="I13" s="14">
        <f t="shared" si="1"/>
        <v>2014</v>
      </c>
      <c r="J13" s="14">
        <f t="shared" si="2"/>
        <v>1</v>
      </c>
      <c r="K13" s="14">
        <f t="shared" si="3"/>
        <v>1</v>
      </c>
      <c r="L13" s="15">
        <v>29</v>
      </c>
      <c r="M13" s="15">
        <v>1</v>
      </c>
      <c r="N13" s="11" t="s">
        <v>1416</v>
      </c>
      <c r="O13" s="11" t="str">
        <f t="shared" si="4"/>
        <v>Allerød Gymnasium</v>
      </c>
      <c r="P13" s="87" t="s">
        <v>840</v>
      </c>
      <c r="Q13" s="11" t="s">
        <v>841</v>
      </c>
      <c r="R13" s="87" t="s">
        <v>1784</v>
      </c>
      <c r="S13" s="175" t="str">
        <f>VLOOKUP(GYM!R6,Kommune_Regioner!$A$2:$B$99,2,TRUE)</f>
        <v>Hovedstaden</v>
      </c>
      <c r="T13" s="68" t="str">
        <f t="shared" si="5"/>
        <v>Rådhusvej 6, 3450 Allerød</v>
      </c>
      <c r="U13" s="16">
        <v>41780</v>
      </c>
      <c r="V13" s="17">
        <v>50</v>
      </c>
      <c r="W13" s="17" t="s">
        <v>1996</v>
      </c>
      <c r="X13" s="17">
        <f t="shared" si="6"/>
        <v>1450</v>
      </c>
      <c r="Y13" s="11"/>
      <c r="Z13" s="18">
        <v>41785</v>
      </c>
      <c r="AA13" s="19">
        <v>41872</v>
      </c>
      <c r="AB13" s="11" t="s">
        <v>348</v>
      </c>
      <c r="AC13" s="11" t="str">
        <f t="shared" si="7"/>
        <v>Birgitte Stokbro</v>
      </c>
      <c r="AD13" s="11"/>
      <c r="AE13" s="11"/>
      <c r="AF13" s="20">
        <v>55.815637000000002</v>
      </c>
      <c r="AG13" s="20">
        <v>12.433669999999999</v>
      </c>
      <c r="AH13" s="12">
        <v>41870</v>
      </c>
      <c r="AI13" s="11" t="str">
        <f t="shared" si="8"/>
        <v>DL_F13-019</v>
      </c>
      <c r="AJ13" s="11"/>
      <c r="AK13" s="11"/>
      <c r="AL13" s="11"/>
      <c r="AM13" s="11"/>
      <c r="AN13" s="11" t="s">
        <v>537</v>
      </c>
      <c r="AO13" s="12">
        <v>41914</v>
      </c>
    </row>
    <row r="14" spans="1:41" s="191" customFormat="1" x14ac:dyDescent="0.3">
      <c r="A14" s="11" t="s">
        <v>240</v>
      </c>
      <c r="B14" s="54" t="s">
        <v>1255</v>
      </c>
      <c r="C14" s="11" t="s">
        <v>24</v>
      </c>
      <c r="D14" s="11" t="s">
        <v>63</v>
      </c>
      <c r="E14" s="16">
        <v>41921</v>
      </c>
      <c r="F14" s="66" t="s">
        <v>62</v>
      </c>
      <c r="G14" s="166"/>
      <c r="H14" s="14">
        <f t="shared" si="0"/>
        <v>10</v>
      </c>
      <c r="I14" s="14">
        <f t="shared" si="1"/>
        <v>2014</v>
      </c>
      <c r="J14" s="14">
        <f t="shared" si="2"/>
        <v>1</v>
      </c>
      <c r="K14" s="14">
        <f t="shared" si="3"/>
        <v>1</v>
      </c>
      <c r="L14" s="15"/>
      <c r="M14" s="15">
        <v>1</v>
      </c>
      <c r="N14" s="11" t="s">
        <v>1416</v>
      </c>
      <c r="O14" s="11" t="str">
        <f t="shared" si="4"/>
        <v>Allerød Gymnasium</v>
      </c>
      <c r="P14" s="87" t="s">
        <v>840</v>
      </c>
      <c r="Q14" s="11" t="s">
        <v>841</v>
      </c>
      <c r="R14" s="87" t="s">
        <v>1784</v>
      </c>
      <c r="S14" s="175" t="str">
        <f>VLOOKUP(GYM!R7,Kommune_Regioner!$A$2:$B$99,2,TRUE)</f>
        <v>Hovedstaden</v>
      </c>
      <c r="T14" s="68" t="str">
        <f t="shared" si="5"/>
        <v>Rådhusvej 6, 3450 Allerød</v>
      </c>
      <c r="U14" s="16">
        <v>41780</v>
      </c>
      <c r="V14" s="17">
        <v>50</v>
      </c>
      <c r="W14" s="17" t="s">
        <v>1996</v>
      </c>
      <c r="X14" s="17">
        <f t="shared" si="6"/>
        <v>0</v>
      </c>
      <c r="Y14" s="11"/>
      <c r="Z14" s="18">
        <v>41785</v>
      </c>
      <c r="AA14" s="19">
        <v>41872</v>
      </c>
      <c r="AB14" s="11" t="s">
        <v>350</v>
      </c>
      <c r="AC14" s="11" t="str">
        <f t="shared" si="7"/>
        <v>Birgitte Stokbro</v>
      </c>
      <c r="AD14" s="11"/>
      <c r="AE14" s="11"/>
      <c r="AF14" s="20">
        <v>55.818671000000002</v>
      </c>
      <c r="AG14" s="20">
        <v>12.450365</v>
      </c>
      <c r="AH14" s="12">
        <v>41870</v>
      </c>
      <c r="AI14" s="11" t="str">
        <f t="shared" si="8"/>
        <v>DL_F13-019</v>
      </c>
      <c r="AJ14" s="11"/>
      <c r="AK14" s="11"/>
      <c r="AL14" s="11"/>
      <c r="AM14" s="11"/>
      <c r="AN14" s="11" t="s">
        <v>537</v>
      </c>
      <c r="AO14" s="12">
        <v>41914</v>
      </c>
    </row>
    <row r="15" spans="1:41" s="191" customFormat="1" x14ac:dyDescent="0.3">
      <c r="A15" s="11" t="s">
        <v>240</v>
      </c>
      <c r="B15" s="54" t="s">
        <v>1255</v>
      </c>
      <c r="C15" s="11" t="s">
        <v>24</v>
      </c>
      <c r="D15" s="11" t="s">
        <v>63</v>
      </c>
      <c r="E15" s="16">
        <v>41921</v>
      </c>
      <c r="F15" s="66" t="s">
        <v>62</v>
      </c>
      <c r="G15" s="166"/>
      <c r="H15" s="14">
        <f t="shared" si="0"/>
        <v>10</v>
      </c>
      <c r="I15" s="14">
        <f t="shared" si="1"/>
        <v>2014</v>
      </c>
      <c r="J15" s="14">
        <f t="shared" si="2"/>
        <v>1</v>
      </c>
      <c r="K15" s="14">
        <f t="shared" si="3"/>
        <v>1</v>
      </c>
      <c r="L15" s="15"/>
      <c r="M15" s="15">
        <v>1</v>
      </c>
      <c r="N15" s="11" t="s">
        <v>1416</v>
      </c>
      <c r="O15" s="11" t="str">
        <f t="shared" si="4"/>
        <v>Allerød Gymnasium</v>
      </c>
      <c r="P15" s="87" t="s">
        <v>840</v>
      </c>
      <c r="Q15" s="11" t="s">
        <v>841</v>
      </c>
      <c r="R15" s="87" t="s">
        <v>1784</v>
      </c>
      <c r="S15" s="175" t="str">
        <f>VLOOKUP(GYM!R8,Kommune_Regioner!$A$2:$B$99,2,TRUE)</f>
        <v>Hovedstaden</v>
      </c>
      <c r="T15" s="68" t="str">
        <f t="shared" si="5"/>
        <v>Rådhusvej 6, 3450 Allerød</v>
      </c>
      <c r="U15" s="16">
        <v>41780</v>
      </c>
      <c r="V15" s="17">
        <v>50</v>
      </c>
      <c r="W15" s="17" t="s">
        <v>1996</v>
      </c>
      <c r="X15" s="17">
        <f t="shared" si="6"/>
        <v>0</v>
      </c>
      <c r="Y15" s="11"/>
      <c r="Z15" s="18">
        <v>41785</v>
      </c>
      <c r="AA15" s="19">
        <v>41872</v>
      </c>
      <c r="AB15" s="11" t="s">
        <v>349</v>
      </c>
      <c r="AC15" s="11" t="str">
        <f t="shared" si="7"/>
        <v>Birgitte Stokbro</v>
      </c>
      <c r="AD15" s="11"/>
      <c r="AE15" s="11"/>
      <c r="AF15" s="20">
        <v>55.815147000000003</v>
      </c>
      <c r="AG15" s="20">
        <v>12.458601</v>
      </c>
      <c r="AH15" s="12">
        <v>41870</v>
      </c>
      <c r="AI15" s="11" t="str">
        <f t="shared" si="8"/>
        <v>DL_F13-019</v>
      </c>
      <c r="AJ15" s="11"/>
      <c r="AK15" s="11"/>
      <c r="AL15" s="11"/>
      <c r="AM15" s="11"/>
      <c r="AN15" s="11" t="s">
        <v>537</v>
      </c>
      <c r="AO15" s="12">
        <v>41914</v>
      </c>
    </row>
    <row r="16" spans="1:41" s="191" customFormat="1" x14ac:dyDescent="0.3">
      <c r="A16" s="11" t="s">
        <v>240</v>
      </c>
      <c r="B16" s="54" t="s">
        <v>1245</v>
      </c>
      <c r="C16" s="11" t="s">
        <v>46</v>
      </c>
      <c r="D16" s="11" t="s">
        <v>47</v>
      </c>
      <c r="E16" s="16">
        <v>41922</v>
      </c>
      <c r="F16" s="66" t="s">
        <v>42</v>
      </c>
      <c r="G16" s="166"/>
      <c r="H16" s="14">
        <f t="shared" si="0"/>
        <v>10</v>
      </c>
      <c r="I16" s="14">
        <f t="shared" si="1"/>
        <v>2014</v>
      </c>
      <c r="J16" s="14">
        <f t="shared" si="2"/>
        <v>1</v>
      </c>
      <c r="K16" s="14">
        <f t="shared" si="3"/>
        <v>1</v>
      </c>
      <c r="L16" s="15">
        <v>22</v>
      </c>
      <c r="M16" s="15">
        <v>1</v>
      </c>
      <c r="N16" s="11" t="s">
        <v>1420</v>
      </c>
      <c r="O16" s="11" t="str">
        <f t="shared" si="4"/>
        <v>Gefion Gymnasium</v>
      </c>
      <c r="P16" s="11" t="s">
        <v>797</v>
      </c>
      <c r="Q16" s="87" t="s">
        <v>1750</v>
      </c>
      <c r="R16" s="11" t="s">
        <v>1782</v>
      </c>
      <c r="S16" s="175" t="str">
        <f>VLOOKUP(GYM!R70,Kommune_Regioner!$A$2:$B$99,2,TRUE)</f>
        <v>Sjælland</v>
      </c>
      <c r="T16" s="68" t="str">
        <f t="shared" si="5"/>
        <v>Øster Voldgade 10, 2100 København Ø</v>
      </c>
      <c r="U16" s="16">
        <v>41737</v>
      </c>
      <c r="V16" s="17">
        <v>50</v>
      </c>
      <c r="W16" s="17" t="s">
        <v>1996</v>
      </c>
      <c r="X16" s="17">
        <f t="shared" si="6"/>
        <v>1100</v>
      </c>
      <c r="Y16" s="11"/>
      <c r="Z16" s="18">
        <v>41780</v>
      </c>
      <c r="AA16" s="19">
        <v>41873</v>
      </c>
      <c r="AB16" s="11" t="s">
        <v>374</v>
      </c>
      <c r="AC16" s="11" t="str">
        <f t="shared" si="7"/>
        <v>Nanna Danneskiold-Samsøe</v>
      </c>
      <c r="AD16" s="11"/>
      <c r="AE16" s="11"/>
      <c r="AF16" s="20">
        <v>55.689656999999997</v>
      </c>
      <c r="AG16" s="20">
        <v>12.580235999999999</v>
      </c>
      <c r="AH16" s="12">
        <v>41872</v>
      </c>
      <c r="AI16" s="11" t="str">
        <f t="shared" si="8"/>
        <v>DL_F13-008</v>
      </c>
      <c r="AJ16" s="11"/>
      <c r="AK16" s="11"/>
      <c r="AL16" s="11"/>
      <c r="AM16" s="11"/>
      <c r="AN16" s="11" t="s">
        <v>537</v>
      </c>
      <c r="AO16" s="12">
        <v>41914</v>
      </c>
    </row>
    <row r="17" spans="1:41" s="191" customFormat="1" x14ac:dyDescent="0.3">
      <c r="A17" s="177" t="s">
        <v>237</v>
      </c>
      <c r="B17" s="178" t="s">
        <v>1246</v>
      </c>
      <c r="C17" s="177" t="s">
        <v>46</v>
      </c>
      <c r="D17" s="177" t="s">
        <v>47</v>
      </c>
      <c r="E17" s="179">
        <v>41926</v>
      </c>
      <c r="F17" s="198" t="s">
        <v>42</v>
      </c>
      <c r="G17" s="196"/>
      <c r="H17" s="182">
        <f t="shared" si="0"/>
        <v>10</v>
      </c>
      <c r="I17" s="182">
        <f t="shared" si="1"/>
        <v>2014</v>
      </c>
      <c r="J17" s="182">
        <f t="shared" si="2"/>
        <v>1</v>
      </c>
      <c r="K17" s="182">
        <f t="shared" si="3"/>
        <v>1</v>
      </c>
      <c r="L17" s="183">
        <v>27</v>
      </c>
      <c r="M17" s="183"/>
      <c r="N17" s="177" t="s">
        <v>1415</v>
      </c>
      <c r="O17" s="177" t="str">
        <f t="shared" si="4"/>
        <v>Gefion Gymnasium</v>
      </c>
      <c r="P17" s="177" t="s">
        <v>797</v>
      </c>
      <c r="Q17" s="185" t="s">
        <v>1750</v>
      </c>
      <c r="R17" s="177" t="s">
        <v>1782</v>
      </c>
      <c r="S17" s="184" t="str">
        <f>VLOOKUP(GYM!R67,Kommune_Regioner!$A$2:$B$99,2,TRUE)</f>
        <v>Syddanmark</v>
      </c>
      <c r="T17" s="185" t="str">
        <f t="shared" si="5"/>
        <v>Øster Voldgade 10, 2100 København Ø</v>
      </c>
      <c r="U17" s="179">
        <v>41737</v>
      </c>
      <c r="V17" s="186">
        <v>50</v>
      </c>
      <c r="W17" s="186" t="s">
        <v>239</v>
      </c>
      <c r="X17" s="186">
        <f t="shared" si="6"/>
        <v>1350</v>
      </c>
      <c r="Y17" s="177"/>
      <c r="Z17" s="187">
        <v>41780</v>
      </c>
      <c r="AA17" s="177"/>
      <c r="AB17" s="177"/>
      <c r="AC17" s="177" t="str">
        <f t="shared" si="7"/>
        <v>Nanna Danneskiold-Samsøe</v>
      </c>
      <c r="AD17" s="177"/>
      <c r="AE17" s="177"/>
      <c r="AF17" s="188"/>
      <c r="AG17" s="188"/>
      <c r="AH17" s="189"/>
      <c r="AI17" s="190" t="str">
        <f t="shared" si="8"/>
        <v>DL_F13-009</v>
      </c>
      <c r="AJ17" s="177"/>
      <c r="AK17" s="177"/>
      <c r="AL17" s="177"/>
      <c r="AM17" s="177"/>
      <c r="AN17" s="177"/>
      <c r="AO17" s="189"/>
    </row>
    <row r="18" spans="1:41" s="191" customFormat="1" x14ac:dyDescent="0.3">
      <c r="A18" s="177" t="s">
        <v>237</v>
      </c>
      <c r="B18" s="178" t="s">
        <v>1253</v>
      </c>
      <c r="C18" s="177" t="s">
        <v>58</v>
      </c>
      <c r="D18" s="177" t="s">
        <v>57</v>
      </c>
      <c r="E18" s="179">
        <v>41927</v>
      </c>
      <c r="F18" s="198" t="s">
        <v>56</v>
      </c>
      <c r="G18" s="196"/>
      <c r="H18" s="182">
        <f t="shared" si="0"/>
        <v>10</v>
      </c>
      <c r="I18" s="182">
        <f t="shared" si="1"/>
        <v>2014</v>
      </c>
      <c r="J18" s="182">
        <f t="shared" si="2"/>
        <v>1</v>
      </c>
      <c r="K18" s="182">
        <f t="shared" si="3"/>
        <v>1</v>
      </c>
      <c r="L18" s="183">
        <v>16</v>
      </c>
      <c r="M18" s="183"/>
      <c r="N18" s="177" t="s">
        <v>1420</v>
      </c>
      <c r="O18" s="177" t="str">
        <f t="shared" si="4"/>
        <v>Sankt Annæ Gymnasium</v>
      </c>
      <c r="P18" s="177" t="s">
        <v>1800</v>
      </c>
      <c r="Q18" s="177" t="s">
        <v>880</v>
      </c>
      <c r="R18" s="177" t="s">
        <v>1782</v>
      </c>
      <c r="S18" s="184" t="str">
        <f>VLOOKUP(GYM!R211,Kommune_Regioner!$A$2:$B$99,2,TRUE)</f>
        <v>Sjælland</v>
      </c>
      <c r="T18" s="185" t="str">
        <f t="shared" si="5"/>
        <v>Sjælør Boulevard 135, 2500 Valby</v>
      </c>
      <c r="U18" s="179">
        <v>41780</v>
      </c>
      <c r="V18" s="186">
        <v>50</v>
      </c>
      <c r="W18" s="186" t="s">
        <v>239</v>
      </c>
      <c r="X18" s="186">
        <f t="shared" si="6"/>
        <v>800</v>
      </c>
      <c r="Y18" s="177"/>
      <c r="Z18" s="187">
        <v>41780</v>
      </c>
      <c r="AA18" s="177"/>
      <c r="AB18" s="177"/>
      <c r="AC18" s="177" t="str">
        <f t="shared" si="7"/>
        <v>Hans Marker</v>
      </c>
      <c r="AD18" s="177"/>
      <c r="AE18" s="177"/>
      <c r="AF18" s="188"/>
      <c r="AG18" s="188"/>
      <c r="AH18" s="189"/>
      <c r="AI18" s="177" t="str">
        <f t="shared" si="8"/>
        <v>DL_F13-016</v>
      </c>
      <c r="AJ18" s="177"/>
      <c r="AK18" s="177"/>
      <c r="AL18" s="177"/>
      <c r="AM18" s="177"/>
      <c r="AN18" s="177"/>
      <c r="AO18" s="189"/>
    </row>
    <row r="19" spans="1:41" s="191" customFormat="1" x14ac:dyDescent="0.3">
      <c r="A19" s="177" t="s">
        <v>237</v>
      </c>
      <c r="B19" s="178" t="s">
        <v>1277</v>
      </c>
      <c r="C19" s="177" t="s">
        <v>24</v>
      </c>
      <c r="D19" s="177" t="s">
        <v>183</v>
      </c>
      <c r="E19" s="179">
        <v>41928</v>
      </c>
      <c r="F19" s="180" t="s">
        <v>184</v>
      </c>
      <c r="G19" s="181"/>
      <c r="H19" s="182">
        <f t="shared" si="0"/>
        <v>10</v>
      </c>
      <c r="I19" s="182">
        <f t="shared" si="1"/>
        <v>2014</v>
      </c>
      <c r="J19" s="182">
        <f t="shared" si="2"/>
        <v>1</v>
      </c>
      <c r="K19" s="182">
        <f t="shared" si="3"/>
        <v>1</v>
      </c>
      <c r="L19" s="183">
        <v>27</v>
      </c>
      <c r="M19" s="183"/>
      <c r="N19" s="177" t="s">
        <v>1416</v>
      </c>
      <c r="O19" s="177" t="str">
        <f t="shared" si="4"/>
        <v>Allerød Gymnasium</v>
      </c>
      <c r="P19" s="177" t="s">
        <v>840</v>
      </c>
      <c r="Q19" s="177" t="s">
        <v>841</v>
      </c>
      <c r="R19" s="177" t="s">
        <v>1784</v>
      </c>
      <c r="S19" s="184" t="str">
        <f>VLOOKUP(GYM!R2,Kommune_Regioner!$A$2:$B$99,2,TRUE)</f>
        <v>Hovedstaden</v>
      </c>
      <c r="T19" s="185" t="str">
        <f t="shared" si="5"/>
        <v>Rådhusvej 6, 3450 Allerød</v>
      </c>
      <c r="U19" s="179">
        <v>41816</v>
      </c>
      <c r="V19" s="186">
        <v>100</v>
      </c>
      <c r="W19" s="186" t="s">
        <v>239</v>
      </c>
      <c r="X19" s="186">
        <f t="shared" si="6"/>
        <v>2700</v>
      </c>
      <c r="Y19" s="177"/>
      <c r="Z19" s="187">
        <v>41816</v>
      </c>
      <c r="AA19" s="177"/>
      <c r="AB19" s="177"/>
      <c r="AC19" s="177" t="str">
        <f t="shared" si="7"/>
        <v>Malthe Lund</v>
      </c>
      <c r="AD19" s="177"/>
      <c r="AE19" s="177"/>
      <c r="AF19" s="188"/>
      <c r="AG19" s="188"/>
      <c r="AH19" s="189"/>
      <c r="AI19" s="190" t="str">
        <f t="shared" si="8"/>
        <v>DL_F13-041</v>
      </c>
      <c r="AJ19" s="177"/>
      <c r="AK19" s="177"/>
      <c r="AL19" s="177"/>
      <c r="AM19" s="177"/>
      <c r="AN19" s="177"/>
      <c r="AO19" s="189"/>
    </row>
    <row r="20" spans="1:41" s="191" customFormat="1" x14ac:dyDescent="0.3">
      <c r="A20" s="11" t="s">
        <v>240</v>
      </c>
      <c r="B20" s="54" t="s">
        <v>1249</v>
      </c>
      <c r="C20" s="11" t="s">
        <v>26</v>
      </c>
      <c r="D20" s="11" t="s">
        <v>25</v>
      </c>
      <c r="E20" s="16">
        <v>41933</v>
      </c>
      <c r="F20" s="64" t="s">
        <v>34</v>
      </c>
      <c r="G20" s="165"/>
      <c r="H20" s="14">
        <f t="shared" si="0"/>
        <v>10</v>
      </c>
      <c r="I20" s="14">
        <f t="shared" si="1"/>
        <v>2014</v>
      </c>
      <c r="J20" s="14">
        <f t="shared" si="2"/>
        <v>1</v>
      </c>
      <c r="K20" s="14">
        <f t="shared" si="3"/>
        <v>1</v>
      </c>
      <c r="L20" s="15">
        <v>28</v>
      </c>
      <c r="M20" s="15">
        <v>1</v>
      </c>
      <c r="N20" s="11" t="s">
        <v>1416</v>
      </c>
      <c r="O20" s="11" t="str">
        <f t="shared" si="4"/>
        <v>Borupgaard Gymnasium</v>
      </c>
      <c r="P20" s="87" t="s">
        <v>793</v>
      </c>
      <c r="Q20" s="87" t="s">
        <v>794</v>
      </c>
      <c r="R20" s="87" t="s">
        <v>1797</v>
      </c>
      <c r="S20" s="175" t="str">
        <f>VLOOKUP(GYM!R25,Kommune_Regioner!$A$2:$B$99,2,TRUE)</f>
        <v>Hovedstaden</v>
      </c>
      <c r="T20" s="68" t="str">
        <f t="shared" si="5"/>
        <v>Lautruphøj 9, 2750 Ballerup</v>
      </c>
      <c r="U20" s="16">
        <v>41737</v>
      </c>
      <c r="V20" s="17">
        <v>50</v>
      </c>
      <c r="W20" s="17" t="s">
        <v>1996</v>
      </c>
      <c r="X20" s="17">
        <f t="shared" si="6"/>
        <v>1400</v>
      </c>
      <c r="Y20" s="11"/>
      <c r="Z20" s="18">
        <v>41780</v>
      </c>
      <c r="AA20" s="11"/>
      <c r="AB20" s="11" t="s">
        <v>534</v>
      </c>
      <c r="AC20" s="11" t="str">
        <f t="shared" si="7"/>
        <v>Peter Sjøholm</v>
      </c>
      <c r="AD20" s="11">
        <v>55.736691999999998</v>
      </c>
      <c r="AE20" s="11">
        <v>12.383048</v>
      </c>
      <c r="AF20" s="20">
        <v>55.736691999999998</v>
      </c>
      <c r="AG20" s="20">
        <v>12.383048</v>
      </c>
      <c r="AH20" s="12">
        <v>41815</v>
      </c>
      <c r="AI20" s="11" t="str">
        <f t="shared" si="8"/>
        <v>DL_F13-012</v>
      </c>
      <c r="AJ20" s="11"/>
      <c r="AK20" s="11"/>
      <c r="AL20" s="11"/>
      <c r="AM20" s="11"/>
      <c r="AN20" s="11" t="s">
        <v>537</v>
      </c>
      <c r="AO20" s="12">
        <v>41914</v>
      </c>
    </row>
    <row r="21" spans="1:41" s="191" customFormat="1" ht="13.5" customHeight="1" x14ac:dyDescent="0.3">
      <c r="A21" s="11" t="s">
        <v>240</v>
      </c>
      <c r="B21" s="54" t="s">
        <v>1249</v>
      </c>
      <c r="C21" s="11" t="s">
        <v>26</v>
      </c>
      <c r="D21" s="11" t="s">
        <v>25</v>
      </c>
      <c r="E21" s="16">
        <v>41933</v>
      </c>
      <c r="F21" s="64" t="s">
        <v>34</v>
      </c>
      <c r="G21" s="165"/>
      <c r="H21" s="14">
        <f t="shared" si="0"/>
        <v>10</v>
      </c>
      <c r="I21" s="14">
        <f t="shared" si="1"/>
        <v>2014</v>
      </c>
      <c r="J21" s="14">
        <f t="shared" si="2"/>
        <v>1</v>
      </c>
      <c r="K21" s="14">
        <f t="shared" si="3"/>
        <v>1</v>
      </c>
      <c r="L21" s="15"/>
      <c r="M21" s="15"/>
      <c r="N21" s="11" t="s">
        <v>1416</v>
      </c>
      <c r="O21" s="11" t="str">
        <f t="shared" si="4"/>
        <v>Borupgaard Gymnasium</v>
      </c>
      <c r="P21" s="87" t="s">
        <v>793</v>
      </c>
      <c r="Q21" s="87" t="s">
        <v>794</v>
      </c>
      <c r="R21" s="87" t="s">
        <v>1797</v>
      </c>
      <c r="S21" s="175" t="str">
        <f>VLOOKUP(GYM!R26,Kommune_Regioner!$A$2:$B$99,2,TRUE)</f>
        <v>Hovedstaden</v>
      </c>
      <c r="T21" s="68" t="str">
        <f t="shared" si="5"/>
        <v>Lautruphøj 9, 2750 Ballerup</v>
      </c>
      <c r="U21" s="16">
        <v>41737</v>
      </c>
      <c r="V21" s="17">
        <v>50</v>
      </c>
      <c r="W21" s="17" t="s">
        <v>1996</v>
      </c>
      <c r="X21" s="17">
        <f t="shared" si="6"/>
        <v>0</v>
      </c>
      <c r="Y21" s="11" t="s">
        <v>252</v>
      </c>
      <c r="Z21" s="18">
        <v>41780</v>
      </c>
      <c r="AA21" s="11"/>
      <c r="AB21" s="11" t="s">
        <v>533</v>
      </c>
      <c r="AC21" s="11" t="str">
        <f t="shared" si="7"/>
        <v>Peter Sjøholm</v>
      </c>
      <c r="AD21" s="11">
        <v>55.772044000000001</v>
      </c>
      <c r="AE21" s="11">
        <v>12.299616</v>
      </c>
      <c r="AF21" s="20">
        <v>55.772044000000001</v>
      </c>
      <c r="AG21" s="20">
        <v>12.299616</v>
      </c>
      <c r="AH21" s="12">
        <v>41815</v>
      </c>
      <c r="AI21" s="65" t="str">
        <f t="shared" si="8"/>
        <v>DL_F13-012</v>
      </c>
      <c r="AJ21" s="11"/>
      <c r="AK21" s="11"/>
      <c r="AL21" s="11"/>
      <c r="AM21" s="11"/>
      <c r="AN21" s="11" t="s">
        <v>537</v>
      </c>
      <c r="AO21" s="12">
        <v>41914</v>
      </c>
    </row>
    <row r="22" spans="1:41" s="191" customFormat="1" x14ac:dyDescent="0.3">
      <c r="A22" s="11" t="s">
        <v>240</v>
      </c>
      <c r="B22" s="54" t="s">
        <v>1251</v>
      </c>
      <c r="C22" s="11" t="s">
        <v>50</v>
      </c>
      <c r="D22" s="11" t="s">
        <v>51</v>
      </c>
      <c r="E22" s="16">
        <v>41934</v>
      </c>
      <c r="F22" s="66" t="s">
        <v>52</v>
      </c>
      <c r="G22" s="166"/>
      <c r="H22" s="14">
        <f t="shared" si="0"/>
        <v>10</v>
      </c>
      <c r="I22" s="14">
        <f t="shared" si="1"/>
        <v>2014</v>
      </c>
      <c r="J22" s="14">
        <f t="shared" si="2"/>
        <v>1</v>
      </c>
      <c r="K22" s="14">
        <f t="shared" si="3"/>
        <v>1</v>
      </c>
      <c r="L22" s="15">
        <v>26</v>
      </c>
      <c r="M22" s="15">
        <v>1</v>
      </c>
      <c r="N22" s="11" t="s">
        <v>1415</v>
      </c>
      <c r="O22" s="11" t="str">
        <f t="shared" si="4"/>
        <v>Espergærde Gymnasium og HF</v>
      </c>
      <c r="P22" s="87" t="s">
        <v>933</v>
      </c>
      <c r="Q22" s="87" t="s">
        <v>1422</v>
      </c>
      <c r="R22" s="87" t="s">
        <v>1798</v>
      </c>
      <c r="S22" s="175" t="e">
        <f>VLOOKUP(GYM!R42,Kommune_Regioner!$A$2:$B$99,2,TRUE)</f>
        <v>#N/A</v>
      </c>
      <c r="T22" s="68" t="str">
        <f t="shared" si="5"/>
        <v>Gymnasievej 2, 3060 Espergærde</v>
      </c>
      <c r="U22" s="16">
        <v>41774</v>
      </c>
      <c r="V22" s="17">
        <v>50</v>
      </c>
      <c r="W22" s="17" t="s">
        <v>1996</v>
      </c>
      <c r="X22" s="17">
        <f t="shared" si="6"/>
        <v>1300</v>
      </c>
      <c r="Y22" s="11"/>
      <c r="Z22" s="18">
        <v>41780</v>
      </c>
      <c r="AA22" s="19">
        <v>41865</v>
      </c>
      <c r="AB22" s="11" t="s">
        <v>302</v>
      </c>
      <c r="AC22" s="11" t="str">
        <f t="shared" si="7"/>
        <v>Kirsten Hede</v>
      </c>
      <c r="AD22" s="11"/>
      <c r="AE22" s="11"/>
      <c r="AF22" s="20">
        <v>56.032722</v>
      </c>
      <c r="AG22" s="20">
        <v>12.470499999999999</v>
      </c>
      <c r="AH22" s="12">
        <v>41864</v>
      </c>
      <c r="AI22" s="11" t="str">
        <f t="shared" si="8"/>
        <v>DL_F13-014</v>
      </c>
      <c r="AJ22" s="11"/>
      <c r="AK22" s="11"/>
      <c r="AL22" s="11"/>
      <c r="AM22" s="11"/>
      <c r="AN22" s="11" t="s">
        <v>537</v>
      </c>
      <c r="AO22" s="12">
        <v>41914</v>
      </c>
    </row>
    <row r="23" spans="1:41" s="191" customFormat="1" x14ac:dyDescent="0.3">
      <c r="A23" s="11" t="s">
        <v>240</v>
      </c>
      <c r="B23" s="54" t="s">
        <v>1274</v>
      </c>
      <c r="C23" s="11" t="s">
        <v>174</v>
      </c>
      <c r="D23" s="11" t="s">
        <v>175</v>
      </c>
      <c r="E23" s="16">
        <v>41935</v>
      </c>
      <c r="F23" s="64" t="s">
        <v>176</v>
      </c>
      <c r="G23" s="165"/>
      <c r="H23" s="14">
        <f t="shared" si="0"/>
        <v>10</v>
      </c>
      <c r="I23" s="14">
        <f t="shared" si="1"/>
        <v>2014</v>
      </c>
      <c r="J23" s="14">
        <f t="shared" si="2"/>
        <v>1</v>
      </c>
      <c r="K23" s="14">
        <f t="shared" si="3"/>
        <v>1</v>
      </c>
      <c r="L23" s="15">
        <v>25</v>
      </c>
      <c r="M23" s="15">
        <v>1</v>
      </c>
      <c r="N23" s="11" t="s">
        <v>1416</v>
      </c>
      <c r="O23" s="11" t="str">
        <f t="shared" si="4"/>
        <v>Københavns VUC</v>
      </c>
      <c r="P23" s="11" t="s">
        <v>1816</v>
      </c>
      <c r="Q23" s="11" t="s">
        <v>1817</v>
      </c>
      <c r="R23" s="11" t="s">
        <v>1782</v>
      </c>
      <c r="S23" s="175" t="str">
        <f>VLOOKUP(GYM!R139,Kommune_Regioner!$A$2:$B$99,2,TRUE)</f>
        <v>Hovedstaden</v>
      </c>
      <c r="T23" s="68" t="str">
        <f t="shared" si="5"/>
        <v>Vognmagergade 28, 1120 Kbh. K.</v>
      </c>
      <c r="U23" s="16">
        <v>41814</v>
      </c>
      <c r="V23" s="17">
        <v>100</v>
      </c>
      <c r="W23" s="17" t="s">
        <v>1996</v>
      </c>
      <c r="X23" s="17">
        <f t="shared" si="6"/>
        <v>2500</v>
      </c>
      <c r="Y23" s="11"/>
      <c r="Z23" s="18">
        <v>41813</v>
      </c>
      <c r="AA23" s="19">
        <v>41884</v>
      </c>
      <c r="AB23" s="11" t="s">
        <v>535</v>
      </c>
      <c r="AC23" s="11" t="str">
        <f t="shared" si="7"/>
        <v>Bent Nielsen</v>
      </c>
      <c r="AD23" s="11"/>
      <c r="AE23" s="11"/>
      <c r="AF23" s="21">
        <v>55.806049999999999</v>
      </c>
      <c r="AG23" s="21">
        <v>12.557337</v>
      </c>
      <c r="AH23" s="12">
        <v>41883</v>
      </c>
      <c r="AI23" s="11" t="str">
        <f t="shared" si="8"/>
        <v>DL_F13-038</v>
      </c>
      <c r="AJ23" s="11"/>
      <c r="AK23" s="11"/>
      <c r="AL23" s="11"/>
      <c r="AM23" s="11"/>
      <c r="AN23" s="11" t="s">
        <v>537</v>
      </c>
      <c r="AO23" s="12">
        <v>41914</v>
      </c>
    </row>
    <row r="24" spans="1:41" s="191" customFormat="1" x14ac:dyDescent="0.3">
      <c r="A24" s="11" t="s">
        <v>240</v>
      </c>
      <c r="B24" s="54" t="s">
        <v>1261</v>
      </c>
      <c r="C24" s="11" t="s">
        <v>1629</v>
      </c>
      <c r="D24" s="11" t="s">
        <v>78</v>
      </c>
      <c r="E24" s="16">
        <v>41936</v>
      </c>
      <c r="F24" s="66" t="s">
        <v>79</v>
      </c>
      <c r="G24" s="166"/>
      <c r="H24" s="14">
        <f t="shared" si="0"/>
        <v>10</v>
      </c>
      <c r="I24" s="14">
        <f t="shared" si="1"/>
        <v>2014</v>
      </c>
      <c r="J24" s="14">
        <f t="shared" si="2"/>
        <v>1</v>
      </c>
      <c r="K24" s="14">
        <f t="shared" si="3"/>
        <v>1</v>
      </c>
      <c r="L24" s="15">
        <v>24</v>
      </c>
      <c r="M24" s="15">
        <v>1</v>
      </c>
      <c r="N24" s="11" t="s">
        <v>1415</v>
      </c>
      <c r="O24" s="11" t="str">
        <f t="shared" si="4"/>
        <v>Birkerød Gymnasium - HF - IB &amp; Kostskole</v>
      </c>
      <c r="P24" s="11" t="s">
        <v>1177</v>
      </c>
      <c r="Q24" s="11" t="s">
        <v>1178</v>
      </c>
      <c r="R24" s="11" t="s">
        <v>1804</v>
      </c>
      <c r="S24" s="175" t="str">
        <f>VLOOKUP(GYM!R22,Kommune_Regioner!$A$2:$B$99,2,TRUE)</f>
        <v>Hovedstaden</v>
      </c>
      <c r="T24" s="68" t="str">
        <f t="shared" si="5"/>
        <v>Søndervangen 56, 3460 Birkerød</v>
      </c>
      <c r="U24" s="16">
        <v>41786</v>
      </c>
      <c r="V24" s="17">
        <v>50</v>
      </c>
      <c r="W24" s="17" t="s">
        <v>1996</v>
      </c>
      <c r="X24" s="17">
        <f t="shared" si="6"/>
        <v>1200</v>
      </c>
      <c r="Y24" s="11"/>
      <c r="Z24" s="18">
        <v>41787</v>
      </c>
      <c r="AA24" s="19">
        <v>41872</v>
      </c>
      <c r="AB24" s="11" t="s">
        <v>753</v>
      </c>
      <c r="AC24" s="11" t="str">
        <f t="shared" si="7"/>
        <v>Christina Høier Ricke</v>
      </c>
      <c r="AD24" s="11" t="s">
        <v>372</v>
      </c>
      <c r="AE24" s="11" t="s">
        <v>373</v>
      </c>
      <c r="AF24" s="20">
        <v>55.83625</v>
      </c>
      <c r="AG24" s="20">
        <v>12.44074</v>
      </c>
      <c r="AH24" s="12" t="s">
        <v>235</v>
      </c>
      <c r="AI24" s="11" t="str">
        <f t="shared" si="8"/>
        <v>DL_F13-025</v>
      </c>
      <c r="AJ24" s="11"/>
      <c r="AK24" s="11"/>
      <c r="AL24" s="11"/>
      <c r="AM24" s="11"/>
      <c r="AN24" s="11" t="s">
        <v>537</v>
      </c>
      <c r="AO24" s="12">
        <v>41914</v>
      </c>
    </row>
    <row r="25" spans="1:41" s="191" customFormat="1" x14ac:dyDescent="0.3">
      <c r="A25" s="11" t="s">
        <v>240</v>
      </c>
      <c r="B25" s="54" t="s">
        <v>1256</v>
      </c>
      <c r="C25" s="11" t="s">
        <v>64</v>
      </c>
      <c r="D25" s="11" t="s">
        <v>65</v>
      </c>
      <c r="E25" s="16">
        <v>41940</v>
      </c>
      <c r="F25" s="66" t="s">
        <v>66</v>
      </c>
      <c r="G25" s="166"/>
      <c r="H25" s="14">
        <f t="shared" si="0"/>
        <v>10</v>
      </c>
      <c r="I25" s="14">
        <f t="shared" si="1"/>
        <v>2014</v>
      </c>
      <c r="J25" s="14">
        <f t="shared" si="2"/>
        <v>1</v>
      </c>
      <c r="K25" s="14">
        <f t="shared" si="3"/>
        <v>1</v>
      </c>
      <c r="L25" s="15">
        <v>11</v>
      </c>
      <c r="M25" s="15">
        <v>1</v>
      </c>
      <c r="N25" s="11" t="s">
        <v>1419</v>
      </c>
      <c r="O25" s="11" t="str">
        <f t="shared" si="4"/>
        <v>Christianshavns Gymnasium</v>
      </c>
      <c r="P25" s="87" t="s">
        <v>974</v>
      </c>
      <c r="Q25" s="87" t="s">
        <v>1801</v>
      </c>
      <c r="R25" s="87" t="s">
        <v>1782</v>
      </c>
      <c r="S25" s="175" t="e">
        <f>VLOOKUP(GYM!R30,Kommune_Regioner!$A$2:$B$99,2,TRUE)</f>
        <v>#N/A</v>
      </c>
      <c r="T25" s="68" t="str">
        <f t="shared" si="5"/>
        <v>Princessegade 35, 1422 København K</v>
      </c>
      <c r="U25" s="16">
        <v>41780</v>
      </c>
      <c r="V25" s="17">
        <v>50</v>
      </c>
      <c r="W25" s="17" t="s">
        <v>1996</v>
      </c>
      <c r="X25" s="17">
        <f t="shared" si="6"/>
        <v>550</v>
      </c>
      <c r="Y25" s="11"/>
      <c r="Z25" s="18">
        <v>41785</v>
      </c>
      <c r="AA25" s="19">
        <v>41876</v>
      </c>
      <c r="AB25" s="11" t="s">
        <v>622</v>
      </c>
      <c r="AC25" s="11" t="str">
        <f t="shared" si="7"/>
        <v>Jette Feld</v>
      </c>
      <c r="AD25" s="11"/>
      <c r="AE25" s="11"/>
      <c r="AF25" s="21">
        <v>55.616430999999999</v>
      </c>
      <c r="AG25" s="21">
        <v>12.561407000000001</v>
      </c>
      <c r="AH25" s="12">
        <v>41872</v>
      </c>
      <c r="AI25" s="11" t="str">
        <f t="shared" si="8"/>
        <v>DL_F13-020</v>
      </c>
      <c r="AJ25" s="11"/>
      <c r="AK25" s="11"/>
      <c r="AL25" s="11"/>
      <c r="AM25" s="11"/>
      <c r="AN25" s="11" t="s">
        <v>626</v>
      </c>
      <c r="AO25" s="12">
        <v>41914</v>
      </c>
    </row>
    <row r="26" spans="1:41" s="191" customFormat="1" ht="13.95" customHeight="1" x14ac:dyDescent="0.3">
      <c r="A26" s="11" t="s">
        <v>240</v>
      </c>
      <c r="B26" s="54" t="s">
        <v>1247</v>
      </c>
      <c r="C26" s="11" t="s">
        <v>46</v>
      </c>
      <c r="D26" s="11" t="s">
        <v>47</v>
      </c>
      <c r="E26" s="16">
        <v>41941</v>
      </c>
      <c r="F26" s="66" t="s">
        <v>42</v>
      </c>
      <c r="G26" s="166"/>
      <c r="H26" s="14">
        <f t="shared" si="0"/>
        <v>10</v>
      </c>
      <c r="I26" s="14">
        <f t="shared" si="1"/>
        <v>2014</v>
      </c>
      <c r="J26" s="14">
        <f t="shared" si="2"/>
        <v>1</v>
      </c>
      <c r="K26" s="14">
        <f t="shared" si="3"/>
        <v>1</v>
      </c>
      <c r="L26" s="15">
        <v>27</v>
      </c>
      <c r="M26" s="15">
        <v>1</v>
      </c>
      <c r="N26" s="11" t="s">
        <v>1415</v>
      </c>
      <c r="O26" s="11" t="str">
        <f t="shared" si="4"/>
        <v>Gefion Gymnasium</v>
      </c>
      <c r="P26" s="11" t="s">
        <v>797</v>
      </c>
      <c r="Q26" s="87" t="s">
        <v>1750</v>
      </c>
      <c r="R26" s="11" t="s">
        <v>1782</v>
      </c>
      <c r="S26" s="175" t="str">
        <f>VLOOKUP(GYM!R71,Kommune_Regioner!$A$2:$B$99,2,TRUE)</f>
        <v>Nordjylland</v>
      </c>
      <c r="T26" s="68" t="str">
        <f t="shared" si="5"/>
        <v>Øster Voldgade 10, 2100 København Ø</v>
      </c>
      <c r="U26" s="16">
        <v>41737</v>
      </c>
      <c r="V26" s="17">
        <v>50</v>
      </c>
      <c r="W26" s="17" t="s">
        <v>1996</v>
      </c>
      <c r="X26" s="17">
        <f t="shared" si="6"/>
        <v>1350</v>
      </c>
      <c r="Y26" s="11"/>
      <c r="Z26" s="18">
        <v>41780</v>
      </c>
      <c r="AA26" s="19">
        <v>41877</v>
      </c>
      <c r="AB26" s="11" t="s">
        <v>374</v>
      </c>
      <c r="AC26" s="11" t="str">
        <f t="shared" si="7"/>
        <v>Nanna Danneskiold-Samsøe</v>
      </c>
      <c r="AD26" s="11" t="s">
        <v>401</v>
      </c>
      <c r="AE26" s="11" t="s">
        <v>402</v>
      </c>
      <c r="AF26" s="20">
        <v>55.689444000000002</v>
      </c>
      <c r="AG26" s="20">
        <v>12.58</v>
      </c>
      <c r="AH26" s="12">
        <v>41872</v>
      </c>
      <c r="AI26" s="65" t="s">
        <v>498</v>
      </c>
      <c r="AJ26" s="11"/>
      <c r="AK26" s="11"/>
      <c r="AL26" s="11"/>
      <c r="AM26" s="11"/>
      <c r="AN26" s="11" t="s">
        <v>537</v>
      </c>
      <c r="AO26" s="12">
        <v>41914</v>
      </c>
    </row>
    <row r="27" spans="1:41" s="191" customFormat="1" ht="13.95" customHeight="1" x14ac:dyDescent="0.3">
      <c r="A27" s="11" t="s">
        <v>240</v>
      </c>
      <c r="B27" s="54" t="s">
        <v>1258</v>
      </c>
      <c r="C27" s="11" t="s">
        <v>1629</v>
      </c>
      <c r="D27" s="11" t="s">
        <v>67</v>
      </c>
      <c r="E27" s="16">
        <v>41942</v>
      </c>
      <c r="F27" s="64" t="s">
        <v>68</v>
      </c>
      <c r="G27" s="165"/>
      <c r="H27" s="14">
        <f t="shared" si="0"/>
        <v>10</v>
      </c>
      <c r="I27" s="14">
        <f t="shared" si="1"/>
        <v>2014</v>
      </c>
      <c r="J27" s="14">
        <f t="shared" si="2"/>
        <v>1</v>
      </c>
      <c r="K27" s="14">
        <f t="shared" si="3"/>
        <v>1</v>
      </c>
      <c r="L27" s="15">
        <v>23</v>
      </c>
      <c r="M27" s="15">
        <v>1</v>
      </c>
      <c r="N27" s="11" t="s">
        <v>1416</v>
      </c>
      <c r="O27" s="11" t="str">
        <f t="shared" si="4"/>
        <v>Birkerød Gymnasium - HF - IB &amp; Kostskole</v>
      </c>
      <c r="P27" s="87" t="s">
        <v>1803</v>
      </c>
      <c r="Q27" s="87" t="s">
        <v>1178</v>
      </c>
      <c r="R27" s="87" t="s">
        <v>1804</v>
      </c>
      <c r="S27" s="175" t="str">
        <f>VLOOKUP(GYM!R23,Kommune_Regioner!$A$2:$B$99,2,TRUE)</f>
        <v>Hovedstaden</v>
      </c>
      <c r="T27" s="68" t="str">
        <f t="shared" si="5"/>
        <v>Søndervangen 56, , 3460 Birkerød</v>
      </c>
      <c r="U27" s="16">
        <v>41782</v>
      </c>
      <c r="V27" s="17">
        <v>50</v>
      </c>
      <c r="W27" s="17" t="s">
        <v>1996</v>
      </c>
      <c r="X27" s="17">
        <f t="shared" si="6"/>
        <v>1150</v>
      </c>
      <c r="Y27" s="11"/>
      <c r="Z27" s="18">
        <v>41785</v>
      </c>
      <c r="AA27" s="19">
        <v>41872</v>
      </c>
      <c r="AB27" s="11" t="s">
        <v>619</v>
      </c>
      <c r="AC27" s="11" t="str">
        <f t="shared" si="7"/>
        <v>Morten Eskildsen</v>
      </c>
      <c r="AD27" s="11"/>
      <c r="AE27" s="11"/>
      <c r="AF27" s="20">
        <v>55.836855999999997</v>
      </c>
      <c r="AG27" s="20">
        <v>12.426266999999999</v>
      </c>
      <c r="AH27" s="12">
        <v>41871</v>
      </c>
      <c r="AI27" s="65" t="str">
        <f t="shared" ref="AI27:AI32" si="9">"DL_"&amp;B27</f>
        <v>DL_F13-022</v>
      </c>
      <c r="AJ27" s="11"/>
      <c r="AK27" s="11"/>
      <c r="AL27" s="11"/>
      <c r="AM27" s="11"/>
      <c r="AN27" s="11" t="s">
        <v>626</v>
      </c>
      <c r="AO27" s="12">
        <v>41914</v>
      </c>
    </row>
    <row r="28" spans="1:41" s="191" customFormat="1" ht="13.95" customHeight="1" x14ac:dyDescent="0.3">
      <c r="A28" s="11" t="s">
        <v>240</v>
      </c>
      <c r="B28" s="54" t="s">
        <v>1242</v>
      </c>
      <c r="C28" s="11" t="s">
        <v>24</v>
      </c>
      <c r="D28" s="11" t="s">
        <v>23</v>
      </c>
      <c r="E28" s="16">
        <v>41943</v>
      </c>
      <c r="F28" s="64" t="s">
        <v>31</v>
      </c>
      <c r="G28" s="165"/>
      <c r="H28" s="14">
        <f t="shared" si="0"/>
        <v>10</v>
      </c>
      <c r="I28" s="14">
        <f t="shared" si="1"/>
        <v>2014</v>
      </c>
      <c r="J28" s="14">
        <f t="shared" si="2"/>
        <v>1</v>
      </c>
      <c r="K28" s="14">
        <f t="shared" si="3"/>
        <v>1</v>
      </c>
      <c r="L28" s="15">
        <v>25</v>
      </c>
      <c r="M28" s="15">
        <v>1</v>
      </c>
      <c r="N28" s="11" t="s">
        <v>1415</v>
      </c>
      <c r="O28" s="11" t="str">
        <f t="shared" si="4"/>
        <v>Allerød Gymnasium</v>
      </c>
      <c r="P28" s="11" t="s">
        <v>840</v>
      </c>
      <c r="Q28" s="11" t="s">
        <v>841</v>
      </c>
      <c r="R28" s="11" t="s">
        <v>1784</v>
      </c>
      <c r="S28" s="175" t="str">
        <f>VLOOKUP(GYM!R9,Kommune_Regioner!$A$2:$B$99,2,TRUE)</f>
        <v>Hovedstaden</v>
      </c>
      <c r="T28" s="68" t="str">
        <f t="shared" si="5"/>
        <v>Rådhusvej 6, 3450 Allerød</v>
      </c>
      <c r="U28" s="16">
        <v>41736</v>
      </c>
      <c r="V28" s="17">
        <v>50</v>
      </c>
      <c r="W28" s="17" t="s">
        <v>1996</v>
      </c>
      <c r="X28" s="17">
        <f t="shared" si="6"/>
        <v>1250</v>
      </c>
      <c r="Y28" s="11"/>
      <c r="Z28" s="18">
        <v>41780</v>
      </c>
      <c r="AA28" s="19">
        <v>41823</v>
      </c>
      <c r="AB28" s="11" t="s">
        <v>210</v>
      </c>
      <c r="AC28" s="11" t="str">
        <f t="shared" si="7"/>
        <v>Vagn Rasmussen</v>
      </c>
      <c r="AD28" s="11"/>
      <c r="AE28" s="11"/>
      <c r="AF28" s="20">
        <v>55.864296000000003</v>
      </c>
      <c r="AG28" s="20">
        <v>12.332907000000001</v>
      </c>
      <c r="AH28" s="12">
        <v>41820</v>
      </c>
      <c r="AI28" s="65" t="str">
        <f t="shared" si="9"/>
        <v>DL_F13-005</v>
      </c>
      <c r="AJ28" s="11"/>
      <c r="AK28" s="11"/>
      <c r="AL28" s="11"/>
      <c r="AM28" s="11"/>
      <c r="AN28" s="11" t="s">
        <v>537</v>
      </c>
      <c r="AO28" s="12">
        <v>41914</v>
      </c>
    </row>
    <row r="29" spans="1:41" s="191" customFormat="1" x14ac:dyDescent="0.3">
      <c r="A29" s="11" t="s">
        <v>240</v>
      </c>
      <c r="B29" s="54" t="s">
        <v>1242</v>
      </c>
      <c r="C29" s="11" t="s">
        <v>24</v>
      </c>
      <c r="D29" s="11" t="s">
        <v>23</v>
      </c>
      <c r="E29" s="16">
        <v>41943</v>
      </c>
      <c r="F29" s="64" t="s">
        <v>31</v>
      </c>
      <c r="G29" s="165"/>
      <c r="H29" s="14">
        <f t="shared" si="0"/>
        <v>10</v>
      </c>
      <c r="I29" s="14">
        <f t="shared" si="1"/>
        <v>2014</v>
      </c>
      <c r="J29" s="14">
        <f t="shared" si="2"/>
        <v>1</v>
      </c>
      <c r="K29" s="14">
        <f t="shared" si="3"/>
        <v>1</v>
      </c>
      <c r="L29" s="15"/>
      <c r="M29" s="15"/>
      <c r="N29" s="11" t="s">
        <v>1415</v>
      </c>
      <c r="O29" s="11" t="str">
        <f t="shared" si="4"/>
        <v>Allerød Gymnasium</v>
      </c>
      <c r="P29" s="11" t="s">
        <v>1794</v>
      </c>
      <c r="Q29" s="11" t="s">
        <v>841</v>
      </c>
      <c r="R29" s="11" t="s">
        <v>1784</v>
      </c>
      <c r="S29" s="175" t="str">
        <f>VLOOKUP(GYM!R10,Kommune_Regioner!$A$2:$B$99,2,TRUE)</f>
        <v>Syddanmark</v>
      </c>
      <c r="T29" s="68"/>
      <c r="U29" s="16">
        <v>41736</v>
      </c>
      <c r="V29" s="17">
        <v>50</v>
      </c>
      <c r="W29" s="17" t="s">
        <v>1996</v>
      </c>
      <c r="X29" s="17">
        <f t="shared" si="6"/>
        <v>0</v>
      </c>
      <c r="Y29" s="11"/>
      <c r="Z29" s="18">
        <v>41780</v>
      </c>
      <c r="AA29" s="19">
        <v>41823</v>
      </c>
      <c r="AB29" s="11" t="s">
        <v>209</v>
      </c>
      <c r="AC29" s="11" t="str">
        <f t="shared" si="7"/>
        <v>Vagn Rasmussen</v>
      </c>
      <c r="AD29" s="11"/>
      <c r="AE29" s="11"/>
      <c r="AF29" s="20">
        <v>55.862619000000002</v>
      </c>
      <c r="AG29" s="20">
        <v>12.334232999999999</v>
      </c>
      <c r="AH29" s="12">
        <v>41820</v>
      </c>
      <c r="AI29" s="65" t="str">
        <f t="shared" si="9"/>
        <v>DL_F13-005</v>
      </c>
      <c r="AJ29" s="11"/>
      <c r="AK29" s="11"/>
      <c r="AL29" s="11"/>
      <c r="AM29" s="11"/>
      <c r="AN29" s="11" t="s">
        <v>537</v>
      </c>
      <c r="AO29" s="12">
        <v>41914</v>
      </c>
    </row>
    <row r="30" spans="1:41" s="191" customFormat="1" ht="13.95" customHeight="1" x14ac:dyDescent="0.3">
      <c r="A30" s="11" t="s">
        <v>240</v>
      </c>
      <c r="B30" s="54" t="s">
        <v>1242</v>
      </c>
      <c r="C30" s="11" t="s">
        <v>24</v>
      </c>
      <c r="D30" s="11" t="s">
        <v>23</v>
      </c>
      <c r="E30" s="16">
        <v>41943</v>
      </c>
      <c r="F30" s="64" t="s">
        <v>31</v>
      </c>
      <c r="G30" s="165"/>
      <c r="H30" s="14">
        <f t="shared" si="0"/>
        <v>10</v>
      </c>
      <c r="I30" s="14">
        <f t="shared" si="1"/>
        <v>2014</v>
      </c>
      <c r="J30" s="14">
        <f t="shared" si="2"/>
        <v>1</v>
      </c>
      <c r="K30" s="14">
        <f t="shared" si="3"/>
        <v>1</v>
      </c>
      <c r="L30" s="15"/>
      <c r="M30" s="15"/>
      <c r="N30" s="11" t="s">
        <v>1415</v>
      </c>
      <c r="O30" s="11" t="str">
        <f t="shared" si="4"/>
        <v>Allerød Gymnasium</v>
      </c>
      <c r="P30" s="11" t="s">
        <v>1795</v>
      </c>
      <c r="Q30" s="11" t="s">
        <v>841</v>
      </c>
      <c r="R30" s="11" t="s">
        <v>1784</v>
      </c>
      <c r="S30" s="175" t="str">
        <f>VLOOKUP(GYM!R11,Kommune_Regioner!$A$2:$B$99,2,TRUE)</f>
        <v>Syddanmark</v>
      </c>
      <c r="T30" s="68"/>
      <c r="U30" s="16">
        <v>41736</v>
      </c>
      <c r="V30" s="17">
        <v>50</v>
      </c>
      <c r="W30" s="17" t="s">
        <v>1996</v>
      </c>
      <c r="X30" s="17">
        <f t="shared" si="6"/>
        <v>0</v>
      </c>
      <c r="Y30" s="11"/>
      <c r="Z30" s="18">
        <v>41780</v>
      </c>
      <c r="AA30" s="11"/>
      <c r="AB30" s="11" t="s">
        <v>208</v>
      </c>
      <c r="AC30" s="11" t="str">
        <f t="shared" si="7"/>
        <v>Vagn Rasmussen</v>
      </c>
      <c r="AD30" s="11"/>
      <c r="AE30" s="11"/>
      <c r="AF30" s="20">
        <v>55.872183</v>
      </c>
      <c r="AG30" s="20">
        <v>12.362057999999999</v>
      </c>
      <c r="AH30" s="12">
        <v>41820</v>
      </c>
      <c r="AI30" s="11" t="str">
        <f t="shared" si="9"/>
        <v>DL_F13-005</v>
      </c>
      <c r="AJ30" s="11"/>
      <c r="AK30" s="11"/>
      <c r="AL30" s="11"/>
      <c r="AM30" s="11"/>
      <c r="AN30" s="11" t="s">
        <v>537</v>
      </c>
      <c r="AO30" s="12">
        <v>41914</v>
      </c>
    </row>
    <row r="31" spans="1:41" s="191" customFormat="1" x14ac:dyDescent="0.3">
      <c r="A31" s="11" t="s">
        <v>240</v>
      </c>
      <c r="B31" s="54" t="s">
        <v>1243</v>
      </c>
      <c r="C31" s="11" t="s">
        <v>38</v>
      </c>
      <c r="D31" s="11" t="s">
        <v>29</v>
      </c>
      <c r="E31" s="16">
        <v>41947</v>
      </c>
      <c r="F31" s="66" t="s">
        <v>41</v>
      </c>
      <c r="G31" s="166"/>
      <c r="H31" s="14">
        <f t="shared" si="0"/>
        <v>11</v>
      </c>
      <c r="I31" s="14">
        <f t="shared" si="1"/>
        <v>2014</v>
      </c>
      <c r="J31" s="14">
        <f t="shared" si="2"/>
        <v>1</v>
      </c>
      <c r="K31" s="14">
        <f t="shared" si="3"/>
        <v>1</v>
      </c>
      <c r="L31" s="15">
        <v>25</v>
      </c>
      <c r="M31" s="15">
        <v>1</v>
      </c>
      <c r="N31" s="11" t="s">
        <v>1415</v>
      </c>
      <c r="O31" s="11" t="str">
        <f t="shared" si="4"/>
        <v>Frederiksborg Gymnasium og HF</v>
      </c>
      <c r="P31" s="11" t="s">
        <v>839</v>
      </c>
      <c r="Q31" s="11" t="s">
        <v>807</v>
      </c>
      <c r="R31" s="11" t="s">
        <v>1785</v>
      </c>
      <c r="S31" s="175" t="e">
        <f>VLOOKUP(GYM!R57,Kommune_Regioner!$A$2:$B$99,2,TRUE)</f>
        <v>#N/A</v>
      </c>
      <c r="T31" s="68" t="str">
        <f t="shared" ref="T31:T62" si="10">P31&amp;", "&amp;Q31</f>
        <v>Carlsbergvej 15, 3400 Hillerød</v>
      </c>
      <c r="U31" s="16">
        <v>41737</v>
      </c>
      <c r="V31" s="17">
        <v>50</v>
      </c>
      <c r="W31" s="17" t="s">
        <v>1996</v>
      </c>
      <c r="X31" s="17">
        <f t="shared" si="6"/>
        <v>1250</v>
      </c>
      <c r="Y31" s="11"/>
      <c r="Z31" s="18">
        <v>41780</v>
      </c>
      <c r="AA31" s="11"/>
      <c r="AB31" s="11"/>
      <c r="AC31" s="11" t="str">
        <f t="shared" si="7"/>
        <v>Torsten Ingerslev</v>
      </c>
      <c r="AD31" s="11"/>
      <c r="AE31" s="11"/>
      <c r="AF31" s="20"/>
      <c r="AG31" s="20"/>
      <c r="AH31" s="12"/>
      <c r="AI31" s="11" t="str">
        <f t="shared" si="9"/>
        <v>DL_F13-006</v>
      </c>
      <c r="AJ31" s="11"/>
      <c r="AK31" s="11"/>
      <c r="AL31" s="11"/>
      <c r="AM31" s="11"/>
      <c r="AN31" s="11"/>
      <c r="AO31" s="12">
        <v>41914</v>
      </c>
    </row>
    <row r="32" spans="1:41" s="191" customFormat="1" ht="13.5" customHeight="1" x14ac:dyDescent="0.3">
      <c r="A32" s="177" t="s">
        <v>237</v>
      </c>
      <c r="B32" s="178" t="s">
        <v>1262</v>
      </c>
      <c r="C32" s="177" t="s">
        <v>46</v>
      </c>
      <c r="D32" s="177" t="s">
        <v>80</v>
      </c>
      <c r="E32" s="179">
        <v>41948</v>
      </c>
      <c r="F32" s="198" t="s">
        <v>81</v>
      </c>
      <c r="G32" s="196"/>
      <c r="H32" s="182">
        <f t="shared" si="0"/>
        <v>11</v>
      </c>
      <c r="I32" s="182">
        <f t="shared" si="1"/>
        <v>2014</v>
      </c>
      <c r="J32" s="182">
        <f t="shared" si="2"/>
        <v>1</v>
      </c>
      <c r="K32" s="182">
        <f t="shared" si="3"/>
        <v>1</v>
      </c>
      <c r="L32" s="183">
        <v>30</v>
      </c>
      <c r="M32" s="183"/>
      <c r="N32" s="177" t="s">
        <v>1416</v>
      </c>
      <c r="O32" s="177" t="str">
        <f t="shared" si="4"/>
        <v>Gefion Gymnasium</v>
      </c>
      <c r="P32" s="177" t="s">
        <v>797</v>
      </c>
      <c r="Q32" s="185" t="s">
        <v>1750</v>
      </c>
      <c r="R32" s="177" t="s">
        <v>1782</v>
      </c>
      <c r="S32" s="184" t="str">
        <f>VLOOKUP(GYM!R68,Kommune_Regioner!$A$2:$B$99,2,TRUE)</f>
        <v>Hovedstaden</v>
      </c>
      <c r="T32" s="185" t="str">
        <f t="shared" si="10"/>
        <v>Øster Voldgade 10, 2100 København Ø</v>
      </c>
      <c r="U32" s="179">
        <v>41786</v>
      </c>
      <c r="V32" s="186">
        <v>50</v>
      </c>
      <c r="W32" s="186" t="s">
        <v>239</v>
      </c>
      <c r="X32" s="186">
        <f t="shared" si="6"/>
        <v>1500</v>
      </c>
      <c r="Y32" s="177"/>
      <c r="Z32" s="187">
        <v>41787</v>
      </c>
      <c r="AA32" s="177"/>
      <c r="AB32" s="177"/>
      <c r="AC32" s="177" t="str">
        <f t="shared" si="7"/>
        <v>Thomas Kristiansen</v>
      </c>
      <c r="AD32" s="177"/>
      <c r="AE32" s="177"/>
      <c r="AF32" s="188"/>
      <c r="AG32" s="188"/>
      <c r="AH32" s="189"/>
      <c r="AI32" s="177" t="str">
        <f t="shared" si="9"/>
        <v>DL_F13-026</v>
      </c>
      <c r="AJ32" s="177"/>
      <c r="AK32" s="177"/>
      <c r="AL32" s="177"/>
      <c r="AM32" s="177"/>
      <c r="AN32" s="177"/>
      <c r="AO32" s="189"/>
    </row>
    <row r="33" spans="1:41" s="191" customFormat="1" ht="13.95" customHeight="1" x14ac:dyDescent="0.3">
      <c r="A33" s="11" t="s">
        <v>240</v>
      </c>
      <c r="B33" s="54" t="s">
        <v>1309</v>
      </c>
      <c r="C33" s="11" t="s">
        <v>223</v>
      </c>
      <c r="D33" s="11" t="s">
        <v>620</v>
      </c>
      <c r="E33" s="16">
        <v>41948</v>
      </c>
      <c r="F33" s="64" t="s">
        <v>621</v>
      </c>
      <c r="G33" s="165"/>
      <c r="H33" s="14">
        <f t="shared" si="0"/>
        <v>11</v>
      </c>
      <c r="I33" s="14">
        <f t="shared" si="1"/>
        <v>2014</v>
      </c>
      <c r="J33" s="14">
        <f t="shared" si="2"/>
        <v>1</v>
      </c>
      <c r="K33" s="14">
        <f t="shared" si="3"/>
        <v>1</v>
      </c>
      <c r="L33" s="15">
        <v>19</v>
      </c>
      <c r="M33" s="15">
        <v>1</v>
      </c>
      <c r="N33" s="11" t="s">
        <v>1415</v>
      </c>
      <c r="O33" s="11" t="str">
        <f t="shared" si="4"/>
        <v>Rødovre Gymnasium</v>
      </c>
      <c r="P33" s="11" t="s">
        <v>1829</v>
      </c>
      <c r="Q33" s="11" t="s">
        <v>834</v>
      </c>
      <c r="R33" s="11" t="s">
        <v>1825</v>
      </c>
      <c r="S33" s="175" t="str">
        <f>VLOOKUP(GYM!R188,Kommune_Regioner!$A$2:$B$99,2,TRUE)</f>
        <v>Hovedstaden</v>
      </c>
      <c r="T33" s="68" t="str">
        <f t="shared" si="10"/>
        <v>Hendriksholms Boulevard 28, 2610 Rødovre</v>
      </c>
      <c r="U33" s="16">
        <v>41922</v>
      </c>
      <c r="V33" s="17">
        <v>100</v>
      </c>
      <c r="W33" s="17" t="s">
        <v>1996</v>
      </c>
      <c r="X33" s="17">
        <f t="shared" si="6"/>
        <v>1900</v>
      </c>
      <c r="Y33" s="11"/>
      <c r="Z33" s="18"/>
      <c r="AA33" s="11"/>
      <c r="AB33" s="11"/>
      <c r="AC33" s="11" t="str">
        <f t="shared" si="7"/>
        <v>Nathan Russell</v>
      </c>
      <c r="AD33" s="11"/>
      <c r="AE33" s="11"/>
      <c r="AF33" s="11"/>
      <c r="AG33" s="11"/>
      <c r="AH33" s="12"/>
      <c r="AI33" s="65"/>
      <c r="AJ33" s="11"/>
      <c r="AK33" s="11"/>
      <c r="AL33" s="11"/>
      <c r="AM33" s="11"/>
      <c r="AN33" s="11"/>
      <c r="AO33" s="12"/>
    </row>
    <row r="34" spans="1:41" s="191" customFormat="1" ht="13.95" customHeight="1" x14ac:dyDescent="0.3">
      <c r="A34" s="11" t="s">
        <v>240</v>
      </c>
      <c r="B34" s="54" t="s">
        <v>1250</v>
      </c>
      <c r="C34" s="11" t="s">
        <v>46</v>
      </c>
      <c r="D34" s="11" t="s">
        <v>48</v>
      </c>
      <c r="E34" s="16">
        <v>41949</v>
      </c>
      <c r="F34" s="66" t="s">
        <v>49</v>
      </c>
      <c r="G34" s="166"/>
      <c r="H34" s="14">
        <f t="shared" si="0"/>
        <v>11</v>
      </c>
      <c r="I34" s="14">
        <f t="shared" si="1"/>
        <v>2014</v>
      </c>
      <c r="J34" s="14">
        <f t="shared" si="2"/>
        <v>1</v>
      </c>
      <c r="K34" s="14">
        <f t="shared" si="3"/>
        <v>1</v>
      </c>
      <c r="L34" s="15">
        <v>29</v>
      </c>
      <c r="M34" s="15">
        <v>1</v>
      </c>
      <c r="N34" s="11" t="s">
        <v>1419</v>
      </c>
      <c r="O34" s="11" t="str">
        <f t="shared" ref="O34:O65" si="11">C34</f>
        <v>Gefion Gymnasium</v>
      </c>
      <c r="P34" s="87" t="s">
        <v>1799</v>
      </c>
      <c r="Q34" s="87" t="s">
        <v>1780</v>
      </c>
      <c r="R34" s="87" t="s">
        <v>1782</v>
      </c>
      <c r="S34" s="175" t="str">
        <f>VLOOKUP(GYM!R72,Kommune_Regioner!$A$2:$B$99,2,TRUE)</f>
        <v>Sjælland</v>
      </c>
      <c r="T34" s="68" t="str">
        <f t="shared" si="10"/>
        <v>Østre Voldgade 10, 1350 København K</v>
      </c>
      <c r="U34" s="16">
        <v>41773</v>
      </c>
      <c r="V34" s="17">
        <v>50</v>
      </c>
      <c r="W34" s="17" t="s">
        <v>1996</v>
      </c>
      <c r="X34" s="17">
        <f t="shared" ref="X34:X65" si="12">V34*L34</f>
        <v>1450</v>
      </c>
      <c r="Y34" s="11"/>
      <c r="Z34" s="18">
        <v>41780</v>
      </c>
      <c r="AA34" s="19">
        <v>41872</v>
      </c>
      <c r="AB34" s="11" t="s">
        <v>374</v>
      </c>
      <c r="AC34" s="11" t="str">
        <f t="shared" ref="AC34:AC65" si="13">D34</f>
        <v>Linda Schneider</v>
      </c>
      <c r="AD34" s="11" t="s">
        <v>375</v>
      </c>
      <c r="AE34" s="11" t="s">
        <v>376</v>
      </c>
      <c r="AF34" s="20">
        <v>55.689253999999998</v>
      </c>
      <c r="AG34" s="20">
        <v>12.57808</v>
      </c>
      <c r="AH34" s="12">
        <v>41866</v>
      </c>
      <c r="AI34" s="11" t="str">
        <f t="shared" ref="AI34:AI73" si="14">"DL_"&amp;B34</f>
        <v>DL_F13-013</v>
      </c>
      <c r="AJ34" s="11"/>
      <c r="AK34" s="11"/>
      <c r="AL34" s="11"/>
      <c r="AM34" s="11"/>
      <c r="AN34" s="11"/>
      <c r="AO34" s="12">
        <v>41914</v>
      </c>
    </row>
    <row r="35" spans="1:41" s="191" customFormat="1" ht="12.75" customHeight="1" x14ac:dyDescent="0.3">
      <c r="A35" s="11" t="s">
        <v>240</v>
      </c>
      <c r="B35" s="54" t="s">
        <v>1252</v>
      </c>
      <c r="C35" s="11" t="s">
        <v>54</v>
      </c>
      <c r="D35" s="11" t="s">
        <v>53</v>
      </c>
      <c r="E35" s="16">
        <v>41950</v>
      </c>
      <c r="F35" s="66" t="s">
        <v>55</v>
      </c>
      <c r="G35" s="166"/>
      <c r="H35" s="14">
        <f t="shared" si="0"/>
        <v>11</v>
      </c>
      <c r="I35" s="14">
        <f t="shared" si="1"/>
        <v>2014</v>
      </c>
      <c r="J35" s="14">
        <f t="shared" si="2"/>
        <v>1</v>
      </c>
      <c r="K35" s="14">
        <f t="shared" si="3"/>
        <v>1</v>
      </c>
      <c r="L35" s="15">
        <v>19</v>
      </c>
      <c r="M35" s="15">
        <v>1</v>
      </c>
      <c r="N35" s="11" t="s">
        <v>1420</v>
      </c>
      <c r="O35" s="11" t="str">
        <f t="shared" si="11"/>
        <v>Roskilde Gymnasium</v>
      </c>
      <c r="P35" s="87" t="s">
        <v>1592</v>
      </c>
      <c r="Q35" s="87" t="s">
        <v>1174</v>
      </c>
      <c r="R35" s="87" t="s">
        <v>1787</v>
      </c>
      <c r="S35" s="175" t="str">
        <f>VLOOKUP(GYM!R196,Kommune_Regioner!$A$2:$B$99,2,TRUE)</f>
        <v>Hovedstaden</v>
      </c>
      <c r="T35" s="68" t="str">
        <f t="shared" si="10"/>
        <v>Domkirkepladsen, 4000 Roskilde</v>
      </c>
      <c r="U35" s="16">
        <v>41780</v>
      </c>
      <c r="V35" s="17">
        <v>50</v>
      </c>
      <c r="W35" s="17" t="s">
        <v>1996</v>
      </c>
      <c r="X35" s="17">
        <f t="shared" si="12"/>
        <v>950</v>
      </c>
      <c r="Y35" s="11"/>
      <c r="Z35" s="18">
        <v>41780</v>
      </c>
      <c r="AA35" s="19">
        <v>41872</v>
      </c>
      <c r="AB35" s="11" t="s">
        <v>381</v>
      </c>
      <c r="AC35" s="11" t="str">
        <f t="shared" si="13"/>
        <v>Ida Thingstrup</v>
      </c>
      <c r="AD35" s="11"/>
      <c r="AE35" s="11"/>
      <c r="AF35" s="23">
        <v>55.665655999999998</v>
      </c>
      <c r="AG35" s="23">
        <v>12.015396000000001</v>
      </c>
      <c r="AH35" s="12">
        <v>41871</v>
      </c>
      <c r="AI35" s="65" t="str">
        <f t="shared" si="14"/>
        <v>DL_F13-015</v>
      </c>
      <c r="AJ35" s="11"/>
      <c r="AK35" s="11"/>
      <c r="AL35" s="11"/>
      <c r="AM35" s="11"/>
      <c r="AN35" s="11"/>
      <c r="AO35" s="12">
        <v>41914</v>
      </c>
    </row>
    <row r="36" spans="1:41" s="191" customFormat="1" ht="13.95" customHeight="1" x14ac:dyDescent="0.3">
      <c r="A36" s="11" t="s">
        <v>240</v>
      </c>
      <c r="B36" s="54" t="s">
        <v>1260</v>
      </c>
      <c r="C36" s="11" t="s">
        <v>1642</v>
      </c>
      <c r="D36" s="11" t="s">
        <v>75</v>
      </c>
      <c r="E36" s="16">
        <v>41954</v>
      </c>
      <c r="F36" s="66" t="s">
        <v>76</v>
      </c>
      <c r="G36" s="166"/>
      <c r="H36" s="14">
        <f t="shared" si="0"/>
        <v>11</v>
      </c>
      <c r="I36" s="14">
        <f t="shared" si="1"/>
        <v>2014</v>
      </c>
      <c r="J36" s="14">
        <f t="shared" si="2"/>
        <v>1</v>
      </c>
      <c r="K36" s="14">
        <f t="shared" si="3"/>
        <v>1</v>
      </c>
      <c r="L36" s="15">
        <v>27</v>
      </c>
      <c r="M36" s="15">
        <v>1</v>
      </c>
      <c r="N36" s="11" t="s">
        <v>1419</v>
      </c>
      <c r="O36" s="11" t="str">
        <f t="shared" si="11"/>
        <v>Selandia, HTX</v>
      </c>
      <c r="P36" s="11" t="s">
        <v>1808</v>
      </c>
      <c r="Q36" s="11" t="s">
        <v>1176</v>
      </c>
      <c r="R36" s="11" t="s">
        <v>1806</v>
      </c>
      <c r="S36" s="175" t="str">
        <f>VLOOKUP(GYM!R215,Kommune_Regioner!$A$2:$B$99,2,TRUE)</f>
        <v>Hovedstaden</v>
      </c>
      <c r="T36" s="68" t="str">
        <f t="shared" si="10"/>
        <v>Willemoesvej 4, 4200 Slagelse</v>
      </c>
      <c r="U36" s="16">
        <v>41785</v>
      </c>
      <c r="V36" s="17">
        <v>50</v>
      </c>
      <c r="W36" s="17" t="s">
        <v>1996</v>
      </c>
      <c r="X36" s="17">
        <f t="shared" si="12"/>
        <v>1350</v>
      </c>
      <c r="Y36" s="11"/>
      <c r="Z36" s="18">
        <v>41787</v>
      </c>
      <c r="AA36" s="19">
        <v>41893</v>
      </c>
      <c r="AB36" s="11" t="s">
        <v>512</v>
      </c>
      <c r="AC36" s="11" t="str">
        <f t="shared" si="13"/>
        <v>Frederikke Tom-Petersen</v>
      </c>
      <c r="AD36" s="11"/>
      <c r="AE36" s="11"/>
      <c r="AF36" s="23">
        <v>55.568595999999999</v>
      </c>
      <c r="AG36" s="23">
        <v>11.399539000000001</v>
      </c>
      <c r="AH36" s="12">
        <v>41891</v>
      </c>
      <c r="AI36" s="11" t="str">
        <f t="shared" si="14"/>
        <v>DL_F13-024</v>
      </c>
      <c r="AJ36" s="11"/>
      <c r="AK36" s="11"/>
      <c r="AL36" s="11"/>
      <c r="AM36" s="11"/>
      <c r="AN36" s="11"/>
      <c r="AO36" s="12">
        <v>41914</v>
      </c>
    </row>
    <row r="37" spans="1:41" s="191" customFormat="1" ht="13.95" customHeight="1" x14ac:dyDescent="0.3">
      <c r="A37" s="11" t="s">
        <v>240</v>
      </c>
      <c r="B37" s="54" t="s">
        <v>1263</v>
      </c>
      <c r="C37" s="11" t="s">
        <v>161</v>
      </c>
      <c r="D37" s="11" t="s">
        <v>154</v>
      </c>
      <c r="E37" s="16">
        <v>41955</v>
      </c>
      <c r="F37" s="64" t="s">
        <v>155</v>
      </c>
      <c r="G37" s="165"/>
      <c r="H37" s="14">
        <f t="shared" si="0"/>
        <v>11</v>
      </c>
      <c r="I37" s="14">
        <f t="shared" si="1"/>
        <v>2014</v>
      </c>
      <c r="J37" s="14">
        <f t="shared" si="2"/>
        <v>1</v>
      </c>
      <c r="K37" s="14">
        <f t="shared" si="3"/>
        <v>1</v>
      </c>
      <c r="L37" s="15">
        <v>28</v>
      </c>
      <c r="M37" s="15">
        <v>1</v>
      </c>
      <c r="N37" s="11" t="s">
        <v>1415</v>
      </c>
      <c r="O37" s="11" t="str">
        <f t="shared" si="11"/>
        <v>Stenhus Gymnasium &amp; HF</v>
      </c>
      <c r="P37" s="11" t="s">
        <v>1743</v>
      </c>
      <c r="Q37" s="11" t="s">
        <v>1639</v>
      </c>
      <c r="R37" s="11" t="s">
        <v>1807</v>
      </c>
      <c r="S37" s="175" t="str">
        <f>VLOOKUP(GYM!R226,Kommune_Regioner!$A$2:$B$99,2,TRUE)</f>
        <v>Hovedstaden</v>
      </c>
      <c r="T37" s="68" t="str">
        <f t="shared" si="10"/>
        <v>Stenhusvej 20, 4300 Holbæk</v>
      </c>
      <c r="U37" s="16">
        <v>41787</v>
      </c>
      <c r="V37" s="17">
        <v>50</v>
      </c>
      <c r="W37" s="17" t="s">
        <v>1996</v>
      </c>
      <c r="X37" s="17">
        <f t="shared" si="12"/>
        <v>1400</v>
      </c>
      <c r="Y37" s="11"/>
      <c r="Z37" s="18">
        <v>41806</v>
      </c>
      <c r="AA37" s="19">
        <v>41877</v>
      </c>
      <c r="AB37" s="11" t="s">
        <v>398</v>
      </c>
      <c r="AC37" s="11" t="str">
        <f t="shared" si="13"/>
        <v>Johannes Worm</v>
      </c>
      <c r="AD37" s="11" t="s">
        <v>399</v>
      </c>
      <c r="AE37" s="11" t="s">
        <v>400</v>
      </c>
      <c r="AF37" s="20">
        <v>55.988166999999997</v>
      </c>
      <c r="AG37" s="20">
        <v>10.561833</v>
      </c>
      <c r="AH37" s="12">
        <v>41873</v>
      </c>
      <c r="AI37" s="11" t="str">
        <f t="shared" si="14"/>
        <v>DL_F13-027</v>
      </c>
      <c r="AJ37" s="11"/>
      <c r="AK37" s="11"/>
      <c r="AL37" s="11"/>
      <c r="AM37" s="11"/>
      <c r="AN37" s="11"/>
      <c r="AO37" s="12">
        <v>41914</v>
      </c>
    </row>
    <row r="38" spans="1:41" s="191" customFormat="1" ht="13.5" customHeight="1" x14ac:dyDescent="0.2">
      <c r="A38" s="177" t="s">
        <v>237</v>
      </c>
      <c r="B38" s="178" t="s">
        <v>1268</v>
      </c>
      <c r="C38" s="177" t="s">
        <v>162</v>
      </c>
      <c r="D38" s="177" t="s">
        <v>156</v>
      </c>
      <c r="E38" s="179">
        <v>41956</v>
      </c>
      <c r="F38" s="180" t="s">
        <v>157</v>
      </c>
      <c r="G38" s="181"/>
      <c r="H38" s="182">
        <f t="shared" si="0"/>
        <v>11</v>
      </c>
      <c r="I38" s="182">
        <f t="shared" si="1"/>
        <v>2014</v>
      </c>
      <c r="J38" s="182">
        <f t="shared" si="2"/>
        <v>1</v>
      </c>
      <c r="K38" s="182">
        <f t="shared" si="3"/>
        <v>1</v>
      </c>
      <c r="L38" s="183">
        <v>22</v>
      </c>
      <c r="M38" s="183">
        <v>1</v>
      </c>
      <c r="N38" s="177" t="s">
        <v>1416</v>
      </c>
      <c r="O38" s="177" t="str">
        <f t="shared" si="11"/>
        <v>Slagelse Gymnasium</v>
      </c>
      <c r="P38" s="185" t="s">
        <v>1175</v>
      </c>
      <c r="Q38" s="185" t="s">
        <v>1176</v>
      </c>
      <c r="R38" s="185" t="s">
        <v>1806</v>
      </c>
      <c r="S38" s="184" t="str">
        <f>VLOOKUP(GYM!R218,Kommune_Regioner!$A$2:$B$99,2,TRUE)</f>
        <v>Midtjylland</v>
      </c>
      <c r="T38" s="185" t="str">
        <f t="shared" si="10"/>
        <v>Willemoesvej 2a, 4200 Slagelse</v>
      </c>
      <c r="U38" s="179">
        <v>41788</v>
      </c>
      <c r="V38" s="186">
        <v>50</v>
      </c>
      <c r="W38" s="186" t="s">
        <v>239</v>
      </c>
      <c r="X38" s="186">
        <f t="shared" si="12"/>
        <v>1100</v>
      </c>
      <c r="Y38" s="177"/>
      <c r="Z38" s="187">
        <v>41806</v>
      </c>
      <c r="AA38" s="177"/>
      <c r="AB38" s="177"/>
      <c r="AC38" s="177" t="str">
        <f t="shared" si="13"/>
        <v>Kate Beck Jacobsen</v>
      </c>
      <c r="AD38" s="177"/>
      <c r="AE38" s="177"/>
      <c r="AF38" s="188"/>
      <c r="AG38" s="188"/>
      <c r="AH38" s="189"/>
      <c r="AI38" s="177" t="str">
        <f t="shared" si="14"/>
        <v>DL_F13-032</v>
      </c>
      <c r="AJ38" s="177"/>
      <c r="AK38" s="177"/>
      <c r="AL38" s="177"/>
      <c r="AM38" s="177"/>
      <c r="AN38" s="177"/>
      <c r="AO38" s="189">
        <v>41914</v>
      </c>
    </row>
    <row r="39" spans="1:41" s="191" customFormat="1" ht="13.95" customHeight="1" x14ac:dyDescent="0.3">
      <c r="A39" s="11" t="s">
        <v>240</v>
      </c>
      <c r="B39" s="54" t="s">
        <v>1267</v>
      </c>
      <c r="C39" s="11" t="s">
        <v>1633</v>
      </c>
      <c r="D39" s="11" t="s">
        <v>153</v>
      </c>
      <c r="E39" s="16">
        <v>41957</v>
      </c>
      <c r="F39" s="64" t="s">
        <v>257</v>
      </c>
      <c r="G39" s="165"/>
      <c r="H39" s="14">
        <f t="shared" si="0"/>
        <v>11</v>
      </c>
      <c r="I39" s="14">
        <f t="shared" si="1"/>
        <v>2014</v>
      </c>
      <c r="J39" s="14">
        <f t="shared" si="2"/>
        <v>1</v>
      </c>
      <c r="K39" s="14">
        <f t="shared" si="3"/>
        <v>1</v>
      </c>
      <c r="L39" s="15">
        <v>13</v>
      </c>
      <c r="M39" s="15">
        <v>1</v>
      </c>
      <c r="N39" s="11" t="s">
        <v>1415</v>
      </c>
      <c r="O39" s="11" t="str">
        <f t="shared" si="11"/>
        <v>Grindsted Gymnasium &amp; HF</v>
      </c>
      <c r="P39" s="11" t="s">
        <v>934</v>
      </c>
      <c r="Q39" s="11" t="s">
        <v>935</v>
      </c>
      <c r="R39" s="11" t="s">
        <v>1809</v>
      </c>
      <c r="S39" s="175" t="str">
        <f>VLOOKUP(GYM!R103,Kommune_Regioner!$A$2:$B$99,2,TRUE)</f>
        <v>Hovedstaden</v>
      </c>
      <c r="T39" s="68" t="str">
        <f t="shared" si="10"/>
        <v>Tinghusgade 20, 7200 Grindsted</v>
      </c>
      <c r="U39" s="16">
        <v>41787</v>
      </c>
      <c r="V39" s="17">
        <v>50</v>
      </c>
      <c r="W39" s="17" t="s">
        <v>1996</v>
      </c>
      <c r="X39" s="17">
        <f t="shared" si="12"/>
        <v>650</v>
      </c>
      <c r="Y39" s="11"/>
      <c r="Z39" s="18">
        <v>41806</v>
      </c>
      <c r="AA39" s="19">
        <v>41876</v>
      </c>
      <c r="AB39" s="11" t="s">
        <v>235</v>
      </c>
      <c r="AC39" s="11" t="str">
        <f t="shared" si="13"/>
        <v>Heidi Nystrand</v>
      </c>
      <c r="AD39" s="11"/>
      <c r="AE39" s="11"/>
      <c r="AF39" s="20"/>
      <c r="AG39" s="20"/>
      <c r="AH39" s="12">
        <v>41871</v>
      </c>
      <c r="AI39" s="11" t="str">
        <f t="shared" si="14"/>
        <v>DL_F13-031</v>
      </c>
      <c r="AJ39" s="11"/>
      <c r="AK39" s="11"/>
      <c r="AL39" s="11"/>
      <c r="AM39" s="11"/>
      <c r="AN39" s="11"/>
      <c r="AO39" s="12">
        <v>41914</v>
      </c>
    </row>
    <row r="40" spans="1:41" s="191" customFormat="1" ht="13.5" customHeight="1" x14ac:dyDescent="0.3">
      <c r="A40" s="11" t="s">
        <v>240</v>
      </c>
      <c r="B40" s="54" t="s">
        <v>1276</v>
      </c>
      <c r="C40" s="11" t="s">
        <v>180</v>
      </c>
      <c r="D40" s="11" t="s">
        <v>181</v>
      </c>
      <c r="E40" s="16">
        <v>41961</v>
      </c>
      <c r="F40" s="64" t="s">
        <v>182</v>
      </c>
      <c r="G40" s="165"/>
      <c r="H40" s="14">
        <f t="shared" si="0"/>
        <v>11</v>
      </c>
      <c r="I40" s="14">
        <f t="shared" si="1"/>
        <v>2014</v>
      </c>
      <c r="J40" s="14">
        <f t="shared" si="2"/>
        <v>1</v>
      </c>
      <c r="K40" s="14">
        <f t="shared" si="3"/>
        <v>1</v>
      </c>
      <c r="L40" s="15">
        <v>15</v>
      </c>
      <c r="M40" s="15">
        <v>1</v>
      </c>
      <c r="N40" s="11" t="s">
        <v>1421</v>
      </c>
      <c r="O40" s="11" t="str">
        <f t="shared" si="11"/>
        <v>Køge Gymnasium</v>
      </c>
      <c r="P40" s="11" t="s">
        <v>1819</v>
      </c>
      <c r="Q40" s="11" t="s">
        <v>1182</v>
      </c>
      <c r="R40" s="11" t="s">
        <v>1820</v>
      </c>
      <c r="S40" s="175" t="str">
        <f>VLOOKUP(GYM!R142,Kommune_Regioner!$A$2:$B$99,2,TRUE)</f>
        <v>Hovedstaden</v>
      </c>
      <c r="T40" s="68" t="str">
        <f t="shared" si="10"/>
        <v>Gymnasievej 6, 4600 Køge</v>
      </c>
      <c r="U40" s="16">
        <v>41816</v>
      </c>
      <c r="V40" s="17">
        <v>100</v>
      </c>
      <c r="W40" s="17" t="s">
        <v>1996</v>
      </c>
      <c r="X40" s="17">
        <f t="shared" si="12"/>
        <v>1500</v>
      </c>
      <c r="Y40" s="11"/>
      <c r="Z40" s="18">
        <v>41816</v>
      </c>
      <c r="AA40" s="19">
        <v>41870</v>
      </c>
      <c r="AB40" s="11" t="s">
        <v>754</v>
      </c>
      <c r="AC40" s="11" t="str">
        <f t="shared" si="13"/>
        <v>Marie Eiland</v>
      </c>
      <c r="AD40" s="11" t="s">
        <v>358</v>
      </c>
      <c r="AE40" s="11" t="s">
        <v>359</v>
      </c>
      <c r="AF40" s="20">
        <v>55.457056000000001</v>
      </c>
      <c r="AG40" s="20">
        <v>12.159583</v>
      </c>
      <c r="AH40" s="12">
        <v>41864</v>
      </c>
      <c r="AI40" s="11" t="str">
        <f t="shared" si="14"/>
        <v>DL_F13-040</v>
      </c>
      <c r="AJ40" s="11"/>
      <c r="AK40" s="11"/>
      <c r="AL40" s="11"/>
      <c r="AM40" s="11"/>
      <c r="AN40" s="11"/>
      <c r="AO40" s="12">
        <v>41914</v>
      </c>
    </row>
    <row r="41" spans="1:41" s="191" customFormat="1" ht="13.95" customHeight="1" x14ac:dyDescent="0.3">
      <c r="A41" s="11" t="s">
        <v>240</v>
      </c>
      <c r="B41" s="54" t="s">
        <v>1278</v>
      </c>
      <c r="C41" s="11" t="s">
        <v>180</v>
      </c>
      <c r="D41" s="11" t="s">
        <v>185</v>
      </c>
      <c r="E41" s="16">
        <v>41962</v>
      </c>
      <c r="F41" s="64" t="s">
        <v>186</v>
      </c>
      <c r="G41" s="165"/>
      <c r="H41" s="14">
        <f t="shared" si="0"/>
        <v>11</v>
      </c>
      <c r="I41" s="14">
        <f t="shared" si="1"/>
        <v>2014</v>
      </c>
      <c r="J41" s="14">
        <f t="shared" si="2"/>
        <v>1</v>
      </c>
      <c r="K41" s="14">
        <f t="shared" si="3"/>
        <v>1</v>
      </c>
      <c r="L41" s="15">
        <v>17</v>
      </c>
      <c r="M41" s="15">
        <v>1</v>
      </c>
      <c r="N41" s="11" t="s">
        <v>1421</v>
      </c>
      <c r="O41" s="11" t="str">
        <f t="shared" si="11"/>
        <v>Køge Gymnasium</v>
      </c>
      <c r="P41" s="11" t="s">
        <v>1819</v>
      </c>
      <c r="Q41" s="11" t="s">
        <v>1182</v>
      </c>
      <c r="R41" s="11" t="s">
        <v>1820</v>
      </c>
      <c r="S41" s="175" t="str">
        <f>VLOOKUP(GYM!R143,Kommune_Regioner!$A$2:$B$99,2,TRUE)</f>
        <v>Hovedstaden</v>
      </c>
      <c r="T41" s="68" t="str">
        <f t="shared" si="10"/>
        <v>Gymnasievej 6, 4600 Køge</v>
      </c>
      <c r="U41" s="16">
        <v>41816</v>
      </c>
      <c r="V41" s="17">
        <v>100</v>
      </c>
      <c r="W41" s="17" t="s">
        <v>1996</v>
      </c>
      <c r="X41" s="17">
        <f t="shared" si="12"/>
        <v>1700</v>
      </c>
      <c r="Y41" s="11"/>
      <c r="Z41" s="18">
        <v>41816</v>
      </c>
      <c r="AA41" s="19">
        <v>41899</v>
      </c>
      <c r="AB41" s="11" t="s">
        <v>517</v>
      </c>
      <c r="AC41" s="11" t="str">
        <f t="shared" si="13"/>
        <v>Kristian Poulsen</v>
      </c>
      <c r="AD41" s="11"/>
      <c r="AE41" s="11"/>
      <c r="AF41" s="23">
        <v>55.465924999999999</v>
      </c>
      <c r="AG41" s="23">
        <v>12.15686</v>
      </c>
      <c r="AH41" s="12">
        <v>41880</v>
      </c>
      <c r="AI41" s="11" t="str">
        <f t="shared" si="14"/>
        <v>DL_F13-042</v>
      </c>
      <c r="AJ41" s="11"/>
      <c r="AK41" s="11"/>
      <c r="AL41" s="11"/>
      <c r="AM41" s="11"/>
      <c r="AN41" s="11"/>
      <c r="AO41" s="12">
        <v>41914</v>
      </c>
    </row>
    <row r="42" spans="1:41" s="191" customFormat="1" ht="13.95" customHeight="1" x14ac:dyDescent="0.3">
      <c r="A42" s="25" t="s">
        <v>240</v>
      </c>
      <c r="B42" s="55" t="s">
        <v>1281</v>
      </c>
      <c r="C42" s="25" t="s">
        <v>24</v>
      </c>
      <c r="D42" s="11" t="s">
        <v>189</v>
      </c>
      <c r="E42" s="16">
        <v>41963</v>
      </c>
      <c r="F42" s="64" t="s">
        <v>190</v>
      </c>
      <c r="G42" s="165"/>
      <c r="H42" s="14">
        <f t="shared" si="0"/>
        <v>11</v>
      </c>
      <c r="I42" s="14">
        <f t="shared" si="1"/>
        <v>2014</v>
      </c>
      <c r="J42" s="14">
        <f t="shared" si="2"/>
        <v>1</v>
      </c>
      <c r="K42" s="14">
        <f t="shared" si="3"/>
        <v>1</v>
      </c>
      <c r="L42" s="15">
        <v>12</v>
      </c>
      <c r="M42" s="15">
        <v>1</v>
      </c>
      <c r="N42" s="11" t="s">
        <v>1419</v>
      </c>
      <c r="O42" s="11" t="str">
        <f t="shared" si="11"/>
        <v>Allerød Gymnasium</v>
      </c>
      <c r="P42" s="87" t="s">
        <v>840</v>
      </c>
      <c r="Q42" s="11" t="s">
        <v>841</v>
      </c>
      <c r="R42" s="11" t="s">
        <v>1784</v>
      </c>
      <c r="S42" s="175" t="str">
        <f>VLOOKUP(GYM!R12,Kommune_Regioner!$A$2:$B$99,2,TRUE)</f>
        <v>Syddanmark</v>
      </c>
      <c r="T42" s="68" t="str">
        <f t="shared" si="10"/>
        <v>Rådhusvej 6, 3450 Allerød</v>
      </c>
      <c r="U42" s="16">
        <v>41816</v>
      </c>
      <c r="V42" s="17">
        <v>100</v>
      </c>
      <c r="W42" s="17" t="s">
        <v>1996</v>
      </c>
      <c r="X42" s="17">
        <f t="shared" si="12"/>
        <v>1200</v>
      </c>
      <c r="Y42" s="11"/>
      <c r="Z42" s="18">
        <v>41816</v>
      </c>
      <c r="AA42" s="19">
        <v>41871</v>
      </c>
      <c r="AB42" s="11" t="s">
        <v>623</v>
      </c>
      <c r="AC42" s="11" t="str">
        <f t="shared" si="13"/>
        <v>Louise Lund Bækgaard</v>
      </c>
      <c r="AD42" s="11"/>
      <c r="AE42" s="11"/>
      <c r="AF42" s="23">
        <v>55.859008000000003</v>
      </c>
      <c r="AG42" s="23">
        <v>12.325931000000001</v>
      </c>
      <c r="AH42" s="12">
        <v>41869</v>
      </c>
      <c r="AI42" s="11" t="str">
        <f t="shared" si="14"/>
        <v>DL_F13-045</v>
      </c>
      <c r="AJ42" s="11"/>
      <c r="AK42" s="11"/>
      <c r="AL42" s="11"/>
      <c r="AM42" s="11"/>
      <c r="AN42" s="11"/>
      <c r="AO42" s="12">
        <v>41914</v>
      </c>
    </row>
    <row r="43" spans="1:41" ht="13.95" customHeight="1" x14ac:dyDescent="0.3">
      <c r="A43" s="177" t="s">
        <v>237</v>
      </c>
      <c r="B43" s="178" t="s">
        <v>1280</v>
      </c>
      <c r="C43" s="177" t="s">
        <v>24</v>
      </c>
      <c r="D43" s="177" t="s">
        <v>187</v>
      </c>
      <c r="E43" s="179">
        <v>41964</v>
      </c>
      <c r="F43" s="180" t="s">
        <v>188</v>
      </c>
      <c r="G43" s="181"/>
      <c r="H43" s="182">
        <f t="shared" si="0"/>
        <v>11</v>
      </c>
      <c r="I43" s="182">
        <f t="shared" si="1"/>
        <v>2014</v>
      </c>
      <c r="J43" s="182">
        <f t="shared" si="2"/>
        <v>1</v>
      </c>
      <c r="K43" s="182">
        <f t="shared" si="3"/>
        <v>1</v>
      </c>
      <c r="L43" s="183">
        <v>12</v>
      </c>
      <c r="M43" s="183">
        <v>1</v>
      </c>
      <c r="N43" s="177" t="s">
        <v>1415</v>
      </c>
      <c r="O43" s="177" t="str">
        <f t="shared" si="11"/>
        <v>Allerød Gymnasium</v>
      </c>
      <c r="P43" s="177" t="s">
        <v>840</v>
      </c>
      <c r="Q43" s="177" t="s">
        <v>841</v>
      </c>
      <c r="R43" s="177" t="s">
        <v>1784</v>
      </c>
      <c r="S43" s="184" t="str">
        <f>VLOOKUP(GYM!R3,Kommune_Regioner!$A$2:$B$99,2,TRUE)</f>
        <v>Hovedstaden</v>
      </c>
      <c r="T43" s="185" t="str">
        <f t="shared" si="10"/>
        <v>Rådhusvej 6, 3450 Allerød</v>
      </c>
      <c r="U43" s="179">
        <v>41816</v>
      </c>
      <c r="V43" s="186">
        <v>100</v>
      </c>
      <c r="W43" s="186" t="s">
        <v>239</v>
      </c>
      <c r="X43" s="186">
        <f t="shared" si="12"/>
        <v>1200</v>
      </c>
      <c r="Y43" s="177"/>
      <c r="Z43" s="187">
        <v>41816</v>
      </c>
      <c r="AA43" s="192">
        <v>41871</v>
      </c>
      <c r="AB43" s="177" t="s">
        <v>366</v>
      </c>
      <c r="AC43" s="177" t="str">
        <f t="shared" si="13"/>
        <v>Max Torbensen</v>
      </c>
      <c r="AD43" s="177" t="s">
        <v>367</v>
      </c>
      <c r="AE43" s="177" t="s">
        <v>368</v>
      </c>
      <c r="AF43" s="188">
        <v>55.864367000000001</v>
      </c>
      <c r="AG43" s="188">
        <v>12.332561</v>
      </c>
      <c r="AH43" s="189">
        <v>41869</v>
      </c>
      <c r="AI43" s="177" t="str">
        <f t="shared" si="14"/>
        <v>DL_F13-044</v>
      </c>
      <c r="AJ43" s="177"/>
      <c r="AK43" s="177"/>
      <c r="AL43" s="177"/>
      <c r="AM43" s="177"/>
      <c r="AN43" s="177"/>
      <c r="AO43" s="189">
        <v>41914</v>
      </c>
    </row>
    <row r="44" spans="1:41" ht="13.95" customHeight="1" x14ac:dyDescent="0.3">
      <c r="A44" s="11" t="s">
        <v>240</v>
      </c>
      <c r="B44" s="54" t="s">
        <v>1259</v>
      </c>
      <c r="C44" s="11" t="s">
        <v>82</v>
      </c>
      <c r="D44" s="11" t="s">
        <v>73</v>
      </c>
      <c r="E44" s="16">
        <v>41968</v>
      </c>
      <c r="F44" s="66" t="s">
        <v>74</v>
      </c>
      <c r="G44" s="166"/>
      <c r="H44" s="14">
        <f t="shared" si="0"/>
        <v>11</v>
      </c>
      <c r="I44" s="14">
        <f t="shared" si="1"/>
        <v>2014</v>
      </c>
      <c r="J44" s="14">
        <f t="shared" si="2"/>
        <v>1</v>
      </c>
      <c r="K44" s="14">
        <f t="shared" si="3"/>
        <v>1</v>
      </c>
      <c r="L44" s="15">
        <v>22</v>
      </c>
      <c r="M44" s="15">
        <v>1</v>
      </c>
      <c r="N44" s="11" t="s">
        <v>1416</v>
      </c>
      <c r="O44" s="11" t="str">
        <f t="shared" si="11"/>
        <v>Frederiksberg Gymnasium</v>
      </c>
      <c r="P44" s="87" t="s">
        <v>1231</v>
      </c>
      <c r="Q44" s="87" t="s">
        <v>1232</v>
      </c>
      <c r="R44" s="87" t="s">
        <v>1805</v>
      </c>
      <c r="S44" s="175" t="str">
        <f>VLOOKUP(GYM!R53,Kommune_Regioner!$A$2:$B$99,2,TRUE)</f>
        <v>Sjælland</v>
      </c>
      <c r="T44" s="68" t="str">
        <f t="shared" si="10"/>
        <v>Falkoner Plads 2, 2000 Frederiksberg C</v>
      </c>
      <c r="U44" s="16">
        <v>41785</v>
      </c>
      <c r="V44" s="17">
        <v>50</v>
      </c>
      <c r="W44" s="17" t="s">
        <v>1996</v>
      </c>
      <c r="X44" s="17">
        <f t="shared" si="12"/>
        <v>1100</v>
      </c>
      <c r="Z44" s="18">
        <v>41785</v>
      </c>
      <c r="AA44" s="19">
        <v>41885</v>
      </c>
      <c r="AB44" s="11" t="s">
        <v>490</v>
      </c>
      <c r="AC44" s="11" t="str">
        <f t="shared" si="13"/>
        <v>Camilla Christensen</v>
      </c>
      <c r="AD44" s="11" t="s">
        <v>491</v>
      </c>
      <c r="AE44" s="11" t="s">
        <v>492</v>
      </c>
      <c r="AF44" s="20">
        <v>55.674694000000002</v>
      </c>
      <c r="AG44" s="20">
        <v>12.520083</v>
      </c>
      <c r="AH44" s="12">
        <v>41884</v>
      </c>
      <c r="AI44" s="65" t="str">
        <f t="shared" si="14"/>
        <v>DL_F13-023</v>
      </c>
      <c r="AJ44" s="11"/>
      <c r="AK44" s="11"/>
      <c r="AL44" s="11"/>
      <c r="AM44" s="11"/>
      <c r="AN44" s="11"/>
      <c r="AO44" s="12">
        <v>41914</v>
      </c>
    </row>
    <row r="45" spans="1:41" ht="13.95" customHeight="1" x14ac:dyDescent="0.3">
      <c r="A45" s="25" t="s">
        <v>240</v>
      </c>
      <c r="B45" s="55" t="s">
        <v>1286</v>
      </c>
      <c r="C45" s="25" t="s">
        <v>222</v>
      </c>
      <c r="D45" s="11" t="s">
        <v>227</v>
      </c>
      <c r="E45" s="16">
        <v>41969</v>
      </c>
      <c r="F45" s="66" t="s">
        <v>232</v>
      </c>
      <c r="G45" s="166"/>
      <c r="H45" s="14">
        <f t="shared" si="0"/>
        <v>11</v>
      </c>
      <c r="I45" s="14">
        <f t="shared" si="1"/>
        <v>2014</v>
      </c>
      <c r="J45" s="14">
        <f t="shared" si="2"/>
        <v>1</v>
      </c>
      <c r="K45" s="14">
        <f t="shared" si="3"/>
        <v>1</v>
      </c>
      <c r="L45" s="15">
        <v>21</v>
      </c>
      <c r="M45" s="15">
        <v>1</v>
      </c>
      <c r="N45" s="11" t="s">
        <v>1415</v>
      </c>
      <c r="O45" s="11" t="str">
        <f t="shared" si="11"/>
        <v>Himmelev Gymnasium</v>
      </c>
      <c r="P45" s="11" t="s">
        <v>1824</v>
      </c>
      <c r="Q45" s="11" t="s">
        <v>1174</v>
      </c>
      <c r="R45" s="11" t="s">
        <v>1787</v>
      </c>
      <c r="S45" s="175" t="str">
        <f>VLOOKUP(GYM!R116,Kommune_Regioner!$A$2:$B$99,2,TRUE)</f>
        <v>Sjælland</v>
      </c>
      <c r="T45" s="68" t="str">
        <f t="shared" si="10"/>
        <v>herregårdsvej30, 4000 Roskilde</v>
      </c>
      <c r="U45" s="16">
        <v>41823</v>
      </c>
      <c r="V45" s="17">
        <v>100</v>
      </c>
      <c r="W45" s="17" t="s">
        <v>1996</v>
      </c>
      <c r="X45" s="17">
        <f t="shared" si="12"/>
        <v>2100</v>
      </c>
      <c r="Z45" s="18">
        <v>41845</v>
      </c>
      <c r="AA45" s="19">
        <v>41884</v>
      </c>
      <c r="AB45" s="11" t="s">
        <v>480</v>
      </c>
      <c r="AC45" s="11" t="str">
        <f t="shared" si="13"/>
        <v>Vibeke Almer</v>
      </c>
      <c r="AD45" s="11" t="s">
        <v>481</v>
      </c>
      <c r="AE45" s="11" t="s">
        <v>482</v>
      </c>
      <c r="AF45" s="20">
        <v>55.6629</v>
      </c>
      <c r="AG45" s="20">
        <v>12.118923000000001</v>
      </c>
      <c r="AH45" s="12">
        <v>41878</v>
      </c>
      <c r="AI45" s="13" t="str">
        <f t="shared" si="14"/>
        <v>DL_F13-049</v>
      </c>
      <c r="AJ45" s="11"/>
      <c r="AK45" s="11"/>
      <c r="AL45" s="11"/>
      <c r="AM45" s="11"/>
      <c r="AN45" s="11"/>
      <c r="AO45" s="12">
        <v>41914</v>
      </c>
    </row>
    <row r="46" spans="1:41" s="92" customFormat="1" ht="13.95" customHeight="1" x14ac:dyDescent="0.3">
      <c r="A46" s="11" t="s">
        <v>240</v>
      </c>
      <c r="B46" s="54" t="s">
        <v>1239</v>
      </c>
      <c r="C46" s="11" t="s">
        <v>43</v>
      </c>
      <c r="D46" s="22" t="s">
        <v>44</v>
      </c>
      <c r="E46" s="16">
        <v>41971</v>
      </c>
      <c r="F46" s="66" t="s">
        <v>39</v>
      </c>
      <c r="G46" s="166"/>
      <c r="H46" s="14">
        <f t="shared" si="0"/>
        <v>11</v>
      </c>
      <c r="I46" s="14">
        <f t="shared" si="1"/>
        <v>2014</v>
      </c>
      <c r="J46" s="14">
        <f t="shared" si="2"/>
        <v>1</v>
      </c>
      <c r="K46" s="14">
        <f t="shared" si="3"/>
        <v>1</v>
      </c>
      <c r="L46" s="15">
        <v>19</v>
      </c>
      <c r="M46" s="15">
        <v>1</v>
      </c>
      <c r="N46" s="11" t="s">
        <v>1416</v>
      </c>
      <c r="O46" s="11" t="str">
        <f t="shared" si="11"/>
        <v>Gribskov Gymnasium</v>
      </c>
      <c r="P46" s="11" t="s">
        <v>797</v>
      </c>
      <c r="Q46" s="11" t="s">
        <v>1780</v>
      </c>
      <c r="R46" s="11" t="s">
        <v>1782</v>
      </c>
      <c r="S46" s="175" t="str">
        <f>VLOOKUP(GYM!R95,Kommune_Regioner!$A$2:$B$99,2,TRUE)</f>
        <v>Hovedstaden</v>
      </c>
      <c r="T46" s="68" t="str">
        <f t="shared" si="10"/>
        <v>Øster Voldgade 10, 1350 København K</v>
      </c>
      <c r="U46" s="16">
        <v>41736</v>
      </c>
      <c r="V46" s="17">
        <v>50</v>
      </c>
      <c r="W46" s="17" t="s">
        <v>1996</v>
      </c>
      <c r="X46" s="17">
        <f t="shared" si="12"/>
        <v>950</v>
      </c>
      <c r="Y46" s="11"/>
      <c r="Z46" s="18">
        <v>41780</v>
      </c>
      <c r="AA46" s="11"/>
      <c r="AB46" s="11"/>
      <c r="AC46" s="11" t="str">
        <f t="shared" si="13"/>
        <v>Rudi Pedersen</v>
      </c>
      <c r="AD46" s="11"/>
      <c r="AE46" s="11"/>
      <c r="AF46" s="20"/>
      <c r="AG46" s="20"/>
      <c r="AH46" s="12"/>
      <c r="AI46" s="11" t="str">
        <f t="shared" si="14"/>
        <v>DL_F13-002</v>
      </c>
      <c r="AJ46" s="11"/>
      <c r="AK46" s="11"/>
      <c r="AL46" s="11"/>
      <c r="AM46" s="11"/>
      <c r="AN46" s="11"/>
      <c r="AO46" s="12">
        <v>41914</v>
      </c>
    </row>
    <row r="47" spans="1:41" s="92" customFormat="1" ht="13.95" customHeight="1" x14ac:dyDescent="0.3">
      <c r="A47" s="11" t="s">
        <v>240</v>
      </c>
      <c r="B47" s="55" t="s">
        <v>1288</v>
      </c>
      <c r="C47" s="11" t="s">
        <v>248</v>
      </c>
      <c r="D47" s="11" t="s">
        <v>249</v>
      </c>
      <c r="E47" s="16">
        <v>41975</v>
      </c>
      <c r="F47" s="64" t="s">
        <v>281</v>
      </c>
      <c r="G47" s="166"/>
      <c r="H47" s="14">
        <f t="shared" si="0"/>
        <v>12</v>
      </c>
      <c r="I47" s="14">
        <f t="shared" si="1"/>
        <v>2014</v>
      </c>
      <c r="J47" s="14">
        <f t="shared" si="2"/>
        <v>1</v>
      </c>
      <c r="K47" s="14">
        <f t="shared" si="3"/>
        <v>1</v>
      </c>
      <c r="L47" s="15">
        <v>14</v>
      </c>
      <c r="M47" s="15">
        <v>1</v>
      </c>
      <c r="N47" s="11" t="s">
        <v>1415</v>
      </c>
      <c r="O47" s="11" t="str">
        <f t="shared" si="11"/>
        <v>Virum Gymnasium</v>
      </c>
      <c r="P47" s="11" t="s">
        <v>1748</v>
      </c>
      <c r="Q47" s="11" t="s">
        <v>1758</v>
      </c>
      <c r="R47" s="11" t="s">
        <v>1827</v>
      </c>
      <c r="S47" s="175" t="str">
        <f>VLOOKUP(GYM!R244,Kommune_Regioner!$A$2:$B$99,2,TRUE)</f>
        <v>Nordjylland</v>
      </c>
      <c r="T47" s="68" t="str">
        <f t="shared" si="10"/>
        <v>Fuglsangvej 66, 2830 Virum</v>
      </c>
      <c r="U47" s="16">
        <v>41851</v>
      </c>
      <c r="V47" s="17">
        <v>100</v>
      </c>
      <c r="W47" s="17" t="s">
        <v>1996</v>
      </c>
      <c r="X47" s="17">
        <f t="shared" si="12"/>
        <v>1400</v>
      </c>
      <c r="Y47" s="11"/>
      <c r="Z47" s="18">
        <v>41864</v>
      </c>
      <c r="AA47" s="19">
        <v>41877</v>
      </c>
      <c r="AB47" s="11" t="s">
        <v>487</v>
      </c>
      <c r="AC47" s="11" t="str">
        <f t="shared" si="13"/>
        <v>Magnus Groes</v>
      </c>
      <c r="AD47" s="11"/>
      <c r="AE47" s="11"/>
      <c r="AF47" s="20">
        <v>55.796697999999999</v>
      </c>
      <c r="AG47" s="20">
        <v>12.412490999999999</v>
      </c>
      <c r="AH47" s="12">
        <v>41871</v>
      </c>
      <c r="AI47" s="11" t="str">
        <f t="shared" si="14"/>
        <v>DL_F13-052</v>
      </c>
      <c r="AJ47" s="11"/>
      <c r="AK47" s="11"/>
      <c r="AL47" s="11"/>
      <c r="AM47" s="11"/>
      <c r="AN47" s="11"/>
      <c r="AO47" s="12">
        <v>41914</v>
      </c>
    </row>
    <row r="48" spans="1:41" s="92" customFormat="1" ht="13.5" customHeight="1" x14ac:dyDescent="0.2">
      <c r="A48" s="177" t="s">
        <v>237</v>
      </c>
      <c r="B48" s="178" t="s">
        <v>1264</v>
      </c>
      <c r="C48" s="177" t="s">
        <v>1633</v>
      </c>
      <c r="D48" s="177" t="s">
        <v>153</v>
      </c>
      <c r="E48" s="179">
        <v>41976</v>
      </c>
      <c r="F48" s="180" t="s">
        <v>257</v>
      </c>
      <c r="G48" s="181"/>
      <c r="H48" s="182">
        <f t="shared" si="0"/>
        <v>12</v>
      </c>
      <c r="I48" s="182">
        <f t="shared" si="1"/>
        <v>2014</v>
      </c>
      <c r="J48" s="182">
        <f t="shared" si="2"/>
        <v>1</v>
      </c>
      <c r="K48" s="182">
        <f t="shared" si="3"/>
        <v>1</v>
      </c>
      <c r="L48" s="183">
        <v>28</v>
      </c>
      <c r="M48" s="183"/>
      <c r="N48" s="177" t="s">
        <v>1415</v>
      </c>
      <c r="O48" s="177" t="str">
        <f t="shared" si="11"/>
        <v>Grindsted Gymnasium &amp; HF</v>
      </c>
      <c r="P48" s="177" t="s">
        <v>934</v>
      </c>
      <c r="Q48" s="177" t="s">
        <v>935</v>
      </c>
      <c r="R48" s="177" t="s">
        <v>1809</v>
      </c>
      <c r="S48" s="184" t="str">
        <f>VLOOKUP(GYM!R99,Kommune_Regioner!$A$2:$B$99,2,TRUE)</f>
        <v>Hovedstaden</v>
      </c>
      <c r="T48" s="185" t="str">
        <f t="shared" si="10"/>
        <v>Tinghusgade 20, 7200 Grindsted</v>
      </c>
      <c r="U48" s="179">
        <v>41787</v>
      </c>
      <c r="V48" s="186">
        <v>50</v>
      </c>
      <c r="W48" s="186" t="s">
        <v>239</v>
      </c>
      <c r="X48" s="186">
        <f t="shared" si="12"/>
        <v>1400</v>
      </c>
      <c r="Y48" s="177"/>
      <c r="Z48" s="187">
        <v>41806</v>
      </c>
      <c r="AA48" s="177"/>
      <c r="AB48" s="177"/>
      <c r="AC48" s="177" t="str">
        <f t="shared" si="13"/>
        <v>Heidi Nystrand</v>
      </c>
      <c r="AD48" s="177"/>
      <c r="AE48" s="177"/>
      <c r="AF48" s="188"/>
      <c r="AG48" s="188"/>
      <c r="AH48" s="189"/>
      <c r="AI48" s="190" t="str">
        <f t="shared" si="14"/>
        <v>DL_F13-028</v>
      </c>
      <c r="AJ48" s="177"/>
      <c r="AK48" s="177"/>
      <c r="AL48" s="177"/>
      <c r="AM48" s="177"/>
      <c r="AN48" s="177"/>
      <c r="AO48" s="189">
        <v>41914</v>
      </c>
    </row>
    <row r="49" spans="1:41" ht="13.95" customHeight="1" x14ac:dyDescent="0.3">
      <c r="A49" s="11" t="s">
        <v>240</v>
      </c>
      <c r="B49" s="54" t="s">
        <v>1270</v>
      </c>
      <c r="C49" s="11" t="s">
        <v>1633</v>
      </c>
      <c r="D49" s="11" t="s">
        <v>153</v>
      </c>
      <c r="E49" s="16">
        <v>41977</v>
      </c>
      <c r="F49" s="64" t="s">
        <v>257</v>
      </c>
      <c r="G49" s="165"/>
      <c r="H49" s="14">
        <f t="shared" si="0"/>
        <v>12</v>
      </c>
      <c r="I49" s="14">
        <f t="shared" si="1"/>
        <v>2014</v>
      </c>
      <c r="J49" s="14">
        <f t="shared" si="2"/>
        <v>1</v>
      </c>
      <c r="K49" s="14">
        <f t="shared" si="3"/>
        <v>1</v>
      </c>
      <c r="L49" s="15">
        <v>12</v>
      </c>
      <c r="M49" s="15">
        <v>1</v>
      </c>
      <c r="N49" s="11" t="s">
        <v>1415</v>
      </c>
      <c r="O49" s="11" t="str">
        <f t="shared" si="11"/>
        <v>Grindsted Gymnasium &amp; HF</v>
      </c>
      <c r="P49" s="11" t="s">
        <v>934</v>
      </c>
      <c r="Q49" s="11" t="s">
        <v>935</v>
      </c>
      <c r="R49" s="11" t="s">
        <v>1809</v>
      </c>
      <c r="S49" s="175" t="str">
        <f>VLOOKUP(GYM!R105,Kommune_Regioner!$A$2:$B$99,2,TRUE)</f>
        <v>Nordjylland</v>
      </c>
      <c r="T49" s="68" t="str">
        <f t="shared" si="10"/>
        <v>Tinghusgade 20, 7200 Grindsted</v>
      </c>
      <c r="U49" s="16">
        <v>41793</v>
      </c>
      <c r="V49" s="17">
        <v>50</v>
      </c>
      <c r="W49" s="17" t="s">
        <v>1996</v>
      </c>
      <c r="X49" s="17">
        <f t="shared" si="12"/>
        <v>600</v>
      </c>
      <c r="Z49" s="18">
        <v>41806</v>
      </c>
      <c r="AA49" s="19">
        <v>41872</v>
      </c>
      <c r="AB49" s="11" t="s">
        <v>392</v>
      </c>
      <c r="AC49" s="11" t="str">
        <f t="shared" si="13"/>
        <v>Heidi Nystrand</v>
      </c>
      <c r="AD49" s="11"/>
      <c r="AE49" s="11"/>
      <c r="AF49" s="23">
        <v>55.756211</v>
      </c>
      <c r="AG49" s="23">
        <v>8.9186130000000006</v>
      </c>
      <c r="AH49" s="12">
        <v>41863</v>
      </c>
      <c r="AI49" s="11" t="str">
        <f t="shared" si="14"/>
        <v>DL_F13-034</v>
      </c>
      <c r="AJ49" s="11"/>
      <c r="AK49" s="11"/>
      <c r="AL49" s="11"/>
      <c r="AM49" s="11"/>
      <c r="AN49" s="11"/>
      <c r="AO49" s="12">
        <v>41914</v>
      </c>
    </row>
    <row r="50" spans="1:41" ht="12.75" customHeight="1" x14ac:dyDescent="0.3">
      <c r="A50" s="11" t="s">
        <v>240</v>
      </c>
      <c r="B50" s="55" t="s">
        <v>1270</v>
      </c>
      <c r="C50" s="11" t="s">
        <v>1633</v>
      </c>
      <c r="D50" s="11" t="s">
        <v>256</v>
      </c>
      <c r="E50" s="16">
        <v>41977</v>
      </c>
      <c r="F50" s="64" t="s">
        <v>258</v>
      </c>
      <c r="G50" s="165"/>
      <c r="H50" s="14">
        <f t="shared" si="0"/>
        <v>12</v>
      </c>
      <c r="I50" s="14">
        <f t="shared" si="1"/>
        <v>2014</v>
      </c>
      <c r="J50" s="14">
        <f t="shared" si="2"/>
        <v>1</v>
      </c>
      <c r="K50" s="14">
        <f t="shared" si="3"/>
        <v>1</v>
      </c>
      <c r="L50" s="15">
        <v>12</v>
      </c>
      <c r="M50" s="15">
        <v>1</v>
      </c>
      <c r="N50" s="11" t="s">
        <v>1415</v>
      </c>
      <c r="O50" s="11" t="str">
        <f t="shared" si="11"/>
        <v>Grindsted Gymnasium &amp; HF</v>
      </c>
      <c r="P50" s="11" t="s">
        <v>934</v>
      </c>
      <c r="Q50" s="11" t="s">
        <v>935</v>
      </c>
      <c r="R50" s="11" t="s">
        <v>1809</v>
      </c>
      <c r="S50" s="175" t="str">
        <f>VLOOKUP(GYM!R104,Kommune_Regioner!$A$2:$B$99,2,TRUE)</f>
        <v>Sjælland</v>
      </c>
      <c r="T50" s="68" t="str">
        <f t="shared" si="10"/>
        <v>Tinghusgade 20, 7200 Grindsted</v>
      </c>
      <c r="U50" s="16">
        <v>41855</v>
      </c>
      <c r="V50" s="17">
        <v>100</v>
      </c>
      <c r="W50" s="17" t="s">
        <v>1996</v>
      </c>
      <c r="X50" s="17">
        <f t="shared" si="12"/>
        <v>1200</v>
      </c>
      <c r="Y50" s="11" t="s">
        <v>259</v>
      </c>
      <c r="Z50" s="18">
        <v>41870</v>
      </c>
      <c r="AA50" s="19">
        <v>41879</v>
      </c>
      <c r="AB50" s="11" t="s">
        <v>624</v>
      </c>
      <c r="AC50" s="11" t="str">
        <f t="shared" si="13"/>
        <v>Anja Lykke Hundebøll Nielsen</v>
      </c>
      <c r="AD50" s="11" t="s">
        <v>422</v>
      </c>
      <c r="AE50" s="11" t="s">
        <v>235</v>
      </c>
      <c r="AF50" s="20">
        <v>55.758563000000002</v>
      </c>
      <c r="AG50" s="20">
        <v>8.8878540000000008</v>
      </c>
      <c r="AH50" s="12">
        <v>41877</v>
      </c>
      <c r="AI50" s="65" t="str">
        <f t="shared" si="14"/>
        <v>DL_F13-034</v>
      </c>
      <c r="AJ50" s="11"/>
      <c r="AK50" s="11"/>
      <c r="AL50" s="11"/>
      <c r="AM50" s="11"/>
      <c r="AN50" s="11"/>
      <c r="AO50" s="12">
        <v>41914</v>
      </c>
    </row>
    <row r="51" spans="1:41" ht="12.75" customHeight="1" x14ac:dyDescent="0.3">
      <c r="A51" s="11" t="s">
        <v>240</v>
      </c>
      <c r="B51" s="54" t="s">
        <v>1303</v>
      </c>
      <c r="C51" s="11" t="s">
        <v>1636</v>
      </c>
      <c r="D51" s="11" t="s">
        <v>409</v>
      </c>
      <c r="E51" s="16">
        <v>41978</v>
      </c>
      <c r="F51" s="64" t="s">
        <v>410</v>
      </c>
      <c r="G51" s="165"/>
      <c r="H51" s="14">
        <f t="shared" si="0"/>
        <v>12</v>
      </c>
      <c r="I51" s="14">
        <f t="shared" si="1"/>
        <v>2014</v>
      </c>
      <c r="J51" s="14">
        <f t="shared" si="2"/>
        <v>1</v>
      </c>
      <c r="K51" s="14">
        <f t="shared" si="3"/>
        <v>1</v>
      </c>
      <c r="L51" s="15">
        <v>13</v>
      </c>
      <c r="M51" s="15">
        <v>1</v>
      </c>
      <c r="N51" s="11" t="s">
        <v>1415</v>
      </c>
      <c r="O51" s="11" t="str">
        <f t="shared" si="11"/>
        <v>Erhvervsskolen Nordsjælland, HTX Hillerød</v>
      </c>
      <c r="P51" s="11" t="s">
        <v>806</v>
      </c>
      <c r="Q51" s="11" t="s">
        <v>807</v>
      </c>
      <c r="R51" s="11" t="s">
        <v>1785</v>
      </c>
      <c r="S51" s="175" t="e">
        <f>VLOOKUP(GYM!R39,Kommune_Regioner!$A$2:$B$99,2,TRUE)</f>
        <v>#N/A</v>
      </c>
      <c r="T51" s="68" t="str">
        <f t="shared" si="10"/>
        <v>Carlsbergvej 34, 3400 Hillerød</v>
      </c>
      <c r="U51" s="12">
        <v>41877</v>
      </c>
      <c r="V51" s="17">
        <v>100</v>
      </c>
      <c r="W51" s="17" t="s">
        <v>1996</v>
      </c>
      <c r="X51" s="17">
        <f t="shared" si="12"/>
        <v>1300</v>
      </c>
      <c r="Z51" s="18">
        <v>41878</v>
      </c>
      <c r="AA51" s="11"/>
      <c r="AB51" s="11"/>
      <c r="AC51" s="11" t="str">
        <f t="shared" si="13"/>
        <v>Peter Rostgaard Christensen</v>
      </c>
      <c r="AD51" s="11"/>
      <c r="AE51" s="11"/>
      <c r="AF51" s="20"/>
      <c r="AG51" s="20"/>
      <c r="AH51" s="12"/>
      <c r="AI51" s="11" t="str">
        <f t="shared" si="14"/>
        <v>DL_F14-016</v>
      </c>
      <c r="AJ51" s="11"/>
      <c r="AK51" s="11"/>
      <c r="AL51" s="11"/>
      <c r="AM51" s="11"/>
      <c r="AN51" s="11"/>
      <c r="AO51" s="12">
        <v>41914</v>
      </c>
    </row>
    <row r="52" spans="1:41" x14ac:dyDescent="0.3">
      <c r="A52" s="25" t="s">
        <v>240</v>
      </c>
      <c r="B52" s="55" t="s">
        <v>1285</v>
      </c>
      <c r="C52" s="25" t="s">
        <v>6</v>
      </c>
      <c r="D52" s="11" t="s">
        <v>226</v>
      </c>
      <c r="E52" s="16">
        <v>41982</v>
      </c>
      <c r="F52" s="66" t="s">
        <v>231</v>
      </c>
      <c r="G52" s="166"/>
      <c r="H52" s="14">
        <f t="shared" si="0"/>
        <v>12</v>
      </c>
      <c r="I52" s="14">
        <f t="shared" si="1"/>
        <v>2014</v>
      </c>
      <c r="J52" s="14">
        <f t="shared" si="2"/>
        <v>1</v>
      </c>
      <c r="K52" s="14">
        <f t="shared" si="3"/>
        <v>1</v>
      </c>
      <c r="L52" s="15">
        <v>31</v>
      </c>
      <c r="M52" s="15">
        <v>1</v>
      </c>
      <c r="N52" s="11" t="s">
        <v>1420</v>
      </c>
      <c r="O52" s="11" t="str">
        <f t="shared" si="11"/>
        <v>Ørestad Gymnasium</v>
      </c>
      <c r="P52" s="11" t="s">
        <v>1823</v>
      </c>
      <c r="Q52" s="11" t="s">
        <v>1828</v>
      </c>
      <c r="R52" s="11" t="s">
        <v>1782</v>
      </c>
      <c r="S52" s="175" t="str">
        <f>VLOOKUP(GYM!R179,Kommune_Regioner!$A$2:$B$99,2,TRUE)</f>
        <v>Hovedstaden</v>
      </c>
      <c r="T52" s="68" t="str">
        <f t="shared" si="10"/>
        <v>Ørestads Boulevard 75, 2300 København S</v>
      </c>
      <c r="U52" s="16">
        <v>41822</v>
      </c>
      <c r="V52" s="17">
        <v>100</v>
      </c>
      <c r="W52" s="17" t="s">
        <v>1996</v>
      </c>
      <c r="X52" s="17">
        <f t="shared" si="12"/>
        <v>3100</v>
      </c>
      <c r="Z52" s="18">
        <v>41845</v>
      </c>
      <c r="AA52" s="19">
        <v>41872</v>
      </c>
      <c r="AB52" s="11" t="s">
        <v>752</v>
      </c>
      <c r="AC52" s="11" t="str">
        <f t="shared" si="13"/>
        <v>Mia Godiksen</v>
      </c>
      <c r="AD52" s="11" t="s">
        <v>382</v>
      </c>
      <c r="AE52" s="11" t="s">
        <v>383</v>
      </c>
      <c r="AF52" s="20">
        <v>55.650280000000002</v>
      </c>
      <c r="AG52" s="20">
        <v>12.584538</v>
      </c>
      <c r="AH52" s="12">
        <v>41870</v>
      </c>
      <c r="AI52" s="11" t="str">
        <f t="shared" si="14"/>
        <v>DL_F13-048</v>
      </c>
      <c r="AJ52" s="11"/>
      <c r="AK52" s="11"/>
      <c r="AL52" s="11"/>
      <c r="AM52" s="11"/>
      <c r="AN52" s="11"/>
      <c r="AO52" s="12">
        <v>41914</v>
      </c>
    </row>
    <row r="53" spans="1:41" x14ac:dyDescent="0.3">
      <c r="A53" s="11" t="s">
        <v>240</v>
      </c>
      <c r="B53" s="54" t="s">
        <v>1244</v>
      </c>
      <c r="C53" s="11" t="s">
        <v>30</v>
      </c>
      <c r="D53" s="11" t="s">
        <v>27</v>
      </c>
      <c r="E53" s="16">
        <v>41983</v>
      </c>
      <c r="F53" s="64" t="s">
        <v>35</v>
      </c>
      <c r="G53" s="165"/>
      <c r="H53" s="14">
        <f t="shared" si="0"/>
        <v>12</v>
      </c>
      <c r="I53" s="14">
        <f t="shared" si="1"/>
        <v>2014</v>
      </c>
      <c r="J53" s="14">
        <f t="shared" si="2"/>
        <v>1</v>
      </c>
      <c r="K53" s="14">
        <f t="shared" si="3"/>
        <v>1</v>
      </c>
      <c r="L53" s="15">
        <v>30</v>
      </c>
      <c r="M53" s="15">
        <v>1</v>
      </c>
      <c r="N53" s="11" t="s">
        <v>1420</v>
      </c>
      <c r="O53" s="11" t="str">
        <f t="shared" si="11"/>
        <v>Roskilde Katedralskole</v>
      </c>
      <c r="P53" s="11" t="s">
        <v>1786</v>
      </c>
      <c r="Q53" s="11" t="s">
        <v>1174</v>
      </c>
      <c r="R53" s="11" t="s">
        <v>1787</v>
      </c>
      <c r="S53" s="175" t="str">
        <f>VLOOKUP(GYM!R202,Kommune_Regioner!$A$2:$B$99,2,TRUE)</f>
        <v>Hovedstaden</v>
      </c>
      <c r="T53" s="68" t="str">
        <f t="shared" si="10"/>
        <v>Holbækvej 59, 4000 Roskilde</v>
      </c>
      <c r="U53" s="16">
        <v>41737</v>
      </c>
      <c r="V53" s="17">
        <v>50</v>
      </c>
      <c r="W53" s="17" t="s">
        <v>1996</v>
      </c>
      <c r="X53" s="17">
        <f t="shared" si="12"/>
        <v>1500</v>
      </c>
      <c r="Z53" s="18">
        <v>41780</v>
      </c>
      <c r="AA53" s="19">
        <v>41865</v>
      </c>
      <c r="AB53" s="11" t="s">
        <v>301</v>
      </c>
      <c r="AC53" s="11" t="str">
        <f t="shared" si="13"/>
        <v>Mogens Ellebæk</v>
      </c>
      <c r="AD53" s="26">
        <v>55.629865899999999</v>
      </c>
      <c r="AE53" s="26">
        <v>12.0528861</v>
      </c>
      <c r="AF53" s="20">
        <v>55.629865899999999</v>
      </c>
      <c r="AG53" s="20">
        <v>12.0528861</v>
      </c>
      <c r="AH53" s="12">
        <v>41864</v>
      </c>
      <c r="AI53" s="11" t="str">
        <f t="shared" si="14"/>
        <v>DL_F13-007</v>
      </c>
      <c r="AJ53" s="11"/>
      <c r="AK53" s="11"/>
      <c r="AL53" s="11"/>
      <c r="AM53" s="11"/>
      <c r="AN53" s="11"/>
      <c r="AO53" s="12">
        <v>41914</v>
      </c>
    </row>
    <row r="54" spans="1:41" s="92" customFormat="1" x14ac:dyDescent="0.3">
      <c r="A54" s="177" t="s">
        <v>237</v>
      </c>
      <c r="B54" s="178" t="s">
        <v>1292</v>
      </c>
      <c r="C54" s="177" t="s">
        <v>59</v>
      </c>
      <c r="D54" s="177" t="s">
        <v>277</v>
      </c>
      <c r="E54" s="179">
        <v>41984</v>
      </c>
      <c r="F54" s="180" t="s">
        <v>278</v>
      </c>
      <c r="G54" s="181"/>
      <c r="H54" s="182">
        <f t="shared" si="0"/>
        <v>12</v>
      </c>
      <c r="I54" s="182">
        <f t="shared" si="1"/>
        <v>2014</v>
      </c>
      <c r="J54" s="182">
        <f t="shared" si="2"/>
        <v>1</v>
      </c>
      <c r="K54" s="182">
        <f t="shared" si="3"/>
        <v>1</v>
      </c>
      <c r="L54" s="183">
        <v>26</v>
      </c>
      <c r="M54" s="183">
        <v>2</v>
      </c>
      <c r="N54" s="177" t="s">
        <v>1419</v>
      </c>
      <c r="O54" s="177" t="str">
        <f t="shared" si="11"/>
        <v>Gladsaxe Gymnasium</v>
      </c>
      <c r="P54" s="177" t="s">
        <v>1830</v>
      </c>
      <c r="Q54" s="177" t="s">
        <v>1233</v>
      </c>
      <c r="R54" s="177" t="s">
        <v>1802</v>
      </c>
      <c r="S54" s="184" t="str">
        <f>VLOOKUP(GYM!R79,Kommune_Regioner!$A$2:$B$99,2,TRUE)</f>
        <v>Hovedstaden</v>
      </c>
      <c r="T54" s="185" t="str">
        <f t="shared" si="10"/>
        <v>Buddingehovedgade 81, 2860 Søborg</v>
      </c>
      <c r="U54" s="189">
        <v>41862</v>
      </c>
      <c r="V54" s="186">
        <v>100</v>
      </c>
      <c r="W54" s="186" t="s">
        <v>239</v>
      </c>
      <c r="X54" s="186">
        <f t="shared" si="12"/>
        <v>2600</v>
      </c>
      <c r="Y54" s="177"/>
      <c r="Z54" s="187">
        <v>41864</v>
      </c>
      <c r="AA54" s="192">
        <v>41887</v>
      </c>
      <c r="AB54" s="177" t="s">
        <v>631</v>
      </c>
      <c r="AC54" s="177" t="str">
        <f t="shared" si="13"/>
        <v>Martina Koch og Allan G. Olsen</v>
      </c>
      <c r="AD54" s="177"/>
      <c r="AE54" s="177"/>
      <c r="AF54" s="188">
        <v>55.738964000000003</v>
      </c>
      <c r="AG54" s="188">
        <v>12.233494</v>
      </c>
      <c r="AH54" s="189">
        <v>41881</v>
      </c>
      <c r="AI54" s="190" t="str">
        <f t="shared" si="14"/>
        <v>DL_F14-005</v>
      </c>
      <c r="AJ54" s="177"/>
      <c r="AK54" s="177"/>
      <c r="AL54" s="177"/>
      <c r="AM54" s="177"/>
      <c r="AN54" s="177"/>
      <c r="AO54" s="189">
        <v>41914</v>
      </c>
    </row>
    <row r="55" spans="1:41" x14ac:dyDescent="0.3">
      <c r="A55" s="11" t="s">
        <v>240</v>
      </c>
      <c r="B55" s="54" t="s">
        <v>1272</v>
      </c>
      <c r="C55" s="11" t="s">
        <v>1646</v>
      </c>
      <c r="D55" s="11" t="s">
        <v>170</v>
      </c>
      <c r="E55" s="16">
        <v>41985</v>
      </c>
      <c r="F55" s="64" t="s">
        <v>171</v>
      </c>
      <c r="G55" s="165"/>
      <c r="H55" s="14">
        <f t="shared" si="0"/>
        <v>12</v>
      </c>
      <c r="I55" s="14">
        <f t="shared" si="1"/>
        <v>2014</v>
      </c>
      <c r="J55" s="14">
        <f t="shared" si="2"/>
        <v>1</v>
      </c>
      <c r="K55" s="14">
        <f t="shared" si="3"/>
        <v>1</v>
      </c>
      <c r="L55" s="15">
        <v>10</v>
      </c>
      <c r="M55" s="15">
        <v>1</v>
      </c>
      <c r="N55" s="11" t="s">
        <v>1416</v>
      </c>
      <c r="O55" s="11" t="str">
        <f t="shared" si="11"/>
        <v>FYNs HF-kursus</v>
      </c>
      <c r="P55" s="67" t="s">
        <v>873</v>
      </c>
      <c r="Q55" s="67" t="s">
        <v>874</v>
      </c>
      <c r="R55" s="67" t="s">
        <v>1815</v>
      </c>
      <c r="S55" s="175" t="str">
        <f>VLOOKUP(GYM!R60,Kommune_Regioner!$A$2:$B$99,2,TRUE)</f>
        <v>Hovedstaden</v>
      </c>
      <c r="T55" s="68" t="str">
        <f t="shared" si="10"/>
        <v>Hunderupvej 17, 5000 Odense C</v>
      </c>
      <c r="U55" s="16">
        <v>41809</v>
      </c>
      <c r="V55" s="17">
        <v>100</v>
      </c>
      <c r="W55" s="17" t="s">
        <v>1996</v>
      </c>
      <c r="X55" s="17">
        <f t="shared" si="12"/>
        <v>1000</v>
      </c>
      <c r="Z55" s="18">
        <v>41813</v>
      </c>
      <c r="AA55" s="19">
        <v>41865</v>
      </c>
      <c r="AB55" s="11" t="s">
        <v>306</v>
      </c>
      <c r="AC55" s="11" t="str">
        <f t="shared" si="13"/>
        <v>Mariann Rasmussen</v>
      </c>
      <c r="AD55" s="11"/>
      <c r="AE55" s="11"/>
      <c r="AF55" s="20">
        <v>55.392457</v>
      </c>
      <c r="AG55" s="20">
        <v>10.381758</v>
      </c>
      <c r="AH55" s="12">
        <v>41863</v>
      </c>
      <c r="AI55" s="65" t="str">
        <f t="shared" si="14"/>
        <v>DL_F13-036</v>
      </c>
      <c r="AJ55" s="11"/>
      <c r="AK55" s="11"/>
      <c r="AL55" s="11"/>
      <c r="AM55" s="11"/>
      <c r="AN55" s="11"/>
      <c r="AO55" s="12">
        <v>41914</v>
      </c>
    </row>
    <row r="56" spans="1:41" s="92" customFormat="1" x14ac:dyDescent="0.3">
      <c r="A56" s="177" t="s">
        <v>237</v>
      </c>
      <c r="B56" s="178" t="s">
        <v>1300</v>
      </c>
      <c r="C56" s="177" t="s">
        <v>310</v>
      </c>
      <c r="D56" s="177" t="s">
        <v>369</v>
      </c>
      <c r="E56" s="179">
        <v>41989</v>
      </c>
      <c r="F56" s="180" t="s">
        <v>370</v>
      </c>
      <c r="G56" s="181"/>
      <c r="H56" s="182">
        <f t="shared" si="0"/>
        <v>12</v>
      </c>
      <c r="I56" s="182">
        <f t="shared" si="1"/>
        <v>2014</v>
      </c>
      <c r="J56" s="182">
        <f t="shared" si="2"/>
        <v>1</v>
      </c>
      <c r="K56" s="182">
        <f t="shared" si="3"/>
        <v>1</v>
      </c>
      <c r="L56" s="183">
        <v>28</v>
      </c>
      <c r="M56" s="183">
        <v>2</v>
      </c>
      <c r="N56" s="177" t="s">
        <v>1420</v>
      </c>
      <c r="O56" s="177" t="str">
        <f t="shared" si="11"/>
        <v>Helsingør Gymnasium</v>
      </c>
      <c r="P56" s="177" t="s">
        <v>844</v>
      </c>
      <c r="Q56" s="177" t="s">
        <v>845</v>
      </c>
      <c r="R56" s="177" t="s">
        <v>1798</v>
      </c>
      <c r="S56" s="184" t="str">
        <f>VLOOKUP(GYM!R108,Kommune_Regioner!$A$2:$B$99,2,TRUE)</f>
        <v>Hovedstaden</v>
      </c>
      <c r="T56" s="185" t="str">
        <f t="shared" si="10"/>
        <v>Borgmester P. Christensensvej 3, 3000 Helsingør</v>
      </c>
      <c r="U56" s="189">
        <v>41871</v>
      </c>
      <c r="V56" s="186">
        <v>100</v>
      </c>
      <c r="W56" s="186" t="s">
        <v>239</v>
      </c>
      <c r="X56" s="186">
        <f t="shared" si="12"/>
        <v>2800</v>
      </c>
      <c r="Y56" s="177" t="s">
        <v>371</v>
      </c>
      <c r="Z56" s="187">
        <v>41872</v>
      </c>
      <c r="AA56" s="192">
        <v>41879</v>
      </c>
      <c r="AB56" s="177" t="s">
        <v>627</v>
      </c>
      <c r="AC56" s="177" t="str">
        <f t="shared" si="13"/>
        <v>Stine Weber</v>
      </c>
      <c r="AD56" s="177" t="s">
        <v>423</v>
      </c>
      <c r="AE56" s="177" t="s">
        <v>424</v>
      </c>
      <c r="AF56" s="188">
        <v>56.024560999999999</v>
      </c>
      <c r="AG56" s="188">
        <v>12.588775999999999</v>
      </c>
      <c r="AH56" s="189">
        <v>41879</v>
      </c>
      <c r="AI56" s="177" t="str">
        <f t="shared" si="14"/>
        <v>DL_F14-013</v>
      </c>
      <c r="AJ56" s="177"/>
      <c r="AK56" s="177"/>
      <c r="AL56" s="177"/>
      <c r="AM56" s="177"/>
      <c r="AN56" s="177"/>
      <c r="AO56" s="189">
        <v>41914</v>
      </c>
    </row>
    <row r="57" spans="1:41" s="92" customFormat="1" x14ac:dyDescent="0.3">
      <c r="A57" s="11" t="s">
        <v>240</v>
      </c>
      <c r="B57" s="54" t="s">
        <v>1293</v>
      </c>
      <c r="C57" s="11" t="s">
        <v>24</v>
      </c>
      <c r="D57" s="11" t="s">
        <v>183</v>
      </c>
      <c r="E57" s="16">
        <v>41990</v>
      </c>
      <c r="F57" s="64" t="s">
        <v>184</v>
      </c>
      <c r="G57" s="165"/>
      <c r="H57" s="14">
        <f t="shared" si="0"/>
        <v>12</v>
      </c>
      <c r="I57" s="14">
        <f t="shared" si="1"/>
        <v>2014</v>
      </c>
      <c r="J57" s="14">
        <f t="shared" si="2"/>
        <v>1</v>
      </c>
      <c r="K57" s="14">
        <f t="shared" si="3"/>
        <v>1</v>
      </c>
      <c r="L57" s="15">
        <v>26</v>
      </c>
      <c r="M57" s="15">
        <v>1</v>
      </c>
      <c r="N57" s="11" t="s">
        <v>1416</v>
      </c>
      <c r="O57" s="11" t="str">
        <f t="shared" si="11"/>
        <v>Allerød Gymnasium</v>
      </c>
      <c r="P57" s="11" t="s">
        <v>840</v>
      </c>
      <c r="Q57" s="11" t="s">
        <v>841</v>
      </c>
      <c r="R57" s="11" t="s">
        <v>1784</v>
      </c>
      <c r="S57" s="175" t="e">
        <f>VLOOKUP(GYM!R13,Kommune_Regioner!$A$2:$B$99,2,TRUE)</f>
        <v>#N/A</v>
      </c>
      <c r="T57" s="68" t="str">
        <f t="shared" si="10"/>
        <v>Rådhusvej 6, 3450 Allerød</v>
      </c>
      <c r="U57" s="16">
        <v>41816</v>
      </c>
      <c r="V57" s="17">
        <v>100</v>
      </c>
      <c r="W57" s="17" t="s">
        <v>1996</v>
      </c>
      <c r="X57" s="17">
        <f t="shared" si="12"/>
        <v>2600</v>
      </c>
      <c r="Y57" s="11" t="s">
        <v>260</v>
      </c>
      <c r="Z57" s="18">
        <v>41816</v>
      </c>
      <c r="AA57" s="19">
        <v>41865</v>
      </c>
      <c r="AB57" s="11" t="s">
        <v>303</v>
      </c>
      <c r="AC57" s="11" t="str">
        <f t="shared" si="13"/>
        <v>Malthe Lund</v>
      </c>
      <c r="AD57" s="11" t="s">
        <v>304</v>
      </c>
      <c r="AE57" s="11" t="s">
        <v>305</v>
      </c>
      <c r="AF57" s="20">
        <v>55.86251</v>
      </c>
      <c r="AG57" s="20">
        <v>12.334213</v>
      </c>
      <c r="AH57" s="12">
        <v>41864</v>
      </c>
      <c r="AI57" s="11" t="str">
        <f t="shared" si="14"/>
        <v>DL_F14-006</v>
      </c>
      <c r="AJ57" s="11"/>
      <c r="AK57" s="11"/>
      <c r="AL57" s="11"/>
      <c r="AM57" s="11"/>
      <c r="AN57" s="11"/>
      <c r="AO57" s="12">
        <v>41914</v>
      </c>
    </row>
    <row r="58" spans="1:41" x14ac:dyDescent="0.3">
      <c r="A58" s="11" t="s">
        <v>240</v>
      </c>
      <c r="B58" s="54" t="s">
        <v>1304</v>
      </c>
      <c r="C58" s="11" t="s">
        <v>46</v>
      </c>
      <c r="D58" s="11" t="s">
        <v>412</v>
      </c>
      <c r="E58" s="16">
        <v>41991</v>
      </c>
      <c r="F58" s="64" t="s">
        <v>411</v>
      </c>
      <c r="G58" s="165"/>
      <c r="H58" s="14">
        <f t="shared" si="0"/>
        <v>12</v>
      </c>
      <c r="I58" s="14">
        <f t="shared" si="1"/>
        <v>2014</v>
      </c>
      <c r="J58" s="14">
        <f t="shared" si="2"/>
        <v>1</v>
      </c>
      <c r="K58" s="14">
        <f t="shared" si="3"/>
        <v>1</v>
      </c>
      <c r="L58" s="15">
        <v>30</v>
      </c>
      <c r="M58" s="15">
        <v>1</v>
      </c>
      <c r="N58" s="11" t="s">
        <v>1416</v>
      </c>
      <c r="O58" s="11" t="str">
        <f t="shared" si="11"/>
        <v>Gefion Gymnasium</v>
      </c>
      <c r="P58" s="11" t="s">
        <v>797</v>
      </c>
      <c r="Q58" s="11" t="s">
        <v>1780</v>
      </c>
      <c r="R58" s="11" t="s">
        <v>1782</v>
      </c>
      <c r="S58" s="175" t="str">
        <f>VLOOKUP(GYM!R73,Kommune_Regioner!$A$2:$B$99,2,TRUE)</f>
        <v>Hovedstaden</v>
      </c>
      <c r="T58" s="68" t="str">
        <f t="shared" si="10"/>
        <v>Øster Voldgade 10, 1350 København K</v>
      </c>
      <c r="U58" s="12">
        <v>41877</v>
      </c>
      <c r="V58" s="17">
        <v>100</v>
      </c>
      <c r="W58" s="17" t="s">
        <v>1996</v>
      </c>
      <c r="X58" s="17">
        <f t="shared" si="12"/>
        <v>3000</v>
      </c>
      <c r="Z58" s="18">
        <v>41880</v>
      </c>
      <c r="AA58" s="19">
        <v>41891</v>
      </c>
      <c r="AB58" s="11" t="s">
        <v>374</v>
      </c>
      <c r="AC58" s="11" t="str">
        <f t="shared" si="13"/>
        <v>Signe Engelsen</v>
      </c>
      <c r="AD58" s="11" t="s">
        <v>504</v>
      </c>
      <c r="AE58" s="11" t="s">
        <v>505</v>
      </c>
      <c r="AF58" s="20">
        <v>55.690182999999998</v>
      </c>
      <c r="AG58" s="20">
        <v>12.580375999999999</v>
      </c>
      <c r="AH58" s="12">
        <v>41880</v>
      </c>
      <c r="AI58" s="11" t="str">
        <f t="shared" si="14"/>
        <v>DL_F14-017</v>
      </c>
      <c r="AJ58" s="11"/>
      <c r="AK58" s="11"/>
      <c r="AL58" s="11"/>
      <c r="AM58" s="11"/>
      <c r="AN58" s="11"/>
      <c r="AO58" s="12">
        <v>41914</v>
      </c>
    </row>
    <row r="59" spans="1:41" s="92" customFormat="1" x14ac:dyDescent="0.3">
      <c r="A59" s="177" t="s">
        <v>237</v>
      </c>
      <c r="B59" s="178" t="s">
        <v>1296</v>
      </c>
      <c r="C59" s="177" t="s">
        <v>310</v>
      </c>
      <c r="D59" s="177" t="s">
        <v>311</v>
      </c>
      <c r="E59" s="179">
        <v>42010</v>
      </c>
      <c r="F59" s="180" t="s">
        <v>312</v>
      </c>
      <c r="G59" s="181"/>
      <c r="H59" s="182">
        <f t="shared" si="0"/>
        <v>1</v>
      </c>
      <c r="I59" s="182">
        <f t="shared" si="1"/>
        <v>2015</v>
      </c>
      <c r="J59" s="182">
        <f t="shared" si="2"/>
        <v>1</v>
      </c>
      <c r="K59" s="182">
        <f t="shared" si="3"/>
        <v>2</v>
      </c>
      <c r="L59" s="183">
        <v>23</v>
      </c>
      <c r="M59" s="183">
        <v>1</v>
      </c>
      <c r="N59" s="177" t="s">
        <v>1415</v>
      </c>
      <c r="O59" s="177" t="str">
        <f t="shared" si="11"/>
        <v>Helsingør Gymnasium</v>
      </c>
      <c r="P59" s="177" t="s">
        <v>844</v>
      </c>
      <c r="Q59" s="177" t="s">
        <v>845</v>
      </c>
      <c r="R59" s="177" t="s">
        <v>1798</v>
      </c>
      <c r="S59" s="184" t="str">
        <f>VLOOKUP(GYM!R109,Kommune_Regioner!$A$2:$B$99,2,TRUE)</f>
        <v>Midtjylland</v>
      </c>
      <c r="T59" s="185" t="str">
        <f t="shared" si="10"/>
        <v>Borgmester P. Christensensvej 3, 3000 Helsingør</v>
      </c>
      <c r="U59" s="189">
        <v>41869</v>
      </c>
      <c r="V59" s="186">
        <v>100</v>
      </c>
      <c r="W59" s="186" t="s">
        <v>239</v>
      </c>
      <c r="X59" s="186">
        <f t="shared" si="12"/>
        <v>2300</v>
      </c>
      <c r="Y59" s="177"/>
      <c r="Z59" s="187">
        <v>41870</v>
      </c>
      <c r="AA59" s="192">
        <v>41879</v>
      </c>
      <c r="AB59" s="177" t="s">
        <v>625</v>
      </c>
      <c r="AC59" s="177" t="str">
        <f t="shared" si="13"/>
        <v>Ole Carsten Pedersen</v>
      </c>
      <c r="AD59" s="177" t="s">
        <v>419</v>
      </c>
      <c r="AE59" s="177" t="s">
        <v>420</v>
      </c>
      <c r="AF59" s="188">
        <v>56.018109000000003</v>
      </c>
      <c r="AG59" s="188">
        <v>12.573767</v>
      </c>
      <c r="AH59" s="189">
        <v>41878</v>
      </c>
      <c r="AI59" s="177" t="str">
        <f t="shared" si="14"/>
        <v>DL_F14-009</v>
      </c>
      <c r="AJ59" s="177"/>
      <c r="AK59" s="177"/>
      <c r="AL59" s="177"/>
      <c r="AM59" s="177"/>
      <c r="AN59" s="177"/>
      <c r="AO59" s="189"/>
    </row>
    <row r="60" spans="1:41" x14ac:dyDescent="0.3">
      <c r="A60" s="177" t="s">
        <v>237</v>
      </c>
      <c r="B60" s="178" t="s">
        <v>1297</v>
      </c>
      <c r="C60" s="177" t="s">
        <v>310</v>
      </c>
      <c r="D60" s="177" t="s">
        <v>313</v>
      </c>
      <c r="E60" s="179">
        <v>42011</v>
      </c>
      <c r="F60" s="180" t="s">
        <v>314</v>
      </c>
      <c r="G60" s="181"/>
      <c r="H60" s="182">
        <f t="shared" si="0"/>
        <v>1</v>
      </c>
      <c r="I60" s="182">
        <f t="shared" si="1"/>
        <v>2015</v>
      </c>
      <c r="J60" s="182">
        <f t="shared" si="2"/>
        <v>1</v>
      </c>
      <c r="K60" s="182">
        <f t="shared" si="3"/>
        <v>2</v>
      </c>
      <c r="L60" s="183">
        <v>24</v>
      </c>
      <c r="M60" s="183">
        <v>1</v>
      </c>
      <c r="N60" s="177" t="s">
        <v>1415</v>
      </c>
      <c r="O60" s="177" t="str">
        <f t="shared" si="11"/>
        <v>Helsingør Gymnasium</v>
      </c>
      <c r="P60" s="177" t="s">
        <v>844</v>
      </c>
      <c r="Q60" s="177" t="s">
        <v>845</v>
      </c>
      <c r="R60" s="177" t="s">
        <v>1798</v>
      </c>
      <c r="S60" s="184" t="str">
        <f>VLOOKUP(GYM!R110,Kommune_Regioner!$A$2:$B$99,2,TRUE)</f>
        <v>Midtjylland</v>
      </c>
      <c r="T60" s="185" t="str">
        <f t="shared" si="10"/>
        <v>Borgmester P. Christensensvej 3, 3000 Helsingør</v>
      </c>
      <c r="U60" s="189">
        <v>41869</v>
      </c>
      <c r="V60" s="186">
        <v>100</v>
      </c>
      <c r="W60" s="186" t="s">
        <v>239</v>
      </c>
      <c r="X60" s="186">
        <f t="shared" si="12"/>
        <v>2400</v>
      </c>
      <c r="Y60" s="177"/>
      <c r="Z60" s="187">
        <v>41870</v>
      </c>
      <c r="AA60" s="192">
        <v>41887</v>
      </c>
      <c r="AB60" s="177" t="s">
        <v>501</v>
      </c>
      <c r="AC60" s="177" t="str">
        <f t="shared" si="13"/>
        <v>Maria Steinhausen</v>
      </c>
      <c r="AD60" s="177"/>
      <c r="AE60" s="177"/>
      <c r="AF60" s="205">
        <v>55.999192000000001</v>
      </c>
      <c r="AG60" s="205">
        <v>12.564043</v>
      </c>
      <c r="AH60" s="189">
        <v>41881</v>
      </c>
      <c r="AI60" s="177" t="str">
        <f t="shared" si="14"/>
        <v>DL_F14-010</v>
      </c>
      <c r="AJ60" s="177"/>
      <c r="AK60" s="177"/>
      <c r="AL60" s="177"/>
      <c r="AM60" s="177"/>
      <c r="AN60" s="177"/>
      <c r="AO60" s="189"/>
    </row>
    <row r="61" spans="1:41" x14ac:dyDescent="0.3">
      <c r="A61" s="11" t="s">
        <v>240</v>
      </c>
      <c r="B61" s="54" t="s">
        <v>1318</v>
      </c>
      <c r="C61" s="11" t="s">
        <v>633</v>
      </c>
      <c r="D61" s="11" t="s">
        <v>632</v>
      </c>
      <c r="E61" s="16">
        <v>42011</v>
      </c>
      <c r="F61" s="64" t="s">
        <v>634</v>
      </c>
      <c r="G61" s="165">
        <v>29122221</v>
      </c>
      <c r="H61" s="14">
        <f t="shared" si="0"/>
        <v>1</v>
      </c>
      <c r="I61" s="14">
        <f t="shared" si="1"/>
        <v>2015</v>
      </c>
      <c r="J61" s="14">
        <f t="shared" si="2"/>
        <v>1</v>
      </c>
      <c r="K61" s="14">
        <f t="shared" si="3"/>
        <v>2</v>
      </c>
      <c r="L61" s="15">
        <v>23</v>
      </c>
      <c r="M61" s="15">
        <v>1</v>
      </c>
      <c r="N61" s="11" t="s">
        <v>1419</v>
      </c>
      <c r="O61" s="11" t="str">
        <f t="shared" si="11"/>
        <v>Vordingborg Gymnasium &amp; HF</v>
      </c>
      <c r="P61" s="11" t="s">
        <v>1429</v>
      </c>
      <c r="Q61" s="11" t="s">
        <v>1430</v>
      </c>
      <c r="R61" s="11" t="s">
        <v>1843</v>
      </c>
      <c r="S61" s="175" t="str">
        <f>VLOOKUP(GYM!R249,Kommune_Regioner!$A$2:$B$99,2,TRUE)</f>
        <v>Hovedstaden</v>
      </c>
      <c r="T61" s="68" t="str">
        <f t="shared" si="10"/>
        <v>Chr. Richardtsvej 45, 4760 Vordingborg</v>
      </c>
      <c r="U61" s="12">
        <v>41964</v>
      </c>
      <c r="V61" s="17">
        <v>100</v>
      </c>
      <c r="W61" s="17" t="s">
        <v>1996</v>
      </c>
      <c r="X61" s="17">
        <f t="shared" si="12"/>
        <v>2300</v>
      </c>
      <c r="Y61" s="11" t="s">
        <v>635</v>
      </c>
      <c r="AA61" s="11"/>
      <c r="AB61" s="11"/>
      <c r="AC61" s="11" t="str">
        <f t="shared" si="13"/>
        <v>Nils Skov Jørgensen</v>
      </c>
      <c r="AD61" s="11"/>
      <c r="AE61" s="11"/>
      <c r="AF61" s="11"/>
      <c r="AG61" s="11"/>
      <c r="AH61" s="12"/>
      <c r="AI61" s="11" t="str">
        <f t="shared" si="14"/>
        <v>DL_F14-031</v>
      </c>
      <c r="AJ61" s="11"/>
      <c r="AK61" s="11"/>
      <c r="AL61" s="11"/>
      <c r="AM61" s="11"/>
      <c r="AN61" s="11"/>
      <c r="AO61" s="12">
        <v>41989</v>
      </c>
    </row>
    <row r="62" spans="1:41" x14ac:dyDescent="0.3">
      <c r="A62" s="11" t="s">
        <v>240</v>
      </c>
      <c r="B62" s="54" t="s">
        <v>1294</v>
      </c>
      <c r="C62" s="11" t="s">
        <v>59</v>
      </c>
      <c r="D62" s="11" t="s">
        <v>279</v>
      </c>
      <c r="E62" s="16">
        <v>42012</v>
      </c>
      <c r="F62" s="66" t="s">
        <v>61</v>
      </c>
      <c r="G62" s="166"/>
      <c r="H62" s="14">
        <f t="shared" si="0"/>
        <v>1</v>
      </c>
      <c r="I62" s="14">
        <f t="shared" si="1"/>
        <v>2015</v>
      </c>
      <c r="J62" s="14">
        <f t="shared" si="2"/>
        <v>1</v>
      </c>
      <c r="K62" s="14">
        <f t="shared" si="3"/>
        <v>2</v>
      </c>
      <c r="L62" s="15">
        <v>36</v>
      </c>
      <c r="M62" s="15">
        <v>2</v>
      </c>
      <c r="N62" s="11" t="s">
        <v>1419</v>
      </c>
      <c r="O62" s="11" t="str">
        <f t="shared" si="11"/>
        <v>Gladsaxe Gymnasium</v>
      </c>
      <c r="P62" s="11" t="s">
        <v>1830</v>
      </c>
      <c r="Q62" s="11" t="s">
        <v>1233</v>
      </c>
      <c r="R62" s="11" t="s">
        <v>1802</v>
      </c>
      <c r="S62" s="175" t="str">
        <f>VLOOKUP(GYM!R80,Kommune_Regioner!$A$2:$B$99,2,TRUE)</f>
        <v>Hovedstaden</v>
      </c>
      <c r="T62" s="68" t="str">
        <f t="shared" si="10"/>
        <v>Buddingehovedgade 81, 2860 Søborg</v>
      </c>
      <c r="U62" s="12">
        <v>41863</v>
      </c>
      <c r="V62" s="17">
        <v>100</v>
      </c>
      <c r="W62" s="17" t="s">
        <v>1996</v>
      </c>
      <c r="X62" s="17">
        <f t="shared" si="12"/>
        <v>3600</v>
      </c>
      <c r="Y62" s="11" t="s">
        <v>280</v>
      </c>
      <c r="Z62" s="18">
        <v>41864</v>
      </c>
      <c r="AA62" s="19">
        <v>41885</v>
      </c>
      <c r="AB62" s="11" t="s">
        <v>628</v>
      </c>
      <c r="AC62" s="11" t="str">
        <f t="shared" si="13"/>
        <v>Natacha Bjerre og Anne Christine</v>
      </c>
      <c r="AD62" s="11"/>
      <c r="AE62" s="11"/>
      <c r="AF62" s="20">
        <v>55.786434999999997</v>
      </c>
      <c r="AG62" s="20">
        <v>12.443191000000001</v>
      </c>
      <c r="AH62" s="12">
        <v>41879</v>
      </c>
      <c r="AI62" s="65" t="str">
        <f t="shared" si="14"/>
        <v>DL_F14-007</v>
      </c>
      <c r="AJ62" s="11"/>
      <c r="AK62" s="11"/>
      <c r="AL62" s="11"/>
      <c r="AM62" s="11"/>
      <c r="AN62" s="11"/>
      <c r="AO62" s="12">
        <v>41989</v>
      </c>
    </row>
    <row r="63" spans="1:41" x14ac:dyDescent="0.3">
      <c r="A63" s="177" t="s">
        <v>237</v>
      </c>
      <c r="B63" s="178" t="s">
        <v>1305</v>
      </c>
      <c r="C63" s="177" t="s">
        <v>477</v>
      </c>
      <c r="D63" s="177" t="s">
        <v>478</v>
      </c>
      <c r="E63" s="179">
        <v>42013</v>
      </c>
      <c r="F63" s="180" t="s">
        <v>479</v>
      </c>
      <c r="G63" s="181"/>
      <c r="H63" s="182">
        <f t="shared" si="0"/>
        <v>1</v>
      </c>
      <c r="I63" s="182">
        <f t="shared" si="1"/>
        <v>2015</v>
      </c>
      <c r="J63" s="182">
        <f t="shared" si="2"/>
        <v>1</v>
      </c>
      <c r="K63" s="182">
        <f t="shared" si="3"/>
        <v>2</v>
      </c>
      <c r="L63" s="183">
        <v>15</v>
      </c>
      <c r="M63" s="183">
        <v>1</v>
      </c>
      <c r="N63" s="177" t="s">
        <v>1415</v>
      </c>
      <c r="O63" s="177" t="str">
        <f t="shared" si="11"/>
        <v>Midtsjællands Gymnasieskole</v>
      </c>
      <c r="P63" s="177" t="s">
        <v>2000</v>
      </c>
      <c r="Q63" s="177" t="s">
        <v>2001</v>
      </c>
      <c r="R63" s="177" t="s">
        <v>1924</v>
      </c>
      <c r="S63" s="184" t="str">
        <f>VLOOKUP(GYM!R155,Kommune_Regioner!$A$2:$B$99,2,TRUE)</f>
        <v>Sjælland</v>
      </c>
      <c r="T63" s="185" t="str">
        <f t="shared" ref="T63:T94" si="15">P63&amp;", "&amp;Q63</f>
        <v>Ahorn Alle 11, 4100 Ringsted</v>
      </c>
      <c r="U63" s="189">
        <v>41882</v>
      </c>
      <c r="V63" s="186">
        <v>100</v>
      </c>
      <c r="W63" s="186" t="s">
        <v>239</v>
      </c>
      <c r="X63" s="186">
        <f t="shared" si="12"/>
        <v>1500</v>
      </c>
      <c r="Y63" s="177"/>
      <c r="Z63" s="187"/>
      <c r="AA63" s="177"/>
      <c r="AB63" s="177"/>
      <c r="AC63" s="177" t="str">
        <f t="shared" si="13"/>
        <v>Pernille Lærkedal Sørensen</v>
      </c>
      <c r="AD63" s="177"/>
      <c r="AE63" s="177"/>
      <c r="AF63" s="188"/>
      <c r="AG63" s="188"/>
      <c r="AH63" s="189"/>
      <c r="AI63" s="190" t="str">
        <f t="shared" si="14"/>
        <v>DL_F14-018</v>
      </c>
      <c r="AJ63" s="177"/>
      <c r="AK63" s="177"/>
      <c r="AL63" s="177"/>
      <c r="AM63" s="177"/>
      <c r="AN63" s="177"/>
      <c r="AO63" s="189"/>
    </row>
    <row r="64" spans="1:41" x14ac:dyDescent="0.3">
      <c r="A64" s="11" t="s">
        <v>240</v>
      </c>
      <c r="B64" s="54" t="s">
        <v>1320</v>
      </c>
      <c r="C64" s="11" t="s">
        <v>59</v>
      </c>
      <c r="D64" s="11" t="s">
        <v>277</v>
      </c>
      <c r="E64" s="16">
        <v>42013</v>
      </c>
      <c r="F64" s="66" t="s">
        <v>676</v>
      </c>
      <c r="G64" s="166">
        <v>27570444</v>
      </c>
      <c r="H64" s="14">
        <f t="shared" si="0"/>
        <v>1</v>
      </c>
      <c r="I64" s="14">
        <f t="shared" si="1"/>
        <v>2015</v>
      </c>
      <c r="J64" s="14">
        <f t="shared" si="2"/>
        <v>1</v>
      </c>
      <c r="K64" s="14">
        <f t="shared" si="3"/>
        <v>2</v>
      </c>
      <c r="L64" s="15">
        <v>26</v>
      </c>
      <c r="M64" s="15">
        <v>2</v>
      </c>
      <c r="N64" s="11" t="s">
        <v>1419</v>
      </c>
      <c r="O64" s="11" t="str">
        <f t="shared" si="11"/>
        <v>Gladsaxe Gymnasium</v>
      </c>
      <c r="P64" s="11" t="s">
        <v>978</v>
      </c>
      <c r="Q64" s="11" t="s">
        <v>1844</v>
      </c>
      <c r="R64" s="11" t="s">
        <v>1802</v>
      </c>
      <c r="S64" s="175" t="str">
        <f>VLOOKUP(GYM!R81,Kommune_Regioner!$A$2:$B$99,2,TRUE)</f>
        <v>Hovedstaden</v>
      </c>
      <c r="T64" s="68" t="str">
        <f t="shared" si="15"/>
        <v>Buddinge Hovedgade 81,  2860 Søborg</v>
      </c>
      <c r="U64" s="12">
        <v>41978</v>
      </c>
      <c r="V64" s="17">
        <v>100</v>
      </c>
      <c r="W64" s="17" t="s">
        <v>1996</v>
      </c>
      <c r="X64" s="17">
        <f t="shared" si="12"/>
        <v>2600</v>
      </c>
      <c r="AA64" s="11"/>
      <c r="AB64" s="11"/>
      <c r="AC64" s="11" t="str">
        <f t="shared" si="13"/>
        <v>Martina Koch og Allan G. Olsen</v>
      </c>
      <c r="AD64" s="11"/>
      <c r="AE64" s="11"/>
      <c r="AF64" s="11"/>
      <c r="AG64" s="11"/>
      <c r="AH64" s="12"/>
      <c r="AI64" s="11" t="str">
        <f t="shared" si="14"/>
        <v>DL_F14-033</v>
      </c>
      <c r="AJ64" s="11"/>
      <c r="AK64" s="11"/>
      <c r="AL64" s="11"/>
      <c r="AM64" s="11"/>
      <c r="AN64" s="11"/>
      <c r="AO64" s="12">
        <v>41989</v>
      </c>
    </row>
    <row r="65" spans="1:41" x14ac:dyDescent="0.3">
      <c r="A65" s="11" t="s">
        <v>240</v>
      </c>
      <c r="B65" s="54" t="s">
        <v>1257</v>
      </c>
      <c r="C65" s="11" t="s">
        <v>59</v>
      </c>
      <c r="D65" s="11" t="s">
        <v>60</v>
      </c>
      <c r="E65" s="16">
        <v>42017</v>
      </c>
      <c r="F65" s="64" t="s">
        <v>61</v>
      </c>
      <c r="G65" s="165"/>
      <c r="H65" s="14">
        <f t="shared" si="0"/>
        <v>1</v>
      </c>
      <c r="I65" s="14">
        <f t="shared" si="1"/>
        <v>2015</v>
      </c>
      <c r="J65" s="14">
        <f t="shared" si="2"/>
        <v>1</v>
      </c>
      <c r="K65" s="14">
        <f t="shared" si="3"/>
        <v>2</v>
      </c>
      <c r="L65" s="15">
        <v>30</v>
      </c>
      <c r="M65" s="15">
        <v>1</v>
      </c>
      <c r="N65" s="11" t="s">
        <v>1420</v>
      </c>
      <c r="O65" s="11" t="str">
        <f t="shared" si="11"/>
        <v>Gladsaxe Gymnasium</v>
      </c>
      <c r="P65" s="87" t="s">
        <v>978</v>
      </c>
      <c r="Q65" s="87" t="s">
        <v>1233</v>
      </c>
      <c r="R65" s="87" t="s">
        <v>1802</v>
      </c>
      <c r="S65" s="175" t="str">
        <f>VLOOKUP(GYM!R82,Kommune_Regioner!$A$2:$B$99,2,TRUE)</f>
        <v>Hovedstaden</v>
      </c>
      <c r="T65" s="68" t="str">
        <f t="shared" si="15"/>
        <v>Buddinge Hovedgade 81, 2860 Søborg</v>
      </c>
      <c r="U65" s="16">
        <v>41781</v>
      </c>
      <c r="V65" s="17">
        <v>50</v>
      </c>
      <c r="W65" s="17" t="s">
        <v>1996</v>
      </c>
      <c r="X65" s="17">
        <f t="shared" si="12"/>
        <v>1500</v>
      </c>
      <c r="Y65" s="11" t="s">
        <v>251</v>
      </c>
      <c r="Z65" s="18">
        <v>41780</v>
      </c>
      <c r="AA65" s="19">
        <v>41866</v>
      </c>
      <c r="AB65" s="11" t="s">
        <v>755</v>
      </c>
      <c r="AC65" s="11" t="str">
        <f t="shared" si="13"/>
        <v>Natacha Bjerre</v>
      </c>
      <c r="AD65" s="11"/>
      <c r="AE65" s="11"/>
      <c r="AF65" s="20">
        <v>55.783222000000002</v>
      </c>
      <c r="AG65" s="20">
        <v>12.443808000000001</v>
      </c>
      <c r="AH65" s="12">
        <v>41864</v>
      </c>
      <c r="AI65" s="11" t="str">
        <f t="shared" si="14"/>
        <v>DL_F13-021</v>
      </c>
      <c r="AJ65" s="11"/>
      <c r="AK65" s="11"/>
      <c r="AL65" s="11"/>
      <c r="AM65" s="11"/>
      <c r="AN65" s="11"/>
      <c r="AO65" s="12">
        <v>41989</v>
      </c>
    </row>
    <row r="66" spans="1:41" ht="13.95" customHeight="1" x14ac:dyDescent="0.3">
      <c r="A66" s="11" t="s">
        <v>240</v>
      </c>
      <c r="B66" s="54" t="s">
        <v>1275</v>
      </c>
      <c r="C66" s="11" t="s">
        <v>1635</v>
      </c>
      <c r="D66" s="11" t="s">
        <v>178</v>
      </c>
      <c r="E66" s="16">
        <v>42018</v>
      </c>
      <c r="F66" s="64" t="s">
        <v>179</v>
      </c>
      <c r="G66" s="165"/>
      <c r="H66" s="14">
        <f t="shared" ref="H66:H129" si="16">MONTH(E66)</f>
        <v>1</v>
      </c>
      <c r="I66" s="14">
        <f t="shared" ref="I66:I129" si="17">YEAR(E66)</f>
        <v>2015</v>
      </c>
      <c r="J66" s="14">
        <f t="shared" ref="J66:J129" si="18">IF(E66&lt;DATE(2015,7,31),1,2)</f>
        <v>1</v>
      </c>
      <c r="K66" s="14">
        <f t="shared" ref="K66:K129" si="19">IF(E66&gt;(DATE(2015,12,31)),4,IF(E66&gt;(DATE(2015,6,30)),3,IF(E66&gt;(DATE(2014,12,31)),2,IF(E66&gt;(DATE(2014,8,1)),1,"NA"))))</f>
        <v>2</v>
      </c>
      <c r="L66" s="15">
        <v>15</v>
      </c>
      <c r="M66" s="15">
        <v>1</v>
      </c>
      <c r="N66" s="11" t="s">
        <v>1416</v>
      </c>
      <c r="O66" s="11" t="str">
        <f t="shared" ref="O66:O96" si="20">C66</f>
        <v>Høje-Taastrup Gymnasium</v>
      </c>
      <c r="P66" s="11" t="s">
        <v>1821</v>
      </c>
      <c r="Q66" s="11" t="s">
        <v>825</v>
      </c>
      <c r="R66" s="11" t="s">
        <v>1818</v>
      </c>
      <c r="S66" s="175" t="str">
        <f>VLOOKUP(GYM!R120,Kommune_Regioner!$A$2:$B$99,2,TRUE)</f>
        <v>Sjælland</v>
      </c>
      <c r="T66" s="68" t="str">
        <f t="shared" si="15"/>
        <v>Frøgårds Alle 2, 2630 Taastrup</v>
      </c>
      <c r="U66" s="16">
        <v>41814</v>
      </c>
      <c r="V66" s="17">
        <v>100</v>
      </c>
      <c r="W66" s="17" t="s">
        <v>1996</v>
      </c>
      <c r="X66" s="17">
        <f t="shared" ref="X66:X97" si="21">V66*L66</f>
        <v>1500</v>
      </c>
      <c r="Y66" s="11" t="s">
        <v>254</v>
      </c>
      <c r="Z66" s="18">
        <v>41815</v>
      </c>
      <c r="AA66" s="19">
        <v>41873</v>
      </c>
      <c r="AB66" s="11" t="s">
        <v>389</v>
      </c>
      <c r="AC66" s="11" t="str">
        <f t="shared" ref="AC66:AC75" si="22">D66</f>
        <v>Søren Vienberg</v>
      </c>
      <c r="AD66" s="11" t="s">
        <v>390</v>
      </c>
      <c r="AE66" s="11" t="s">
        <v>391</v>
      </c>
      <c r="AF66" s="24">
        <v>55.663055999999997</v>
      </c>
      <c r="AG66" s="24">
        <v>12.265833000000001</v>
      </c>
      <c r="AH66" s="12">
        <v>41869</v>
      </c>
      <c r="AI66" s="11" t="str">
        <f t="shared" si="14"/>
        <v>DL_F13-039</v>
      </c>
      <c r="AJ66" s="11"/>
      <c r="AK66" s="11"/>
      <c r="AL66" s="11"/>
      <c r="AM66" s="11"/>
      <c r="AN66" s="11"/>
      <c r="AO66" s="12">
        <v>41989</v>
      </c>
    </row>
    <row r="67" spans="1:41" s="92" customFormat="1" ht="13.95" customHeight="1" x14ac:dyDescent="0.3">
      <c r="A67" s="25" t="s">
        <v>240</v>
      </c>
      <c r="B67" s="55" t="s">
        <v>1284</v>
      </c>
      <c r="C67" s="25" t="s">
        <v>221</v>
      </c>
      <c r="D67" s="11" t="s">
        <v>225</v>
      </c>
      <c r="E67" s="16">
        <v>42019</v>
      </c>
      <c r="F67" s="64" t="s">
        <v>229</v>
      </c>
      <c r="G67" s="165"/>
      <c r="H67" s="14">
        <f t="shared" si="16"/>
        <v>1</v>
      </c>
      <c r="I67" s="14">
        <f t="shared" si="17"/>
        <v>2015</v>
      </c>
      <c r="J67" s="14">
        <f t="shared" si="18"/>
        <v>1</v>
      </c>
      <c r="K67" s="14">
        <f t="shared" si="19"/>
        <v>2</v>
      </c>
      <c r="L67" s="15">
        <v>24</v>
      </c>
      <c r="M67" s="15">
        <v>1</v>
      </c>
      <c r="N67" s="11" t="s">
        <v>1419</v>
      </c>
      <c r="O67" s="11" t="str">
        <f t="shared" si="20"/>
        <v>Odense Katedralskole</v>
      </c>
      <c r="P67" s="11" t="s">
        <v>1822</v>
      </c>
      <c r="Q67" s="11" t="s">
        <v>874</v>
      </c>
      <c r="R67" s="11" t="s">
        <v>1815</v>
      </c>
      <c r="S67" s="175" t="str">
        <f>VLOOKUP(GYM!R170,Kommune_Regioner!$A$2:$B$99,2,TRUE)</f>
        <v>Hovedstaden</v>
      </c>
      <c r="T67" s="68" t="str">
        <f t="shared" si="15"/>
        <v>Jernbanegade 34, 5000 Odense C</v>
      </c>
      <c r="U67" s="16">
        <v>41821</v>
      </c>
      <c r="V67" s="17">
        <v>100</v>
      </c>
      <c r="W67" s="17" t="s">
        <v>1996</v>
      </c>
      <c r="X67" s="17">
        <f t="shared" si="21"/>
        <v>2400</v>
      </c>
      <c r="Y67" s="11"/>
      <c r="Z67" s="18">
        <v>41845</v>
      </c>
      <c r="AA67" s="19">
        <v>41872</v>
      </c>
      <c r="AB67" s="11" t="s">
        <v>377</v>
      </c>
      <c r="AC67" s="11" t="str">
        <f t="shared" si="22"/>
        <v>Jesper Terp</v>
      </c>
      <c r="AD67" s="11"/>
      <c r="AE67" s="11"/>
      <c r="AF67" s="23">
        <v>55.333280000000002</v>
      </c>
      <c r="AG67" s="23">
        <v>10.536707</v>
      </c>
      <c r="AH67" s="12">
        <v>41870</v>
      </c>
      <c r="AI67" s="11" t="str">
        <f t="shared" si="14"/>
        <v>DL_F13-047</v>
      </c>
      <c r="AJ67" s="11"/>
      <c r="AK67" s="11"/>
      <c r="AL67" s="11"/>
      <c r="AM67" s="11"/>
      <c r="AN67" s="11"/>
      <c r="AO67" s="12">
        <v>41989</v>
      </c>
    </row>
    <row r="68" spans="1:41" ht="13.95" customHeight="1" x14ac:dyDescent="0.3">
      <c r="A68" s="11" t="s">
        <v>240</v>
      </c>
      <c r="B68" s="54" t="s">
        <v>1302</v>
      </c>
      <c r="C68" s="11" t="s">
        <v>355</v>
      </c>
      <c r="D68" s="11" t="s">
        <v>406</v>
      </c>
      <c r="E68" s="16">
        <v>42020</v>
      </c>
      <c r="F68" s="64" t="s">
        <v>407</v>
      </c>
      <c r="G68" s="165"/>
      <c r="H68" s="14">
        <f t="shared" si="16"/>
        <v>1</v>
      </c>
      <c r="I68" s="14">
        <f t="shared" si="17"/>
        <v>2015</v>
      </c>
      <c r="J68" s="14">
        <f t="shared" si="18"/>
        <v>1</v>
      </c>
      <c r="K68" s="14">
        <f t="shared" si="19"/>
        <v>2</v>
      </c>
      <c r="L68" s="15">
        <v>29</v>
      </c>
      <c r="M68" s="15">
        <v>1</v>
      </c>
      <c r="N68" s="11" t="s">
        <v>1416</v>
      </c>
      <c r="O68" s="11" t="str">
        <f t="shared" si="20"/>
        <v>Nørre Gymnasium</v>
      </c>
      <c r="P68" s="11" t="s">
        <v>1836</v>
      </c>
      <c r="Q68" s="11" t="s">
        <v>1837</v>
      </c>
      <c r="R68" s="11" t="s">
        <v>1782</v>
      </c>
      <c r="S68" s="175" t="str">
        <f>VLOOKUP(GYM!R164,Kommune_Regioner!$A$2:$B$99,2,TRUE)</f>
        <v>Hovedstaden</v>
      </c>
      <c r="T68" s="68" t="str">
        <f t="shared" si="15"/>
        <v>Mørkhøjvej 78, 2700 Brønshøj</v>
      </c>
      <c r="U68" s="12">
        <v>41876</v>
      </c>
      <c r="V68" s="17">
        <v>100</v>
      </c>
      <c r="W68" s="17" t="s">
        <v>1996</v>
      </c>
      <c r="X68" s="17">
        <f t="shared" si="21"/>
        <v>2900</v>
      </c>
      <c r="Z68" s="18">
        <v>41878</v>
      </c>
      <c r="AA68" s="19">
        <v>41887</v>
      </c>
      <c r="AB68" s="11" t="s">
        <v>360</v>
      </c>
      <c r="AC68" s="11" t="str">
        <f t="shared" si="22"/>
        <v>Helle Nielsen</v>
      </c>
      <c r="AD68" s="11"/>
      <c r="AE68" s="11"/>
      <c r="AF68" s="23">
        <v>55.712251999999999</v>
      </c>
      <c r="AG68" s="23">
        <v>12.487586</v>
      </c>
      <c r="AH68" s="12">
        <v>41883</v>
      </c>
      <c r="AI68" s="11" t="str">
        <f t="shared" si="14"/>
        <v>DL_F14-015</v>
      </c>
      <c r="AJ68" s="11"/>
      <c r="AK68" s="11"/>
      <c r="AL68" s="11"/>
      <c r="AM68" s="11"/>
      <c r="AN68" s="11"/>
      <c r="AO68" s="12">
        <v>41989</v>
      </c>
    </row>
    <row r="69" spans="1:41" x14ac:dyDescent="0.3">
      <c r="A69" s="11" t="s">
        <v>240</v>
      </c>
      <c r="B69" s="54" t="s">
        <v>1279</v>
      </c>
      <c r="C69" s="11" t="s">
        <v>180</v>
      </c>
      <c r="D69" s="11" t="s">
        <v>185</v>
      </c>
      <c r="E69" s="16">
        <v>42024</v>
      </c>
      <c r="F69" s="64" t="s">
        <v>186</v>
      </c>
      <c r="G69" s="165"/>
      <c r="H69" s="14">
        <f t="shared" si="16"/>
        <v>1</v>
      </c>
      <c r="I69" s="14">
        <f t="shared" si="17"/>
        <v>2015</v>
      </c>
      <c r="J69" s="14">
        <f t="shared" si="18"/>
        <v>1</v>
      </c>
      <c r="K69" s="14">
        <f t="shared" si="19"/>
        <v>2</v>
      </c>
      <c r="L69" s="15">
        <v>10</v>
      </c>
      <c r="M69" s="15">
        <v>1</v>
      </c>
      <c r="N69" s="11" t="s">
        <v>1419</v>
      </c>
      <c r="O69" s="11" t="str">
        <f t="shared" si="20"/>
        <v>Køge Gymnasium</v>
      </c>
      <c r="P69" s="11" t="s">
        <v>1819</v>
      </c>
      <c r="Q69" s="11" t="s">
        <v>1182</v>
      </c>
      <c r="R69" s="11" t="s">
        <v>1820</v>
      </c>
      <c r="S69" s="175" t="e">
        <f>VLOOKUP(GYM!R144,Kommune_Regioner!$A$2:$B$99,2,TRUE)</f>
        <v>#N/A</v>
      </c>
      <c r="T69" s="68" t="str">
        <f t="shared" si="15"/>
        <v>Gymnasievej 6, 4600 Køge</v>
      </c>
      <c r="U69" s="16">
        <v>41816</v>
      </c>
      <c r="V69" s="17">
        <v>100</v>
      </c>
      <c r="W69" s="17" t="s">
        <v>1996</v>
      </c>
      <c r="X69" s="17">
        <f t="shared" si="21"/>
        <v>1000</v>
      </c>
      <c r="Z69" s="18">
        <v>41816</v>
      </c>
      <c r="AA69" s="19">
        <v>41893</v>
      </c>
      <c r="AB69" s="11" t="s">
        <v>513</v>
      </c>
      <c r="AC69" s="11" t="str">
        <f t="shared" si="22"/>
        <v>Kristian Poulsen</v>
      </c>
      <c r="AD69" s="11"/>
      <c r="AE69" s="11"/>
      <c r="AF69" s="23">
        <v>55.462902</v>
      </c>
      <c r="AG69" s="23">
        <v>12.161908</v>
      </c>
      <c r="AH69" s="12">
        <v>41880</v>
      </c>
      <c r="AI69" s="11" t="str">
        <f t="shared" si="14"/>
        <v>DL_F13-043</v>
      </c>
      <c r="AJ69" s="11"/>
      <c r="AK69" s="11"/>
      <c r="AL69" s="11"/>
      <c r="AM69" s="11"/>
      <c r="AN69" s="11"/>
      <c r="AO69" s="12">
        <v>41989</v>
      </c>
    </row>
    <row r="70" spans="1:41" x14ac:dyDescent="0.3">
      <c r="A70" s="11" t="s">
        <v>240</v>
      </c>
      <c r="B70" s="54" t="s">
        <v>1273</v>
      </c>
      <c r="C70" s="11" t="s">
        <v>165</v>
      </c>
      <c r="D70" s="11" t="s">
        <v>172</v>
      </c>
      <c r="E70" s="16">
        <v>42025</v>
      </c>
      <c r="F70" s="64" t="s">
        <v>173</v>
      </c>
      <c r="G70" s="165"/>
      <c r="H70" s="14">
        <f t="shared" si="16"/>
        <v>1</v>
      </c>
      <c r="I70" s="14">
        <f t="shared" si="17"/>
        <v>2015</v>
      </c>
      <c r="J70" s="14">
        <f t="shared" si="18"/>
        <v>1</v>
      </c>
      <c r="K70" s="14">
        <f t="shared" si="19"/>
        <v>2</v>
      </c>
      <c r="L70" s="15">
        <v>28</v>
      </c>
      <c r="M70" s="15">
        <v>2</v>
      </c>
      <c r="N70" s="11" t="s">
        <v>1419</v>
      </c>
      <c r="O70" s="11" t="str">
        <f t="shared" si="20"/>
        <v>Greve Gymnasium</v>
      </c>
      <c r="P70" s="11" t="s">
        <v>1811</v>
      </c>
      <c r="Q70" s="11" t="s">
        <v>1813</v>
      </c>
      <c r="R70" s="11" t="s">
        <v>1812</v>
      </c>
      <c r="S70" s="175" t="str">
        <f>VLOOKUP(GYM!R91,Kommune_Regioner!$A$2:$B$99,2,TRUE)</f>
        <v>Hovedstaden</v>
      </c>
      <c r="T70" s="68" t="str">
        <f t="shared" si="15"/>
        <v>Rådhusholmen 12, 2670 Greve</v>
      </c>
      <c r="U70" s="16">
        <v>41812</v>
      </c>
      <c r="V70" s="17">
        <v>100</v>
      </c>
      <c r="W70" s="17" t="s">
        <v>1996</v>
      </c>
      <c r="X70" s="17">
        <f t="shared" si="21"/>
        <v>2800</v>
      </c>
      <c r="Z70" s="18">
        <v>41813</v>
      </c>
      <c r="AA70" s="19">
        <v>41879</v>
      </c>
      <c r="AB70" s="11" t="s">
        <v>418</v>
      </c>
      <c r="AC70" s="11" t="str">
        <f t="shared" si="22"/>
        <v>Vibeke Birkmann</v>
      </c>
      <c r="AD70" s="11"/>
      <c r="AE70" s="11"/>
      <c r="AF70" s="23">
        <v>55.573737999999999</v>
      </c>
      <c r="AG70" s="23">
        <v>12.263745</v>
      </c>
      <c r="AH70" s="12">
        <v>41876</v>
      </c>
      <c r="AI70" s="11" t="str">
        <f t="shared" si="14"/>
        <v>DL_F13-037</v>
      </c>
      <c r="AJ70" s="11"/>
      <c r="AK70" s="11"/>
      <c r="AL70" s="11"/>
      <c r="AM70" s="11"/>
      <c r="AN70" s="11"/>
      <c r="AO70" s="12">
        <v>41989</v>
      </c>
    </row>
    <row r="71" spans="1:41" x14ac:dyDescent="0.3">
      <c r="A71" s="11" t="s">
        <v>240</v>
      </c>
      <c r="B71" s="54" t="s">
        <v>1291</v>
      </c>
      <c r="C71" s="11" t="s">
        <v>161</v>
      </c>
      <c r="D71" s="11" t="s">
        <v>275</v>
      </c>
      <c r="E71" s="16">
        <v>42026</v>
      </c>
      <c r="F71" s="66" t="s">
        <v>276</v>
      </c>
      <c r="G71" s="166"/>
      <c r="H71" s="14">
        <f t="shared" si="16"/>
        <v>1</v>
      </c>
      <c r="I71" s="14">
        <f t="shared" si="17"/>
        <v>2015</v>
      </c>
      <c r="J71" s="14">
        <f t="shared" si="18"/>
        <v>1</v>
      </c>
      <c r="K71" s="14">
        <f t="shared" si="19"/>
        <v>2</v>
      </c>
      <c r="L71" s="15">
        <v>26</v>
      </c>
      <c r="M71" s="15">
        <v>2</v>
      </c>
      <c r="N71" s="11" t="s">
        <v>1419</v>
      </c>
      <c r="O71" s="11" t="str">
        <f t="shared" si="20"/>
        <v>Stenhus Gymnasium &amp; HF</v>
      </c>
      <c r="P71" s="11" t="s">
        <v>1743</v>
      </c>
      <c r="Q71" s="11" t="s">
        <v>1639</v>
      </c>
      <c r="R71" s="11" t="s">
        <v>1807</v>
      </c>
      <c r="S71" s="175" t="str">
        <f>VLOOKUP(GYM!R227,Kommune_Regioner!$A$2:$B$99,2,TRUE)</f>
        <v>Sjælland</v>
      </c>
      <c r="T71" s="68" t="str">
        <f t="shared" si="15"/>
        <v>Stenhusvej 20, 4300 Holbæk</v>
      </c>
      <c r="U71" s="12">
        <v>41858</v>
      </c>
      <c r="V71" s="17">
        <v>100</v>
      </c>
      <c r="W71" s="17" t="s">
        <v>1996</v>
      </c>
      <c r="X71" s="17">
        <f t="shared" si="21"/>
        <v>2600</v>
      </c>
      <c r="Z71" s="18">
        <v>41864</v>
      </c>
      <c r="AA71" s="19">
        <v>41884</v>
      </c>
      <c r="AB71" s="11" t="s">
        <v>486</v>
      </c>
      <c r="AC71" s="11" t="str">
        <f t="shared" si="22"/>
        <v>Nadja Ramseyer</v>
      </c>
      <c r="AD71" s="11"/>
      <c r="AE71" s="11"/>
      <c r="AF71" s="20">
        <v>55.710546000000001</v>
      </c>
      <c r="AG71" s="20">
        <v>11.682721000000001</v>
      </c>
      <c r="AH71" s="12">
        <v>41877</v>
      </c>
      <c r="AI71" s="11" t="str">
        <f t="shared" si="14"/>
        <v>DL_F14-004</v>
      </c>
      <c r="AJ71" s="11"/>
      <c r="AK71" s="11"/>
      <c r="AL71" s="11"/>
      <c r="AM71" s="11"/>
      <c r="AN71" s="11"/>
      <c r="AO71" s="12">
        <v>41989</v>
      </c>
    </row>
    <row r="72" spans="1:41" x14ac:dyDescent="0.3">
      <c r="A72" s="11" t="s">
        <v>240</v>
      </c>
      <c r="B72" s="54" t="s">
        <v>1307</v>
      </c>
      <c r="C72" s="11" t="s">
        <v>921</v>
      </c>
      <c r="D72" s="11" t="s">
        <v>515</v>
      </c>
      <c r="E72" s="16">
        <v>42027</v>
      </c>
      <c r="F72" s="64" t="s">
        <v>516</v>
      </c>
      <c r="G72" s="165"/>
      <c r="H72" s="14">
        <f t="shared" si="16"/>
        <v>1</v>
      </c>
      <c r="I72" s="14">
        <f t="shared" si="17"/>
        <v>2015</v>
      </c>
      <c r="J72" s="14">
        <f t="shared" si="18"/>
        <v>1</v>
      </c>
      <c r="K72" s="14">
        <f t="shared" si="19"/>
        <v>2</v>
      </c>
      <c r="L72" s="15">
        <v>19</v>
      </c>
      <c r="M72" s="15">
        <v>1</v>
      </c>
      <c r="N72" s="11" t="s">
        <v>1419</v>
      </c>
      <c r="O72" s="11" t="str">
        <f t="shared" si="20"/>
        <v>Nørresundby Gymnasium &amp; HF</v>
      </c>
      <c r="P72" s="11" t="s">
        <v>1179</v>
      </c>
      <c r="Q72" s="11" t="s">
        <v>1180</v>
      </c>
      <c r="R72" s="11" t="s">
        <v>1842</v>
      </c>
      <c r="S72" s="175" t="str">
        <f>VLOOKUP(GYM!R167,Kommune_Regioner!$A$2:$B$99,2,TRUE)</f>
        <v>Sjælland</v>
      </c>
      <c r="T72" s="68" t="str">
        <f t="shared" si="15"/>
        <v>Studievej 14, 9400 Nørresundby</v>
      </c>
      <c r="U72" s="12">
        <v>41893</v>
      </c>
      <c r="V72" s="17">
        <v>100</v>
      </c>
      <c r="W72" s="17" t="s">
        <v>1996</v>
      </c>
      <c r="X72" s="17">
        <f t="shared" si="21"/>
        <v>1900</v>
      </c>
      <c r="AA72" s="11"/>
      <c r="AB72" s="11"/>
      <c r="AC72" s="11" t="str">
        <f t="shared" si="22"/>
        <v>Karen Margrethe Melchiorsen</v>
      </c>
      <c r="AD72" s="11"/>
      <c r="AE72" s="11"/>
      <c r="AF72" s="20"/>
      <c r="AG72" s="20"/>
      <c r="AH72" s="12"/>
      <c r="AI72" s="65" t="str">
        <f t="shared" si="14"/>
        <v>DL_F14-020</v>
      </c>
      <c r="AJ72" s="11"/>
      <c r="AK72" s="11"/>
      <c r="AL72" s="11"/>
      <c r="AM72" s="11"/>
      <c r="AN72" s="11"/>
      <c r="AO72" s="12">
        <v>41989</v>
      </c>
    </row>
    <row r="73" spans="1:41" x14ac:dyDescent="0.3">
      <c r="A73" s="11" t="s">
        <v>240</v>
      </c>
      <c r="B73" s="54" t="s">
        <v>1298</v>
      </c>
      <c r="C73" s="11" t="s">
        <v>352</v>
      </c>
      <c r="D73" s="11" t="s">
        <v>353</v>
      </c>
      <c r="E73" s="16">
        <v>42031</v>
      </c>
      <c r="F73" s="64" t="s">
        <v>354</v>
      </c>
      <c r="G73" s="165"/>
      <c r="H73" s="14">
        <f t="shared" si="16"/>
        <v>1</v>
      </c>
      <c r="I73" s="14">
        <f t="shared" si="17"/>
        <v>2015</v>
      </c>
      <c r="J73" s="14">
        <f t="shared" si="18"/>
        <v>1</v>
      </c>
      <c r="K73" s="14">
        <f t="shared" si="19"/>
        <v>2</v>
      </c>
      <c r="L73" s="15">
        <v>10</v>
      </c>
      <c r="M73" s="15">
        <v>1</v>
      </c>
      <c r="N73" s="11" t="s">
        <v>1419</v>
      </c>
      <c r="O73" s="11" t="str">
        <f t="shared" si="20"/>
        <v>Rungsted Gymnasium</v>
      </c>
      <c r="P73" s="11" t="s">
        <v>902</v>
      </c>
      <c r="Q73" s="11" t="s">
        <v>903</v>
      </c>
      <c r="R73" s="11" t="s">
        <v>1833</v>
      </c>
      <c r="S73" s="175" t="str">
        <f>VLOOKUP(GYM!R203,Kommune_Regioner!$A$2:$B$99,2,TRUE)</f>
        <v>Sjælland</v>
      </c>
      <c r="T73" s="68" t="str">
        <f t="shared" si="15"/>
        <v>Stadion Allé 14, 2960 Rungsted Kyst</v>
      </c>
      <c r="U73" s="12">
        <v>41870</v>
      </c>
      <c r="V73" s="17">
        <v>100</v>
      </c>
      <c r="W73" s="17" t="s">
        <v>1996</v>
      </c>
      <c r="X73" s="17">
        <f t="shared" si="21"/>
        <v>1000</v>
      </c>
      <c r="Z73" s="18">
        <v>41871</v>
      </c>
      <c r="AA73" s="19">
        <v>41883</v>
      </c>
      <c r="AB73" s="11" t="s">
        <v>751</v>
      </c>
      <c r="AC73" s="11" t="str">
        <f t="shared" si="22"/>
        <v>Knud Johnsen</v>
      </c>
      <c r="AD73" s="11" t="s">
        <v>474</v>
      </c>
      <c r="AE73" s="11" t="s">
        <v>475</v>
      </c>
      <c r="AF73" s="20">
        <v>55.893431</v>
      </c>
      <c r="AG73" s="20">
        <v>12.521614</v>
      </c>
      <c r="AH73" s="12">
        <v>41878</v>
      </c>
      <c r="AI73" s="11" t="str">
        <f t="shared" si="14"/>
        <v>DL_F14-011</v>
      </c>
      <c r="AJ73" s="11"/>
      <c r="AK73" s="11"/>
      <c r="AL73" s="11"/>
      <c r="AM73" s="11"/>
      <c r="AN73" s="11"/>
      <c r="AO73" s="12">
        <v>41989</v>
      </c>
    </row>
    <row r="74" spans="1:41" x14ac:dyDescent="0.3">
      <c r="A74" s="177" t="s">
        <v>237</v>
      </c>
      <c r="B74" s="178" t="s">
        <v>1314</v>
      </c>
      <c r="C74" s="177" t="s">
        <v>310</v>
      </c>
      <c r="D74" s="177" t="s">
        <v>313</v>
      </c>
      <c r="E74" s="179">
        <v>42032</v>
      </c>
      <c r="F74" s="180" t="s">
        <v>314</v>
      </c>
      <c r="G74" s="181">
        <v>20810825</v>
      </c>
      <c r="H74" s="182">
        <f t="shared" si="16"/>
        <v>1</v>
      </c>
      <c r="I74" s="182">
        <f t="shared" si="17"/>
        <v>2015</v>
      </c>
      <c r="J74" s="182">
        <f t="shared" si="18"/>
        <v>1</v>
      </c>
      <c r="K74" s="182">
        <f t="shared" si="19"/>
        <v>2</v>
      </c>
      <c r="L74" s="183">
        <v>21</v>
      </c>
      <c r="M74" s="183">
        <v>2</v>
      </c>
      <c r="N74" s="177" t="s">
        <v>1415</v>
      </c>
      <c r="O74" s="177" t="str">
        <f t="shared" si="20"/>
        <v>Helsingør Gymnasium</v>
      </c>
      <c r="P74" s="177" t="s">
        <v>844</v>
      </c>
      <c r="Q74" s="177" t="s">
        <v>845</v>
      </c>
      <c r="R74" s="177" t="s">
        <v>1798</v>
      </c>
      <c r="S74" s="184" t="str">
        <f>VLOOKUP(GYM!R111,Kommune_Regioner!$A$2:$B$99,2,TRUE)</f>
        <v>Sjælland</v>
      </c>
      <c r="T74" s="185" t="str">
        <f t="shared" si="15"/>
        <v>Borgmester P. Christensensvej 3, 3000 Helsingør</v>
      </c>
      <c r="U74" s="189">
        <v>41962</v>
      </c>
      <c r="V74" s="186">
        <v>100</v>
      </c>
      <c r="W74" s="186" t="s">
        <v>239</v>
      </c>
      <c r="X74" s="186">
        <f t="shared" si="21"/>
        <v>2100</v>
      </c>
      <c r="Y74" s="177"/>
      <c r="Z74" s="187">
        <v>41870</v>
      </c>
      <c r="AA74" s="192">
        <v>41887</v>
      </c>
      <c r="AB74" s="177" t="s">
        <v>706</v>
      </c>
      <c r="AC74" s="177" t="str">
        <f t="shared" si="22"/>
        <v>Maria Steinhausen</v>
      </c>
      <c r="AD74" s="177"/>
      <c r="AE74" s="177"/>
      <c r="AF74" s="205">
        <v>55.999192000000001</v>
      </c>
      <c r="AG74" s="205">
        <v>12.564043</v>
      </c>
      <c r="AH74" s="189">
        <v>41881</v>
      </c>
      <c r="AI74" s="177" t="s">
        <v>704</v>
      </c>
      <c r="AJ74" s="177"/>
      <c r="AK74" s="177"/>
      <c r="AL74" s="177"/>
      <c r="AM74" s="177"/>
      <c r="AN74" s="177"/>
      <c r="AO74" s="189">
        <v>41989</v>
      </c>
    </row>
    <row r="75" spans="1:41" x14ac:dyDescent="0.3">
      <c r="A75" s="11" t="s">
        <v>240</v>
      </c>
      <c r="B75" s="54" t="s">
        <v>1313</v>
      </c>
      <c r="C75" s="11" t="s">
        <v>54</v>
      </c>
      <c r="D75" s="11" t="s">
        <v>643</v>
      </c>
      <c r="E75" s="16">
        <v>42033</v>
      </c>
      <c r="F75" s="64" t="s">
        <v>644</v>
      </c>
      <c r="G75" s="165">
        <v>26804725</v>
      </c>
      <c r="H75" s="14">
        <f t="shared" si="16"/>
        <v>1</v>
      </c>
      <c r="I75" s="14">
        <f t="shared" si="17"/>
        <v>2015</v>
      </c>
      <c r="J75" s="14">
        <f t="shared" si="18"/>
        <v>1</v>
      </c>
      <c r="K75" s="14">
        <f t="shared" si="19"/>
        <v>2</v>
      </c>
      <c r="L75" s="15">
        <v>26</v>
      </c>
      <c r="M75" s="15">
        <v>3</v>
      </c>
      <c r="N75" s="11" t="s">
        <v>1416</v>
      </c>
      <c r="O75" s="11" t="str">
        <f t="shared" si="20"/>
        <v>Roskilde Gymnasium</v>
      </c>
      <c r="P75" s="11" t="s">
        <v>1592</v>
      </c>
      <c r="Q75" s="11" t="s">
        <v>1174</v>
      </c>
      <c r="R75" s="11" t="s">
        <v>1787</v>
      </c>
      <c r="S75" s="175" t="str">
        <f>VLOOKUP(GYM!R197,Kommune_Regioner!$A$2:$B$99,2,TRUE)</f>
        <v>Sjælland</v>
      </c>
      <c r="T75" s="68" t="str">
        <f t="shared" si="15"/>
        <v>Domkirkepladsen, 4000 Roskilde</v>
      </c>
      <c r="U75" s="12">
        <v>41956</v>
      </c>
      <c r="V75" s="17">
        <v>100</v>
      </c>
      <c r="W75" s="17" t="s">
        <v>1996</v>
      </c>
      <c r="X75" s="17">
        <f t="shared" si="21"/>
        <v>2600</v>
      </c>
      <c r="AA75" s="11"/>
      <c r="AB75" s="11"/>
      <c r="AC75" s="11" t="str">
        <f t="shared" si="22"/>
        <v>Gorm Clausen</v>
      </c>
      <c r="AD75" s="11"/>
      <c r="AE75" s="11"/>
      <c r="AF75" s="11"/>
      <c r="AG75" s="11"/>
      <c r="AH75" s="12"/>
      <c r="AI75" s="11" t="str">
        <f>"DL_"&amp;B75</f>
        <v>DL_F14-026</v>
      </c>
      <c r="AJ75" s="11"/>
      <c r="AK75" s="11"/>
      <c r="AL75" s="11"/>
      <c r="AM75" s="11"/>
      <c r="AN75" s="11"/>
      <c r="AO75" s="12">
        <v>41989</v>
      </c>
    </row>
    <row r="76" spans="1:41" x14ac:dyDescent="0.3">
      <c r="A76" s="11" t="s">
        <v>240</v>
      </c>
      <c r="B76" s="54" t="s">
        <v>1315</v>
      </c>
      <c r="C76" s="11" t="s">
        <v>310</v>
      </c>
      <c r="D76" s="11" t="s">
        <v>313</v>
      </c>
      <c r="E76" s="16">
        <v>42038</v>
      </c>
      <c r="F76" s="64" t="s">
        <v>314</v>
      </c>
      <c r="G76" s="165">
        <v>21665090</v>
      </c>
      <c r="H76" s="14">
        <f t="shared" si="16"/>
        <v>2</v>
      </c>
      <c r="I76" s="14">
        <f t="shared" si="17"/>
        <v>2015</v>
      </c>
      <c r="J76" s="14">
        <f t="shared" si="18"/>
        <v>1</v>
      </c>
      <c r="K76" s="14">
        <f t="shared" si="19"/>
        <v>2</v>
      </c>
      <c r="L76" s="15">
        <v>15</v>
      </c>
      <c r="M76" s="15">
        <v>1</v>
      </c>
      <c r="N76" s="11" t="s">
        <v>1415</v>
      </c>
      <c r="O76" s="11" t="str">
        <f t="shared" si="20"/>
        <v>Helsingør Gymnasium</v>
      </c>
      <c r="P76" s="11" t="s">
        <v>844</v>
      </c>
      <c r="Q76" s="11" t="s">
        <v>845</v>
      </c>
      <c r="R76" s="11" t="s">
        <v>1798</v>
      </c>
      <c r="S76" s="175" t="str">
        <f>VLOOKUP(GYM!R112,Kommune_Regioner!$A$2:$B$99,2,TRUE)</f>
        <v>Sjælland</v>
      </c>
      <c r="T76" s="68" t="str">
        <f t="shared" si="15"/>
        <v>Borgmester P. Christensensvej 3, 3000 Helsingør</v>
      </c>
      <c r="U76" s="12">
        <v>41962</v>
      </c>
      <c r="V76" s="17">
        <v>100</v>
      </c>
      <c r="W76" s="17" t="s">
        <v>1996</v>
      </c>
      <c r="X76" s="17">
        <f t="shared" si="21"/>
        <v>1500</v>
      </c>
      <c r="Z76" s="18">
        <v>41870</v>
      </c>
      <c r="AA76" s="11">
        <v>41879</v>
      </c>
      <c r="AB76" s="11" t="s">
        <v>750</v>
      </c>
      <c r="AC76" s="11" t="s">
        <v>313</v>
      </c>
      <c r="AD76" s="11"/>
      <c r="AE76" s="11"/>
      <c r="AF76" s="11">
        <v>55.999192000000001</v>
      </c>
      <c r="AG76" s="11">
        <v>12.564043</v>
      </c>
      <c r="AH76" s="12">
        <v>41878</v>
      </c>
      <c r="AI76" s="11" t="s">
        <v>704</v>
      </c>
      <c r="AJ76" s="11"/>
      <c r="AK76" s="11"/>
      <c r="AL76" s="11"/>
      <c r="AM76" s="11"/>
      <c r="AN76" s="11"/>
      <c r="AO76" s="12">
        <v>41989</v>
      </c>
    </row>
    <row r="77" spans="1:41" x14ac:dyDescent="0.3">
      <c r="A77" s="11" t="s">
        <v>240</v>
      </c>
      <c r="B77" s="54" t="s">
        <v>1311</v>
      </c>
      <c r="C77" s="11" t="s">
        <v>637</v>
      </c>
      <c r="D77" s="11" t="s">
        <v>636</v>
      </c>
      <c r="E77" s="16">
        <v>42039</v>
      </c>
      <c r="F77" s="64" t="s">
        <v>638</v>
      </c>
      <c r="G77" s="165">
        <v>60321946</v>
      </c>
      <c r="H77" s="14">
        <f t="shared" si="16"/>
        <v>2</v>
      </c>
      <c r="I77" s="14">
        <f t="shared" si="17"/>
        <v>2015</v>
      </c>
      <c r="J77" s="14">
        <f t="shared" si="18"/>
        <v>1</v>
      </c>
      <c r="K77" s="14">
        <f t="shared" si="19"/>
        <v>2</v>
      </c>
      <c r="L77" s="15">
        <v>15</v>
      </c>
      <c r="M77" s="15">
        <v>1</v>
      </c>
      <c r="N77" s="11" t="s">
        <v>1416</v>
      </c>
      <c r="O77" s="11" t="str">
        <f t="shared" si="20"/>
        <v>VUC Roskilde</v>
      </c>
      <c r="P77" s="68" t="s">
        <v>1173</v>
      </c>
      <c r="Q77" s="68" t="s">
        <v>1174</v>
      </c>
      <c r="R77" s="68" t="s">
        <v>1787</v>
      </c>
      <c r="S77" s="175" t="str">
        <f>VLOOKUP(GYM!R254,Kommune_Regioner!$A$2:$B$99,2,TRUE)</f>
        <v>Sjælland</v>
      </c>
      <c r="T77" s="68" t="str">
        <f t="shared" si="15"/>
        <v>Læderstræde 4, 4000 Roskilde</v>
      </c>
      <c r="U77" s="12">
        <v>41950</v>
      </c>
      <c r="V77" s="17">
        <v>100</v>
      </c>
      <c r="W77" s="17" t="s">
        <v>1996</v>
      </c>
      <c r="X77" s="17">
        <f t="shared" si="21"/>
        <v>1500</v>
      </c>
      <c r="AA77" s="11"/>
      <c r="AB77" s="11"/>
      <c r="AC77" s="11" t="str">
        <f>D77</f>
        <v>Jesper B. Petersen</v>
      </c>
      <c r="AD77" s="11"/>
      <c r="AE77" s="11"/>
      <c r="AF77" s="11"/>
      <c r="AG77" s="11"/>
      <c r="AH77" s="12"/>
      <c r="AI77" s="11" t="str">
        <f>"DL_"&amp;B77</f>
        <v>DL_F14-024</v>
      </c>
      <c r="AJ77" s="11"/>
      <c r="AK77" s="11"/>
      <c r="AL77" s="11"/>
      <c r="AM77" s="11"/>
      <c r="AN77" s="11"/>
      <c r="AO77" s="12">
        <v>41989</v>
      </c>
    </row>
    <row r="78" spans="1:41" s="92" customFormat="1" x14ac:dyDescent="0.3">
      <c r="A78" s="11" t="s">
        <v>240</v>
      </c>
      <c r="B78" s="54" t="s">
        <v>1248</v>
      </c>
      <c r="C78" s="11" t="s">
        <v>22</v>
      </c>
      <c r="D78" s="11" t="s">
        <v>21</v>
      </c>
      <c r="E78" s="16">
        <v>42040</v>
      </c>
      <c r="F78" s="64" t="s">
        <v>32</v>
      </c>
      <c r="G78" s="165">
        <v>21167761</v>
      </c>
      <c r="H78" s="14">
        <f t="shared" si="16"/>
        <v>2</v>
      </c>
      <c r="I78" s="14">
        <f t="shared" si="17"/>
        <v>2015</v>
      </c>
      <c r="J78" s="14">
        <f t="shared" si="18"/>
        <v>1</v>
      </c>
      <c r="K78" s="14">
        <f t="shared" si="19"/>
        <v>2</v>
      </c>
      <c r="L78" s="15">
        <v>24</v>
      </c>
      <c r="M78" s="15">
        <v>1</v>
      </c>
      <c r="N78" s="11" t="s">
        <v>1416</v>
      </c>
      <c r="O78" s="11" t="str">
        <f t="shared" si="20"/>
        <v>Gentofte HF</v>
      </c>
      <c r="P78" s="87" t="s">
        <v>1067</v>
      </c>
      <c r="Q78" s="87" t="s">
        <v>1068</v>
      </c>
      <c r="R78" s="87" t="s">
        <v>1796</v>
      </c>
      <c r="S78" s="175" t="str">
        <f>VLOOKUP(GYM!R76,Kommune_Regioner!$A$2:$B$99,2,TRUE)</f>
        <v>Hovedstaden</v>
      </c>
      <c r="T78" s="68" t="str">
        <f t="shared" si="15"/>
        <v>Dahlensstræde 5, 2820 Gentofte</v>
      </c>
      <c r="U78" s="16">
        <v>41737</v>
      </c>
      <c r="V78" s="17">
        <v>50</v>
      </c>
      <c r="W78" s="17" t="s">
        <v>1996</v>
      </c>
      <c r="X78" s="17">
        <f t="shared" si="21"/>
        <v>1200</v>
      </c>
      <c r="Y78" s="11"/>
      <c r="Z78" s="18">
        <v>41780</v>
      </c>
      <c r="AA78" s="11"/>
      <c r="AB78" s="11" t="s">
        <v>195</v>
      </c>
      <c r="AC78" s="11" t="str">
        <f>D78</f>
        <v>Jens Gerup Nielsen</v>
      </c>
      <c r="AD78" s="11"/>
      <c r="AE78" s="11"/>
      <c r="AF78" s="20">
        <v>55.746353999999997</v>
      </c>
      <c r="AG78" s="20">
        <v>12.536258999999999</v>
      </c>
      <c r="AH78" s="12">
        <v>41808</v>
      </c>
      <c r="AI78" s="65" t="str">
        <f>"DL_"&amp;B78</f>
        <v>DL_F13-011</v>
      </c>
      <c r="AJ78" s="11"/>
      <c r="AK78" s="11"/>
      <c r="AL78" s="11"/>
      <c r="AM78" s="11"/>
      <c r="AN78" s="11"/>
      <c r="AO78" s="12">
        <v>41989</v>
      </c>
    </row>
    <row r="79" spans="1:41" x14ac:dyDescent="0.3">
      <c r="A79" s="177" t="s">
        <v>237</v>
      </c>
      <c r="B79" s="178" t="s">
        <v>1319</v>
      </c>
      <c r="C79" s="177" t="s">
        <v>1760</v>
      </c>
      <c r="D79" s="177" t="s">
        <v>674</v>
      </c>
      <c r="E79" s="179">
        <v>42041</v>
      </c>
      <c r="F79" s="198" t="s">
        <v>675</v>
      </c>
      <c r="G79" s="196">
        <v>30668133</v>
      </c>
      <c r="H79" s="182">
        <f t="shared" si="16"/>
        <v>2</v>
      </c>
      <c r="I79" s="182">
        <f t="shared" si="17"/>
        <v>2015</v>
      </c>
      <c r="J79" s="182">
        <f t="shared" si="18"/>
        <v>1</v>
      </c>
      <c r="K79" s="182">
        <f t="shared" si="19"/>
        <v>2</v>
      </c>
      <c r="L79" s="183">
        <v>23</v>
      </c>
      <c r="M79" s="183">
        <v>1</v>
      </c>
      <c r="N79" s="177" t="s">
        <v>1420</v>
      </c>
      <c r="O79" s="177" t="str">
        <f t="shared" si="20"/>
        <v>Bagsværd kostskole og Gymnasium</v>
      </c>
      <c r="P79" s="199" t="s">
        <v>1990</v>
      </c>
      <c r="Q79" s="177" t="s">
        <v>1991</v>
      </c>
      <c r="R79" s="177" t="s">
        <v>1802</v>
      </c>
      <c r="S79" s="184" t="e">
        <f>VLOOKUP(GYM!R20,Kommune_Regioner!$A$2:$B$99,2,TRUE)</f>
        <v>#N/A</v>
      </c>
      <c r="T79" s="185" t="str">
        <f t="shared" si="15"/>
        <v>Aldershvilevej 138, 2880 Bagsværd</v>
      </c>
      <c r="U79" s="189">
        <v>41970</v>
      </c>
      <c r="V79" s="186">
        <v>100</v>
      </c>
      <c r="W79" s="186" t="s">
        <v>239</v>
      </c>
      <c r="X79" s="186">
        <f t="shared" si="21"/>
        <v>2300</v>
      </c>
      <c r="Y79" s="177" t="s">
        <v>673</v>
      </c>
      <c r="Z79" s="187"/>
      <c r="AA79" s="177"/>
      <c r="AB79" s="177"/>
      <c r="AC79" s="177" t="str">
        <f>D79</f>
        <v>Kirsten Thøgersen</v>
      </c>
      <c r="AD79" s="177"/>
      <c r="AE79" s="177"/>
      <c r="AF79" s="177"/>
      <c r="AG79" s="177"/>
      <c r="AH79" s="189"/>
      <c r="AI79" s="177" t="str">
        <f>"DL_"&amp;B79</f>
        <v>DL_F14-032</v>
      </c>
      <c r="AJ79" s="177"/>
      <c r="AK79" s="177"/>
      <c r="AL79" s="177"/>
      <c r="AM79" s="177"/>
      <c r="AN79" s="177"/>
      <c r="AO79" s="189">
        <v>41989</v>
      </c>
    </row>
    <row r="80" spans="1:41" x14ac:dyDescent="0.3">
      <c r="A80" s="11" t="s">
        <v>240</v>
      </c>
      <c r="B80" s="54" t="s">
        <v>1321</v>
      </c>
      <c r="C80" s="11" t="s">
        <v>310</v>
      </c>
      <c r="D80" s="11" t="s">
        <v>369</v>
      </c>
      <c r="E80" s="16">
        <v>42052</v>
      </c>
      <c r="F80" s="66" t="s">
        <v>370</v>
      </c>
      <c r="G80" s="166">
        <v>51946203</v>
      </c>
      <c r="H80" s="14">
        <f t="shared" si="16"/>
        <v>2</v>
      </c>
      <c r="I80" s="14">
        <f t="shared" si="17"/>
        <v>2015</v>
      </c>
      <c r="J80" s="14">
        <f t="shared" si="18"/>
        <v>1</v>
      </c>
      <c r="K80" s="14">
        <f t="shared" si="19"/>
        <v>2</v>
      </c>
      <c r="L80" s="15">
        <v>25</v>
      </c>
      <c r="M80" s="15">
        <v>2</v>
      </c>
      <c r="N80" s="11" t="s">
        <v>1420</v>
      </c>
      <c r="O80" s="11" t="str">
        <f t="shared" si="20"/>
        <v>Helsingør Gymnasium</v>
      </c>
      <c r="P80" s="11" t="s">
        <v>1834</v>
      </c>
      <c r="Q80" s="11" t="s">
        <v>845</v>
      </c>
      <c r="R80" s="11" t="s">
        <v>1798</v>
      </c>
      <c r="S80" s="175" t="str">
        <f>VLOOKUP(GYM!R113,Kommune_Regioner!$A$2:$B$99,2,TRUE)</f>
        <v>Hovedstaden</v>
      </c>
      <c r="T80" s="68" t="str">
        <f t="shared" si="15"/>
        <v>Borgmester P Christensensvej 3, 3000 Helsingør</v>
      </c>
      <c r="U80" s="12">
        <v>41989</v>
      </c>
      <c r="V80" s="17">
        <v>100</v>
      </c>
      <c r="W80" s="17" t="s">
        <v>1996</v>
      </c>
      <c r="X80" s="17">
        <f t="shared" si="21"/>
        <v>2500</v>
      </c>
      <c r="Y80" s="11" t="s">
        <v>678</v>
      </c>
      <c r="Z80" s="18">
        <v>41872</v>
      </c>
      <c r="AA80" s="11">
        <v>41879</v>
      </c>
      <c r="AB80" s="11" t="s">
        <v>627</v>
      </c>
      <c r="AC80" s="11" t="s">
        <v>369</v>
      </c>
      <c r="AD80" s="11" t="s">
        <v>423</v>
      </c>
      <c r="AE80" s="11" t="s">
        <v>424</v>
      </c>
      <c r="AF80" s="11">
        <v>56.024560999999999</v>
      </c>
      <c r="AG80" s="11">
        <v>12.588775999999999</v>
      </c>
      <c r="AH80" s="12">
        <v>41879</v>
      </c>
      <c r="AI80" s="11" t="s">
        <v>677</v>
      </c>
      <c r="AJ80" s="11"/>
      <c r="AK80" s="11"/>
      <c r="AL80" s="11"/>
      <c r="AM80" s="11"/>
      <c r="AN80" s="11"/>
      <c r="AO80" s="12">
        <v>41989</v>
      </c>
    </row>
    <row r="81" spans="1:41" x14ac:dyDescent="0.3">
      <c r="A81" s="11" t="s">
        <v>240</v>
      </c>
      <c r="B81" s="54" t="s">
        <v>1308</v>
      </c>
      <c r="C81" s="11" t="s">
        <v>1647</v>
      </c>
      <c r="D81" s="11" t="s">
        <v>529</v>
      </c>
      <c r="E81" s="16">
        <v>42055</v>
      </c>
      <c r="F81" s="64" t="s">
        <v>1118</v>
      </c>
      <c r="G81" s="165"/>
      <c r="H81" s="14">
        <f t="shared" si="16"/>
        <v>2</v>
      </c>
      <c r="I81" s="14">
        <f t="shared" si="17"/>
        <v>2015</v>
      </c>
      <c r="J81" s="14">
        <f t="shared" si="18"/>
        <v>1</v>
      </c>
      <c r="K81" s="14">
        <f t="shared" si="19"/>
        <v>2</v>
      </c>
      <c r="L81" s="15">
        <v>20</v>
      </c>
      <c r="M81" s="15">
        <v>2</v>
      </c>
      <c r="N81" s="11" t="s">
        <v>1416</v>
      </c>
      <c r="O81" s="11" t="str">
        <f t="shared" si="20"/>
        <v>Hvidovre Gymnasium &amp; HF</v>
      </c>
      <c r="P81" s="11" t="s">
        <v>1839</v>
      </c>
      <c r="Q81" s="11" t="s">
        <v>1841</v>
      </c>
      <c r="R81" s="11" t="s">
        <v>1840</v>
      </c>
      <c r="S81" s="175" t="str">
        <f>VLOOKUP(GYM!R132,Kommune_Regioner!$A$2:$B$99,2,TRUE)</f>
        <v>Hovedstaden</v>
      </c>
      <c r="T81" s="68" t="str">
        <f t="shared" si="15"/>
        <v>Blytækkerporten 2, 2650 Hvidovre</v>
      </c>
      <c r="U81" s="12">
        <v>41904</v>
      </c>
      <c r="V81" s="17">
        <v>100</v>
      </c>
      <c r="W81" s="15" t="s">
        <v>1996</v>
      </c>
      <c r="X81" s="17">
        <f t="shared" si="21"/>
        <v>2000</v>
      </c>
      <c r="AA81" s="11"/>
      <c r="AB81" s="11"/>
      <c r="AC81" s="11" t="str">
        <f>D81</f>
        <v>Rune Runesen</v>
      </c>
      <c r="AD81" s="11"/>
      <c r="AE81" s="11"/>
      <c r="AF81" s="20"/>
      <c r="AG81" s="20"/>
      <c r="AH81" s="12"/>
      <c r="AI81" s="65" t="str">
        <f>"DL_"&amp;B81</f>
        <v>DL_F14-021</v>
      </c>
      <c r="AJ81" s="11"/>
      <c r="AK81" s="11"/>
      <c r="AL81" s="11"/>
      <c r="AM81" s="11"/>
      <c r="AN81" s="11"/>
      <c r="AO81" s="12">
        <v>41989</v>
      </c>
    </row>
    <row r="82" spans="1:41" ht="14.4" customHeight="1" x14ac:dyDescent="0.3">
      <c r="A82" s="11" t="s">
        <v>240</v>
      </c>
      <c r="B82" s="54" t="s">
        <v>1342</v>
      </c>
      <c r="C82" s="11" t="s">
        <v>59</v>
      </c>
      <c r="D82" s="11" t="s">
        <v>733</v>
      </c>
      <c r="E82" s="16">
        <v>42059</v>
      </c>
      <c r="F82" s="66" t="s">
        <v>721</v>
      </c>
      <c r="G82" s="166">
        <v>27570444</v>
      </c>
      <c r="H82" s="14">
        <f t="shared" si="16"/>
        <v>2</v>
      </c>
      <c r="I82" s="14">
        <f t="shared" si="17"/>
        <v>2015</v>
      </c>
      <c r="J82" s="14">
        <f t="shared" si="18"/>
        <v>1</v>
      </c>
      <c r="K82" s="14">
        <f t="shared" si="19"/>
        <v>2</v>
      </c>
      <c r="L82" s="15">
        <v>16</v>
      </c>
      <c r="M82" s="15">
        <v>1</v>
      </c>
      <c r="N82" s="11" t="s">
        <v>1416</v>
      </c>
      <c r="O82" s="11" t="str">
        <f t="shared" si="20"/>
        <v>Gladsaxe Gymnasium</v>
      </c>
      <c r="P82" s="11" t="s">
        <v>1749</v>
      </c>
      <c r="Q82" s="11" t="s">
        <v>1233</v>
      </c>
      <c r="R82" s="11" t="s">
        <v>1802</v>
      </c>
      <c r="S82" s="175" t="str">
        <f>VLOOKUP(GYM!R83,Kommune_Regioner!$A$2:$B$99,2,TRUE)</f>
        <v>Hovedstaden</v>
      </c>
      <c r="T82" s="68" t="str">
        <f t="shared" si="15"/>
        <v>Buddinge hovedgade 81, 2860 Søborg</v>
      </c>
      <c r="U82" s="12">
        <v>42025</v>
      </c>
      <c r="V82" s="17">
        <v>100</v>
      </c>
      <c r="W82" s="17" t="s">
        <v>1996</v>
      </c>
      <c r="X82" s="17">
        <f t="shared" si="21"/>
        <v>1600</v>
      </c>
      <c r="AA82" s="11"/>
      <c r="AB82" s="11"/>
      <c r="AC82" s="11" t="str">
        <f>D82</f>
        <v xml:space="preserve">Martina Koch </v>
      </c>
      <c r="AD82" s="11"/>
      <c r="AE82" s="11"/>
      <c r="AF82" s="11"/>
      <c r="AG82" s="11"/>
      <c r="AH82" s="12"/>
      <c r="AI82" s="11" t="str">
        <f>"DL_"&amp;B82</f>
        <v>DL_F14-055</v>
      </c>
      <c r="AJ82" s="11"/>
      <c r="AK82" s="11"/>
      <c r="AL82" s="11"/>
      <c r="AM82" s="11"/>
      <c r="AN82" s="11"/>
      <c r="AO82" s="12"/>
    </row>
    <row r="83" spans="1:41" ht="14.4" customHeight="1" x14ac:dyDescent="0.3">
      <c r="A83" s="25" t="s">
        <v>240</v>
      </c>
      <c r="B83" s="55" t="s">
        <v>1339</v>
      </c>
      <c r="C83" s="25" t="s">
        <v>310</v>
      </c>
      <c r="D83" s="25" t="s">
        <v>311</v>
      </c>
      <c r="E83" s="98">
        <v>42061</v>
      </c>
      <c r="F83" s="84" t="s">
        <v>312</v>
      </c>
      <c r="G83" s="167">
        <v>21665090</v>
      </c>
      <c r="H83" s="14">
        <f t="shared" si="16"/>
        <v>2</v>
      </c>
      <c r="I83" s="14">
        <f t="shared" si="17"/>
        <v>2015</v>
      </c>
      <c r="J83" s="14">
        <f t="shared" si="18"/>
        <v>1</v>
      </c>
      <c r="K83" s="14">
        <f t="shared" si="19"/>
        <v>2</v>
      </c>
      <c r="L83" s="77">
        <v>20</v>
      </c>
      <c r="M83" s="77">
        <v>1</v>
      </c>
      <c r="N83" s="25" t="s">
        <v>1415</v>
      </c>
      <c r="O83" s="25" t="str">
        <f t="shared" si="20"/>
        <v>Helsingør Gymnasium</v>
      </c>
      <c r="P83" s="11" t="s">
        <v>1834</v>
      </c>
      <c r="Q83" s="25" t="s">
        <v>845</v>
      </c>
      <c r="R83" s="25" t="s">
        <v>1798</v>
      </c>
      <c r="S83" s="175" t="str">
        <f>VLOOKUP(GYM!R114,Kommune_Regioner!$A$2:$B$99,2,TRUE)</f>
        <v>Hovedstaden</v>
      </c>
      <c r="T83" s="68" t="str">
        <f t="shared" si="15"/>
        <v>Borgmester P Christensensvej 3, 3000 Helsingør</v>
      </c>
      <c r="U83" s="78">
        <v>41962</v>
      </c>
      <c r="V83" s="79">
        <v>100</v>
      </c>
      <c r="W83" s="79" t="s">
        <v>1996</v>
      </c>
      <c r="X83" s="17">
        <f t="shared" si="21"/>
        <v>2000</v>
      </c>
      <c r="Y83" s="25" t="s">
        <v>716</v>
      </c>
      <c r="Z83" s="18">
        <v>41870</v>
      </c>
      <c r="AA83" s="25">
        <v>41879</v>
      </c>
      <c r="AB83" s="25" t="s">
        <v>625</v>
      </c>
      <c r="AC83" s="25" t="s">
        <v>311</v>
      </c>
      <c r="AD83" s="25" t="s">
        <v>419</v>
      </c>
      <c r="AE83" s="25" t="s">
        <v>420</v>
      </c>
      <c r="AF83" s="25">
        <v>56.018109000000003</v>
      </c>
      <c r="AG83" s="25">
        <v>12.573767</v>
      </c>
      <c r="AH83" s="78">
        <v>41878</v>
      </c>
      <c r="AI83" s="25" t="s">
        <v>639</v>
      </c>
      <c r="AJ83" s="25"/>
      <c r="AK83" s="25"/>
      <c r="AL83" s="25"/>
      <c r="AM83" s="25"/>
      <c r="AN83" s="25"/>
      <c r="AO83" s="78"/>
    </row>
    <row r="84" spans="1:41" ht="14.4" customHeight="1" x14ac:dyDescent="0.3">
      <c r="A84" s="25" t="s">
        <v>240</v>
      </c>
      <c r="B84" s="55" t="s">
        <v>1312</v>
      </c>
      <c r="C84" s="25" t="s">
        <v>82</v>
      </c>
      <c r="D84" s="25" t="s">
        <v>640</v>
      </c>
      <c r="E84" s="98">
        <v>42062</v>
      </c>
      <c r="F84" s="84" t="s">
        <v>641</v>
      </c>
      <c r="G84" s="167">
        <v>30258217</v>
      </c>
      <c r="H84" s="14">
        <f t="shared" si="16"/>
        <v>2</v>
      </c>
      <c r="I84" s="14">
        <f t="shared" si="17"/>
        <v>2015</v>
      </c>
      <c r="J84" s="14">
        <f t="shared" si="18"/>
        <v>1</v>
      </c>
      <c r="K84" s="14">
        <f t="shared" si="19"/>
        <v>2</v>
      </c>
      <c r="L84" s="77">
        <v>23</v>
      </c>
      <c r="M84" s="77">
        <v>1</v>
      </c>
      <c r="N84" s="25" t="s">
        <v>1415</v>
      </c>
      <c r="O84" s="25" t="str">
        <f t="shared" si="20"/>
        <v>Frederiksberg Gymnasium</v>
      </c>
      <c r="P84" s="25" t="s">
        <v>1231</v>
      </c>
      <c r="Q84" s="25" t="s">
        <v>1232</v>
      </c>
      <c r="R84" s="25" t="s">
        <v>1805</v>
      </c>
      <c r="S84" s="175" t="str">
        <f>VLOOKUP(GYM!R54,Kommune_Regioner!$A$2:$B$99,2,TRUE)</f>
        <v>Hovedstaden</v>
      </c>
      <c r="T84" s="68" t="str">
        <f t="shared" si="15"/>
        <v>Falkoner Plads 2, 2000 Frederiksberg C</v>
      </c>
      <c r="U84" s="78">
        <v>41955</v>
      </c>
      <c r="V84" s="79">
        <v>100</v>
      </c>
      <c r="W84" s="79" t="s">
        <v>1996</v>
      </c>
      <c r="X84" s="17">
        <f t="shared" si="21"/>
        <v>2300</v>
      </c>
      <c r="Y84" s="25" t="s">
        <v>642</v>
      </c>
      <c r="AA84" s="25"/>
      <c r="AB84" s="25"/>
      <c r="AC84" s="25" t="str">
        <f t="shared" ref="AC84:AC97" si="23">D84</f>
        <v>Peter Toft</v>
      </c>
      <c r="AD84" s="25"/>
      <c r="AE84" s="25"/>
      <c r="AF84" s="25"/>
      <c r="AG84" s="25"/>
      <c r="AH84" s="78"/>
      <c r="AI84" s="25" t="str">
        <f t="shared" ref="AI84:AI90" si="24">"DL_"&amp;B84</f>
        <v>DL_F14-025</v>
      </c>
      <c r="AJ84" s="25"/>
      <c r="AK84" s="25"/>
      <c r="AL84" s="25"/>
      <c r="AM84" s="25"/>
      <c r="AN84" s="25"/>
      <c r="AO84" s="78">
        <v>41989</v>
      </c>
    </row>
    <row r="85" spans="1:41" s="92" customFormat="1" x14ac:dyDescent="0.3">
      <c r="A85" s="11" t="s">
        <v>240</v>
      </c>
      <c r="B85" s="54" t="s">
        <v>1269</v>
      </c>
      <c r="C85" s="11" t="s">
        <v>1104</v>
      </c>
      <c r="D85" s="11" t="s">
        <v>158</v>
      </c>
      <c r="E85" s="16">
        <v>42069</v>
      </c>
      <c r="F85" s="66" t="s">
        <v>159</v>
      </c>
      <c r="G85" s="166"/>
      <c r="H85" s="14">
        <f t="shared" si="16"/>
        <v>3</v>
      </c>
      <c r="I85" s="14">
        <f t="shared" si="17"/>
        <v>2015</v>
      </c>
      <c r="J85" s="14">
        <f t="shared" si="18"/>
        <v>1</v>
      </c>
      <c r="K85" s="14">
        <f t="shared" si="19"/>
        <v>2</v>
      </c>
      <c r="L85" s="15">
        <v>28</v>
      </c>
      <c r="M85" s="15">
        <v>1</v>
      </c>
      <c r="N85" s="11" t="s">
        <v>1416</v>
      </c>
      <c r="O85" s="11" t="str">
        <f t="shared" si="20"/>
        <v>Svendborg Gymnasium &amp; HF</v>
      </c>
      <c r="P85" s="11" t="s">
        <v>1810</v>
      </c>
      <c r="Q85" s="11" t="s">
        <v>1108</v>
      </c>
      <c r="R85" s="11" t="s">
        <v>1814</v>
      </c>
      <c r="S85" s="175" t="str">
        <f>VLOOKUP(GYM!R230,Kommune_Regioner!$A$2:$B$99,2,TRUE)</f>
        <v>Hovedstaden</v>
      </c>
      <c r="T85" s="68" t="str">
        <f t="shared" si="15"/>
        <v>AP Møllersvej 35, 5700 Svendborg</v>
      </c>
      <c r="U85" s="16">
        <v>41791</v>
      </c>
      <c r="V85" s="17">
        <v>50</v>
      </c>
      <c r="W85" s="17" t="s">
        <v>1996</v>
      </c>
      <c r="X85" s="17">
        <f t="shared" si="21"/>
        <v>1400</v>
      </c>
      <c r="Y85" s="11"/>
      <c r="Z85" s="18">
        <v>41806</v>
      </c>
      <c r="AA85" s="19">
        <v>41873</v>
      </c>
      <c r="AB85" s="11" t="s">
        <v>388</v>
      </c>
      <c r="AC85" s="11" t="str">
        <f t="shared" si="23"/>
        <v>Mette Lise Gade Nielsen</v>
      </c>
      <c r="AD85" s="11"/>
      <c r="AE85" s="11"/>
      <c r="AF85" s="23">
        <v>55.053539999999998</v>
      </c>
      <c r="AG85" s="23">
        <v>10.586344</v>
      </c>
      <c r="AH85" s="12">
        <v>41870</v>
      </c>
      <c r="AI85" s="65" t="str">
        <f t="shared" si="24"/>
        <v>DL_F13-033</v>
      </c>
      <c r="AJ85" s="11"/>
      <c r="AK85" s="11"/>
      <c r="AL85" s="11"/>
      <c r="AM85" s="11"/>
      <c r="AN85" s="11"/>
      <c r="AO85" s="12">
        <v>41989</v>
      </c>
    </row>
    <row r="86" spans="1:41" s="92" customFormat="1" x14ac:dyDescent="0.3">
      <c r="A86" s="11" t="s">
        <v>240</v>
      </c>
      <c r="B86" s="54" t="s">
        <v>1271</v>
      </c>
      <c r="C86" s="11" t="s">
        <v>165</v>
      </c>
      <c r="D86" s="11" t="s">
        <v>166</v>
      </c>
      <c r="E86" s="16">
        <v>42073</v>
      </c>
      <c r="F86" s="64" t="s">
        <v>167</v>
      </c>
      <c r="G86" s="165"/>
      <c r="H86" s="14">
        <f t="shared" si="16"/>
        <v>3</v>
      </c>
      <c r="I86" s="14">
        <f t="shared" si="17"/>
        <v>2015</v>
      </c>
      <c r="J86" s="14">
        <f t="shared" si="18"/>
        <v>1</v>
      </c>
      <c r="K86" s="14">
        <f t="shared" si="19"/>
        <v>2</v>
      </c>
      <c r="L86" s="15">
        <v>21</v>
      </c>
      <c r="M86" s="15">
        <v>1</v>
      </c>
      <c r="N86" s="11" t="s">
        <v>1415</v>
      </c>
      <c r="O86" s="11" t="str">
        <f t="shared" si="20"/>
        <v>Greve Gymnasium</v>
      </c>
      <c r="P86" s="11" t="s">
        <v>1811</v>
      </c>
      <c r="Q86" s="11" t="s">
        <v>1813</v>
      </c>
      <c r="R86" s="11" t="s">
        <v>1812</v>
      </c>
      <c r="S86" s="175" t="str">
        <f>VLOOKUP(GYM!R92,Kommune_Regioner!$A$2:$B$99,2,TRUE)</f>
        <v>Hovedstaden</v>
      </c>
      <c r="T86" s="68" t="str">
        <f t="shared" si="15"/>
        <v>Rådhusholmen 12, 2670 Greve</v>
      </c>
      <c r="U86" s="16">
        <v>41807</v>
      </c>
      <c r="V86" s="17">
        <v>100</v>
      </c>
      <c r="W86" s="17" t="s">
        <v>1996</v>
      </c>
      <c r="X86" s="17">
        <f t="shared" si="21"/>
        <v>2100</v>
      </c>
      <c r="Y86" s="11"/>
      <c r="Z86" s="18">
        <v>41807</v>
      </c>
      <c r="AA86" s="19">
        <v>41879</v>
      </c>
      <c r="AB86" s="11" t="s">
        <v>418</v>
      </c>
      <c r="AC86" s="11" t="str">
        <f t="shared" si="23"/>
        <v>Lone Vinkel</v>
      </c>
      <c r="AD86" s="11"/>
      <c r="AE86" s="11"/>
      <c r="AF86" s="23">
        <v>55.573737999999999</v>
      </c>
      <c r="AG86" s="23">
        <v>12.263745</v>
      </c>
      <c r="AH86" s="12">
        <v>41876</v>
      </c>
      <c r="AI86" s="11" t="str">
        <f t="shared" si="24"/>
        <v>DL_F13-035</v>
      </c>
      <c r="AJ86" s="11"/>
      <c r="AK86" s="11"/>
      <c r="AL86" s="11"/>
      <c r="AM86" s="11"/>
      <c r="AN86" s="11"/>
      <c r="AO86" s="12">
        <v>41989</v>
      </c>
    </row>
    <row r="87" spans="1:41" s="92" customFormat="1" x14ac:dyDescent="0.3">
      <c r="A87" s="25" t="s">
        <v>240</v>
      </c>
      <c r="B87" s="55" t="s">
        <v>1282</v>
      </c>
      <c r="C87" s="25" t="s">
        <v>1635</v>
      </c>
      <c r="D87" s="11" t="s">
        <v>224</v>
      </c>
      <c r="E87" s="16">
        <v>42074</v>
      </c>
      <c r="F87" s="64" t="s">
        <v>230</v>
      </c>
      <c r="G87" s="165"/>
      <c r="H87" s="14">
        <f t="shared" si="16"/>
        <v>3</v>
      </c>
      <c r="I87" s="14">
        <f t="shared" si="17"/>
        <v>2015</v>
      </c>
      <c r="J87" s="14">
        <f t="shared" si="18"/>
        <v>1</v>
      </c>
      <c r="K87" s="14">
        <f t="shared" si="19"/>
        <v>2</v>
      </c>
      <c r="L87" s="15">
        <v>24</v>
      </c>
      <c r="M87" s="15">
        <v>2</v>
      </c>
      <c r="N87" s="11" t="s">
        <v>1416</v>
      </c>
      <c r="O87" s="11" t="str">
        <f t="shared" si="20"/>
        <v>Høje-Taastrup Gymnasium</v>
      </c>
      <c r="P87" s="11" t="s">
        <v>1821</v>
      </c>
      <c r="Q87" s="11" t="s">
        <v>825</v>
      </c>
      <c r="R87" s="11" t="s">
        <v>1818</v>
      </c>
      <c r="S87" s="175" t="str">
        <f>VLOOKUP(GYM!R121,Kommune_Regioner!$A$2:$B$99,2,TRUE)</f>
        <v>Sjælland</v>
      </c>
      <c r="T87" s="68" t="str">
        <f t="shared" si="15"/>
        <v>Frøgårds Alle 2, 2630 Taastrup</v>
      </c>
      <c r="U87" s="16">
        <v>41820</v>
      </c>
      <c r="V87" s="17">
        <v>100</v>
      </c>
      <c r="W87" s="17" t="s">
        <v>1996</v>
      </c>
      <c r="X87" s="17">
        <f t="shared" si="21"/>
        <v>2400</v>
      </c>
      <c r="Y87" s="11" t="s">
        <v>297</v>
      </c>
      <c r="Z87" s="18">
        <v>41845</v>
      </c>
      <c r="AA87" s="19">
        <v>41879</v>
      </c>
      <c r="AB87" s="11" t="s">
        <v>421</v>
      </c>
      <c r="AC87" s="11" t="str">
        <f t="shared" si="23"/>
        <v>Thomas Warner</v>
      </c>
      <c r="AD87" s="11"/>
      <c r="AE87" s="11"/>
      <c r="AF87" s="20"/>
      <c r="AG87" s="20"/>
      <c r="AH87" s="12">
        <v>41878</v>
      </c>
      <c r="AI87" s="11" t="str">
        <f t="shared" si="24"/>
        <v>DL_F13-046_1</v>
      </c>
      <c r="AJ87" s="11" t="s">
        <v>347</v>
      </c>
      <c r="AK87" s="11"/>
      <c r="AL87" s="11"/>
      <c r="AM87" s="11"/>
      <c r="AN87" s="11"/>
      <c r="AO87" s="12">
        <v>41989</v>
      </c>
    </row>
    <row r="88" spans="1:41" x14ac:dyDescent="0.3">
      <c r="A88" s="25" t="s">
        <v>240</v>
      </c>
      <c r="B88" s="55" t="s">
        <v>1283</v>
      </c>
      <c r="C88" s="25" t="s">
        <v>1635</v>
      </c>
      <c r="D88" s="11" t="s">
        <v>224</v>
      </c>
      <c r="E88" s="16">
        <v>42074</v>
      </c>
      <c r="F88" s="64" t="s">
        <v>230</v>
      </c>
      <c r="G88" s="165"/>
      <c r="H88" s="14">
        <f t="shared" si="16"/>
        <v>3</v>
      </c>
      <c r="I88" s="14">
        <f t="shared" si="17"/>
        <v>2015</v>
      </c>
      <c r="J88" s="14">
        <f t="shared" si="18"/>
        <v>1</v>
      </c>
      <c r="K88" s="14">
        <f t="shared" si="19"/>
        <v>2</v>
      </c>
      <c r="N88" s="11" t="s">
        <v>1416</v>
      </c>
      <c r="O88" s="11" t="str">
        <f t="shared" si="20"/>
        <v>Høje-Taastrup Gymnasium</v>
      </c>
      <c r="P88" s="11" t="s">
        <v>1821</v>
      </c>
      <c r="Q88" s="11" t="s">
        <v>825</v>
      </c>
      <c r="R88" s="11" t="s">
        <v>1818</v>
      </c>
      <c r="S88" s="175" t="str">
        <f>VLOOKUP(GYM!R122,Kommune_Regioner!$A$2:$B$99,2,TRUE)</f>
        <v>Hovedstaden</v>
      </c>
      <c r="T88" s="68" t="str">
        <f t="shared" si="15"/>
        <v>Frøgårds Alle 2, 2630 Taastrup</v>
      </c>
      <c r="U88" s="16">
        <v>41820</v>
      </c>
      <c r="V88" s="17">
        <v>100</v>
      </c>
      <c r="W88" s="17" t="s">
        <v>1996</v>
      </c>
      <c r="X88" s="17">
        <f t="shared" si="21"/>
        <v>0</v>
      </c>
      <c r="Y88" s="11" t="s">
        <v>297</v>
      </c>
      <c r="Z88" s="18">
        <v>41845</v>
      </c>
      <c r="AA88" s="19">
        <v>41887</v>
      </c>
      <c r="AB88" s="11" t="s">
        <v>499</v>
      </c>
      <c r="AC88" s="11" t="str">
        <f t="shared" si="23"/>
        <v>Thomas Warner</v>
      </c>
      <c r="AD88" s="11"/>
      <c r="AE88" s="11"/>
      <c r="AF88" s="23">
        <v>55.660680999999997</v>
      </c>
      <c r="AG88" s="23">
        <v>12.262653999999999</v>
      </c>
      <c r="AH88" s="12">
        <v>41879</v>
      </c>
      <c r="AI88" s="11" t="str">
        <f t="shared" si="24"/>
        <v>DL_F13-046_2</v>
      </c>
      <c r="AJ88" s="11"/>
      <c r="AK88" s="11"/>
      <c r="AL88" s="11"/>
      <c r="AM88" s="11"/>
      <c r="AN88" s="11"/>
      <c r="AO88" s="12">
        <v>41989</v>
      </c>
    </row>
    <row r="89" spans="1:41" x14ac:dyDescent="0.3">
      <c r="A89" s="11" t="s">
        <v>240</v>
      </c>
      <c r="B89" s="54" t="s">
        <v>1295</v>
      </c>
      <c r="C89" s="11" t="s">
        <v>307</v>
      </c>
      <c r="D89" s="11" t="s">
        <v>308</v>
      </c>
      <c r="E89" s="16">
        <v>42080</v>
      </c>
      <c r="F89" s="64" t="s">
        <v>309</v>
      </c>
      <c r="G89" s="166"/>
      <c r="H89" s="14">
        <f t="shared" si="16"/>
        <v>3</v>
      </c>
      <c r="I89" s="14">
        <f t="shared" si="17"/>
        <v>2015</v>
      </c>
      <c r="J89" s="14">
        <f t="shared" si="18"/>
        <v>1</v>
      </c>
      <c r="K89" s="14">
        <f t="shared" si="19"/>
        <v>2</v>
      </c>
      <c r="L89" s="15">
        <v>21</v>
      </c>
      <c r="M89" s="15">
        <v>1</v>
      </c>
      <c r="N89" s="11" t="s">
        <v>1419</v>
      </c>
      <c r="O89" s="11" t="str">
        <f t="shared" si="20"/>
        <v>Odsherreds Gymnasium</v>
      </c>
      <c r="P89" s="11" t="s">
        <v>1831</v>
      </c>
      <c r="Q89" s="11" t="s">
        <v>1838</v>
      </c>
      <c r="R89" s="11" t="s">
        <v>1832</v>
      </c>
      <c r="S89" s="175" t="str">
        <f>VLOOKUP(GYM!R171,Kommune_Regioner!$A$2:$B$99,2,TRUE)</f>
        <v>Hovedstaden</v>
      </c>
      <c r="T89" s="68" t="str">
        <f t="shared" si="15"/>
        <v>Åstoftevej 34, 4550 Asnæs</v>
      </c>
      <c r="U89" s="12">
        <v>41865</v>
      </c>
      <c r="V89" s="17">
        <v>100</v>
      </c>
      <c r="W89" s="15" t="s">
        <v>1996</v>
      </c>
      <c r="X89" s="17">
        <f t="shared" si="21"/>
        <v>2100</v>
      </c>
      <c r="Z89" s="18">
        <v>41866</v>
      </c>
      <c r="AA89" s="19">
        <v>41878</v>
      </c>
      <c r="AB89" s="11" t="s">
        <v>403</v>
      </c>
      <c r="AC89" s="11" t="str">
        <f t="shared" si="23"/>
        <v>Klaus Karlsen</v>
      </c>
      <c r="AD89" s="11" t="s">
        <v>404</v>
      </c>
      <c r="AE89" s="11" t="s">
        <v>405</v>
      </c>
      <c r="AF89" s="20">
        <v>55.797241999999997</v>
      </c>
      <c r="AG89" s="20">
        <v>11.550471999999999</v>
      </c>
      <c r="AH89" s="12">
        <v>41877</v>
      </c>
      <c r="AI89" s="11" t="str">
        <f t="shared" si="24"/>
        <v>DL_F14-008</v>
      </c>
      <c r="AJ89" s="11"/>
      <c r="AK89" s="11"/>
      <c r="AL89" s="11"/>
      <c r="AM89" s="11"/>
      <c r="AN89" s="11"/>
      <c r="AO89" s="12">
        <v>41989</v>
      </c>
    </row>
    <row r="90" spans="1:41" x14ac:dyDescent="0.3">
      <c r="A90" s="11" t="s">
        <v>240</v>
      </c>
      <c r="B90" s="54" t="s">
        <v>1341</v>
      </c>
      <c r="C90" s="11" t="s">
        <v>1643</v>
      </c>
      <c r="D90" s="11" t="s">
        <v>732</v>
      </c>
      <c r="E90" s="16">
        <v>42082</v>
      </c>
      <c r="F90" s="66" t="s">
        <v>720</v>
      </c>
      <c r="G90" s="166">
        <v>41418968</v>
      </c>
      <c r="H90" s="14">
        <f t="shared" si="16"/>
        <v>3</v>
      </c>
      <c r="I90" s="14">
        <f t="shared" si="17"/>
        <v>2015</v>
      </c>
      <c r="J90" s="14">
        <f t="shared" si="18"/>
        <v>1</v>
      </c>
      <c r="K90" s="14">
        <f t="shared" si="19"/>
        <v>2</v>
      </c>
      <c r="L90" s="15">
        <v>24</v>
      </c>
      <c r="M90" s="15">
        <v>1</v>
      </c>
      <c r="N90" s="11" t="s">
        <v>1420</v>
      </c>
      <c r="O90" s="11" t="str">
        <f t="shared" si="20"/>
        <v>TEC Lyngby</v>
      </c>
      <c r="P90" s="11" t="s">
        <v>1645</v>
      </c>
      <c r="Q90" s="11" t="s">
        <v>1644</v>
      </c>
      <c r="R90" s="11" t="s">
        <v>1827</v>
      </c>
      <c r="S90" s="175" t="str">
        <f>VLOOKUP(GYM!R235,Kommune_Regioner!$A$2:$B$99,2,TRUE)</f>
        <v>Syddanmark</v>
      </c>
      <c r="T90" s="68" t="str">
        <f t="shared" si="15"/>
        <v>Bygning 451, Akademivej, 2800 Kongens Lyngby</v>
      </c>
      <c r="U90" s="12">
        <v>42024</v>
      </c>
      <c r="V90" s="17">
        <v>100</v>
      </c>
      <c r="W90" s="17" t="s">
        <v>1996</v>
      </c>
      <c r="X90" s="17">
        <f t="shared" si="21"/>
        <v>2400</v>
      </c>
      <c r="AA90" s="11"/>
      <c r="AB90" s="11"/>
      <c r="AC90" s="11" t="str">
        <f t="shared" si="23"/>
        <v>Hanne Lodberg Olsen</v>
      </c>
      <c r="AD90" s="11"/>
      <c r="AE90" s="11"/>
      <c r="AF90" s="11"/>
      <c r="AG90" s="11"/>
      <c r="AH90" s="12"/>
      <c r="AI90" s="11" t="str">
        <f t="shared" si="24"/>
        <v>DL_F14-054</v>
      </c>
      <c r="AJ90" s="11"/>
      <c r="AK90" s="11"/>
      <c r="AL90" s="11"/>
      <c r="AM90" s="11"/>
      <c r="AN90" s="11"/>
      <c r="AO90" s="12"/>
    </row>
    <row r="91" spans="1:41" s="92" customFormat="1" x14ac:dyDescent="0.3">
      <c r="A91" s="11" t="s">
        <v>240</v>
      </c>
      <c r="B91" s="54" t="s">
        <v>1323</v>
      </c>
      <c r="C91" s="22" t="s">
        <v>355</v>
      </c>
      <c r="D91" s="22" t="s">
        <v>696</v>
      </c>
      <c r="E91" s="16">
        <v>42083</v>
      </c>
      <c r="F91" s="53" t="s">
        <v>697</v>
      </c>
      <c r="G91" s="168">
        <v>26712621</v>
      </c>
      <c r="H91" s="14">
        <f t="shared" si="16"/>
        <v>3</v>
      </c>
      <c r="I91" s="14">
        <f t="shared" si="17"/>
        <v>2015</v>
      </c>
      <c r="J91" s="14">
        <f t="shared" si="18"/>
        <v>1</v>
      </c>
      <c r="K91" s="14">
        <f t="shared" si="19"/>
        <v>2</v>
      </c>
      <c r="L91" s="15">
        <v>21</v>
      </c>
      <c r="M91" s="15">
        <v>2</v>
      </c>
      <c r="N91" s="11" t="s">
        <v>1416</v>
      </c>
      <c r="O91" s="11" t="str">
        <f t="shared" si="20"/>
        <v>Nørre Gymnasium</v>
      </c>
      <c r="P91" s="11" t="s">
        <v>1845</v>
      </c>
      <c r="Q91" s="11" t="s">
        <v>1846</v>
      </c>
      <c r="R91" s="11" t="s">
        <v>1782</v>
      </c>
      <c r="S91" s="175" t="str">
        <f>VLOOKUP(GYM!R165,Kommune_Regioner!$A$2:$B$99,2,TRUE)</f>
        <v>Hovedstaden</v>
      </c>
      <c r="T91" s="68" t="str">
        <f t="shared" si="15"/>
        <v>Mørkhøjvej 72, 2700 brønshøj</v>
      </c>
      <c r="U91" s="12">
        <v>42008</v>
      </c>
      <c r="V91" s="17">
        <v>100</v>
      </c>
      <c r="W91" s="17" t="s">
        <v>1996</v>
      </c>
      <c r="X91" s="17">
        <f t="shared" si="21"/>
        <v>2100</v>
      </c>
      <c r="Y91" s="11"/>
      <c r="Z91" s="18"/>
      <c r="AA91" s="19"/>
      <c r="AB91" s="11"/>
      <c r="AC91" s="11" t="str">
        <f t="shared" si="23"/>
        <v>Katie Lin Pedersen</v>
      </c>
      <c r="AD91" s="11"/>
      <c r="AE91" s="11"/>
      <c r="AF91" s="20"/>
      <c r="AG91" s="20"/>
      <c r="AH91" s="12"/>
      <c r="AI91" s="11"/>
      <c r="AJ91" s="11"/>
      <c r="AK91" s="11"/>
      <c r="AL91" s="11"/>
      <c r="AM91" s="11"/>
      <c r="AN91" s="11"/>
      <c r="AO91" s="12"/>
    </row>
    <row r="92" spans="1:41" x14ac:dyDescent="0.3">
      <c r="A92" s="177" t="s">
        <v>237</v>
      </c>
      <c r="B92" s="178" t="s">
        <v>1337</v>
      </c>
      <c r="C92" s="177" t="s">
        <v>711</v>
      </c>
      <c r="D92" s="177" t="s">
        <v>712</v>
      </c>
      <c r="E92" s="179">
        <v>42087</v>
      </c>
      <c r="F92" s="180" t="s">
        <v>713</v>
      </c>
      <c r="G92" s="196">
        <v>41411142</v>
      </c>
      <c r="H92" s="182">
        <f t="shared" si="16"/>
        <v>3</v>
      </c>
      <c r="I92" s="182">
        <f t="shared" si="17"/>
        <v>2015</v>
      </c>
      <c r="J92" s="182">
        <f t="shared" si="18"/>
        <v>1</v>
      </c>
      <c r="K92" s="182">
        <f t="shared" si="19"/>
        <v>2</v>
      </c>
      <c r="L92" s="183">
        <v>22</v>
      </c>
      <c r="M92" s="183">
        <v>1</v>
      </c>
      <c r="N92" s="177" t="s">
        <v>715</v>
      </c>
      <c r="O92" s="177" t="str">
        <f t="shared" si="20"/>
        <v>Institut for skole og læring</v>
      </c>
      <c r="P92" s="177" t="s">
        <v>2002</v>
      </c>
      <c r="Q92" s="177" t="s">
        <v>1232</v>
      </c>
      <c r="R92" s="177" t="s">
        <v>1805</v>
      </c>
      <c r="S92" s="184" t="str">
        <f>VLOOKUP(GYM!R134,Kommune_Regioner!$A$2:$B$99,2,TRUE)</f>
        <v>Hovedstaden</v>
      </c>
      <c r="T92" s="185" t="str">
        <f t="shared" si="15"/>
        <v>Nyelandsvej 27-29, 2000 Frederiksberg C</v>
      </c>
      <c r="U92" s="189">
        <v>42017</v>
      </c>
      <c r="V92" s="186">
        <v>100</v>
      </c>
      <c r="W92" s="183" t="s">
        <v>239</v>
      </c>
      <c r="X92" s="186">
        <f t="shared" si="21"/>
        <v>2200</v>
      </c>
      <c r="Y92" s="177" t="s">
        <v>710</v>
      </c>
      <c r="Z92" s="187"/>
      <c r="AA92" s="177"/>
      <c r="AB92" s="177"/>
      <c r="AC92" s="177" t="str">
        <f t="shared" si="23"/>
        <v>Henrik Levinsen</v>
      </c>
      <c r="AD92" s="177"/>
      <c r="AE92" s="177"/>
      <c r="AF92" s="177"/>
      <c r="AG92" s="177"/>
      <c r="AH92" s="189"/>
      <c r="AI92" s="177" t="str">
        <f>"DL_"&amp;B92</f>
        <v>DL_F14-050</v>
      </c>
      <c r="AJ92" s="177"/>
      <c r="AK92" s="177"/>
      <c r="AL92" s="177"/>
      <c r="AM92" s="177"/>
      <c r="AN92" s="177"/>
      <c r="AO92" s="189"/>
    </row>
    <row r="93" spans="1:41" x14ac:dyDescent="0.3">
      <c r="A93" s="11" t="s">
        <v>240</v>
      </c>
      <c r="B93" s="54" t="s">
        <v>1317</v>
      </c>
      <c r="C93" s="11" t="s">
        <v>646</v>
      </c>
      <c r="D93" s="11" t="s">
        <v>649</v>
      </c>
      <c r="E93" s="16">
        <v>42088</v>
      </c>
      <c r="F93" s="64" t="s">
        <v>650</v>
      </c>
      <c r="G93" s="166">
        <v>30383038</v>
      </c>
      <c r="H93" s="14">
        <f t="shared" si="16"/>
        <v>3</v>
      </c>
      <c r="I93" s="14">
        <f t="shared" si="17"/>
        <v>2015</v>
      </c>
      <c r="J93" s="14">
        <f t="shared" si="18"/>
        <v>1</v>
      </c>
      <c r="K93" s="14">
        <f t="shared" si="19"/>
        <v>2</v>
      </c>
      <c r="L93" s="15">
        <v>15</v>
      </c>
      <c r="M93" s="15">
        <v>1</v>
      </c>
      <c r="N93" s="11" t="s">
        <v>1415</v>
      </c>
      <c r="O93" s="11" t="str">
        <f t="shared" si="20"/>
        <v>Øregård Gymnasium</v>
      </c>
      <c r="P93" s="11" t="s">
        <v>1458</v>
      </c>
      <c r="Q93" s="11" t="s">
        <v>830</v>
      </c>
      <c r="R93" s="11" t="s">
        <v>1796</v>
      </c>
      <c r="S93" s="175" t="str">
        <f>VLOOKUP(GYM!R174,Kommune_Regioner!$A$2:$B$99,2,TRUE)</f>
        <v>Sjælland</v>
      </c>
      <c r="T93" s="68" t="str">
        <f t="shared" si="15"/>
        <v>Gersonsvej 32, 2900 Hellerup</v>
      </c>
      <c r="U93" s="12">
        <v>41963</v>
      </c>
      <c r="V93" s="17">
        <v>100</v>
      </c>
      <c r="W93" s="15" t="s">
        <v>1996</v>
      </c>
      <c r="X93" s="17">
        <f t="shared" si="21"/>
        <v>1500</v>
      </c>
      <c r="Y93" s="11" t="s">
        <v>651</v>
      </c>
      <c r="AA93" s="11"/>
      <c r="AB93" s="11"/>
      <c r="AC93" s="11" t="str">
        <f t="shared" si="23"/>
        <v>Vibeke Tromholt</v>
      </c>
      <c r="AD93" s="11"/>
      <c r="AE93" s="11"/>
      <c r="AF93" s="11"/>
      <c r="AG93" s="11"/>
      <c r="AH93" s="12"/>
      <c r="AI93" s="11" t="str">
        <f>"DL_"&amp;B93</f>
        <v>DL_F14-030</v>
      </c>
      <c r="AJ93" s="11"/>
      <c r="AK93" s="11"/>
      <c r="AL93" s="11"/>
      <c r="AM93" s="11"/>
      <c r="AN93" s="11"/>
      <c r="AO93" s="12">
        <v>41989</v>
      </c>
    </row>
    <row r="94" spans="1:41" x14ac:dyDescent="0.3">
      <c r="A94" s="11" t="s">
        <v>240</v>
      </c>
      <c r="B94" s="54" t="s">
        <v>1349</v>
      </c>
      <c r="C94" s="11" t="s">
        <v>222</v>
      </c>
      <c r="D94" s="11" t="s">
        <v>735</v>
      </c>
      <c r="E94" s="16">
        <v>42089</v>
      </c>
      <c r="F94" s="66" t="s">
        <v>723</v>
      </c>
      <c r="G94" s="166"/>
      <c r="H94" s="14">
        <f t="shared" si="16"/>
        <v>3</v>
      </c>
      <c r="I94" s="14">
        <f t="shared" si="17"/>
        <v>2015</v>
      </c>
      <c r="J94" s="14">
        <f t="shared" si="18"/>
        <v>1</v>
      </c>
      <c r="K94" s="14">
        <f t="shared" si="19"/>
        <v>2</v>
      </c>
      <c r="L94" s="15">
        <v>23</v>
      </c>
      <c r="M94" s="15">
        <v>1</v>
      </c>
      <c r="N94" s="11" t="s">
        <v>1416</v>
      </c>
      <c r="O94" s="11" t="str">
        <f t="shared" si="20"/>
        <v>Himmelev Gymnasium</v>
      </c>
      <c r="P94" s="11" t="s">
        <v>1863</v>
      </c>
      <c r="Q94" s="11" t="s">
        <v>1174</v>
      </c>
      <c r="R94" s="11" t="s">
        <v>1787</v>
      </c>
      <c r="S94" s="175" t="str">
        <f>VLOOKUP(GYM!R117,Kommune_Regioner!$A$2:$B$99,2,TRUE)</f>
        <v>Sjælland</v>
      </c>
      <c r="T94" s="68" t="str">
        <f t="shared" si="15"/>
        <v>Herregårdsvej 30, 4000 Roskilde</v>
      </c>
      <c r="U94" s="12">
        <v>42041</v>
      </c>
      <c r="V94" s="17">
        <v>100</v>
      </c>
      <c r="W94" s="15" t="s">
        <v>1996</v>
      </c>
      <c r="X94" s="17">
        <f t="shared" si="21"/>
        <v>2300</v>
      </c>
      <c r="AA94" s="11"/>
      <c r="AB94" s="11"/>
      <c r="AC94" s="11" t="str">
        <f t="shared" si="23"/>
        <v>Mai Bjerg Hagens</v>
      </c>
      <c r="AD94" s="11"/>
      <c r="AE94" s="11"/>
      <c r="AF94" s="11"/>
      <c r="AG94" s="11"/>
      <c r="AH94" s="12"/>
      <c r="AI94" s="11" t="str">
        <f>"DL_"&amp;B94</f>
        <v>DL_F14-063</v>
      </c>
      <c r="AJ94" s="11"/>
      <c r="AK94" s="11"/>
      <c r="AL94" s="11"/>
      <c r="AM94" s="11"/>
      <c r="AN94" s="11"/>
      <c r="AO94" s="12"/>
    </row>
    <row r="95" spans="1:41" x14ac:dyDescent="0.3">
      <c r="A95" s="11" t="s">
        <v>240</v>
      </c>
      <c r="B95" s="54" t="s">
        <v>1345</v>
      </c>
      <c r="C95" s="11" t="s">
        <v>1630</v>
      </c>
      <c r="D95" s="11" t="s">
        <v>736</v>
      </c>
      <c r="E95" s="16">
        <v>42101</v>
      </c>
      <c r="F95" s="66" t="s">
        <v>724</v>
      </c>
      <c r="G95" s="166">
        <v>29914554</v>
      </c>
      <c r="H95" s="14">
        <f t="shared" si="16"/>
        <v>4</v>
      </c>
      <c r="I95" s="14">
        <f t="shared" si="17"/>
        <v>2015</v>
      </c>
      <c r="J95" s="14">
        <f t="shared" si="18"/>
        <v>1</v>
      </c>
      <c r="K95" s="14">
        <f t="shared" si="19"/>
        <v>2</v>
      </c>
      <c r="L95" s="15">
        <v>16</v>
      </c>
      <c r="M95" s="15">
        <v>1</v>
      </c>
      <c r="N95" s="11" t="s">
        <v>1415</v>
      </c>
      <c r="O95" s="11" t="str">
        <f t="shared" si="20"/>
        <v>Egedal Gymnasium &amp; HF</v>
      </c>
      <c r="P95" s="25" t="s">
        <v>804</v>
      </c>
      <c r="Q95" s="25" t="s">
        <v>803</v>
      </c>
      <c r="R95" s="25" t="s">
        <v>1862</v>
      </c>
      <c r="S95" s="175" t="str">
        <f>VLOOKUP(GYM!R35,Kommune_Regioner!$A$2:$B$99,2,TRUE)</f>
        <v>Sjælland</v>
      </c>
      <c r="T95" s="68" t="str">
        <f t="shared" ref="T95:T103" si="25">P95&amp;", "&amp;Q95</f>
        <v>Gymnasievej 1, 3660 Stenløse</v>
      </c>
      <c r="U95" s="12">
        <v>42037</v>
      </c>
      <c r="V95" s="17">
        <v>100</v>
      </c>
      <c r="W95" s="17" t="s">
        <v>1996</v>
      </c>
      <c r="X95" s="17">
        <f t="shared" si="21"/>
        <v>1600</v>
      </c>
      <c r="AA95" s="11"/>
      <c r="AB95" s="11"/>
      <c r="AC95" s="11" t="str">
        <f t="shared" si="23"/>
        <v>Rikke Anker Jensen</v>
      </c>
      <c r="AD95" s="11"/>
      <c r="AE95" s="11"/>
      <c r="AF95" s="11"/>
      <c r="AG95" s="11"/>
      <c r="AH95" s="12"/>
      <c r="AI95" s="11" t="str">
        <f>"DL_"&amp;B95</f>
        <v>DL_F14-058</v>
      </c>
      <c r="AJ95" s="11"/>
      <c r="AK95" s="11"/>
      <c r="AL95" s="11"/>
      <c r="AM95" s="11"/>
      <c r="AN95" s="11"/>
      <c r="AO95" s="12"/>
    </row>
    <row r="96" spans="1:41" x14ac:dyDescent="0.3">
      <c r="A96" s="177" t="s">
        <v>237</v>
      </c>
      <c r="B96" s="178" t="s">
        <v>1299</v>
      </c>
      <c r="C96" s="177" t="s">
        <v>355</v>
      </c>
      <c r="D96" s="177" t="s">
        <v>356</v>
      </c>
      <c r="E96" s="179">
        <v>42102</v>
      </c>
      <c r="F96" s="180" t="s">
        <v>357</v>
      </c>
      <c r="G96" s="181"/>
      <c r="H96" s="182">
        <f t="shared" si="16"/>
        <v>4</v>
      </c>
      <c r="I96" s="182">
        <f t="shared" si="17"/>
        <v>2015</v>
      </c>
      <c r="J96" s="182">
        <f t="shared" si="18"/>
        <v>1</v>
      </c>
      <c r="K96" s="182">
        <f t="shared" si="19"/>
        <v>2</v>
      </c>
      <c r="L96" s="183">
        <v>28</v>
      </c>
      <c r="M96" s="183">
        <v>1</v>
      </c>
      <c r="N96" s="177" t="s">
        <v>1417</v>
      </c>
      <c r="O96" s="177" t="str">
        <f t="shared" si="20"/>
        <v>Nørre Gymnasium</v>
      </c>
      <c r="P96" s="177" t="s">
        <v>1836</v>
      </c>
      <c r="Q96" s="177" t="s">
        <v>1837</v>
      </c>
      <c r="R96" s="177" t="s">
        <v>1782</v>
      </c>
      <c r="S96" s="184" t="str">
        <f>VLOOKUP(GYM!R163,Kommune_Regioner!$A$2:$B$99,2,TRUE)</f>
        <v>Hovedstaden</v>
      </c>
      <c r="T96" s="185" t="str">
        <f t="shared" si="25"/>
        <v>Mørkhøjvej 78, 2700 Brønshøj</v>
      </c>
      <c r="U96" s="189">
        <v>41870</v>
      </c>
      <c r="V96" s="186">
        <v>100</v>
      </c>
      <c r="W96" s="186" t="s">
        <v>239</v>
      </c>
      <c r="X96" s="186">
        <f t="shared" si="21"/>
        <v>2800</v>
      </c>
      <c r="Y96" s="177"/>
      <c r="Z96" s="187">
        <v>41871</v>
      </c>
      <c r="AA96" s="192">
        <v>41885</v>
      </c>
      <c r="AB96" s="177" t="s">
        <v>487</v>
      </c>
      <c r="AC96" s="177" t="str">
        <f t="shared" si="23"/>
        <v>Dorte Gedde</v>
      </c>
      <c r="AD96" s="177" t="s">
        <v>488</v>
      </c>
      <c r="AE96" s="177" t="s">
        <v>489</v>
      </c>
      <c r="AF96" s="188"/>
      <c r="AG96" s="188"/>
      <c r="AH96" s="189">
        <v>41879</v>
      </c>
      <c r="AI96" s="177" t="str">
        <f>"DL_"&amp;B96</f>
        <v>DL_F14-012</v>
      </c>
      <c r="AJ96" s="177"/>
      <c r="AK96" s="177"/>
      <c r="AL96" s="177"/>
      <c r="AM96" s="177"/>
      <c r="AN96" s="177"/>
      <c r="AO96" s="189"/>
    </row>
    <row r="97" spans="1:41" x14ac:dyDescent="0.3">
      <c r="A97" s="11" t="s">
        <v>240</v>
      </c>
      <c r="B97" s="54" t="s">
        <v>1331</v>
      </c>
      <c r="C97" s="11" t="s">
        <v>59</v>
      </c>
      <c r="D97" s="22" t="s">
        <v>701</v>
      </c>
      <c r="E97" s="16">
        <v>42102</v>
      </c>
      <c r="F97" s="53" t="s">
        <v>61</v>
      </c>
      <c r="G97" s="168">
        <v>61685550</v>
      </c>
      <c r="H97" s="14">
        <f t="shared" si="16"/>
        <v>4</v>
      </c>
      <c r="I97" s="14">
        <f t="shared" si="17"/>
        <v>2015</v>
      </c>
      <c r="J97" s="14">
        <f t="shared" si="18"/>
        <v>1</v>
      </c>
      <c r="K97" s="14">
        <f t="shared" si="19"/>
        <v>2</v>
      </c>
      <c r="L97" s="15">
        <v>12</v>
      </c>
      <c r="M97" s="15">
        <v>2</v>
      </c>
      <c r="N97" s="11" t="s">
        <v>1415</v>
      </c>
      <c r="O97" s="11" t="s">
        <v>59</v>
      </c>
      <c r="P97" s="22" t="s">
        <v>978</v>
      </c>
      <c r="Q97" s="57" t="s">
        <v>1233</v>
      </c>
      <c r="R97" s="57" t="s">
        <v>1802</v>
      </c>
      <c r="S97" s="175" t="str">
        <f>VLOOKUP(GYM!R84,Kommune_Regioner!$A$2:$B$99,2,TRUE)</f>
        <v>Hovedstaden</v>
      </c>
      <c r="T97" s="68" t="str">
        <f t="shared" si="25"/>
        <v>Buddinge Hovedgade 81, 2860 Søborg</v>
      </c>
      <c r="U97" s="12">
        <v>42016</v>
      </c>
      <c r="V97" s="17">
        <v>100</v>
      </c>
      <c r="W97" s="17" t="s">
        <v>1996</v>
      </c>
      <c r="X97" s="17">
        <f t="shared" si="21"/>
        <v>1200</v>
      </c>
      <c r="Y97" s="22" t="s">
        <v>702</v>
      </c>
      <c r="Z97" s="11"/>
      <c r="AA97" s="11"/>
      <c r="AB97" s="11"/>
      <c r="AC97" s="11" t="str">
        <f t="shared" si="23"/>
        <v>Natacha Bjerre og Allan Olsen</v>
      </c>
      <c r="AD97" s="11"/>
      <c r="AE97" s="11"/>
      <c r="AF97" s="11"/>
      <c r="AG97" s="12"/>
      <c r="AH97" s="12" t="str">
        <f>"DL_"&amp;B97</f>
        <v>DL_F14-044</v>
      </c>
      <c r="AI97" s="11"/>
      <c r="AJ97" s="11"/>
      <c r="AK97" s="11"/>
      <c r="AL97" s="11"/>
      <c r="AM97" s="11"/>
      <c r="AN97" s="12"/>
      <c r="AO97" s="57"/>
    </row>
    <row r="98" spans="1:41" ht="12.75" customHeight="1" x14ac:dyDescent="0.3">
      <c r="A98" s="11" t="s">
        <v>240</v>
      </c>
      <c r="B98" s="54" t="s">
        <v>1331</v>
      </c>
      <c r="C98" s="11" t="s">
        <v>1036</v>
      </c>
      <c r="D98" s="22" t="s">
        <v>1037</v>
      </c>
      <c r="E98" s="16">
        <v>42102</v>
      </c>
      <c r="F98" s="53" t="s">
        <v>1038</v>
      </c>
      <c r="G98" s="168">
        <v>61685550</v>
      </c>
      <c r="H98" s="14">
        <f t="shared" si="16"/>
        <v>4</v>
      </c>
      <c r="I98" s="14">
        <f t="shared" si="17"/>
        <v>2015</v>
      </c>
      <c r="J98" s="14">
        <f t="shared" si="18"/>
        <v>1</v>
      </c>
      <c r="K98" s="14">
        <f t="shared" si="19"/>
        <v>2</v>
      </c>
      <c r="L98" s="15">
        <v>6</v>
      </c>
      <c r="M98" s="15">
        <v>2</v>
      </c>
      <c r="N98" s="11" t="s">
        <v>1415</v>
      </c>
      <c r="O98" s="11" t="s">
        <v>1036</v>
      </c>
      <c r="P98" s="11" t="s">
        <v>1039</v>
      </c>
      <c r="Q98" s="11" t="s">
        <v>1040</v>
      </c>
      <c r="R98" s="11" t="s">
        <v>1853</v>
      </c>
      <c r="S98" s="175" t="str">
        <f>VLOOKUP(GYM!R128,Kommune_Regioner!$A$2:$B$99,2,TRUE)</f>
        <v>Sjælland</v>
      </c>
      <c r="T98" s="68" t="str">
        <f t="shared" si="25"/>
        <v>Højen 1, 8700 Horsens</v>
      </c>
      <c r="U98" s="12">
        <v>42016</v>
      </c>
      <c r="V98" s="17">
        <v>100</v>
      </c>
      <c r="W98" s="17" t="s">
        <v>1996</v>
      </c>
      <c r="X98" s="17">
        <f t="shared" ref="X98:X129" si="26">V98*L98</f>
        <v>600</v>
      </c>
      <c r="Y98" s="22" t="s">
        <v>702</v>
      </c>
      <c r="AA98" s="11"/>
      <c r="AB98" s="11"/>
      <c r="AC98" s="11">
        <f>E98</f>
        <v>42102</v>
      </c>
      <c r="AD98" s="11"/>
      <c r="AE98" s="11"/>
      <c r="AF98" s="11"/>
      <c r="AG98" s="11"/>
      <c r="AH98" s="12"/>
      <c r="AI98" s="11" t="str">
        <f>"DL_"&amp;C98</f>
        <v>DL_Horsens Gymnasium</v>
      </c>
      <c r="AJ98" s="11"/>
      <c r="AK98" s="11"/>
      <c r="AL98" s="11"/>
      <c r="AM98" s="11"/>
      <c r="AN98" s="12"/>
      <c r="AO98" s="57"/>
    </row>
    <row r="99" spans="1:41" s="92" customFormat="1" x14ac:dyDescent="0.3">
      <c r="A99" s="25" t="s">
        <v>240</v>
      </c>
      <c r="B99" s="55" t="s">
        <v>1287</v>
      </c>
      <c r="C99" s="25" t="s">
        <v>223</v>
      </c>
      <c r="D99" s="11" t="s">
        <v>228</v>
      </c>
      <c r="E99" s="16">
        <v>42103</v>
      </c>
      <c r="F99" s="64" t="s">
        <v>233</v>
      </c>
      <c r="G99" s="165"/>
      <c r="H99" s="14">
        <f t="shared" si="16"/>
        <v>4</v>
      </c>
      <c r="I99" s="14">
        <f t="shared" si="17"/>
        <v>2015</v>
      </c>
      <c r="J99" s="14">
        <f t="shared" si="18"/>
        <v>1</v>
      </c>
      <c r="K99" s="14">
        <f t="shared" si="19"/>
        <v>2</v>
      </c>
      <c r="L99" s="15">
        <v>28</v>
      </c>
      <c r="M99" s="15">
        <v>1</v>
      </c>
      <c r="N99" s="11" t="s">
        <v>1416</v>
      </c>
      <c r="O99" s="11" t="str">
        <f>C99</f>
        <v>Rødovre Gymnasium</v>
      </c>
      <c r="P99" s="11" t="s">
        <v>1829</v>
      </c>
      <c r="Q99" s="11" t="s">
        <v>1826</v>
      </c>
      <c r="R99" s="11" t="s">
        <v>1825</v>
      </c>
      <c r="S99" s="175" t="str">
        <f>VLOOKUP(GYM!R189,Kommune_Regioner!$A$2:$B$99,2,TRUE)</f>
        <v>Sjælland</v>
      </c>
      <c r="T99" s="68" t="str">
        <f t="shared" si="25"/>
        <v xml:space="preserve">Hendriksholms Boulevard 28, 2610 Rødovre </v>
      </c>
      <c r="U99" s="16">
        <v>41843</v>
      </c>
      <c r="V99" s="17">
        <v>50</v>
      </c>
      <c r="W99" s="17" t="s">
        <v>1996</v>
      </c>
      <c r="X99" s="17">
        <f t="shared" si="26"/>
        <v>1400</v>
      </c>
      <c r="Y99" s="11"/>
      <c r="Z99" s="18">
        <v>41845</v>
      </c>
      <c r="AA99" s="19">
        <v>41891</v>
      </c>
      <c r="AB99" s="11" t="s">
        <v>378</v>
      </c>
      <c r="AC99" s="11" t="str">
        <f t="shared" ref="AC99:AC114" si="27">D99</f>
        <v>Liane Gerup Damsø</v>
      </c>
      <c r="AD99" s="11"/>
      <c r="AE99" s="11"/>
      <c r="AF99" s="20">
        <v>55.676048000000002</v>
      </c>
      <c r="AG99" s="20">
        <v>12.477121</v>
      </c>
      <c r="AH99" s="12" t="s">
        <v>235</v>
      </c>
      <c r="AI99" s="11" t="str">
        <f>"DL_"&amp;B99</f>
        <v>DL_F13-051</v>
      </c>
      <c r="AJ99" s="11"/>
      <c r="AK99" s="11"/>
      <c r="AL99" s="11"/>
      <c r="AM99" s="11"/>
      <c r="AN99" s="11"/>
      <c r="AO99" s="12">
        <v>41989</v>
      </c>
    </row>
    <row r="100" spans="1:41" s="92" customFormat="1" x14ac:dyDescent="0.3">
      <c r="A100" s="11" t="s">
        <v>240</v>
      </c>
      <c r="B100" s="54" t="s">
        <v>1316</v>
      </c>
      <c r="C100" s="11" t="s">
        <v>646</v>
      </c>
      <c r="D100" s="11" t="s">
        <v>645</v>
      </c>
      <c r="E100" s="16">
        <v>42104</v>
      </c>
      <c r="F100" s="64" t="s">
        <v>647</v>
      </c>
      <c r="G100" s="165">
        <v>30383974</v>
      </c>
      <c r="H100" s="14">
        <f t="shared" si="16"/>
        <v>4</v>
      </c>
      <c r="I100" s="14">
        <f t="shared" si="17"/>
        <v>2015</v>
      </c>
      <c r="J100" s="14">
        <f t="shared" si="18"/>
        <v>1</v>
      </c>
      <c r="K100" s="14">
        <f t="shared" si="19"/>
        <v>2</v>
      </c>
      <c r="L100" s="15">
        <v>17</v>
      </c>
      <c r="M100" s="15">
        <v>1</v>
      </c>
      <c r="N100" s="11" t="s">
        <v>1415</v>
      </c>
      <c r="O100" s="11" t="str">
        <f>C100</f>
        <v>Øregård Gymnasium</v>
      </c>
      <c r="P100" s="11" t="s">
        <v>1458</v>
      </c>
      <c r="Q100" s="11" t="s">
        <v>830</v>
      </c>
      <c r="R100" s="11" t="s">
        <v>1782</v>
      </c>
      <c r="S100" s="175" t="str">
        <f>VLOOKUP(GYM!R175,Kommune_Regioner!$A$2:$B$99,2,TRUE)</f>
        <v>Sjælland</v>
      </c>
      <c r="T100" s="68" t="str">
        <f t="shared" si="25"/>
        <v>Gersonsvej 32, 2900 Hellerup</v>
      </c>
      <c r="U100" s="12">
        <v>41963</v>
      </c>
      <c r="V100" s="17">
        <v>100</v>
      </c>
      <c r="W100" s="17" t="s">
        <v>1996</v>
      </c>
      <c r="X100" s="17">
        <f t="shared" si="26"/>
        <v>1700</v>
      </c>
      <c r="Y100" s="11"/>
      <c r="Z100" s="18"/>
      <c r="AA100" s="11"/>
      <c r="AB100" s="11"/>
      <c r="AC100" s="11" t="str">
        <f t="shared" si="27"/>
        <v>John hansen</v>
      </c>
      <c r="AD100" s="11"/>
      <c r="AE100" s="11"/>
      <c r="AF100" s="11"/>
      <c r="AG100" s="11"/>
      <c r="AH100" s="12"/>
      <c r="AI100" s="11" t="str">
        <f>"DL_"&amp;B100</f>
        <v>DL_F14-029</v>
      </c>
      <c r="AJ100" s="11"/>
      <c r="AK100" s="11"/>
      <c r="AL100" s="11"/>
      <c r="AM100" s="11"/>
      <c r="AN100" s="11"/>
      <c r="AO100" s="12">
        <v>41989</v>
      </c>
    </row>
    <row r="101" spans="1:41" s="92" customFormat="1" x14ac:dyDescent="0.3">
      <c r="A101" s="177" t="s">
        <v>237</v>
      </c>
      <c r="B101" s="178" t="s">
        <v>1324</v>
      </c>
      <c r="C101" s="207" t="s">
        <v>695</v>
      </c>
      <c r="D101" s="207" t="s">
        <v>693</v>
      </c>
      <c r="E101" s="179">
        <v>42108</v>
      </c>
      <c r="F101" s="208" t="s">
        <v>694</v>
      </c>
      <c r="G101" s="209">
        <v>30283077</v>
      </c>
      <c r="H101" s="182">
        <f t="shared" si="16"/>
        <v>4</v>
      </c>
      <c r="I101" s="182">
        <f t="shared" si="17"/>
        <v>2015</v>
      </c>
      <c r="J101" s="182">
        <f t="shared" si="18"/>
        <v>1</v>
      </c>
      <c r="K101" s="182">
        <f t="shared" si="19"/>
        <v>2</v>
      </c>
      <c r="L101" s="183">
        <v>15</v>
      </c>
      <c r="M101" s="183">
        <v>1</v>
      </c>
      <c r="N101" s="177" t="s">
        <v>1417</v>
      </c>
      <c r="O101" s="177" t="str">
        <f>C101</f>
        <v>Køge Private Realskole, Gymnasium</v>
      </c>
      <c r="P101" s="177" t="s">
        <v>1857</v>
      </c>
      <c r="Q101" s="177" t="s">
        <v>1182</v>
      </c>
      <c r="R101" s="177" t="s">
        <v>1820</v>
      </c>
      <c r="S101" s="184" t="e">
        <f>VLOOKUP(GYM!R149,Kommune_Regioner!$A$2:$B$99,2,TRUE)</f>
        <v>#N/A</v>
      </c>
      <c r="T101" s="185" t="str">
        <f t="shared" si="25"/>
        <v>Ølby Center 50, 4600 Køge</v>
      </c>
      <c r="U101" s="189">
        <v>42008</v>
      </c>
      <c r="V101" s="186">
        <v>100</v>
      </c>
      <c r="W101" s="186" t="s">
        <v>239</v>
      </c>
      <c r="X101" s="186">
        <f t="shared" si="26"/>
        <v>1500</v>
      </c>
      <c r="Y101" s="177"/>
      <c r="Z101" s="187"/>
      <c r="AA101" s="177"/>
      <c r="AB101" s="177"/>
      <c r="AC101" s="177" t="str">
        <f t="shared" si="27"/>
        <v>Marie Kvist Bondesen</v>
      </c>
      <c r="AD101" s="177"/>
      <c r="AE101" s="177"/>
      <c r="AF101" s="177"/>
      <c r="AG101" s="177"/>
      <c r="AH101" s="189"/>
      <c r="AI101" s="177" t="str">
        <f>"DL_"&amp;B101</f>
        <v>DL_F14-037</v>
      </c>
      <c r="AJ101" s="177"/>
      <c r="AK101" s="177"/>
      <c r="AL101" s="177"/>
      <c r="AM101" s="177"/>
      <c r="AN101" s="177"/>
      <c r="AO101" s="189"/>
    </row>
    <row r="102" spans="1:41" x14ac:dyDescent="0.3">
      <c r="A102" s="11" t="s">
        <v>240</v>
      </c>
      <c r="B102" s="54" t="s">
        <v>1328</v>
      </c>
      <c r="C102" s="22" t="s">
        <v>686</v>
      </c>
      <c r="D102" s="22" t="s">
        <v>684</v>
      </c>
      <c r="E102" s="16">
        <v>42109</v>
      </c>
      <c r="F102" s="53" t="s">
        <v>685</v>
      </c>
      <c r="G102" s="168">
        <v>21459353</v>
      </c>
      <c r="H102" s="14">
        <f t="shared" si="16"/>
        <v>4</v>
      </c>
      <c r="I102" s="14">
        <f t="shared" si="17"/>
        <v>2015</v>
      </c>
      <c r="J102" s="14">
        <f t="shared" si="18"/>
        <v>1</v>
      </c>
      <c r="K102" s="14">
        <f t="shared" si="19"/>
        <v>2</v>
      </c>
      <c r="L102" s="15">
        <v>17</v>
      </c>
      <c r="M102" s="15">
        <v>2</v>
      </c>
      <c r="N102" s="11" t="s">
        <v>1415</v>
      </c>
      <c r="O102" s="22" t="s">
        <v>686</v>
      </c>
      <c r="P102" s="57" t="s">
        <v>1847</v>
      </c>
      <c r="Q102" s="57" t="s">
        <v>1850</v>
      </c>
      <c r="R102" s="57" t="s">
        <v>1851</v>
      </c>
      <c r="S102" s="175" t="str">
        <f>VLOOKUP(GYM!R156,Kommune_Regioner!$A$2:$B$99,2,TRUE)</f>
        <v>Syddanmark</v>
      </c>
      <c r="T102" s="68" t="str">
        <f t="shared" si="25"/>
        <v>Limfjordsvej 95, 7900 Nykøbing Mors</v>
      </c>
      <c r="U102" s="12">
        <v>42013</v>
      </c>
      <c r="V102" s="17">
        <v>100</v>
      </c>
      <c r="W102" s="17" t="s">
        <v>1996</v>
      </c>
      <c r="X102" s="17">
        <f t="shared" si="26"/>
        <v>1700</v>
      </c>
      <c r="Y102" s="22" t="s">
        <v>687</v>
      </c>
      <c r="Z102" s="11"/>
      <c r="AA102" s="11"/>
      <c r="AB102" s="11" t="str">
        <f>D102</f>
        <v>Lene Olesen Jensen</v>
      </c>
      <c r="AC102" s="11" t="str">
        <f t="shared" si="27"/>
        <v>Lene Olesen Jensen</v>
      </c>
      <c r="AD102" s="11"/>
      <c r="AE102" s="11"/>
      <c r="AF102" s="11"/>
      <c r="AG102" s="12"/>
      <c r="AH102" s="12"/>
      <c r="AI102" s="11"/>
      <c r="AJ102" s="11"/>
      <c r="AK102" s="11"/>
      <c r="AL102" s="11"/>
      <c r="AM102" s="11"/>
      <c r="AN102" s="12"/>
      <c r="AO102" s="57"/>
    </row>
    <row r="103" spans="1:41" x14ac:dyDescent="0.3">
      <c r="A103" s="11" t="s">
        <v>240</v>
      </c>
      <c r="B103" s="54" t="s">
        <v>1332</v>
      </c>
      <c r="C103" s="22" t="s">
        <v>59</v>
      </c>
      <c r="D103" s="22" t="s">
        <v>681</v>
      </c>
      <c r="E103" s="16">
        <v>42110</v>
      </c>
      <c r="F103" s="53" t="s">
        <v>682</v>
      </c>
      <c r="G103" s="168">
        <v>31500392</v>
      </c>
      <c r="H103" s="14">
        <f t="shared" si="16"/>
        <v>4</v>
      </c>
      <c r="I103" s="14">
        <f t="shared" si="17"/>
        <v>2015</v>
      </c>
      <c r="J103" s="14">
        <f t="shared" si="18"/>
        <v>1</v>
      </c>
      <c r="K103" s="14">
        <f t="shared" si="19"/>
        <v>2</v>
      </c>
      <c r="L103" s="15">
        <v>18</v>
      </c>
      <c r="M103" s="15">
        <v>1</v>
      </c>
      <c r="N103" s="11" t="s">
        <v>1415</v>
      </c>
      <c r="O103" s="11" t="str">
        <f t="shared" ref="O103:O134" si="28">C103</f>
        <v>Gladsaxe Gymnasium</v>
      </c>
      <c r="P103" s="11" t="s">
        <v>1854</v>
      </c>
      <c r="Q103" s="11" t="s">
        <v>1233</v>
      </c>
      <c r="R103" s="11" t="s">
        <v>1802</v>
      </c>
      <c r="S103" s="175" t="str">
        <f>VLOOKUP(GYM!R85,Kommune_Regioner!$A$2:$B$99,2,TRUE)</f>
        <v>Syddanmark</v>
      </c>
      <c r="T103" s="68" t="str">
        <f t="shared" si="25"/>
        <v>buddinge hovedgade 81, 2860 Søborg</v>
      </c>
      <c r="U103" s="12">
        <v>42016</v>
      </c>
      <c r="V103" s="17">
        <v>100</v>
      </c>
      <c r="W103" s="15" t="s">
        <v>1996</v>
      </c>
      <c r="X103" s="17">
        <f t="shared" si="26"/>
        <v>1800</v>
      </c>
      <c r="AA103" s="11"/>
      <c r="AB103" s="11"/>
      <c r="AC103" s="11" t="str">
        <f t="shared" si="27"/>
        <v>Allan Olsen</v>
      </c>
      <c r="AD103" s="11"/>
      <c r="AE103" s="11"/>
      <c r="AF103" s="11"/>
      <c r="AG103" s="11"/>
      <c r="AH103" s="12"/>
      <c r="AI103" s="11"/>
      <c r="AJ103" s="11"/>
      <c r="AK103" s="11"/>
      <c r="AL103" s="11"/>
      <c r="AM103" s="11"/>
      <c r="AN103" s="11"/>
      <c r="AO103" s="12"/>
    </row>
    <row r="104" spans="1:41" x14ac:dyDescent="0.3">
      <c r="A104" s="177" t="s">
        <v>237</v>
      </c>
      <c r="B104" s="178" t="s">
        <v>1325</v>
      </c>
      <c r="C104" s="207" t="s">
        <v>695</v>
      </c>
      <c r="D104" s="207" t="s">
        <v>693</v>
      </c>
      <c r="E104" s="179">
        <v>42111</v>
      </c>
      <c r="F104" s="180" t="s">
        <v>694</v>
      </c>
      <c r="G104" s="209">
        <v>30283077</v>
      </c>
      <c r="H104" s="182">
        <f t="shared" si="16"/>
        <v>4</v>
      </c>
      <c r="I104" s="182">
        <f t="shared" si="17"/>
        <v>2015</v>
      </c>
      <c r="J104" s="182">
        <f t="shared" si="18"/>
        <v>1</v>
      </c>
      <c r="K104" s="182">
        <f t="shared" si="19"/>
        <v>2</v>
      </c>
      <c r="L104" s="183">
        <v>15</v>
      </c>
      <c r="M104" s="183">
        <v>1</v>
      </c>
      <c r="N104" s="177" t="s">
        <v>1417</v>
      </c>
      <c r="O104" s="177" t="str">
        <f t="shared" si="28"/>
        <v>Køge Private Realskole, Gymnasium</v>
      </c>
      <c r="P104" s="177" t="s">
        <v>1857</v>
      </c>
      <c r="Q104" s="177" t="s">
        <v>1182</v>
      </c>
      <c r="R104" s="177" t="s">
        <v>1820</v>
      </c>
      <c r="S104" s="184" t="str">
        <f>VLOOKUP(GYM!R150,Kommune_Regioner!$A$2:$B$99,2,TRUE)</f>
        <v>Hovedstaden</v>
      </c>
      <c r="T104" s="177"/>
      <c r="U104" s="189">
        <v>42008</v>
      </c>
      <c r="V104" s="186">
        <v>100</v>
      </c>
      <c r="W104" s="186" t="s">
        <v>239</v>
      </c>
      <c r="X104" s="186">
        <f t="shared" si="26"/>
        <v>1500</v>
      </c>
      <c r="Y104" s="177"/>
      <c r="Z104" s="187"/>
      <c r="AA104" s="177"/>
      <c r="AB104" s="177"/>
      <c r="AC104" s="177" t="str">
        <f t="shared" si="27"/>
        <v>Marie Kvist Bondesen</v>
      </c>
      <c r="AD104" s="177"/>
      <c r="AE104" s="177"/>
      <c r="AF104" s="177"/>
      <c r="AG104" s="177"/>
      <c r="AH104" s="189"/>
      <c r="AI104" s="177"/>
      <c r="AJ104" s="177"/>
      <c r="AK104" s="177"/>
      <c r="AL104" s="177"/>
      <c r="AM104" s="177"/>
      <c r="AN104" s="177"/>
      <c r="AO104" s="189"/>
    </row>
    <row r="105" spans="1:41" x14ac:dyDescent="0.3">
      <c r="A105" s="11" t="s">
        <v>240</v>
      </c>
      <c r="B105" s="54" t="s">
        <v>1340</v>
      </c>
      <c r="C105" s="11" t="s">
        <v>1640</v>
      </c>
      <c r="D105" s="11" t="s">
        <v>731</v>
      </c>
      <c r="E105" s="16">
        <v>42111</v>
      </c>
      <c r="F105" s="66" t="s">
        <v>719</v>
      </c>
      <c r="G105" s="166">
        <v>24922021</v>
      </c>
      <c r="H105" s="14">
        <f t="shared" si="16"/>
        <v>4</v>
      </c>
      <c r="I105" s="14">
        <f t="shared" si="17"/>
        <v>2015</v>
      </c>
      <c r="J105" s="14">
        <f t="shared" si="18"/>
        <v>1</v>
      </c>
      <c r="K105" s="14">
        <f t="shared" si="19"/>
        <v>2</v>
      </c>
      <c r="L105" s="15">
        <v>24</v>
      </c>
      <c r="M105" s="15">
        <v>1</v>
      </c>
      <c r="N105" s="11" t="s">
        <v>1416</v>
      </c>
      <c r="O105" s="11" t="str">
        <f t="shared" si="28"/>
        <v>Nordvestsjællands HF &amp; VUC</v>
      </c>
      <c r="P105" s="11" t="s">
        <v>1638</v>
      </c>
      <c r="Q105" s="11" t="s">
        <v>1639</v>
      </c>
      <c r="R105" s="11" t="s">
        <v>1807</v>
      </c>
      <c r="S105" s="175" t="str">
        <f>VLOOKUP(GYM!R162,Kommune_Regioner!$A$2:$B$99,2,TRUE)</f>
        <v>Hovedstaden</v>
      </c>
      <c r="T105" s="68" t="str">
        <f t="shared" ref="T105:T139" si="29">P105&amp;", "&amp;Q105</f>
        <v>Slotshaven 5, 4300 Holbæk</v>
      </c>
      <c r="U105" s="12">
        <v>42024</v>
      </c>
      <c r="V105" s="17">
        <v>100</v>
      </c>
      <c r="W105" s="17" t="s">
        <v>1996</v>
      </c>
      <c r="X105" s="17">
        <f t="shared" si="26"/>
        <v>2400</v>
      </c>
      <c r="AA105" s="11"/>
      <c r="AB105" s="11"/>
      <c r="AC105" s="11" t="str">
        <f t="shared" si="27"/>
        <v>Johnny Vingart Kjerside</v>
      </c>
      <c r="AD105" s="11"/>
      <c r="AE105" s="11"/>
      <c r="AF105" s="11"/>
      <c r="AG105" s="11"/>
      <c r="AH105" s="12"/>
      <c r="AI105" s="11" t="str">
        <f>"DL_"&amp;B105</f>
        <v>DL_F14-053</v>
      </c>
      <c r="AJ105" s="11"/>
      <c r="AK105" s="11"/>
      <c r="AL105" s="11"/>
      <c r="AM105" s="11"/>
      <c r="AN105" s="11"/>
      <c r="AO105" s="12"/>
    </row>
    <row r="106" spans="1:41" s="92" customFormat="1" x14ac:dyDescent="0.3">
      <c r="A106" s="11" t="s">
        <v>240</v>
      </c>
      <c r="B106" s="54" t="s">
        <v>1322</v>
      </c>
      <c r="C106" s="22" t="s">
        <v>58</v>
      </c>
      <c r="D106" s="22" t="s">
        <v>699</v>
      </c>
      <c r="E106" s="16">
        <v>42115</v>
      </c>
      <c r="F106" s="53" t="s">
        <v>700</v>
      </c>
      <c r="G106" s="168">
        <v>20269256</v>
      </c>
      <c r="H106" s="14">
        <f t="shared" si="16"/>
        <v>4</v>
      </c>
      <c r="I106" s="14">
        <f t="shared" si="17"/>
        <v>2015</v>
      </c>
      <c r="J106" s="14">
        <f t="shared" si="18"/>
        <v>1</v>
      </c>
      <c r="K106" s="14">
        <f t="shared" si="19"/>
        <v>2</v>
      </c>
      <c r="L106" s="15">
        <v>16</v>
      </c>
      <c r="M106" s="15">
        <v>4</v>
      </c>
      <c r="N106" s="11" t="s">
        <v>1419</v>
      </c>
      <c r="O106" s="11" t="str">
        <f t="shared" si="28"/>
        <v>Sankt Annæ Gymnasium</v>
      </c>
      <c r="P106" s="11" t="s">
        <v>1800</v>
      </c>
      <c r="Q106" s="11" t="s">
        <v>880</v>
      </c>
      <c r="R106" s="11" t="s">
        <v>1782</v>
      </c>
      <c r="S106" s="175" t="str">
        <f>VLOOKUP(GYM!R212,Kommune_Regioner!$A$2:$B$99,2,TRUE)</f>
        <v>Hovedstaden</v>
      </c>
      <c r="T106" s="68" t="str">
        <f t="shared" si="29"/>
        <v>Sjælør Boulevard 135, 2500 Valby</v>
      </c>
      <c r="U106" s="12">
        <v>42008</v>
      </c>
      <c r="V106" s="17">
        <v>100</v>
      </c>
      <c r="W106" s="17" t="s">
        <v>1996</v>
      </c>
      <c r="X106" s="17">
        <f t="shared" si="26"/>
        <v>1600</v>
      </c>
      <c r="Y106" s="11"/>
      <c r="Z106" s="18"/>
      <c r="AA106" s="11"/>
      <c r="AB106" s="11"/>
      <c r="AC106" s="11" t="str">
        <f t="shared" si="27"/>
        <v>Mette Bohn Christiansen</v>
      </c>
      <c r="AD106" s="11"/>
      <c r="AE106" s="11"/>
      <c r="AF106" s="11"/>
      <c r="AG106" s="11"/>
      <c r="AH106" s="12"/>
      <c r="AI106" s="11"/>
      <c r="AJ106" s="11"/>
      <c r="AK106" s="11"/>
      <c r="AL106" s="11"/>
      <c r="AM106" s="11"/>
      <c r="AN106" s="11"/>
      <c r="AO106" s="12"/>
    </row>
    <row r="107" spans="1:41" x14ac:dyDescent="0.3">
      <c r="A107" s="11" t="s">
        <v>240</v>
      </c>
      <c r="B107" s="54" t="s">
        <v>1326</v>
      </c>
      <c r="C107" s="22" t="s">
        <v>6</v>
      </c>
      <c r="D107" s="22" t="s">
        <v>688</v>
      </c>
      <c r="E107" s="16">
        <v>42116</v>
      </c>
      <c r="F107" s="53" t="s">
        <v>689</v>
      </c>
      <c r="G107" s="168">
        <v>29861030</v>
      </c>
      <c r="H107" s="14">
        <f t="shared" si="16"/>
        <v>4</v>
      </c>
      <c r="I107" s="14">
        <f t="shared" si="17"/>
        <v>2015</v>
      </c>
      <c r="J107" s="14">
        <f t="shared" si="18"/>
        <v>1</v>
      </c>
      <c r="K107" s="14">
        <f t="shared" si="19"/>
        <v>2</v>
      </c>
      <c r="L107" s="15">
        <v>24</v>
      </c>
      <c r="M107" s="15">
        <v>1</v>
      </c>
      <c r="N107" s="11" t="s">
        <v>1415</v>
      </c>
      <c r="O107" s="11" t="str">
        <f t="shared" si="28"/>
        <v>Ørestad Gymnasium</v>
      </c>
      <c r="P107" s="11" t="s">
        <v>1184</v>
      </c>
      <c r="Q107" s="11" t="s">
        <v>1828</v>
      </c>
      <c r="R107" s="11" t="s">
        <v>1782</v>
      </c>
      <c r="S107" s="175" t="str">
        <f>VLOOKUP(GYM!R180,Kommune_Regioner!$A$2:$B$99,2,TRUE)</f>
        <v>Hovedstaden</v>
      </c>
      <c r="T107" s="68" t="str">
        <f t="shared" si="29"/>
        <v>Ørestad Boulevard 75, 2300 København S</v>
      </c>
      <c r="U107" s="12">
        <v>42008</v>
      </c>
      <c r="V107" s="17">
        <v>100</v>
      </c>
      <c r="W107" s="17" t="s">
        <v>1996</v>
      </c>
      <c r="X107" s="17">
        <f t="shared" si="26"/>
        <v>2400</v>
      </c>
      <c r="AA107" s="11"/>
      <c r="AB107" s="11"/>
      <c r="AC107" s="11" t="str">
        <f t="shared" si="27"/>
        <v>Sofie Bruhns</v>
      </c>
      <c r="AD107" s="11"/>
      <c r="AE107" s="11"/>
      <c r="AF107" s="11"/>
      <c r="AG107" s="11"/>
      <c r="AH107" s="12"/>
      <c r="AI107" s="11"/>
      <c r="AJ107" s="11"/>
      <c r="AK107" s="11"/>
      <c r="AL107" s="11"/>
      <c r="AM107" s="11"/>
      <c r="AN107" s="11"/>
      <c r="AO107" s="12"/>
    </row>
    <row r="108" spans="1:41" s="92" customFormat="1" x14ac:dyDescent="0.3">
      <c r="A108" s="11" t="s">
        <v>240</v>
      </c>
      <c r="B108" s="54" t="s">
        <v>1290</v>
      </c>
      <c r="C108" s="11" t="s">
        <v>273</v>
      </c>
      <c r="D108" s="11" t="s">
        <v>272</v>
      </c>
      <c r="E108" s="16">
        <v>42117</v>
      </c>
      <c r="F108" s="66" t="s">
        <v>274</v>
      </c>
      <c r="G108" s="166"/>
      <c r="H108" s="14">
        <f t="shared" si="16"/>
        <v>4</v>
      </c>
      <c r="I108" s="14">
        <f t="shared" si="17"/>
        <v>2015</v>
      </c>
      <c r="J108" s="14">
        <f t="shared" si="18"/>
        <v>1</v>
      </c>
      <c r="K108" s="14">
        <f t="shared" si="19"/>
        <v>2</v>
      </c>
      <c r="L108" s="15">
        <v>29</v>
      </c>
      <c r="M108" s="15">
        <v>1</v>
      </c>
      <c r="N108" s="11" t="s">
        <v>1421</v>
      </c>
      <c r="O108" s="11" t="str">
        <f t="shared" si="28"/>
        <v>Rysensteen Gymnasium</v>
      </c>
      <c r="P108" s="11" t="s">
        <v>1083</v>
      </c>
      <c r="Q108" s="11" t="s">
        <v>1752</v>
      </c>
      <c r="R108" s="11" t="s">
        <v>1782</v>
      </c>
      <c r="S108" s="175" t="str">
        <f>VLOOKUP(GYM!R206,Kommune_Regioner!$A$2:$B$99,2,TRUE)</f>
        <v>Hovedstaden</v>
      </c>
      <c r="T108" s="68" t="str">
        <f t="shared" si="29"/>
        <v>Tietgensgade 74, 1704 København V</v>
      </c>
      <c r="U108" s="12">
        <v>41857</v>
      </c>
      <c r="V108" s="17">
        <v>100</v>
      </c>
      <c r="W108" s="17" t="s">
        <v>1996</v>
      </c>
      <c r="X108" s="17">
        <f t="shared" si="26"/>
        <v>2900</v>
      </c>
      <c r="Y108" s="11"/>
      <c r="Z108" s="18">
        <v>41864</v>
      </c>
      <c r="AA108" s="11"/>
      <c r="AB108" s="11"/>
      <c r="AC108" s="11" t="str">
        <f t="shared" si="27"/>
        <v>Søren Søgaard</v>
      </c>
      <c r="AD108" s="11"/>
      <c r="AE108" s="11"/>
      <c r="AF108" s="20"/>
      <c r="AG108" s="20"/>
      <c r="AH108" s="12"/>
      <c r="AI108" s="65" t="str">
        <f>"DL_"&amp;B108</f>
        <v>DL_F14-002</v>
      </c>
      <c r="AJ108" s="11" t="s">
        <v>511</v>
      </c>
      <c r="AK108" s="11"/>
      <c r="AL108" s="11"/>
      <c r="AM108" s="11"/>
      <c r="AN108" s="11"/>
      <c r="AO108" s="12">
        <v>41989</v>
      </c>
    </row>
    <row r="109" spans="1:41" ht="12.75" customHeight="1" x14ac:dyDescent="0.3">
      <c r="A109" s="11" t="s">
        <v>240</v>
      </c>
      <c r="B109" s="54" t="s">
        <v>1329</v>
      </c>
      <c r="C109" s="22" t="s">
        <v>691</v>
      </c>
      <c r="D109" s="22" t="s">
        <v>690</v>
      </c>
      <c r="E109" s="16">
        <v>42118</v>
      </c>
      <c r="F109" s="53" t="s">
        <v>692</v>
      </c>
      <c r="G109" s="168">
        <v>60607862</v>
      </c>
      <c r="H109" s="14">
        <f t="shared" si="16"/>
        <v>4</v>
      </c>
      <c r="I109" s="14">
        <f t="shared" si="17"/>
        <v>2015</v>
      </c>
      <c r="J109" s="14">
        <f t="shared" si="18"/>
        <v>1</v>
      </c>
      <c r="K109" s="14">
        <f t="shared" si="19"/>
        <v>2</v>
      </c>
      <c r="L109" s="15">
        <v>24</v>
      </c>
      <c r="M109" s="15">
        <v>1</v>
      </c>
      <c r="N109" s="11" t="s">
        <v>1415</v>
      </c>
      <c r="O109" s="11" t="str">
        <f t="shared" si="28"/>
        <v>Tørring Gymnasium</v>
      </c>
      <c r="P109" s="11" t="s">
        <v>1848</v>
      </c>
      <c r="Q109" s="11" t="s">
        <v>1849</v>
      </c>
      <c r="R109" s="11" t="s">
        <v>1852</v>
      </c>
      <c r="S109" s="175" t="str">
        <f>VLOOKUP(GYM!R237,Kommune_Regioner!$A$2:$B$99,2,TRUE)</f>
        <v>Hovedstaden</v>
      </c>
      <c r="T109" s="68" t="str">
        <f t="shared" si="29"/>
        <v>Kirkevej 20, 7160 Tørring</v>
      </c>
      <c r="U109" s="12">
        <v>42013</v>
      </c>
      <c r="V109" s="17">
        <v>100</v>
      </c>
      <c r="W109" s="17" t="s">
        <v>1996</v>
      </c>
      <c r="X109" s="17">
        <f t="shared" si="26"/>
        <v>2400</v>
      </c>
      <c r="Z109" s="18">
        <v>42102</v>
      </c>
      <c r="AA109" s="19">
        <v>42110</v>
      </c>
      <c r="AB109" s="11" t="s">
        <v>815</v>
      </c>
      <c r="AC109" s="11" t="str">
        <f t="shared" si="27"/>
        <v>Frank Grønlund Jørgensen</v>
      </c>
      <c r="AD109" s="20" t="s">
        <v>905</v>
      </c>
      <c r="AE109" s="20" t="s">
        <v>816</v>
      </c>
      <c r="AF109" s="11">
        <v>56.018332999999998</v>
      </c>
      <c r="AG109" s="11">
        <v>9.3794439999999994</v>
      </c>
      <c r="AH109" s="12">
        <v>42104</v>
      </c>
      <c r="AI109" s="65" t="s">
        <v>817</v>
      </c>
      <c r="AJ109" s="19">
        <v>42115</v>
      </c>
      <c r="AK109" s="11" t="s">
        <v>838</v>
      </c>
      <c r="AL109" s="11">
        <v>28.6</v>
      </c>
      <c r="AM109" s="11"/>
      <c r="AN109" s="11"/>
      <c r="AO109" s="12"/>
    </row>
    <row r="110" spans="1:41" ht="12.75" customHeight="1" x14ac:dyDescent="0.3">
      <c r="A110" s="11" t="s">
        <v>240</v>
      </c>
      <c r="B110" s="54" t="s">
        <v>1329</v>
      </c>
      <c r="C110" s="22" t="s">
        <v>691</v>
      </c>
      <c r="D110" s="22" t="s">
        <v>690</v>
      </c>
      <c r="E110" s="16">
        <v>42118</v>
      </c>
      <c r="F110" s="53"/>
      <c r="G110" s="168"/>
      <c r="H110" s="14">
        <f t="shared" si="16"/>
        <v>4</v>
      </c>
      <c r="I110" s="14">
        <f t="shared" si="17"/>
        <v>2015</v>
      </c>
      <c r="J110" s="14">
        <f t="shared" si="18"/>
        <v>1</v>
      </c>
      <c r="K110" s="14">
        <f t="shared" si="19"/>
        <v>2</v>
      </c>
      <c r="N110" s="11" t="s">
        <v>1415</v>
      </c>
      <c r="O110" s="11" t="str">
        <f t="shared" si="28"/>
        <v>Tørring Gymnasium</v>
      </c>
      <c r="P110" s="11" t="s">
        <v>1848</v>
      </c>
      <c r="Q110" s="11" t="s">
        <v>1849</v>
      </c>
      <c r="R110" s="11" t="s">
        <v>1852</v>
      </c>
      <c r="S110" s="175" t="str">
        <f>VLOOKUP(GYM!R238,Kommune_Regioner!$A$2:$B$99,2,TRUE)</f>
        <v>Hovedstaden</v>
      </c>
      <c r="T110" s="68" t="str">
        <f t="shared" si="29"/>
        <v>Kirkevej 20, 7160 Tørring</v>
      </c>
      <c r="U110" s="12"/>
      <c r="V110" s="17"/>
      <c r="W110" s="15" t="s">
        <v>1996</v>
      </c>
      <c r="X110" s="17">
        <f t="shared" si="26"/>
        <v>0</v>
      </c>
      <c r="Z110" s="18">
        <v>42102</v>
      </c>
      <c r="AA110" s="19">
        <v>42111</v>
      </c>
      <c r="AB110" s="11" t="s">
        <v>835</v>
      </c>
      <c r="AC110" s="11" t="str">
        <f t="shared" si="27"/>
        <v>Frank Grønlund Jørgensen</v>
      </c>
      <c r="AD110" s="20" t="s">
        <v>906</v>
      </c>
      <c r="AE110" s="20" t="s">
        <v>836</v>
      </c>
      <c r="AF110" s="11">
        <v>56.010832999999998</v>
      </c>
      <c r="AG110" s="11">
        <v>9.4027779999999996</v>
      </c>
      <c r="AH110" s="12">
        <v>42104</v>
      </c>
      <c r="AI110" s="65" t="s">
        <v>837</v>
      </c>
      <c r="AJ110" s="19">
        <v>42115</v>
      </c>
      <c r="AK110" s="11" t="s">
        <v>838</v>
      </c>
      <c r="AL110" s="11">
        <v>24</v>
      </c>
      <c r="AM110" s="11"/>
      <c r="AN110" s="11"/>
      <c r="AO110" s="12"/>
    </row>
    <row r="111" spans="1:41" ht="12.75" customHeight="1" x14ac:dyDescent="0.3">
      <c r="A111" s="177" t="s">
        <v>237</v>
      </c>
      <c r="B111" s="178" t="s">
        <v>1306</v>
      </c>
      <c r="C111" s="177" t="s">
        <v>633</v>
      </c>
      <c r="D111" s="177" t="s">
        <v>502</v>
      </c>
      <c r="E111" s="179">
        <v>42122</v>
      </c>
      <c r="F111" s="180" t="s">
        <v>503</v>
      </c>
      <c r="G111" s="181"/>
      <c r="H111" s="182">
        <f t="shared" si="16"/>
        <v>4</v>
      </c>
      <c r="I111" s="182">
        <f t="shared" si="17"/>
        <v>2015</v>
      </c>
      <c r="J111" s="182">
        <f t="shared" si="18"/>
        <v>1</v>
      </c>
      <c r="K111" s="182">
        <f t="shared" si="19"/>
        <v>2</v>
      </c>
      <c r="L111" s="183">
        <v>30</v>
      </c>
      <c r="M111" s="183">
        <v>2</v>
      </c>
      <c r="N111" s="177" t="s">
        <v>1418</v>
      </c>
      <c r="O111" s="177" t="str">
        <f t="shared" si="28"/>
        <v>Vordingborg Gymnasium &amp; HF</v>
      </c>
      <c r="P111" s="177" t="s">
        <v>1649</v>
      </c>
      <c r="Q111" s="177" t="s">
        <v>1997</v>
      </c>
      <c r="R111" s="177" t="s">
        <v>1843</v>
      </c>
      <c r="S111" s="184" t="str">
        <f>VLOOKUP(GYM!R247,Kommune_Regioner!$A$2:$B$99,2,TRUE)</f>
        <v>Hovedstaden</v>
      </c>
      <c r="T111" s="185" t="str">
        <f t="shared" si="29"/>
        <v>Chr. Richardtsvej 43, 4758 Vordingborg</v>
      </c>
      <c r="U111" s="189">
        <v>41889</v>
      </c>
      <c r="V111" s="186">
        <v>100</v>
      </c>
      <c r="W111" s="186" t="s">
        <v>239</v>
      </c>
      <c r="X111" s="186">
        <f t="shared" si="26"/>
        <v>3000</v>
      </c>
      <c r="Y111" s="177"/>
      <c r="Z111" s="187"/>
      <c r="AA111" s="177"/>
      <c r="AB111" s="177"/>
      <c r="AC111" s="177" t="str">
        <f t="shared" si="27"/>
        <v>Åse Uttenthal</v>
      </c>
      <c r="AD111" s="177"/>
      <c r="AE111" s="177"/>
      <c r="AF111" s="188"/>
      <c r="AG111" s="188"/>
      <c r="AH111" s="189"/>
      <c r="AI111" s="177" t="str">
        <f>"DL_"&amp;B111</f>
        <v>DL_F14-019</v>
      </c>
      <c r="AJ111" s="177"/>
      <c r="AK111" s="177"/>
      <c r="AL111" s="177"/>
      <c r="AM111" s="177"/>
      <c r="AN111" s="177"/>
      <c r="AO111" s="189">
        <v>41989</v>
      </c>
    </row>
    <row r="112" spans="1:41" ht="13.5" customHeight="1" x14ac:dyDescent="0.3">
      <c r="A112" s="11" t="s">
        <v>240</v>
      </c>
      <c r="B112" s="54" t="s">
        <v>1344</v>
      </c>
      <c r="C112" s="11" t="s">
        <v>222</v>
      </c>
      <c r="D112" s="11" t="s">
        <v>735</v>
      </c>
      <c r="E112" s="16">
        <v>42122</v>
      </c>
      <c r="F112" s="66" t="s">
        <v>723</v>
      </c>
      <c r="G112" s="166">
        <v>25398979</v>
      </c>
      <c r="H112" s="14">
        <f t="shared" si="16"/>
        <v>4</v>
      </c>
      <c r="I112" s="14">
        <f t="shared" si="17"/>
        <v>2015</v>
      </c>
      <c r="J112" s="14">
        <f t="shared" si="18"/>
        <v>1</v>
      </c>
      <c r="K112" s="14">
        <f t="shared" si="19"/>
        <v>2</v>
      </c>
      <c r="L112" s="15">
        <v>23</v>
      </c>
      <c r="M112" s="15">
        <v>1</v>
      </c>
      <c r="N112" s="11" t="s">
        <v>1416</v>
      </c>
      <c r="O112" s="11" t="str">
        <f t="shared" si="28"/>
        <v>Himmelev Gymnasium</v>
      </c>
      <c r="P112" s="25" t="s">
        <v>1863</v>
      </c>
      <c r="Q112" s="25" t="s">
        <v>1174</v>
      </c>
      <c r="R112" s="25" t="s">
        <v>1787</v>
      </c>
      <c r="S112" s="175" t="str">
        <f>VLOOKUP(GYM!R118,Kommune_Regioner!$A$2:$B$99,2,TRUE)</f>
        <v>Hovedstaden</v>
      </c>
      <c r="T112" s="68" t="str">
        <f t="shared" si="29"/>
        <v>Herregårdsvej 30, 4000 Roskilde</v>
      </c>
      <c r="U112" s="12">
        <v>42034</v>
      </c>
      <c r="V112" s="17">
        <v>100</v>
      </c>
      <c r="W112" s="17" t="s">
        <v>1996</v>
      </c>
      <c r="X112" s="17">
        <f t="shared" si="26"/>
        <v>2300</v>
      </c>
      <c r="AA112" s="11"/>
      <c r="AB112" s="11"/>
      <c r="AC112" s="11" t="str">
        <f t="shared" si="27"/>
        <v>Mai Bjerg Hagens</v>
      </c>
      <c r="AD112" s="11"/>
      <c r="AE112" s="11"/>
      <c r="AF112" s="11"/>
      <c r="AG112" s="11"/>
      <c r="AH112" s="12"/>
      <c r="AI112" s="11" t="str">
        <f>"DL_"&amp;B112</f>
        <v>DL_F14-057</v>
      </c>
      <c r="AJ112" s="11"/>
      <c r="AK112" s="11"/>
      <c r="AL112" s="11"/>
      <c r="AM112" s="11"/>
      <c r="AN112" s="11"/>
      <c r="AO112" s="12"/>
    </row>
    <row r="113" spans="1:41" ht="13.5" customHeight="1" x14ac:dyDescent="0.3">
      <c r="A113" s="11" t="s">
        <v>240</v>
      </c>
      <c r="B113" s="54" t="s">
        <v>1301</v>
      </c>
      <c r="C113" s="11" t="s">
        <v>385</v>
      </c>
      <c r="D113" s="11" t="s">
        <v>386</v>
      </c>
      <c r="E113" s="16">
        <v>42123</v>
      </c>
      <c r="F113" s="64"/>
      <c r="G113" s="165"/>
      <c r="H113" s="14">
        <f t="shared" si="16"/>
        <v>4</v>
      </c>
      <c r="I113" s="14">
        <f t="shared" si="17"/>
        <v>2015</v>
      </c>
      <c r="J113" s="14">
        <f t="shared" si="18"/>
        <v>1</v>
      </c>
      <c r="K113" s="14">
        <f t="shared" si="19"/>
        <v>2</v>
      </c>
      <c r="N113" s="11" t="s">
        <v>1417</v>
      </c>
      <c r="O113" s="11" t="str">
        <f t="shared" si="28"/>
        <v>Københavns Åbne Gymnasium</v>
      </c>
      <c r="P113" s="11" t="s">
        <v>1835</v>
      </c>
      <c r="Q113" s="11" t="s">
        <v>880</v>
      </c>
      <c r="R113" s="11" t="s">
        <v>1782</v>
      </c>
      <c r="S113" s="175" t="str">
        <f>VLOOKUP(GYM!R135,Kommune_Regioner!$A$2:$B$99,2,TRUE)</f>
        <v>Hovedstaden</v>
      </c>
      <c r="T113" s="68" t="str">
        <f t="shared" si="29"/>
        <v>Sjælør Boulevard 133, 2500 Valby</v>
      </c>
      <c r="U113" s="12"/>
      <c r="V113" s="17"/>
      <c r="W113" s="15" t="s">
        <v>1996</v>
      </c>
      <c r="X113" s="17">
        <f t="shared" si="26"/>
        <v>0</v>
      </c>
      <c r="AA113" s="19">
        <v>42118</v>
      </c>
      <c r="AB113" s="11" t="s">
        <v>848</v>
      </c>
      <c r="AC113" s="11" t="str">
        <f t="shared" si="27"/>
        <v>Martin Mejlhede Jensen</v>
      </c>
      <c r="AD113" s="11"/>
      <c r="AE113" s="11"/>
      <c r="AF113" s="23">
        <v>55.653711000000001</v>
      </c>
      <c r="AG113" s="23">
        <v>12.483806</v>
      </c>
      <c r="AH113" s="12">
        <v>42115</v>
      </c>
      <c r="AI113" s="65" t="s">
        <v>849</v>
      </c>
      <c r="AJ113" s="19">
        <v>42121</v>
      </c>
      <c r="AK113" s="11" t="s">
        <v>838</v>
      </c>
      <c r="AL113" s="11">
        <v>23.8</v>
      </c>
      <c r="AM113" s="11"/>
      <c r="AN113" s="11"/>
      <c r="AO113" s="12"/>
    </row>
    <row r="114" spans="1:41" ht="13.5" customHeight="1" x14ac:dyDescent="0.3">
      <c r="A114" s="11" t="s">
        <v>240</v>
      </c>
      <c r="B114" s="54" t="s">
        <v>1301</v>
      </c>
      <c r="C114" s="11" t="s">
        <v>385</v>
      </c>
      <c r="D114" s="11" t="s">
        <v>386</v>
      </c>
      <c r="E114" s="16">
        <v>42123</v>
      </c>
      <c r="F114" s="64" t="s">
        <v>387</v>
      </c>
      <c r="G114" s="165"/>
      <c r="H114" s="14">
        <f t="shared" si="16"/>
        <v>4</v>
      </c>
      <c r="I114" s="14">
        <f t="shared" si="17"/>
        <v>2015</v>
      </c>
      <c r="J114" s="14">
        <f t="shared" si="18"/>
        <v>1</v>
      </c>
      <c r="K114" s="14">
        <f t="shared" si="19"/>
        <v>2</v>
      </c>
      <c r="L114" s="15">
        <v>28</v>
      </c>
      <c r="M114" s="15">
        <v>1</v>
      </c>
      <c r="N114" s="11" t="s">
        <v>1417</v>
      </c>
      <c r="O114" s="11" t="str">
        <f t="shared" si="28"/>
        <v>Københavns Åbne Gymnasium</v>
      </c>
      <c r="P114" s="11" t="s">
        <v>1835</v>
      </c>
      <c r="Q114" s="11" t="s">
        <v>880</v>
      </c>
      <c r="R114" s="11" t="s">
        <v>1782</v>
      </c>
      <c r="S114" s="175" t="str">
        <f>VLOOKUP(GYM!R136,Kommune_Regioner!$A$2:$B$99,2,TRUE)</f>
        <v>Syddanmark</v>
      </c>
      <c r="T114" s="68" t="str">
        <f t="shared" si="29"/>
        <v>Sjælør Boulevard 133, 2500 Valby</v>
      </c>
      <c r="U114" s="12">
        <v>41872</v>
      </c>
      <c r="V114" s="17">
        <v>100</v>
      </c>
      <c r="W114" s="17" t="s">
        <v>1996</v>
      </c>
      <c r="X114" s="17">
        <f t="shared" si="26"/>
        <v>2800</v>
      </c>
      <c r="Z114" s="18">
        <v>41873</v>
      </c>
      <c r="AA114" s="19">
        <v>41894</v>
      </c>
      <c r="AB114" s="11" t="s">
        <v>514</v>
      </c>
      <c r="AC114" s="11" t="str">
        <f t="shared" si="27"/>
        <v>Martin Mejlhede Jensen</v>
      </c>
      <c r="AD114" s="11"/>
      <c r="AE114" s="11"/>
      <c r="AF114" s="23">
        <v>55.65981</v>
      </c>
      <c r="AG114" s="23">
        <v>12.52876</v>
      </c>
      <c r="AH114" s="12">
        <v>41886</v>
      </c>
      <c r="AI114" s="65" t="str">
        <f>"DL_"&amp;B114</f>
        <v>DL_F14-014</v>
      </c>
      <c r="AJ114" s="11"/>
      <c r="AK114" s="11"/>
      <c r="AL114" s="11"/>
      <c r="AM114" s="11"/>
      <c r="AN114" s="11"/>
      <c r="AO114" s="12">
        <v>41989</v>
      </c>
    </row>
    <row r="115" spans="1:41" ht="13.5" customHeight="1" x14ac:dyDescent="0.3">
      <c r="A115" s="11" t="s">
        <v>240</v>
      </c>
      <c r="B115" s="54" t="s">
        <v>1335</v>
      </c>
      <c r="C115" s="11" t="s">
        <v>913</v>
      </c>
      <c r="D115" s="11" t="s">
        <v>818</v>
      </c>
      <c r="E115" s="16">
        <v>42124</v>
      </c>
      <c r="F115" s="64" t="s">
        <v>894</v>
      </c>
      <c r="G115" s="166"/>
      <c r="H115" s="14">
        <f t="shared" si="16"/>
        <v>4</v>
      </c>
      <c r="I115" s="14">
        <f t="shared" si="17"/>
        <v>2015</v>
      </c>
      <c r="J115" s="14">
        <f t="shared" si="18"/>
        <v>1</v>
      </c>
      <c r="K115" s="14">
        <f t="shared" si="19"/>
        <v>2</v>
      </c>
      <c r="L115" s="15">
        <v>4</v>
      </c>
      <c r="M115" s="15">
        <v>1</v>
      </c>
      <c r="N115" s="11" t="s">
        <v>1417</v>
      </c>
      <c r="O115" s="11" t="str">
        <f t="shared" si="28"/>
        <v>Høng Gymnasium og HF</v>
      </c>
      <c r="P115" s="11" t="s">
        <v>1858</v>
      </c>
      <c r="Q115" s="11" t="s">
        <v>1859</v>
      </c>
      <c r="R115" s="11" t="s">
        <v>1860</v>
      </c>
      <c r="S115" s="175" t="str">
        <f>VLOOKUP(GYM!R127,Kommune_Regioner!$A$2:$B$99,2,TRUE)</f>
        <v>Sjælland</v>
      </c>
      <c r="T115" s="68" t="str">
        <f t="shared" si="29"/>
        <v>Hovedgaden 2, 4270 Høng</v>
      </c>
      <c r="U115" s="12"/>
      <c r="V115" s="17">
        <v>100</v>
      </c>
      <c r="W115" s="15" t="s">
        <v>1996</v>
      </c>
      <c r="X115" s="17">
        <f t="shared" si="26"/>
        <v>400</v>
      </c>
      <c r="Z115" s="18">
        <v>42095</v>
      </c>
      <c r="AA115" s="19">
        <v>42110</v>
      </c>
      <c r="AB115" s="11" t="s">
        <v>819</v>
      </c>
      <c r="AC115" s="11" t="s">
        <v>818</v>
      </c>
      <c r="AD115" s="20" t="s">
        <v>907</v>
      </c>
      <c r="AE115" s="20" t="s">
        <v>820</v>
      </c>
      <c r="AF115" s="11"/>
      <c r="AG115" s="11"/>
      <c r="AH115" s="12">
        <v>42109</v>
      </c>
      <c r="AI115" s="11" t="s">
        <v>822</v>
      </c>
      <c r="AJ115" s="19">
        <v>42115</v>
      </c>
      <c r="AK115" s="11" t="s">
        <v>838</v>
      </c>
      <c r="AL115" s="11">
        <v>16.8</v>
      </c>
      <c r="AM115" s="11"/>
      <c r="AN115" s="11"/>
      <c r="AO115" s="12"/>
    </row>
    <row r="116" spans="1:41" x14ac:dyDescent="0.3">
      <c r="A116" s="11" t="s">
        <v>240</v>
      </c>
      <c r="B116" s="54" t="s">
        <v>1335</v>
      </c>
      <c r="C116" s="11" t="s">
        <v>695</v>
      </c>
      <c r="D116" s="11" t="s">
        <v>693</v>
      </c>
      <c r="E116" s="16">
        <v>42124</v>
      </c>
      <c r="F116" s="64" t="s">
        <v>694</v>
      </c>
      <c r="G116" s="166">
        <v>30283077</v>
      </c>
      <c r="H116" s="14">
        <f t="shared" si="16"/>
        <v>4</v>
      </c>
      <c r="I116" s="14">
        <f t="shared" si="17"/>
        <v>2015</v>
      </c>
      <c r="J116" s="14">
        <f t="shared" si="18"/>
        <v>1</v>
      </c>
      <c r="K116" s="14">
        <f t="shared" si="19"/>
        <v>2</v>
      </c>
      <c r="L116" s="15">
        <v>20</v>
      </c>
      <c r="M116" s="15">
        <v>1</v>
      </c>
      <c r="N116" s="11" t="s">
        <v>1417</v>
      </c>
      <c r="O116" s="11" t="str">
        <f t="shared" si="28"/>
        <v>Køge Private Realskole, Gymnasium</v>
      </c>
      <c r="P116" s="11" t="s">
        <v>1857</v>
      </c>
      <c r="Q116" s="11" t="s">
        <v>1182</v>
      </c>
      <c r="R116" s="11" t="s">
        <v>1820</v>
      </c>
      <c r="S116" s="175" t="str">
        <f>VLOOKUP(GYM!R151,Kommune_Regioner!$A$2:$B$99,2,TRUE)</f>
        <v>Hovedstaden</v>
      </c>
      <c r="T116" s="68" t="str">
        <f t="shared" si="29"/>
        <v>Ølby Center 50, 4600 Køge</v>
      </c>
      <c r="U116" s="12">
        <v>42017</v>
      </c>
      <c r="V116" s="17">
        <v>100</v>
      </c>
      <c r="W116" s="15" t="s">
        <v>1996</v>
      </c>
      <c r="X116" s="17">
        <f t="shared" si="26"/>
        <v>2000</v>
      </c>
      <c r="Y116" s="11" t="s">
        <v>782</v>
      </c>
      <c r="Z116" s="18">
        <v>42095</v>
      </c>
      <c r="AA116" s="19">
        <v>42117</v>
      </c>
      <c r="AB116" s="11" t="s">
        <v>847</v>
      </c>
      <c r="AC116" s="11" t="str">
        <f t="shared" ref="AC116:AC147" si="30">D116</f>
        <v>Marie Kvist Bondesen</v>
      </c>
      <c r="AD116" s="11"/>
      <c r="AE116" s="11"/>
      <c r="AF116" s="29">
        <v>55.457900000000002</v>
      </c>
      <c r="AG116" s="11">
        <v>12.1638</v>
      </c>
      <c r="AH116" s="12">
        <v>42117</v>
      </c>
      <c r="AI116" s="11" t="s">
        <v>821</v>
      </c>
      <c r="AJ116" s="19">
        <v>42121</v>
      </c>
      <c r="AK116" s="11" t="s">
        <v>838</v>
      </c>
      <c r="AL116" s="11">
        <v>9.68</v>
      </c>
      <c r="AM116" s="11"/>
      <c r="AN116" s="11"/>
      <c r="AO116" s="12"/>
    </row>
    <row r="117" spans="1:41" x14ac:dyDescent="0.3">
      <c r="A117" s="11" t="s">
        <v>240</v>
      </c>
      <c r="B117" s="54" t="s">
        <v>1336</v>
      </c>
      <c r="C117" s="11" t="s">
        <v>695</v>
      </c>
      <c r="D117" s="11" t="s">
        <v>693</v>
      </c>
      <c r="E117" s="16">
        <v>42129</v>
      </c>
      <c r="F117" s="64" t="s">
        <v>694</v>
      </c>
      <c r="G117" s="166">
        <v>30283077</v>
      </c>
      <c r="H117" s="14">
        <f t="shared" si="16"/>
        <v>5</v>
      </c>
      <c r="I117" s="14">
        <f t="shared" si="17"/>
        <v>2015</v>
      </c>
      <c r="J117" s="14">
        <f t="shared" si="18"/>
        <v>1</v>
      </c>
      <c r="K117" s="14">
        <f t="shared" si="19"/>
        <v>2</v>
      </c>
      <c r="L117" s="15">
        <v>16</v>
      </c>
      <c r="M117" s="15">
        <v>1</v>
      </c>
      <c r="N117" s="11" t="s">
        <v>1417</v>
      </c>
      <c r="O117" s="11" t="str">
        <f t="shared" si="28"/>
        <v>Køge Private Realskole, Gymnasium</v>
      </c>
      <c r="P117" s="11" t="s">
        <v>1857</v>
      </c>
      <c r="Q117" s="11" t="s">
        <v>1182</v>
      </c>
      <c r="R117" s="11" t="s">
        <v>1820</v>
      </c>
      <c r="S117" s="175" t="str">
        <f>VLOOKUP(GYM!R152,Kommune_Regioner!$A$2:$B$99,2,TRUE)</f>
        <v>Hovedstaden</v>
      </c>
      <c r="T117" s="68" t="str">
        <f t="shared" si="29"/>
        <v>Ølby Center 50, 4600 Køge</v>
      </c>
      <c r="U117" s="12">
        <v>42017</v>
      </c>
      <c r="V117" s="17">
        <v>100</v>
      </c>
      <c r="W117" s="15" t="s">
        <v>1996</v>
      </c>
      <c r="X117" s="17">
        <f t="shared" si="26"/>
        <v>1600</v>
      </c>
      <c r="Z117" s="18">
        <v>42095</v>
      </c>
      <c r="AA117" s="19">
        <v>42122</v>
      </c>
      <c r="AB117" s="11" t="s">
        <v>861</v>
      </c>
      <c r="AC117" s="11" t="str">
        <f t="shared" si="30"/>
        <v>Marie Kvist Bondesen</v>
      </c>
      <c r="AD117" s="11"/>
      <c r="AE117" s="11"/>
      <c r="AF117" s="11">
        <v>55.514099999999999</v>
      </c>
      <c r="AG117" s="11">
        <v>12.149800000000001</v>
      </c>
      <c r="AH117" s="12">
        <v>42122</v>
      </c>
      <c r="AI117" s="11" t="str">
        <f>"DL_"&amp;B117</f>
        <v>DL_F14-049</v>
      </c>
      <c r="AJ117" s="19">
        <v>42123</v>
      </c>
      <c r="AK117" s="11" t="s">
        <v>838</v>
      </c>
      <c r="AL117" s="11">
        <v>5.0999999999999996</v>
      </c>
      <c r="AM117" s="11"/>
      <c r="AN117" s="11"/>
      <c r="AO117" s="12"/>
    </row>
    <row r="118" spans="1:41" s="92" customFormat="1" x14ac:dyDescent="0.3">
      <c r="A118" s="177" t="s">
        <v>237</v>
      </c>
      <c r="B118" s="178" t="s">
        <v>1353</v>
      </c>
      <c r="C118" s="177" t="s">
        <v>779</v>
      </c>
      <c r="D118" s="177" t="s">
        <v>780</v>
      </c>
      <c r="E118" s="179">
        <v>42130</v>
      </c>
      <c r="F118" s="180" t="s">
        <v>781</v>
      </c>
      <c r="G118" s="196" t="s">
        <v>895</v>
      </c>
      <c r="H118" s="182">
        <f t="shared" si="16"/>
        <v>5</v>
      </c>
      <c r="I118" s="182">
        <f t="shared" si="17"/>
        <v>2015</v>
      </c>
      <c r="J118" s="182">
        <f t="shared" si="18"/>
        <v>1</v>
      </c>
      <c r="K118" s="182">
        <f t="shared" si="19"/>
        <v>2</v>
      </c>
      <c r="L118" s="197">
        <v>8</v>
      </c>
      <c r="M118" s="183">
        <v>1</v>
      </c>
      <c r="N118" s="177" t="s">
        <v>1416</v>
      </c>
      <c r="O118" s="177" t="str">
        <f t="shared" si="28"/>
        <v>Aurehøj Gymnasium</v>
      </c>
      <c r="P118" s="177" t="s">
        <v>1989</v>
      </c>
      <c r="Q118" s="177" t="s">
        <v>1068</v>
      </c>
      <c r="R118" s="177" t="s">
        <v>1796</v>
      </c>
      <c r="S118" s="184" t="str">
        <f>VLOOKUP(GYM!R18,Kommune_Regioner!$A$2:$B$99,2,TRUE)</f>
        <v>Hovedstaden</v>
      </c>
      <c r="T118" s="177" t="str">
        <f t="shared" si="29"/>
        <v>Skolevej 7, 2820 Gentofte</v>
      </c>
      <c r="U118" s="189">
        <v>42082</v>
      </c>
      <c r="V118" s="186">
        <v>100</v>
      </c>
      <c r="W118" s="183" t="s">
        <v>239</v>
      </c>
      <c r="X118" s="186">
        <f t="shared" si="26"/>
        <v>800</v>
      </c>
      <c r="Y118" s="177"/>
      <c r="Z118" s="187">
        <v>42095</v>
      </c>
      <c r="AA118" s="177"/>
      <c r="AB118" s="177"/>
      <c r="AC118" s="177" t="str">
        <f t="shared" si="30"/>
        <v>Anne Winther Jørgensen</v>
      </c>
      <c r="AD118" s="177"/>
      <c r="AE118" s="177"/>
      <c r="AF118" s="177"/>
      <c r="AG118" s="177"/>
      <c r="AH118" s="189"/>
      <c r="AI118" s="177" t="e">
        <f>"DL_"&amp;#REF!</f>
        <v>#REF!</v>
      </c>
      <c r="AJ118" s="177"/>
      <c r="AK118" s="177"/>
      <c r="AL118" s="177"/>
      <c r="AM118" s="177"/>
      <c r="AN118" s="177"/>
      <c r="AO118" s="189"/>
    </row>
    <row r="119" spans="1:41" x14ac:dyDescent="0.3">
      <c r="A119" s="177" t="s">
        <v>237</v>
      </c>
      <c r="B119" s="178" t="s">
        <v>1363</v>
      </c>
      <c r="C119" s="194" t="s">
        <v>223</v>
      </c>
      <c r="D119" s="194" t="s">
        <v>832</v>
      </c>
      <c r="E119" s="179">
        <v>42130</v>
      </c>
      <c r="F119" s="194" t="s">
        <v>233</v>
      </c>
      <c r="G119" s="195">
        <v>29866967</v>
      </c>
      <c r="H119" s="182">
        <f t="shared" si="16"/>
        <v>5</v>
      </c>
      <c r="I119" s="182">
        <f t="shared" si="17"/>
        <v>2015</v>
      </c>
      <c r="J119" s="182">
        <f t="shared" si="18"/>
        <v>1</v>
      </c>
      <c r="K119" s="182">
        <f t="shared" si="19"/>
        <v>2</v>
      </c>
      <c r="L119" s="183">
        <v>28</v>
      </c>
      <c r="M119" s="183">
        <v>2</v>
      </c>
      <c r="N119" s="177" t="s">
        <v>1417</v>
      </c>
      <c r="O119" s="177" t="str">
        <f t="shared" si="28"/>
        <v>Rødovre Gymnasium</v>
      </c>
      <c r="P119" s="194" t="s">
        <v>833</v>
      </c>
      <c r="Q119" s="194" t="s">
        <v>834</v>
      </c>
      <c r="R119" s="194" t="s">
        <v>1825</v>
      </c>
      <c r="S119" s="184" t="str">
        <f>VLOOKUP(GYM!R187,Kommune_Regioner!$A$2:$B$99,2,TRUE)</f>
        <v>Hovedstaden</v>
      </c>
      <c r="T119" s="185" t="str">
        <f t="shared" si="29"/>
        <v>hendrikholms bouleward 28, 2610 Rødovre</v>
      </c>
      <c r="U119" s="189">
        <v>42110</v>
      </c>
      <c r="V119" s="186">
        <v>100</v>
      </c>
      <c r="W119" s="183" t="s">
        <v>239</v>
      </c>
      <c r="X119" s="186">
        <f t="shared" si="26"/>
        <v>2800</v>
      </c>
      <c r="Y119" s="177"/>
      <c r="Z119" s="187">
        <v>42111</v>
      </c>
      <c r="AA119" s="177"/>
      <c r="AB119" s="177"/>
      <c r="AC119" s="177" t="str">
        <f t="shared" si="30"/>
        <v>liane gerup damsø</v>
      </c>
      <c r="AD119" s="177"/>
      <c r="AE119" s="177"/>
      <c r="AF119" s="177"/>
      <c r="AG119" s="177"/>
      <c r="AH119" s="189"/>
      <c r="AI119" s="177" t="str">
        <f>"DL_"&amp;B119</f>
        <v>DL_F14-083</v>
      </c>
      <c r="AJ119" s="177"/>
      <c r="AK119" s="177"/>
      <c r="AL119" s="177"/>
      <c r="AM119" s="177"/>
      <c r="AN119" s="177"/>
      <c r="AO119" s="189"/>
    </row>
    <row r="120" spans="1:41" s="92" customFormat="1" x14ac:dyDescent="0.3">
      <c r="A120" s="177" t="s">
        <v>237</v>
      </c>
      <c r="B120" s="178" t="s">
        <v>1334</v>
      </c>
      <c r="C120" s="177" t="s">
        <v>633</v>
      </c>
      <c r="D120" s="177" t="s">
        <v>707</v>
      </c>
      <c r="E120" s="179">
        <v>42130</v>
      </c>
      <c r="F120" s="180" t="s">
        <v>709</v>
      </c>
      <c r="G120" s="196">
        <v>40685274</v>
      </c>
      <c r="H120" s="182">
        <f t="shared" si="16"/>
        <v>5</v>
      </c>
      <c r="I120" s="182">
        <f t="shared" si="17"/>
        <v>2015</v>
      </c>
      <c r="J120" s="182">
        <f t="shared" si="18"/>
        <v>1</v>
      </c>
      <c r="K120" s="182">
        <f t="shared" si="19"/>
        <v>2</v>
      </c>
      <c r="L120" s="183">
        <v>15</v>
      </c>
      <c r="M120" s="183">
        <v>1</v>
      </c>
      <c r="N120" s="177" t="s">
        <v>1415</v>
      </c>
      <c r="O120" s="177" t="str">
        <f t="shared" si="28"/>
        <v>Vordingborg Gymnasium &amp; HF</v>
      </c>
      <c r="P120" s="177" t="s">
        <v>1998</v>
      </c>
      <c r="Q120" s="177" t="s">
        <v>1999</v>
      </c>
      <c r="R120" s="177" t="s">
        <v>1843</v>
      </c>
      <c r="S120" s="184" t="str">
        <f>VLOOKUP(GYM!R248,Kommune_Regioner!$A$2:$B$99,2,TRUE)</f>
        <v>Hovedstaden</v>
      </c>
      <c r="T120" s="185" t="str">
        <f t="shared" si="29"/>
        <v>Chr. Richardtsvej 44, 4759 Vordingborg</v>
      </c>
      <c r="U120" s="189">
        <v>42017</v>
      </c>
      <c r="V120" s="186">
        <v>100</v>
      </c>
      <c r="W120" s="183" t="s">
        <v>239</v>
      </c>
      <c r="X120" s="186">
        <f t="shared" si="26"/>
        <v>1500</v>
      </c>
      <c r="Y120" s="177" t="s">
        <v>708</v>
      </c>
      <c r="Z120" s="187"/>
      <c r="AA120" s="177"/>
      <c r="AB120" s="177"/>
      <c r="AC120" s="177" t="str">
        <f t="shared" si="30"/>
        <v>Jeppe Mordhorst</v>
      </c>
      <c r="AD120" s="177"/>
      <c r="AE120" s="177"/>
      <c r="AF120" s="177"/>
      <c r="AG120" s="177"/>
      <c r="AH120" s="189"/>
      <c r="AI120" s="177" t="str">
        <f>"DL_"&amp;B120</f>
        <v>DL_F14-047</v>
      </c>
      <c r="AJ120" s="177"/>
      <c r="AK120" s="177"/>
      <c r="AL120" s="177"/>
      <c r="AM120" s="177"/>
      <c r="AN120" s="177"/>
      <c r="AO120" s="189"/>
    </row>
    <row r="121" spans="1:41" x14ac:dyDescent="0.3">
      <c r="A121" s="11" t="s">
        <v>714</v>
      </c>
      <c r="B121" s="54" t="s">
        <v>1338</v>
      </c>
      <c r="C121" s="11" t="s">
        <v>633</v>
      </c>
      <c r="D121" s="11" t="s">
        <v>632</v>
      </c>
      <c r="E121" s="16">
        <v>42131</v>
      </c>
      <c r="F121" s="64" t="s">
        <v>634</v>
      </c>
      <c r="G121" s="166">
        <v>29122221</v>
      </c>
      <c r="H121" s="14">
        <f t="shared" si="16"/>
        <v>5</v>
      </c>
      <c r="I121" s="14">
        <f t="shared" si="17"/>
        <v>2015</v>
      </c>
      <c r="J121" s="14">
        <f t="shared" si="18"/>
        <v>1</v>
      </c>
      <c r="K121" s="14">
        <f t="shared" si="19"/>
        <v>2</v>
      </c>
      <c r="L121" s="15">
        <v>15</v>
      </c>
      <c r="M121" s="15">
        <v>1</v>
      </c>
      <c r="N121" s="11" t="s">
        <v>1419</v>
      </c>
      <c r="O121" s="11" t="str">
        <f t="shared" si="28"/>
        <v>Vordingborg Gymnasium &amp; HF</v>
      </c>
      <c r="P121" s="11" t="s">
        <v>1429</v>
      </c>
      <c r="Q121" s="11" t="s">
        <v>1430</v>
      </c>
      <c r="R121" s="11" t="s">
        <v>1843</v>
      </c>
      <c r="S121" s="175" t="str">
        <f>VLOOKUP(GYM!R250,Kommune_Regioner!$A$2:$B$99,2,TRUE)</f>
        <v>Hovedstaden</v>
      </c>
      <c r="T121" s="68" t="str">
        <f t="shared" si="29"/>
        <v>Chr. Richardtsvej 45, 4760 Vordingborg</v>
      </c>
      <c r="U121" s="12">
        <v>42018</v>
      </c>
      <c r="V121" s="17">
        <v>100</v>
      </c>
      <c r="W121" s="15" t="s">
        <v>1996</v>
      </c>
      <c r="X121" s="17">
        <f t="shared" si="26"/>
        <v>1500</v>
      </c>
      <c r="Z121" s="18">
        <v>42095</v>
      </c>
      <c r="AA121" s="19">
        <v>42110</v>
      </c>
      <c r="AB121" s="11" t="s">
        <v>823</v>
      </c>
      <c r="AC121" s="11" t="str">
        <f t="shared" si="30"/>
        <v>Nils Skov Jørgensen</v>
      </c>
      <c r="AD121" s="11"/>
      <c r="AE121" s="11"/>
      <c r="AF121" s="11"/>
      <c r="AG121" s="11"/>
      <c r="AH121" s="12">
        <v>42109</v>
      </c>
      <c r="AI121" s="11" t="str">
        <f>"DL_"&amp;B121</f>
        <v>DL_F14-051</v>
      </c>
      <c r="AJ121" s="19">
        <v>42115</v>
      </c>
      <c r="AK121" s="11" t="s">
        <v>838</v>
      </c>
      <c r="AL121" s="69">
        <v>4.5</v>
      </c>
      <c r="AM121" s="11"/>
      <c r="AN121" s="11"/>
      <c r="AO121" s="12"/>
    </row>
    <row r="122" spans="1:41" x14ac:dyDescent="0.3">
      <c r="A122" s="11" t="s">
        <v>240</v>
      </c>
      <c r="B122" s="54" t="s">
        <v>1348</v>
      </c>
      <c r="C122" s="11" t="s">
        <v>43</v>
      </c>
      <c r="D122" s="11" t="s">
        <v>738</v>
      </c>
      <c r="E122" s="16">
        <v>42132</v>
      </c>
      <c r="F122" s="66" t="s">
        <v>726</v>
      </c>
      <c r="G122" s="166">
        <v>24677788</v>
      </c>
      <c r="H122" s="14">
        <f t="shared" si="16"/>
        <v>5</v>
      </c>
      <c r="I122" s="14">
        <f t="shared" si="17"/>
        <v>2015</v>
      </c>
      <c r="J122" s="14">
        <f t="shared" si="18"/>
        <v>1</v>
      </c>
      <c r="K122" s="14">
        <f t="shared" si="19"/>
        <v>2</v>
      </c>
      <c r="L122" s="15">
        <v>15</v>
      </c>
      <c r="M122" s="15">
        <v>1</v>
      </c>
      <c r="N122" s="11" t="s">
        <v>1415</v>
      </c>
      <c r="O122" s="11" t="str">
        <f t="shared" si="28"/>
        <v>Gribskov Gymnasium</v>
      </c>
      <c r="P122" s="11" t="s">
        <v>1215</v>
      </c>
      <c r="Q122" s="11" t="s">
        <v>1759</v>
      </c>
      <c r="R122" s="11" t="s">
        <v>1781</v>
      </c>
      <c r="S122" s="175" t="str">
        <f>VLOOKUP(GYM!R96,Kommune_Regioner!$A$2:$B$99,2,TRUE)</f>
        <v>Hovedstaden</v>
      </c>
      <c r="T122" s="68" t="str">
        <f t="shared" si="29"/>
        <v>Østergade 52, 3200 Helsinge</v>
      </c>
      <c r="U122" s="12">
        <v>42040</v>
      </c>
      <c r="V122" s="17">
        <v>100</v>
      </c>
      <c r="W122" s="15" t="s">
        <v>1996</v>
      </c>
      <c r="X122" s="17">
        <f t="shared" si="26"/>
        <v>1500</v>
      </c>
      <c r="Z122" s="18">
        <v>42095</v>
      </c>
      <c r="AA122" s="19">
        <v>42118</v>
      </c>
      <c r="AB122" s="11" t="s">
        <v>850</v>
      </c>
      <c r="AC122" s="11" t="str">
        <f t="shared" si="30"/>
        <v>Morten Wermer</v>
      </c>
      <c r="AD122" s="11"/>
      <c r="AE122" s="11"/>
      <c r="AF122" s="11">
        <v>56.071890000000003</v>
      </c>
      <c r="AG122" s="11">
        <v>12.210407</v>
      </c>
      <c r="AH122" s="12">
        <v>42114</v>
      </c>
      <c r="AI122" s="11" t="str">
        <f>"DL_"&amp;B122</f>
        <v>DL_F14-062</v>
      </c>
      <c r="AJ122" s="19">
        <v>42121</v>
      </c>
      <c r="AK122" s="11" t="s">
        <v>838</v>
      </c>
      <c r="AL122" s="11">
        <v>17.899999999999999</v>
      </c>
      <c r="AM122" s="11"/>
      <c r="AN122" s="11"/>
      <c r="AO122" s="12"/>
    </row>
    <row r="123" spans="1:41" x14ac:dyDescent="0.3">
      <c r="A123" s="11" t="s">
        <v>240</v>
      </c>
      <c r="B123" s="54" t="s">
        <v>1333</v>
      </c>
      <c r="C123" s="11" t="s">
        <v>633</v>
      </c>
      <c r="D123" s="11" t="s">
        <v>502</v>
      </c>
      <c r="E123" s="16">
        <v>42136</v>
      </c>
      <c r="F123" s="64" t="s">
        <v>503</v>
      </c>
      <c r="G123" s="166">
        <v>23711143</v>
      </c>
      <c r="H123" s="14">
        <f t="shared" si="16"/>
        <v>5</v>
      </c>
      <c r="I123" s="14">
        <f t="shared" si="17"/>
        <v>2015</v>
      </c>
      <c r="J123" s="14">
        <f t="shared" si="18"/>
        <v>1</v>
      </c>
      <c r="K123" s="14">
        <f t="shared" si="19"/>
        <v>2</v>
      </c>
      <c r="L123" s="15">
        <v>30</v>
      </c>
      <c r="M123" s="15">
        <v>2</v>
      </c>
      <c r="N123" s="11" t="s">
        <v>1416</v>
      </c>
      <c r="O123" s="11" t="str">
        <f t="shared" si="28"/>
        <v>Vordingborg Gymnasium &amp; HF</v>
      </c>
      <c r="P123" s="11" t="s">
        <v>1855</v>
      </c>
      <c r="Q123" s="11" t="s">
        <v>1856</v>
      </c>
      <c r="R123" s="11" t="s">
        <v>1843</v>
      </c>
      <c r="S123" s="175" t="str">
        <f>VLOOKUP(GYM!R251,Kommune_Regioner!$A$2:$B$99,2,TRUE)</f>
        <v>Midtjylland</v>
      </c>
      <c r="T123" s="68" t="str">
        <f t="shared" si="29"/>
        <v>Chr. Richardsvej 45, 4760 vordingborg</v>
      </c>
      <c r="U123" s="12">
        <v>42017</v>
      </c>
      <c r="V123" s="17">
        <v>100</v>
      </c>
      <c r="W123" s="15" t="s">
        <v>1996</v>
      </c>
      <c r="X123" s="17">
        <f t="shared" si="26"/>
        <v>3000</v>
      </c>
      <c r="Y123" s="27" t="s">
        <v>740</v>
      </c>
      <c r="Z123" s="18">
        <v>42095</v>
      </c>
      <c r="AA123" s="19">
        <v>42121</v>
      </c>
      <c r="AB123" s="11" t="s">
        <v>857</v>
      </c>
      <c r="AC123" s="11" t="str">
        <f t="shared" si="30"/>
        <v>Åse Uttenthal</v>
      </c>
      <c r="AD123" s="11"/>
      <c r="AE123" s="11"/>
      <c r="AF123" s="11">
        <v>55.007306370000002</v>
      </c>
      <c r="AG123" s="11">
        <v>11.912925</v>
      </c>
      <c r="AH123" s="12">
        <v>42117</v>
      </c>
      <c r="AI123" s="65" t="str">
        <f>"DL_"&amp;B123</f>
        <v>DL_F14-046</v>
      </c>
      <c r="AJ123" s="19">
        <v>42123</v>
      </c>
      <c r="AK123" s="11" t="s">
        <v>838</v>
      </c>
      <c r="AL123" s="11">
        <v>14.9</v>
      </c>
      <c r="AM123" s="11"/>
      <c r="AN123" s="11"/>
      <c r="AO123" s="12"/>
    </row>
    <row r="124" spans="1:41" x14ac:dyDescent="0.3">
      <c r="A124" s="11" t="s">
        <v>240</v>
      </c>
      <c r="B124" s="54" t="s">
        <v>1254</v>
      </c>
      <c r="C124" s="11" t="s">
        <v>58</v>
      </c>
      <c r="D124" s="11" t="s">
        <v>57</v>
      </c>
      <c r="E124" s="16">
        <v>42137</v>
      </c>
      <c r="F124" s="66" t="s">
        <v>56</v>
      </c>
      <c r="G124" s="166"/>
      <c r="H124" s="14">
        <f t="shared" si="16"/>
        <v>5</v>
      </c>
      <c r="I124" s="14">
        <f t="shared" si="17"/>
        <v>2015</v>
      </c>
      <c r="J124" s="14">
        <f t="shared" si="18"/>
        <v>1</v>
      </c>
      <c r="K124" s="14">
        <f t="shared" si="19"/>
        <v>2</v>
      </c>
      <c r="L124" s="15">
        <v>15</v>
      </c>
      <c r="M124" s="15">
        <v>1</v>
      </c>
      <c r="N124" s="11" t="s">
        <v>1421</v>
      </c>
      <c r="O124" s="11" t="str">
        <f t="shared" si="28"/>
        <v>Sankt Annæ Gymnasium</v>
      </c>
      <c r="P124" s="87" t="s">
        <v>1800</v>
      </c>
      <c r="Q124" s="87" t="s">
        <v>880</v>
      </c>
      <c r="R124" s="87" t="s">
        <v>1782</v>
      </c>
      <c r="S124" s="175" t="str">
        <f>VLOOKUP(GYM!R213,Kommune_Regioner!$A$2:$B$99,2,TRUE)</f>
        <v>Sjælland</v>
      </c>
      <c r="T124" s="68" t="str">
        <f t="shared" si="29"/>
        <v>Sjælør Boulevard 135, 2500 Valby</v>
      </c>
      <c r="U124" s="16">
        <v>41780</v>
      </c>
      <c r="V124" s="17">
        <v>50</v>
      </c>
      <c r="W124" s="17" t="s">
        <v>1996</v>
      </c>
      <c r="X124" s="17">
        <f t="shared" si="26"/>
        <v>750</v>
      </c>
      <c r="Z124" s="18">
        <v>42095</v>
      </c>
      <c r="AA124" s="19">
        <v>42123</v>
      </c>
      <c r="AB124" s="11" t="s">
        <v>885</v>
      </c>
      <c r="AC124" s="11" t="str">
        <f t="shared" si="30"/>
        <v>Hans Marker</v>
      </c>
      <c r="AD124" s="11" t="s">
        <v>890</v>
      </c>
      <c r="AE124" s="11" t="s">
        <v>891</v>
      </c>
      <c r="AF124" s="11">
        <v>55.608632999999998</v>
      </c>
      <c r="AG124" s="11">
        <v>12.337417</v>
      </c>
      <c r="AH124" s="12">
        <v>42122</v>
      </c>
      <c r="AI124" s="65" t="s">
        <v>888</v>
      </c>
      <c r="AJ124" s="19">
        <v>42130</v>
      </c>
      <c r="AK124" s="11" t="s">
        <v>838</v>
      </c>
      <c r="AL124" s="11">
        <v>2.98</v>
      </c>
      <c r="AM124" s="11"/>
      <c r="AN124" s="11"/>
      <c r="AO124" s="12">
        <v>41989</v>
      </c>
    </row>
    <row r="125" spans="1:41" x14ac:dyDescent="0.3">
      <c r="A125" s="11" t="s">
        <v>240</v>
      </c>
      <c r="B125" s="54" t="s">
        <v>1254</v>
      </c>
      <c r="C125" s="11" t="s">
        <v>58</v>
      </c>
      <c r="D125" s="11" t="s">
        <v>57</v>
      </c>
      <c r="E125" s="16">
        <v>42137</v>
      </c>
      <c r="F125" s="66" t="s">
        <v>56</v>
      </c>
      <c r="G125" s="166"/>
      <c r="H125" s="14">
        <f t="shared" si="16"/>
        <v>5</v>
      </c>
      <c r="I125" s="14">
        <f t="shared" si="17"/>
        <v>2015</v>
      </c>
      <c r="J125" s="14">
        <f t="shared" si="18"/>
        <v>1</v>
      </c>
      <c r="K125" s="14">
        <f t="shared" si="19"/>
        <v>2</v>
      </c>
      <c r="N125" s="11" t="s">
        <v>1421</v>
      </c>
      <c r="O125" s="11" t="str">
        <f t="shared" si="28"/>
        <v>Sankt Annæ Gymnasium</v>
      </c>
      <c r="P125" s="87" t="s">
        <v>1800</v>
      </c>
      <c r="Q125" s="87" t="s">
        <v>880</v>
      </c>
      <c r="R125" s="87" t="s">
        <v>1782</v>
      </c>
      <c r="S125" s="175" t="str">
        <f>VLOOKUP(GYM!R214,Kommune_Regioner!$A$2:$B$99,2,TRUE)</f>
        <v>Sjælland</v>
      </c>
      <c r="T125" s="68" t="str">
        <f t="shared" si="29"/>
        <v>Sjælør Boulevard 135, 2500 Valby</v>
      </c>
      <c r="U125" s="16">
        <v>41780</v>
      </c>
      <c r="V125" s="17">
        <v>50</v>
      </c>
      <c r="W125" s="15" t="s">
        <v>1996</v>
      </c>
      <c r="X125" s="17">
        <f t="shared" si="26"/>
        <v>0</v>
      </c>
      <c r="Z125" s="18">
        <v>42095</v>
      </c>
      <c r="AA125" s="19">
        <v>42123</v>
      </c>
      <c r="AB125" s="11" t="s">
        <v>936</v>
      </c>
      <c r="AC125" s="11" t="str">
        <f t="shared" si="30"/>
        <v>Hans Marker</v>
      </c>
      <c r="AD125" s="11" t="s">
        <v>890</v>
      </c>
      <c r="AE125" s="11" t="s">
        <v>891</v>
      </c>
      <c r="AF125" s="11">
        <v>55.608632999999998</v>
      </c>
      <c r="AG125" s="11">
        <v>12.337417</v>
      </c>
      <c r="AH125" s="12">
        <v>42122</v>
      </c>
      <c r="AI125" s="65" t="s">
        <v>889</v>
      </c>
      <c r="AJ125" s="19">
        <v>42130</v>
      </c>
      <c r="AK125" s="11" t="s">
        <v>838</v>
      </c>
      <c r="AL125" s="11">
        <v>6.84</v>
      </c>
      <c r="AM125" s="11"/>
      <c r="AN125" s="11"/>
      <c r="AO125" s="12">
        <v>41989</v>
      </c>
    </row>
    <row r="126" spans="1:41" s="92" customFormat="1" x14ac:dyDescent="0.3">
      <c r="A126" s="11" t="s">
        <v>240</v>
      </c>
      <c r="B126" s="54" t="s">
        <v>1343</v>
      </c>
      <c r="C126" s="11" t="s">
        <v>165</v>
      </c>
      <c r="D126" s="11" t="s">
        <v>734</v>
      </c>
      <c r="E126" s="16">
        <v>42143</v>
      </c>
      <c r="F126" s="66" t="s">
        <v>722</v>
      </c>
      <c r="G126" s="166">
        <v>23234288</v>
      </c>
      <c r="H126" s="14">
        <f t="shared" si="16"/>
        <v>5</v>
      </c>
      <c r="I126" s="14">
        <f t="shared" si="17"/>
        <v>2015</v>
      </c>
      <c r="J126" s="14">
        <f t="shared" si="18"/>
        <v>1</v>
      </c>
      <c r="K126" s="14">
        <f t="shared" si="19"/>
        <v>2</v>
      </c>
      <c r="L126" s="15">
        <v>22</v>
      </c>
      <c r="M126" s="15">
        <v>2</v>
      </c>
      <c r="N126" s="11" t="s">
        <v>1420</v>
      </c>
      <c r="O126" s="11" t="str">
        <f t="shared" si="28"/>
        <v>Greve Gymnasium</v>
      </c>
      <c r="P126" s="11" t="s">
        <v>1811</v>
      </c>
      <c r="Q126" s="11" t="s">
        <v>1861</v>
      </c>
      <c r="R126" s="11" t="s">
        <v>1812</v>
      </c>
      <c r="S126" s="175" t="str">
        <f>VLOOKUP(GYM!R93,Kommune_Regioner!$A$2:$B$99,2,TRUE)</f>
        <v>Hovedstaden</v>
      </c>
      <c r="T126" s="68" t="str">
        <f t="shared" si="29"/>
        <v xml:space="preserve">Rådhusholmen 12, 2670 Greve </v>
      </c>
      <c r="U126" s="12">
        <v>42026</v>
      </c>
      <c r="V126" s="17">
        <v>100</v>
      </c>
      <c r="W126" s="15" t="s">
        <v>1996</v>
      </c>
      <c r="X126" s="17">
        <f t="shared" si="26"/>
        <v>2200</v>
      </c>
      <c r="Y126" s="11"/>
      <c r="Z126" s="18">
        <v>42095</v>
      </c>
      <c r="AA126" s="19">
        <v>42136</v>
      </c>
      <c r="AB126" s="11" t="s">
        <v>418</v>
      </c>
      <c r="AC126" s="11" t="str">
        <f t="shared" si="30"/>
        <v>Kenneth Beri Ploug</v>
      </c>
      <c r="AD126" s="11"/>
      <c r="AE126" s="11"/>
      <c r="AF126" s="11">
        <v>55.573790000000002</v>
      </c>
      <c r="AG126" s="11">
        <v>12.264122</v>
      </c>
      <c r="AH126" s="12">
        <v>42130</v>
      </c>
      <c r="AI126" s="11" t="s">
        <v>897</v>
      </c>
      <c r="AJ126" s="19">
        <v>42136</v>
      </c>
      <c r="AK126" s="11" t="s">
        <v>838</v>
      </c>
      <c r="AL126" s="11">
        <v>28.6</v>
      </c>
      <c r="AM126" s="11"/>
      <c r="AN126" s="11"/>
      <c r="AO126" s="12"/>
    </row>
    <row r="127" spans="1:41" x14ac:dyDescent="0.3">
      <c r="A127" s="25" t="s">
        <v>240</v>
      </c>
      <c r="B127" s="55" t="s">
        <v>1343</v>
      </c>
      <c r="C127" s="25" t="s">
        <v>165</v>
      </c>
      <c r="D127" s="25" t="s">
        <v>734</v>
      </c>
      <c r="E127" s="98">
        <v>42143</v>
      </c>
      <c r="F127" s="89" t="s">
        <v>722</v>
      </c>
      <c r="G127" s="169">
        <v>23234288</v>
      </c>
      <c r="H127" s="14">
        <f t="shared" si="16"/>
        <v>5</v>
      </c>
      <c r="I127" s="14">
        <f t="shared" si="17"/>
        <v>2015</v>
      </c>
      <c r="J127" s="14">
        <f t="shared" si="18"/>
        <v>1</v>
      </c>
      <c r="K127" s="14">
        <f t="shared" si="19"/>
        <v>2</v>
      </c>
      <c r="L127" s="77"/>
      <c r="M127" s="77"/>
      <c r="N127" s="25" t="s">
        <v>1420</v>
      </c>
      <c r="O127" s="25" t="str">
        <f t="shared" si="28"/>
        <v>Greve Gymnasium</v>
      </c>
      <c r="P127" s="11" t="s">
        <v>1811</v>
      </c>
      <c r="Q127" s="11" t="s">
        <v>1861</v>
      </c>
      <c r="R127" s="11" t="s">
        <v>1812</v>
      </c>
      <c r="S127" s="175" t="str">
        <f>VLOOKUP(GYM!R94,Kommune_Regioner!$A$2:$B$99,2,TRUE)</f>
        <v>Sjælland</v>
      </c>
      <c r="T127" s="68" t="str">
        <f t="shared" si="29"/>
        <v xml:space="preserve">Rådhusholmen 12, 2670 Greve </v>
      </c>
      <c r="U127" s="78">
        <v>42026</v>
      </c>
      <c r="V127" s="79">
        <v>100</v>
      </c>
      <c r="W127" s="77" t="s">
        <v>1996</v>
      </c>
      <c r="X127" s="17">
        <f t="shared" si="26"/>
        <v>0</v>
      </c>
      <c r="Y127" s="25"/>
      <c r="Z127" s="18">
        <v>42095</v>
      </c>
      <c r="AA127" s="80">
        <v>42136</v>
      </c>
      <c r="AB127" s="25" t="s">
        <v>896</v>
      </c>
      <c r="AC127" s="25" t="str">
        <f t="shared" si="30"/>
        <v>Kenneth Beri Ploug</v>
      </c>
      <c r="AD127" s="25"/>
      <c r="AE127" s="25"/>
      <c r="AF127" s="25"/>
      <c r="AG127" s="25"/>
      <c r="AH127" s="78">
        <v>42136</v>
      </c>
      <c r="AI127" s="25" t="s">
        <v>898</v>
      </c>
      <c r="AJ127" s="80">
        <v>42136</v>
      </c>
      <c r="AK127" s="25" t="s">
        <v>838</v>
      </c>
      <c r="AL127" s="25">
        <v>6.42</v>
      </c>
      <c r="AM127" s="25"/>
      <c r="AN127" s="25"/>
      <c r="AO127" s="78"/>
    </row>
    <row r="128" spans="1:41" x14ac:dyDescent="0.3">
      <c r="A128" s="177" t="s">
        <v>237</v>
      </c>
      <c r="B128" s="178" t="s">
        <v>1352</v>
      </c>
      <c r="C128" s="177" t="s">
        <v>1629</v>
      </c>
      <c r="D128" s="177" t="s">
        <v>78</v>
      </c>
      <c r="E128" s="179">
        <v>42144</v>
      </c>
      <c r="F128" s="180" t="s">
        <v>79</v>
      </c>
      <c r="G128" s="196">
        <v>61696739</v>
      </c>
      <c r="H128" s="182">
        <f t="shared" si="16"/>
        <v>5</v>
      </c>
      <c r="I128" s="182">
        <f t="shared" si="17"/>
        <v>2015</v>
      </c>
      <c r="J128" s="182">
        <f t="shared" si="18"/>
        <v>1</v>
      </c>
      <c r="K128" s="182">
        <f t="shared" si="19"/>
        <v>2</v>
      </c>
      <c r="L128" s="183">
        <v>26</v>
      </c>
      <c r="M128" s="183">
        <v>1</v>
      </c>
      <c r="N128" s="177" t="s">
        <v>1416</v>
      </c>
      <c r="O128" s="177" t="str">
        <f t="shared" si="28"/>
        <v>Birkerød Gymnasium - HF - IB &amp; Kostskole</v>
      </c>
      <c r="P128" s="185" t="s">
        <v>1803</v>
      </c>
      <c r="Q128" s="185" t="s">
        <v>1178</v>
      </c>
      <c r="R128" s="185" t="s">
        <v>1804</v>
      </c>
      <c r="S128" s="184" t="e">
        <f>VLOOKUP(GYM!R21,Kommune_Regioner!$A$2:$B$99,2,TRUE)</f>
        <v>#N/A</v>
      </c>
      <c r="T128" s="185" t="str">
        <f t="shared" si="29"/>
        <v>Søndervangen 56, , 3460 Birkerød</v>
      </c>
      <c r="U128" s="189">
        <v>42074</v>
      </c>
      <c r="V128" s="186">
        <v>100</v>
      </c>
      <c r="W128" s="183" t="s">
        <v>239</v>
      </c>
      <c r="X128" s="186">
        <f t="shared" si="26"/>
        <v>2600</v>
      </c>
      <c r="Y128" s="177"/>
      <c r="Z128" s="187">
        <v>42095</v>
      </c>
      <c r="AA128" s="177"/>
      <c r="AB128" s="177"/>
      <c r="AC128" s="177" t="str">
        <f t="shared" si="30"/>
        <v>Christina Høier Ricke</v>
      </c>
      <c r="AD128" s="177"/>
      <c r="AE128" s="177"/>
      <c r="AF128" s="177"/>
      <c r="AG128" s="177"/>
      <c r="AH128" s="189"/>
      <c r="AI128" s="177" t="str">
        <f t="shared" ref="AI128:AI139" si="31">"DL_"&amp;B128</f>
        <v>DL_F14-066</v>
      </c>
      <c r="AJ128" s="177"/>
      <c r="AK128" s="177"/>
      <c r="AL128" s="177"/>
      <c r="AM128" s="177"/>
      <c r="AN128" s="177"/>
      <c r="AO128" s="189"/>
    </row>
    <row r="129" spans="1:41" x14ac:dyDescent="0.3">
      <c r="A129" s="11" t="s">
        <v>240</v>
      </c>
      <c r="B129" s="54" t="s">
        <v>1347</v>
      </c>
      <c r="C129" s="11" t="s">
        <v>64</v>
      </c>
      <c r="D129" s="11" t="s">
        <v>737</v>
      </c>
      <c r="E129" s="16">
        <v>42145</v>
      </c>
      <c r="F129" s="66" t="s">
        <v>725</v>
      </c>
      <c r="G129" s="166">
        <v>26826010</v>
      </c>
      <c r="H129" s="14">
        <f t="shared" si="16"/>
        <v>5</v>
      </c>
      <c r="I129" s="14">
        <f t="shared" si="17"/>
        <v>2015</v>
      </c>
      <c r="J129" s="14">
        <f t="shared" si="18"/>
        <v>1</v>
      </c>
      <c r="K129" s="14">
        <f t="shared" si="19"/>
        <v>2</v>
      </c>
      <c r="L129" s="15">
        <v>15</v>
      </c>
      <c r="M129" s="15">
        <v>1</v>
      </c>
      <c r="N129" s="11" t="s">
        <v>1416</v>
      </c>
      <c r="O129" s="11" t="str">
        <f t="shared" si="28"/>
        <v>Christianshavns Gymnasium</v>
      </c>
      <c r="P129" s="11" t="s">
        <v>1864</v>
      </c>
      <c r="Q129" s="11" t="s">
        <v>1801</v>
      </c>
      <c r="R129" s="11" t="s">
        <v>1782</v>
      </c>
      <c r="S129" s="175" t="str">
        <f>VLOOKUP(GYM!R31,Kommune_Regioner!$A$2:$B$99,2,TRUE)</f>
        <v>Hovedstaden</v>
      </c>
      <c r="T129" s="68" t="str">
        <f t="shared" si="29"/>
        <v>Prinsessegade 35 , 1422 København K</v>
      </c>
      <c r="U129" s="12">
        <v>42040</v>
      </c>
      <c r="V129" s="17">
        <v>100</v>
      </c>
      <c r="W129" s="15" t="s">
        <v>1996</v>
      </c>
      <c r="X129" s="17">
        <f t="shared" si="26"/>
        <v>1500</v>
      </c>
      <c r="Z129" s="18">
        <v>42095</v>
      </c>
      <c r="AA129" s="19">
        <v>42132</v>
      </c>
      <c r="AB129" s="11" t="s">
        <v>148</v>
      </c>
      <c r="AC129" s="11" t="str">
        <f t="shared" si="30"/>
        <v>Rasmus Andreasen</v>
      </c>
      <c r="AD129" s="11"/>
      <c r="AE129" s="11"/>
      <c r="AF129" s="11">
        <v>55.7196</v>
      </c>
      <c r="AG129" s="11">
        <v>12.519600000000001</v>
      </c>
      <c r="AH129" s="12">
        <v>42131</v>
      </c>
      <c r="AI129" s="11" t="str">
        <f t="shared" si="31"/>
        <v>DL_F14-061</v>
      </c>
      <c r="AJ129" s="19">
        <v>42136</v>
      </c>
      <c r="AK129" s="11" t="s">
        <v>838</v>
      </c>
      <c r="AL129" s="11">
        <v>25.6</v>
      </c>
      <c r="AM129" s="11"/>
      <c r="AN129" s="11"/>
      <c r="AO129" s="12"/>
    </row>
    <row r="130" spans="1:41" x14ac:dyDescent="0.3">
      <c r="A130" s="25" t="s">
        <v>240</v>
      </c>
      <c r="B130" s="55" t="s">
        <v>1359</v>
      </c>
      <c r="C130" s="76" t="s">
        <v>1636</v>
      </c>
      <c r="D130" s="76" t="s">
        <v>409</v>
      </c>
      <c r="E130" s="98">
        <v>42146</v>
      </c>
      <c r="F130" s="76" t="s">
        <v>410</v>
      </c>
      <c r="G130" s="171">
        <v>21515609</v>
      </c>
      <c r="H130" s="14">
        <f t="shared" ref="H130:H193" si="32">MONTH(E130)</f>
        <v>5</v>
      </c>
      <c r="I130" s="14">
        <f t="shared" ref="I130:I193" si="33">YEAR(E130)</f>
        <v>2015</v>
      </c>
      <c r="J130" s="14">
        <f t="shared" ref="J130:J193" si="34">IF(E130&lt;DATE(2015,7,31),1,2)</f>
        <v>1</v>
      </c>
      <c r="K130" s="14">
        <f t="shared" ref="K130:K193" si="35">IF(E130&gt;(DATE(2015,12,31)),4,IF(E130&gt;(DATE(2015,6,30)),3,IF(E130&gt;(DATE(2014,12,31)),2,IF(E130&gt;(DATE(2014,8,1)),1,"NA"))))</f>
        <v>2</v>
      </c>
      <c r="L130" s="77">
        <v>22</v>
      </c>
      <c r="M130" s="77">
        <v>1</v>
      </c>
      <c r="N130" s="25" t="s">
        <v>1417</v>
      </c>
      <c r="O130" s="25" t="str">
        <f t="shared" si="28"/>
        <v>Erhvervsskolen Nordsjælland, HTX Hillerød</v>
      </c>
      <c r="P130" s="76" t="s">
        <v>806</v>
      </c>
      <c r="Q130" s="76" t="s">
        <v>807</v>
      </c>
      <c r="R130" s="76" t="s">
        <v>1785</v>
      </c>
      <c r="S130" s="175" t="str">
        <f>VLOOKUP(GYM!R40,Kommune_Regioner!$A$2:$B$99,2,TRUE)</f>
        <v>Sjælland</v>
      </c>
      <c r="T130" s="68" t="str">
        <f t="shared" si="29"/>
        <v>Carlsbergvej 34, 3400 Hillerød</v>
      </c>
      <c r="U130" s="78">
        <v>42102</v>
      </c>
      <c r="V130" s="79">
        <v>100</v>
      </c>
      <c r="W130" s="77" t="s">
        <v>1996</v>
      </c>
      <c r="X130" s="17">
        <f t="shared" ref="X130:X152" si="36">V130*L130</f>
        <v>2200</v>
      </c>
      <c r="Y130" s="25"/>
      <c r="Z130" s="18">
        <v>42109</v>
      </c>
      <c r="AA130" s="80">
        <v>42122</v>
      </c>
      <c r="AB130" s="25" t="s">
        <v>859</v>
      </c>
      <c r="AC130" s="25" t="str">
        <f t="shared" si="30"/>
        <v>Peter Rostgaard Christensen</v>
      </c>
      <c r="AD130" s="81" t="s">
        <v>908</v>
      </c>
      <c r="AE130" s="81" t="s">
        <v>860</v>
      </c>
      <c r="AF130" s="25">
        <v>55.923611000000001</v>
      </c>
      <c r="AG130" s="25">
        <v>12.313889</v>
      </c>
      <c r="AH130" s="78">
        <v>42121</v>
      </c>
      <c r="AI130" s="25" t="str">
        <f t="shared" si="31"/>
        <v>DL_F14-079</v>
      </c>
      <c r="AJ130" s="80">
        <v>42123</v>
      </c>
      <c r="AK130" s="25" t="s">
        <v>838</v>
      </c>
      <c r="AL130" s="25">
        <v>9.8000000000000007</v>
      </c>
      <c r="AM130" s="25"/>
      <c r="AN130" s="25"/>
      <c r="AO130" s="78"/>
    </row>
    <row r="131" spans="1:41" x14ac:dyDescent="0.3">
      <c r="A131" s="25" t="s">
        <v>240</v>
      </c>
      <c r="B131" s="55" t="s">
        <v>1350</v>
      </c>
      <c r="C131" s="25" t="s">
        <v>774</v>
      </c>
      <c r="D131" s="25" t="s">
        <v>739</v>
      </c>
      <c r="E131" s="98">
        <v>42152</v>
      </c>
      <c r="F131" s="89" t="s">
        <v>727</v>
      </c>
      <c r="G131" s="169">
        <v>22253576</v>
      </c>
      <c r="H131" s="14">
        <f t="shared" si="32"/>
        <v>5</v>
      </c>
      <c r="I131" s="14">
        <f t="shared" si="33"/>
        <v>2015</v>
      </c>
      <c r="J131" s="14">
        <f t="shared" si="34"/>
        <v>1</v>
      </c>
      <c r="K131" s="14">
        <f t="shared" si="35"/>
        <v>2</v>
      </c>
      <c r="L131" s="77">
        <v>25</v>
      </c>
      <c r="M131" s="77">
        <v>3</v>
      </c>
      <c r="N131" s="25" t="s">
        <v>1421</v>
      </c>
      <c r="O131" s="25" t="str">
        <f t="shared" si="28"/>
        <v>Ordrup Gymnasium</v>
      </c>
      <c r="P131" s="25" t="s">
        <v>1051</v>
      </c>
      <c r="Q131" s="25" t="s">
        <v>1865</v>
      </c>
      <c r="R131" s="25" t="s">
        <v>1796</v>
      </c>
      <c r="S131" s="175" t="str">
        <f>VLOOKUP(GYM!R172,Kommune_Regioner!$A$2:$B$99,2,TRUE)</f>
        <v>Syddanmark</v>
      </c>
      <c r="T131" s="68" t="str">
        <f t="shared" si="29"/>
        <v>Kirkevej 5, 2920 Charlottenlund</v>
      </c>
      <c r="U131" s="78">
        <v>42041</v>
      </c>
      <c r="V131" s="79">
        <v>100</v>
      </c>
      <c r="W131" s="77" t="s">
        <v>1996</v>
      </c>
      <c r="X131" s="17">
        <f t="shared" si="36"/>
        <v>2500</v>
      </c>
      <c r="Y131" s="25"/>
      <c r="Z131" s="18">
        <v>42095</v>
      </c>
      <c r="AA131" s="80">
        <v>42132</v>
      </c>
      <c r="AB131" s="11" t="s">
        <v>1944</v>
      </c>
      <c r="AC131" s="25" t="str">
        <f t="shared" si="30"/>
        <v>Karin Frykman</v>
      </c>
      <c r="AD131" s="25"/>
      <c r="AE131" s="25"/>
      <c r="AF131" s="25">
        <v>55.773363000000003</v>
      </c>
      <c r="AG131" s="25">
        <v>12.56395</v>
      </c>
      <c r="AH131" s="78">
        <v>42128</v>
      </c>
      <c r="AI131" s="25" t="str">
        <f t="shared" si="31"/>
        <v>DL_F14-064</v>
      </c>
      <c r="AJ131" s="80">
        <v>42136</v>
      </c>
      <c r="AK131" s="25" t="s">
        <v>838</v>
      </c>
      <c r="AL131" s="25">
        <v>22.2</v>
      </c>
      <c r="AM131" s="25"/>
      <c r="AN131" s="25"/>
      <c r="AO131" s="78"/>
    </row>
    <row r="132" spans="1:41" x14ac:dyDescent="0.3">
      <c r="A132" s="25" t="s">
        <v>240</v>
      </c>
      <c r="B132" s="110" t="s">
        <v>1373</v>
      </c>
      <c r="C132" s="76" t="s">
        <v>273</v>
      </c>
      <c r="D132" s="76" t="s">
        <v>1058</v>
      </c>
      <c r="E132" s="98">
        <v>42153</v>
      </c>
      <c r="F132" s="76" t="s">
        <v>881</v>
      </c>
      <c r="G132" s="171">
        <v>20656667</v>
      </c>
      <c r="H132" s="14">
        <f t="shared" si="32"/>
        <v>5</v>
      </c>
      <c r="I132" s="14">
        <f t="shared" si="33"/>
        <v>2015</v>
      </c>
      <c r="J132" s="14">
        <f t="shared" si="34"/>
        <v>1</v>
      </c>
      <c r="K132" s="14">
        <f t="shared" si="35"/>
        <v>2</v>
      </c>
      <c r="L132" s="77">
        <v>25</v>
      </c>
      <c r="M132" s="77">
        <v>2</v>
      </c>
      <c r="N132" s="25" t="s">
        <v>1420</v>
      </c>
      <c r="O132" s="25" t="str">
        <f t="shared" si="28"/>
        <v>Rysensteen Gymnasium</v>
      </c>
      <c r="P132" s="68" t="s">
        <v>1083</v>
      </c>
      <c r="Q132" s="68" t="s">
        <v>1752</v>
      </c>
      <c r="R132" s="11" t="s">
        <v>1782</v>
      </c>
      <c r="S132" s="175" t="str">
        <f>VLOOKUP(GYM!R207,Kommune_Regioner!$A$2:$B$99,2,TRUE)</f>
        <v>Sjælland</v>
      </c>
      <c r="T132" s="68" t="str">
        <f t="shared" si="29"/>
        <v>Tietgensgade 74, 1704 København V</v>
      </c>
      <c r="U132" s="78">
        <v>42128</v>
      </c>
      <c r="V132" s="79">
        <v>100</v>
      </c>
      <c r="W132" s="77" t="s">
        <v>1996</v>
      </c>
      <c r="X132" s="17">
        <f t="shared" si="36"/>
        <v>2500</v>
      </c>
      <c r="Y132" s="25"/>
      <c r="Z132" s="18">
        <v>42129</v>
      </c>
      <c r="AA132" s="80">
        <v>42146</v>
      </c>
      <c r="AB132" s="25" t="s">
        <v>938</v>
      </c>
      <c r="AC132" s="25" t="str">
        <f t="shared" si="30"/>
        <v>Kasper Kristiansen</v>
      </c>
      <c r="AD132" s="25"/>
      <c r="AE132" s="25"/>
      <c r="AF132" s="25">
        <v>55.674534999999999</v>
      </c>
      <c r="AG132" s="25">
        <v>12.556086000000001</v>
      </c>
      <c r="AH132" s="78">
        <v>42145</v>
      </c>
      <c r="AI132" s="25" t="str">
        <f t="shared" si="31"/>
        <v>DL_F14-093</v>
      </c>
      <c r="AJ132" s="80">
        <v>42150</v>
      </c>
      <c r="AK132" s="25" t="s">
        <v>838</v>
      </c>
      <c r="AL132" s="25">
        <v>2.46</v>
      </c>
      <c r="AM132" s="25"/>
      <c r="AN132" s="25"/>
      <c r="AO132" s="78"/>
    </row>
    <row r="133" spans="1:41" x14ac:dyDescent="0.3">
      <c r="A133" s="25" t="s">
        <v>240</v>
      </c>
      <c r="B133" s="110" t="s">
        <v>1366</v>
      </c>
      <c r="C133" s="76" t="s">
        <v>223</v>
      </c>
      <c r="D133" s="76" t="s">
        <v>228</v>
      </c>
      <c r="E133" s="98">
        <v>42158</v>
      </c>
      <c r="F133" s="76" t="s">
        <v>233</v>
      </c>
      <c r="G133" s="171">
        <v>29866967</v>
      </c>
      <c r="H133" s="14">
        <f t="shared" si="32"/>
        <v>6</v>
      </c>
      <c r="I133" s="14">
        <f t="shared" si="33"/>
        <v>2015</v>
      </c>
      <c r="J133" s="14">
        <f t="shared" si="34"/>
        <v>1</v>
      </c>
      <c r="K133" s="14">
        <f t="shared" si="35"/>
        <v>2</v>
      </c>
      <c r="L133" s="77">
        <v>26</v>
      </c>
      <c r="M133" s="77">
        <v>2</v>
      </c>
      <c r="N133" s="25" t="s">
        <v>1421</v>
      </c>
      <c r="O133" s="25" t="str">
        <f t="shared" si="28"/>
        <v>Rødovre Gymnasium</v>
      </c>
      <c r="P133" s="76" t="s">
        <v>1520</v>
      </c>
      <c r="Q133" s="76" t="s">
        <v>834</v>
      </c>
      <c r="R133" s="76" t="s">
        <v>1782</v>
      </c>
      <c r="S133" s="175" t="str">
        <f>VLOOKUP(GYM!R190,Kommune_Regioner!$A$2:$B$99,2,TRUE)</f>
        <v>Hovedstaden</v>
      </c>
      <c r="T133" s="68" t="str">
        <f t="shared" si="29"/>
        <v>Hendrikholms Boulevard 28, 2610 Rødovre</v>
      </c>
      <c r="U133" s="78">
        <v>42114</v>
      </c>
      <c r="V133" s="79">
        <v>50</v>
      </c>
      <c r="W133" s="77" t="s">
        <v>1996</v>
      </c>
      <c r="X133" s="17">
        <f t="shared" si="36"/>
        <v>1300</v>
      </c>
      <c r="Y133" s="25"/>
      <c r="Z133" s="18">
        <v>42117</v>
      </c>
      <c r="AA133" s="80">
        <v>42130</v>
      </c>
      <c r="AB133" s="25" t="s">
        <v>378</v>
      </c>
      <c r="AC133" s="25" t="str">
        <f t="shared" si="30"/>
        <v>Liane Gerup Damsø</v>
      </c>
      <c r="AD133" s="25"/>
      <c r="AE133" s="25"/>
      <c r="AF133" s="25">
        <v>55.676375</v>
      </c>
      <c r="AG133" s="25">
        <v>12.477293</v>
      </c>
      <c r="AH133" s="78">
        <v>42128</v>
      </c>
      <c r="AI133" s="25" t="str">
        <f t="shared" si="31"/>
        <v>DL_F14-086</v>
      </c>
      <c r="AJ133" s="80">
        <v>42130</v>
      </c>
      <c r="AK133" s="25" t="s">
        <v>838</v>
      </c>
      <c r="AL133" s="25">
        <v>6.04</v>
      </c>
      <c r="AM133" s="25"/>
      <c r="AN133" s="25"/>
      <c r="AO133" s="78"/>
    </row>
    <row r="134" spans="1:41" x14ac:dyDescent="0.3">
      <c r="A134" s="25" t="s">
        <v>240</v>
      </c>
      <c r="B134" s="110" t="s">
        <v>1940</v>
      </c>
      <c r="C134" s="76" t="s">
        <v>223</v>
      </c>
      <c r="D134" s="76" t="s">
        <v>228</v>
      </c>
      <c r="E134" s="98">
        <v>42158</v>
      </c>
      <c r="F134" s="76" t="s">
        <v>233</v>
      </c>
      <c r="G134" s="171">
        <v>29866967</v>
      </c>
      <c r="H134" s="14">
        <f t="shared" si="32"/>
        <v>6</v>
      </c>
      <c r="I134" s="14">
        <f t="shared" si="33"/>
        <v>2015</v>
      </c>
      <c r="J134" s="14">
        <f t="shared" si="34"/>
        <v>1</v>
      </c>
      <c r="K134" s="14">
        <f t="shared" si="35"/>
        <v>2</v>
      </c>
      <c r="L134" s="77"/>
      <c r="M134" s="77"/>
      <c r="N134" s="25" t="s">
        <v>1421</v>
      </c>
      <c r="O134" s="25" t="str">
        <f t="shared" si="28"/>
        <v>Rødovre Gymnasium</v>
      </c>
      <c r="P134" s="76" t="s">
        <v>1520</v>
      </c>
      <c r="Q134" s="76" t="s">
        <v>834</v>
      </c>
      <c r="R134" s="76" t="s">
        <v>1782</v>
      </c>
      <c r="S134" s="175" t="str">
        <f>VLOOKUP(GYM!R191,Kommune_Regioner!$A$2:$B$99,2,TRUE)</f>
        <v>Hovedstaden</v>
      </c>
      <c r="T134" s="68" t="str">
        <f t="shared" si="29"/>
        <v>Hendrikholms Boulevard 28, 2610 Rødovre</v>
      </c>
      <c r="U134" s="78">
        <v>42114</v>
      </c>
      <c r="V134" s="79">
        <v>50</v>
      </c>
      <c r="W134" s="77" t="s">
        <v>1996</v>
      </c>
      <c r="X134" s="17">
        <f t="shared" si="36"/>
        <v>0</v>
      </c>
      <c r="Y134" s="25"/>
      <c r="Z134" s="18">
        <v>42117</v>
      </c>
      <c r="AA134" s="80">
        <v>42334</v>
      </c>
      <c r="AB134" s="25" t="s">
        <v>1941</v>
      </c>
      <c r="AC134" s="25" t="str">
        <f t="shared" si="30"/>
        <v>Liane Gerup Damsø</v>
      </c>
      <c r="AD134" s="25"/>
      <c r="AE134" s="25"/>
      <c r="AF134" s="25"/>
      <c r="AG134" s="25"/>
      <c r="AH134" s="78">
        <v>42334</v>
      </c>
      <c r="AI134" s="25" t="str">
        <f t="shared" si="31"/>
        <v>DL_F14-086_2</v>
      </c>
      <c r="AJ134" s="80">
        <v>42334</v>
      </c>
      <c r="AK134" s="25" t="s">
        <v>838</v>
      </c>
      <c r="AL134" s="25">
        <v>33.200000000000003</v>
      </c>
      <c r="AM134" s="25"/>
      <c r="AN134" s="25"/>
      <c r="AO134" s="78"/>
    </row>
    <row r="135" spans="1:41" x14ac:dyDescent="0.3">
      <c r="A135" s="177" t="s">
        <v>237</v>
      </c>
      <c r="B135" s="178" t="s">
        <v>1360</v>
      </c>
      <c r="C135" s="194" t="s">
        <v>916</v>
      </c>
      <c r="D135" s="194" t="s">
        <v>808</v>
      </c>
      <c r="E135" s="179">
        <v>42241</v>
      </c>
      <c r="F135" s="194" t="s">
        <v>809</v>
      </c>
      <c r="G135" s="195">
        <v>20438015</v>
      </c>
      <c r="H135" s="182">
        <f t="shared" si="32"/>
        <v>8</v>
      </c>
      <c r="I135" s="182">
        <f t="shared" si="33"/>
        <v>2015</v>
      </c>
      <c r="J135" s="182">
        <f t="shared" si="34"/>
        <v>2</v>
      </c>
      <c r="K135" s="182">
        <f t="shared" si="35"/>
        <v>3</v>
      </c>
      <c r="L135" s="183">
        <v>18</v>
      </c>
      <c r="M135" s="183">
        <v>1</v>
      </c>
      <c r="N135" s="177" t="s">
        <v>1419</v>
      </c>
      <c r="O135" s="177" t="str">
        <f t="shared" ref="O135:O166" si="37">C135</f>
        <v>Tårnby Gymnasium &amp; HF</v>
      </c>
      <c r="P135" s="194" t="s">
        <v>810</v>
      </c>
      <c r="Q135" s="177" t="s">
        <v>811</v>
      </c>
      <c r="R135" s="177" t="s">
        <v>1868</v>
      </c>
      <c r="S135" s="184" t="str">
        <f>VLOOKUP(GYM!R232,Kommune_Regioner!$A$2:$B$99,2,TRUE)</f>
        <v>Hovedstaden</v>
      </c>
      <c r="T135" s="185" t="str">
        <f t="shared" si="29"/>
        <v>Tejn alle 5, 2770 Kastrup</v>
      </c>
      <c r="U135" s="189">
        <v>42102</v>
      </c>
      <c r="V135" s="186">
        <v>100</v>
      </c>
      <c r="W135" s="183" t="s">
        <v>239</v>
      </c>
      <c r="X135" s="186">
        <f t="shared" si="36"/>
        <v>1800</v>
      </c>
      <c r="Y135" s="194" t="s">
        <v>812</v>
      </c>
      <c r="Z135" s="187" t="s">
        <v>814</v>
      </c>
      <c r="AA135" s="177"/>
      <c r="AB135" s="177"/>
      <c r="AC135" s="177" t="str">
        <f t="shared" si="30"/>
        <v>Ingelise Drozd Lund</v>
      </c>
      <c r="AD135" s="177"/>
      <c r="AE135" s="177"/>
      <c r="AF135" s="177"/>
      <c r="AG135" s="177"/>
      <c r="AH135" s="189"/>
      <c r="AI135" s="177" t="str">
        <f t="shared" si="31"/>
        <v>DL_F14-080</v>
      </c>
      <c r="AJ135" s="177"/>
      <c r="AK135" s="177"/>
      <c r="AL135" s="177"/>
      <c r="AM135" s="177"/>
      <c r="AN135" s="177"/>
      <c r="AO135" s="189"/>
    </row>
    <row r="136" spans="1:41" s="93" customFormat="1" x14ac:dyDescent="0.3">
      <c r="A136" s="11" t="s">
        <v>240</v>
      </c>
      <c r="B136" s="54" t="s">
        <v>1096</v>
      </c>
      <c r="C136" s="57" t="s">
        <v>1104</v>
      </c>
      <c r="D136" s="57" t="s">
        <v>1105</v>
      </c>
      <c r="E136" s="16">
        <v>42241</v>
      </c>
      <c r="F136" s="57" t="s">
        <v>1106</v>
      </c>
      <c r="G136" s="173">
        <v>27117255</v>
      </c>
      <c r="H136" s="14">
        <f t="shared" si="32"/>
        <v>8</v>
      </c>
      <c r="I136" s="14">
        <f t="shared" si="33"/>
        <v>2015</v>
      </c>
      <c r="J136" s="14">
        <f t="shared" si="34"/>
        <v>2</v>
      </c>
      <c r="K136" s="14">
        <f t="shared" si="35"/>
        <v>3</v>
      </c>
      <c r="L136" s="15">
        <v>26</v>
      </c>
      <c r="M136" s="15">
        <v>2</v>
      </c>
      <c r="N136" s="11" t="s">
        <v>1419</v>
      </c>
      <c r="O136" s="11" t="str">
        <f t="shared" si="37"/>
        <v>Svendborg Gymnasium &amp; HF</v>
      </c>
      <c r="P136" s="57" t="s">
        <v>1107</v>
      </c>
      <c r="Q136" s="57" t="s">
        <v>1108</v>
      </c>
      <c r="R136" s="57" t="s">
        <v>1814</v>
      </c>
      <c r="S136" s="175" t="str">
        <f>VLOOKUP(GYM!R231,Kommune_Regioner!$A$2:$B$99,2,TRUE)</f>
        <v>Hovedstaden</v>
      </c>
      <c r="T136" s="68" t="str">
        <f t="shared" si="29"/>
        <v>A.P. Møllersvej 35, 5700 Svendborg</v>
      </c>
      <c r="U136" s="12">
        <v>42180</v>
      </c>
      <c r="V136" s="17">
        <v>100</v>
      </c>
      <c r="W136" s="15" t="s">
        <v>1996</v>
      </c>
      <c r="X136" s="17">
        <f t="shared" si="36"/>
        <v>2600</v>
      </c>
      <c r="Y136" s="11"/>
      <c r="Z136" s="18">
        <v>42184</v>
      </c>
      <c r="AA136" s="19">
        <v>42206</v>
      </c>
      <c r="AB136" s="11" t="s">
        <v>1154</v>
      </c>
      <c r="AC136" s="11" t="str">
        <f t="shared" si="30"/>
        <v>Peter Teglhøj</v>
      </c>
      <c r="AD136" s="11"/>
      <c r="AE136" s="11"/>
      <c r="AF136" s="11">
        <v>55.053539999999998</v>
      </c>
      <c r="AG136" s="11">
        <v>10.586344</v>
      </c>
      <c r="AH136" s="12">
        <v>42203</v>
      </c>
      <c r="AI136" s="11" t="str">
        <f t="shared" si="31"/>
        <v>DL_F14-106</v>
      </c>
      <c r="AJ136" s="19">
        <v>42212</v>
      </c>
      <c r="AK136" s="11" t="s">
        <v>838</v>
      </c>
      <c r="AL136" s="11">
        <v>14.7</v>
      </c>
      <c r="AM136" s="11"/>
      <c r="AN136" s="11"/>
      <c r="AO136" s="12"/>
    </row>
    <row r="137" spans="1:41" s="92" customFormat="1" ht="12.75" customHeight="1" x14ac:dyDescent="0.3">
      <c r="A137" s="11" t="s">
        <v>240</v>
      </c>
      <c r="B137" s="54" t="s">
        <v>1362</v>
      </c>
      <c r="C137" s="11" t="s">
        <v>1595</v>
      </c>
      <c r="D137" s="11" t="s">
        <v>827</v>
      </c>
      <c r="E137" s="16">
        <v>42242</v>
      </c>
      <c r="F137" s="11" t="s">
        <v>828</v>
      </c>
      <c r="G137" s="166">
        <v>26171557</v>
      </c>
      <c r="H137" s="14">
        <f t="shared" si="32"/>
        <v>8</v>
      </c>
      <c r="I137" s="14">
        <f t="shared" si="33"/>
        <v>2015</v>
      </c>
      <c r="J137" s="14">
        <f t="shared" si="34"/>
        <v>2</v>
      </c>
      <c r="K137" s="14">
        <f t="shared" si="35"/>
        <v>3</v>
      </c>
      <c r="L137" s="15">
        <v>28</v>
      </c>
      <c r="M137" s="15">
        <v>2</v>
      </c>
      <c r="N137" s="11" t="s">
        <v>1420</v>
      </c>
      <c r="O137" s="11" t="str">
        <f t="shared" si="37"/>
        <v>Gammel Hellerup Gymnasium</v>
      </c>
      <c r="P137" s="11" t="s">
        <v>829</v>
      </c>
      <c r="Q137" s="11" t="s">
        <v>830</v>
      </c>
      <c r="R137" s="11" t="s">
        <v>1796</v>
      </c>
      <c r="S137" s="175" t="str">
        <f>VLOOKUP(GYM!R65,Kommune_Regioner!$A$2:$B$99,2,TRUE)</f>
        <v>Hovedstaden</v>
      </c>
      <c r="T137" s="68" t="str">
        <f t="shared" si="29"/>
        <v>Svanemøllevej 87, 2900 Hellerup</v>
      </c>
      <c r="U137" s="12">
        <v>42110</v>
      </c>
      <c r="V137" s="17">
        <v>100</v>
      </c>
      <c r="W137" s="15" t="s">
        <v>1996</v>
      </c>
      <c r="X137" s="17">
        <f t="shared" si="36"/>
        <v>2800</v>
      </c>
      <c r="Y137" s="11" t="s">
        <v>831</v>
      </c>
      <c r="Z137" s="18">
        <v>42111</v>
      </c>
      <c r="AA137" s="19">
        <v>42146</v>
      </c>
      <c r="AB137" s="11" t="s">
        <v>195</v>
      </c>
      <c r="AC137" s="11" t="str">
        <f t="shared" si="30"/>
        <v>Mie Marving</v>
      </c>
      <c r="AD137" s="20" t="s">
        <v>939</v>
      </c>
      <c r="AE137" s="20" t="s">
        <v>940</v>
      </c>
      <c r="AF137" s="11">
        <v>55.745801999999998</v>
      </c>
      <c r="AG137" s="11">
        <v>12.537934999999999</v>
      </c>
      <c r="AH137" s="12">
        <v>42143</v>
      </c>
      <c r="AI137" s="13" t="str">
        <f t="shared" si="31"/>
        <v>DL_F14-082</v>
      </c>
      <c r="AJ137" s="19">
        <v>42179</v>
      </c>
      <c r="AK137" s="11" t="s">
        <v>838</v>
      </c>
      <c r="AL137" s="11">
        <v>0.84399999999999997</v>
      </c>
      <c r="AM137" s="11"/>
      <c r="AN137" s="11"/>
      <c r="AO137" s="12"/>
    </row>
    <row r="138" spans="1:41" x14ac:dyDescent="0.3">
      <c r="A138" s="11" t="s">
        <v>240</v>
      </c>
      <c r="B138" s="56" t="s">
        <v>1372</v>
      </c>
      <c r="C138" s="11" t="s">
        <v>876</v>
      </c>
      <c r="D138" s="11" t="s">
        <v>877</v>
      </c>
      <c r="E138" s="16">
        <v>42243</v>
      </c>
      <c r="F138" s="11" t="s">
        <v>878</v>
      </c>
      <c r="G138" s="166">
        <v>25778059</v>
      </c>
      <c r="H138" s="14">
        <f t="shared" si="32"/>
        <v>8</v>
      </c>
      <c r="I138" s="14">
        <f t="shared" si="33"/>
        <v>2015</v>
      </c>
      <c r="J138" s="14">
        <f t="shared" si="34"/>
        <v>2</v>
      </c>
      <c r="K138" s="14">
        <f t="shared" si="35"/>
        <v>3</v>
      </c>
      <c r="L138" s="15">
        <v>15</v>
      </c>
      <c r="M138" s="15">
        <v>1</v>
      </c>
      <c r="N138" s="11" t="s">
        <v>1416</v>
      </c>
      <c r="O138" s="11" t="str">
        <f t="shared" si="37"/>
        <v>Københavns åbne Gymnasium</v>
      </c>
      <c r="P138" s="11" t="s">
        <v>879</v>
      </c>
      <c r="Q138" s="11" t="s">
        <v>880</v>
      </c>
      <c r="R138" s="11" t="s">
        <v>1782</v>
      </c>
      <c r="S138" s="175" t="str">
        <f>VLOOKUP(GYM!R137,Kommune_Regioner!$A$2:$B$99,2,TRUE)</f>
        <v>Hovedstaden</v>
      </c>
      <c r="T138" s="68" t="str">
        <f t="shared" si="29"/>
        <v>Sjælør Boulevard, 2500 Valby</v>
      </c>
      <c r="U138" s="12">
        <v>42123</v>
      </c>
      <c r="V138" s="17">
        <v>100</v>
      </c>
      <c r="W138" s="15" t="s">
        <v>1996</v>
      </c>
      <c r="X138" s="17">
        <f t="shared" si="36"/>
        <v>1500</v>
      </c>
      <c r="Z138" s="18">
        <v>42129</v>
      </c>
      <c r="AA138" s="19">
        <v>42139</v>
      </c>
      <c r="AB138" s="11" t="s">
        <v>904</v>
      </c>
      <c r="AC138" s="11" t="str">
        <f t="shared" si="30"/>
        <v>Finn Vanman Jørgensen</v>
      </c>
      <c r="AD138" s="20" t="s">
        <v>909</v>
      </c>
      <c r="AE138" s="20" t="s">
        <v>899</v>
      </c>
      <c r="AF138" s="11">
        <v>55.619967000000003</v>
      </c>
      <c r="AG138" s="11">
        <v>12.373301</v>
      </c>
      <c r="AH138" s="12">
        <v>42136</v>
      </c>
      <c r="AI138" s="11" t="str">
        <f t="shared" si="31"/>
        <v>DL_F14-092</v>
      </c>
      <c r="AJ138" s="19">
        <v>42192</v>
      </c>
      <c r="AK138" s="11" t="s">
        <v>838</v>
      </c>
      <c r="AL138" s="11">
        <v>23.4</v>
      </c>
      <c r="AM138" s="11"/>
      <c r="AN138" s="11"/>
      <c r="AO138" s="12"/>
    </row>
    <row r="139" spans="1:41" s="93" customFormat="1" x14ac:dyDescent="0.3">
      <c r="A139" s="25" t="s">
        <v>240</v>
      </c>
      <c r="B139" s="55" t="s">
        <v>1354</v>
      </c>
      <c r="C139" s="25" t="s">
        <v>1632</v>
      </c>
      <c r="D139" s="25" t="s">
        <v>785</v>
      </c>
      <c r="E139" s="98">
        <v>42244</v>
      </c>
      <c r="F139" s="25" t="s">
        <v>786</v>
      </c>
      <c r="G139" s="169">
        <v>21267728</v>
      </c>
      <c r="H139" s="14">
        <f t="shared" si="32"/>
        <v>8</v>
      </c>
      <c r="I139" s="14">
        <f t="shared" si="33"/>
        <v>2015</v>
      </c>
      <c r="J139" s="14">
        <f t="shared" si="34"/>
        <v>2</v>
      </c>
      <c r="K139" s="14">
        <f t="shared" si="35"/>
        <v>3</v>
      </c>
      <c r="L139" s="77">
        <v>23</v>
      </c>
      <c r="M139" s="77">
        <v>1</v>
      </c>
      <c r="N139" s="25" t="s">
        <v>1416</v>
      </c>
      <c r="O139" s="25" t="str">
        <f t="shared" si="37"/>
        <v>Frederiksværk Gymnasium og HF</v>
      </c>
      <c r="P139" s="25" t="s">
        <v>788</v>
      </c>
      <c r="Q139" s="25" t="s">
        <v>789</v>
      </c>
      <c r="R139" s="25" t="s">
        <v>1866</v>
      </c>
      <c r="S139" s="175" t="str">
        <f>VLOOKUP(GYM!R59,Kommune_Regioner!$A$2:$B$99,2,TRUE)</f>
        <v>Hovedstaden</v>
      </c>
      <c r="T139" s="68" t="str">
        <f t="shared" si="29"/>
        <v>Strandgade 34, 3300 Frederiksværk</v>
      </c>
      <c r="U139" s="78">
        <v>42093</v>
      </c>
      <c r="V139" s="79">
        <v>100</v>
      </c>
      <c r="W139" s="77" t="s">
        <v>1996</v>
      </c>
      <c r="X139" s="17">
        <f t="shared" si="36"/>
        <v>2300</v>
      </c>
      <c r="Y139" s="25" t="s">
        <v>790</v>
      </c>
      <c r="Z139" s="18">
        <v>42109</v>
      </c>
      <c r="AA139" s="80">
        <v>42198</v>
      </c>
      <c r="AB139" s="25" t="s">
        <v>1142</v>
      </c>
      <c r="AC139" s="25" t="str">
        <f t="shared" si="30"/>
        <v>Bente Lerner Bregnbak</v>
      </c>
      <c r="AD139" s="93" t="s">
        <v>1143</v>
      </c>
      <c r="AE139" s="140" t="s">
        <v>1144</v>
      </c>
      <c r="AF139" s="25">
        <v>55.978549000000001</v>
      </c>
      <c r="AG139" s="25">
        <v>12.030759</v>
      </c>
      <c r="AH139" s="78">
        <v>42195</v>
      </c>
      <c r="AI139" s="25" t="str">
        <f t="shared" si="31"/>
        <v>DL_F14-074</v>
      </c>
      <c r="AJ139" s="80">
        <v>42201</v>
      </c>
      <c r="AK139" s="25" t="s">
        <v>838</v>
      </c>
      <c r="AL139" s="25">
        <v>12.6</v>
      </c>
      <c r="AM139" s="25"/>
      <c r="AN139" s="25"/>
      <c r="AO139" s="78"/>
    </row>
    <row r="140" spans="1:41" s="93" customFormat="1" x14ac:dyDescent="0.3">
      <c r="A140" s="177" t="s">
        <v>237</v>
      </c>
      <c r="B140" s="178" t="s">
        <v>1327</v>
      </c>
      <c r="C140" s="207" t="s">
        <v>718</v>
      </c>
      <c r="D140" s="207" t="s">
        <v>705</v>
      </c>
      <c r="E140" s="179">
        <v>42248</v>
      </c>
      <c r="F140" s="208" t="s">
        <v>683</v>
      </c>
      <c r="G140" s="209">
        <v>29898048</v>
      </c>
      <c r="H140" s="182">
        <f t="shared" si="32"/>
        <v>9</v>
      </c>
      <c r="I140" s="182">
        <f t="shared" si="33"/>
        <v>2015</v>
      </c>
      <c r="J140" s="182">
        <f t="shared" si="34"/>
        <v>2</v>
      </c>
      <c r="K140" s="182">
        <f t="shared" si="35"/>
        <v>3</v>
      </c>
      <c r="L140" s="183">
        <v>15</v>
      </c>
      <c r="M140" s="183">
        <v>1</v>
      </c>
      <c r="N140" s="177" t="s">
        <v>1419</v>
      </c>
      <c r="O140" s="177" t="str">
        <f t="shared" si="37"/>
        <v>Viborg Gymnasium og HF</v>
      </c>
      <c r="P140" s="177" t="s">
        <v>1183</v>
      </c>
      <c r="Q140" s="194" t="s">
        <v>801</v>
      </c>
      <c r="R140" s="194" t="s">
        <v>1867</v>
      </c>
      <c r="S140" s="184" t="str">
        <f>VLOOKUP(GYM!R239,Kommune_Regioner!$A$2:$B$99,2,TRUE)</f>
        <v>Hovedstaden</v>
      </c>
      <c r="T140" s="194"/>
      <c r="U140" s="179">
        <v>42012</v>
      </c>
      <c r="V140" s="186">
        <v>100</v>
      </c>
      <c r="W140" s="186" t="s">
        <v>239</v>
      </c>
      <c r="X140" s="186">
        <f t="shared" si="36"/>
        <v>1500</v>
      </c>
      <c r="Y140" s="177"/>
      <c r="Z140" s="187">
        <v>42095</v>
      </c>
      <c r="AA140" s="177"/>
      <c r="AB140" s="177"/>
      <c r="AC140" s="177" t="str">
        <f t="shared" si="30"/>
        <v>Ulla Hjorth</v>
      </c>
      <c r="AD140" s="177"/>
      <c r="AE140" s="177"/>
      <c r="AF140" s="177"/>
      <c r="AG140" s="177"/>
      <c r="AH140" s="189"/>
      <c r="AI140" s="190"/>
      <c r="AJ140" s="177"/>
      <c r="AK140" s="177"/>
      <c r="AL140" s="177"/>
      <c r="AM140" s="177"/>
      <c r="AN140" s="177"/>
      <c r="AO140" s="189"/>
    </row>
    <row r="141" spans="1:41" x14ac:dyDescent="0.3">
      <c r="A141" s="11" t="s">
        <v>240</v>
      </c>
      <c r="B141" s="54" t="s">
        <v>1330</v>
      </c>
      <c r="C141" s="22" t="s">
        <v>6</v>
      </c>
      <c r="D141" s="22" t="s">
        <v>688</v>
      </c>
      <c r="E141" s="16">
        <v>42249</v>
      </c>
      <c r="F141" s="53" t="s">
        <v>689</v>
      </c>
      <c r="G141" s="168">
        <v>29861030</v>
      </c>
      <c r="H141" s="14">
        <f t="shared" si="32"/>
        <v>9</v>
      </c>
      <c r="I141" s="14">
        <f t="shared" si="33"/>
        <v>2015</v>
      </c>
      <c r="J141" s="14">
        <f t="shared" si="34"/>
        <v>2</v>
      </c>
      <c r="K141" s="14">
        <f t="shared" si="35"/>
        <v>3</v>
      </c>
      <c r="L141" s="15">
        <v>26</v>
      </c>
      <c r="M141" s="15">
        <v>1</v>
      </c>
      <c r="N141" s="11" t="s">
        <v>1415</v>
      </c>
      <c r="O141" s="11" t="str">
        <f t="shared" si="37"/>
        <v>Ørestad Gymnasium</v>
      </c>
      <c r="P141" s="11" t="s">
        <v>1184</v>
      </c>
      <c r="Q141" s="11" t="s">
        <v>1828</v>
      </c>
      <c r="R141" s="11" t="s">
        <v>1782</v>
      </c>
      <c r="S141" s="175" t="str">
        <f>VLOOKUP(GYM!R181,Kommune_Regioner!$A$2:$B$99,2,TRUE)</f>
        <v>Hovedstaden</v>
      </c>
      <c r="T141" s="68" t="str">
        <f t="shared" ref="T141:T172" si="38">P141&amp;", "&amp;Q141</f>
        <v>Ørestad Boulevard 75, 2300 København S</v>
      </c>
      <c r="U141" s="16">
        <v>42013</v>
      </c>
      <c r="V141" s="17">
        <v>100</v>
      </c>
      <c r="W141" s="17" t="s">
        <v>1996</v>
      </c>
      <c r="X141" s="17">
        <f t="shared" si="36"/>
        <v>2600</v>
      </c>
      <c r="Z141" s="18">
        <v>42095</v>
      </c>
      <c r="AA141" s="11"/>
      <c r="AB141" s="11"/>
      <c r="AC141" s="11" t="str">
        <f t="shared" si="30"/>
        <v>Sofie Bruhns</v>
      </c>
      <c r="AD141" s="11"/>
      <c r="AE141" s="11"/>
      <c r="AF141" s="11"/>
      <c r="AG141" s="11"/>
      <c r="AH141" s="12"/>
      <c r="AI141" s="65"/>
      <c r="AJ141" s="11"/>
      <c r="AK141" s="11"/>
      <c r="AL141" s="11"/>
      <c r="AM141" s="11"/>
      <c r="AN141" s="11"/>
      <c r="AO141" s="12"/>
    </row>
    <row r="142" spans="1:41" x14ac:dyDescent="0.3">
      <c r="A142" s="11" t="s">
        <v>240</v>
      </c>
      <c r="B142" s="54" t="s">
        <v>1356</v>
      </c>
      <c r="C142" s="67" t="s">
        <v>46</v>
      </c>
      <c r="D142" s="67" t="s">
        <v>795</v>
      </c>
      <c r="E142" s="16">
        <v>42250</v>
      </c>
      <c r="F142" s="67" t="s">
        <v>796</v>
      </c>
      <c r="G142" s="170">
        <v>21692063</v>
      </c>
      <c r="H142" s="14">
        <f t="shared" si="32"/>
        <v>9</v>
      </c>
      <c r="I142" s="14">
        <f t="shared" si="33"/>
        <v>2015</v>
      </c>
      <c r="J142" s="14">
        <f t="shared" si="34"/>
        <v>2</v>
      </c>
      <c r="K142" s="14">
        <f t="shared" si="35"/>
        <v>3</v>
      </c>
      <c r="L142" s="15">
        <v>24</v>
      </c>
      <c r="M142" s="15">
        <v>2</v>
      </c>
      <c r="N142" s="11" t="s">
        <v>1420</v>
      </c>
      <c r="O142" s="11" t="str">
        <f t="shared" si="37"/>
        <v>Gefion Gymnasium</v>
      </c>
      <c r="P142" s="67" t="s">
        <v>797</v>
      </c>
      <c r="Q142" s="67" t="s">
        <v>798</v>
      </c>
      <c r="R142" s="67" t="s">
        <v>1782</v>
      </c>
      <c r="S142" s="175" t="str">
        <f>VLOOKUP(GYM!R74,Kommune_Regioner!$A$2:$B$99,2,TRUE)</f>
        <v>Hovedstaden</v>
      </c>
      <c r="T142" s="68" t="str">
        <f t="shared" si="38"/>
        <v>Øster Voldgade 10, 1350 Kbh K</v>
      </c>
      <c r="U142" s="12">
        <v>42101</v>
      </c>
      <c r="V142" s="17">
        <v>100</v>
      </c>
      <c r="W142" s="15" t="s">
        <v>1996</v>
      </c>
      <c r="X142" s="17">
        <f t="shared" si="36"/>
        <v>2400</v>
      </c>
      <c r="Z142" s="18">
        <v>42109</v>
      </c>
      <c r="AA142" s="19">
        <v>42136</v>
      </c>
      <c r="AB142" s="11" t="s">
        <v>195</v>
      </c>
      <c r="AC142" s="11" t="str">
        <f t="shared" si="30"/>
        <v>Birgit Eliasson</v>
      </c>
      <c r="AD142" s="11"/>
      <c r="AE142" s="11"/>
      <c r="AF142" s="11">
        <v>55.745446000000001</v>
      </c>
      <c r="AG142" s="11">
        <v>12.535712</v>
      </c>
      <c r="AH142" s="12">
        <v>42135</v>
      </c>
      <c r="AI142" s="11" t="s">
        <v>1475</v>
      </c>
      <c r="AJ142" s="19">
        <v>42179</v>
      </c>
      <c r="AK142" s="11" t="s">
        <v>838</v>
      </c>
      <c r="AL142" s="11">
        <v>3.22</v>
      </c>
      <c r="AM142" s="11"/>
      <c r="AN142" s="11"/>
      <c r="AO142" s="12"/>
    </row>
    <row r="143" spans="1:41" x14ac:dyDescent="0.3">
      <c r="A143" s="11" t="s">
        <v>240</v>
      </c>
      <c r="B143" s="54" t="s">
        <v>1356</v>
      </c>
      <c r="C143" s="67" t="s">
        <v>46</v>
      </c>
      <c r="D143" s="67" t="s">
        <v>795</v>
      </c>
      <c r="E143" s="16">
        <v>42250</v>
      </c>
      <c r="F143" s="67" t="s">
        <v>796</v>
      </c>
      <c r="G143" s="170">
        <v>21692063</v>
      </c>
      <c r="H143" s="14">
        <f t="shared" si="32"/>
        <v>9</v>
      </c>
      <c r="I143" s="14">
        <f t="shared" si="33"/>
        <v>2015</v>
      </c>
      <c r="J143" s="14">
        <f t="shared" si="34"/>
        <v>2</v>
      </c>
      <c r="K143" s="14">
        <f t="shared" si="35"/>
        <v>3</v>
      </c>
      <c r="N143" s="11" t="s">
        <v>1420</v>
      </c>
      <c r="O143" s="11" t="str">
        <f t="shared" si="37"/>
        <v>Gefion Gymnasium</v>
      </c>
      <c r="P143" s="67" t="s">
        <v>797</v>
      </c>
      <c r="Q143" s="67" t="s">
        <v>798</v>
      </c>
      <c r="R143" s="67" t="s">
        <v>1782</v>
      </c>
      <c r="S143" s="175" t="str">
        <f>VLOOKUP(GYM!R75,Kommune_Regioner!$A$2:$B$99,2,TRUE)</f>
        <v>Sjælland</v>
      </c>
      <c r="T143" s="68" t="str">
        <f t="shared" si="38"/>
        <v>Øster Voldgade 10, 1350 Kbh K</v>
      </c>
      <c r="U143" s="12">
        <v>42101</v>
      </c>
      <c r="V143" s="17">
        <v>100</v>
      </c>
      <c r="W143" s="15" t="s">
        <v>1059</v>
      </c>
      <c r="X143" s="17">
        <f t="shared" si="36"/>
        <v>0</v>
      </c>
      <c r="Z143" s="18">
        <v>42109</v>
      </c>
      <c r="AA143" s="19">
        <v>42136</v>
      </c>
      <c r="AB143" s="11" t="s">
        <v>195</v>
      </c>
      <c r="AC143" s="11" t="str">
        <f t="shared" si="30"/>
        <v>Birgit Eliasson</v>
      </c>
      <c r="AD143" s="11"/>
      <c r="AE143" s="11"/>
      <c r="AF143" s="11">
        <v>55.745446000000001</v>
      </c>
      <c r="AG143" s="11">
        <v>12.535712</v>
      </c>
      <c r="AH143" s="12">
        <v>42135</v>
      </c>
      <c r="AI143" s="11" t="s">
        <v>1474</v>
      </c>
      <c r="AJ143" s="19">
        <v>42179</v>
      </c>
      <c r="AK143" s="11" t="s">
        <v>838</v>
      </c>
      <c r="AL143" s="11">
        <v>4.0599999999999996</v>
      </c>
      <c r="AM143" s="11"/>
      <c r="AN143" s="11"/>
      <c r="AO143" s="12"/>
    </row>
    <row r="144" spans="1:41" s="92" customFormat="1" x14ac:dyDescent="0.3">
      <c r="A144" s="177" t="s">
        <v>237</v>
      </c>
      <c r="B144" s="193" t="s">
        <v>1365</v>
      </c>
      <c r="C144" s="194" t="s">
        <v>24</v>
      </c>
      <c r="D144" s="194" t="s">
        <v>189</v>
      </c>
      <c r="E144" s="179">
        <v>42251</v>
      </c>
      <c r="F144" s="194" t="s">
        <v>190</v>
      </c>
      <c r="G144" s="195">
        <v>26152562</v>
      </c>
      <c r="H144" s="182">
        <f t="shared" si="32"/>
        <v>9</v>
      </c>
      <c r="I144" s="182">
        <f t="shared" si="33"/>
        <v>2015</v>
      </c>
      <c r="J144" s="182">
        <f t="shared" si="34"/>
        <v>2</v>
      </c>
      <c r="K144" s="182">
        <f t="shared" si="35"/>
        <v>3</v>
      </c>
      <c r="L144" s="183">
        <v>23</v>
      </c>
      <c r="M144" s="183">
        <v>1</v>
      </c>
      <c r="N144" s="177" t="s">
        <v>1420</v>
      </c>
      <c r="O144" s="177" t="str">
        <f t="shared" si="37"/>
        <v>Allerød Gymnasium</v>
      </c>
      <c r="P144" s="194" t="s">
        <v>840</v>
      </c>
      <c r="Q144" s="194" t="s">
        <v>841</v>
      </c>
      <c r="R144" s="194" t="s">
        <v>1784</v>
      </c>
      <c r="S144" s="184" t="str">
        <f>VLOOKUP(GYM!R4,Kommune_Regioner!$A$2:$B$99,2,TRUE)</f>
        <v>Hovedstaden</v>
      </c>
      <c r="T144" s="185" t="str">
        <f t="shared" si="38"/>
        <v>Rådhusvej 6, 3450 Allerød</v>
      </c>
      <c r="U144" s="189">
        <v>42114</v>
      </c>
      <c r="V144" s="186">
        <v>100</v>
      </c>
      <c r="W144" s="183" t="s">
        <v>239</v>
      </c>
      <c r="X144" s="186">
        <f t="shared" si="36"/>
        <v>2300</v>
      </c>
      <c r="Y144" s="177"/>
      <c r="Z144" s="187">
        <v>42117</v>
      </c>
      <c r="AA144" s="192">
        <v>42123</v>
      </c>
      <c r="AB144" s="177" t="s">
        <v>937</v>
      </c>
      <c r="AC144" s="177" t="str">
        <f t="shared" si="30"/>
        <v>Louise Lund Bækgaard</v>
      </c>
      <c r="AD144" s="177"/>
      <c r="AE144" s="177"/>
      <c r="AF144" s="177">
        <v>55.862330999999998</v>
      </c>
      <c r="AG144" s="177">
        <v>12.334121</v>
      </c>
      <c r="AH144" s="189">
        <v>42121</v>
      </c>
      <c r="AI144" s="177" t="s">
        <v>862</v>
      </c>
      <c r="AJ144" s="192">
        <v>42130</v>
      </c>
      <c r="AK144" s="177" t="s">
        <v>838</v>
      </c>
      <c r="AL144" s="177">
        <v>11.6</v>
      </c>
      <c r="AM144" s="177"/>
      <c r="AN144" s="177"/>
      <c r="AO144" s="189"/>
    </row>
    <row r="145" spans="1:41" s="92" customFormat="1" ht="13.95" customHeight="1" x14ac:dyDescent="0.3">
      <c r="A145" s="177" t="s">
        <v>237</v>
      </c>
      <c r="B145" s="193" t="s">
        <v>1365</v>
      </c>
      <c r="C145" s="194" t="s">
        <v>24</v>
      </c>
      <c r="D145" s="194" t="s">
        <v>189</v>
      </c>
      <c r="E145" s="179">
        <v>42251</v>
      </c>
      <c r="F145" s="194" t="s">
        <v>190</v>
      </c>
      <c r="G145" s="195">
        <v>26152562</v>
      </c>
      <c r="H145" s="182">
        <f t="shared" si="32"/>
        <v>9</v>
      </c>
      <c r="I145" s="182">
        <f t="shared" si="33"/>
        <v>2015</v>
      </c>
      <c r="J145" s="182">
        <f t="shared" si="34"/>
        <v>2</v>
      </c>
      <c r="K145" s="182">
        <f t="shared" si="35"/>
        <v>3</v>
      </c>
      <c r="L145" s="183"/>
      <c r="M145" s="183"/>
      <c r="N145" s="177" t="s">
        <v>1420</v>
      </c>
      <c r="O145" s="177" t="str">
        <f t="shared" si="37"/>
        <v>Allerød Gymnasium</v>
      </c>
      <c r="P145" s="194" t="s">
        <v>840</v>
      </c>
      <c r="Q145" s="194" t="s">
        <v>841</v>
      </c>
      <c r="R145" s="194" t="s">
        <v>1784</v>
      </c>
      <c r="S145" s="184" t="str">
        <f>VLOOKUP(GYM!R5,Kommune_Regioner!$A$2:$B$99,2,TRUE)</f>
        <v>Hovedstaden</v>
      </c>
      <c r="T145" s="185" t="str">
        <f t="shared" si="38"/>
        <v>Rådhusvej 6, 3450 Allerød</v>
      </c>
      <c r="U145" s="189">
        <v>42114</v>
      </c>
      <c r="V145" s="186">
        <v>100</v>
      </c>
      <c r="W145" s="183" t="s">
        <v>239</v>
      </c>
      <c r="X145" s="186">
        <f t="shared" si="36"/>
        <v>0</v>
      </c>
      <c r="Y145" s="177"/>
      <c r="Z145" s="187">
        <v>42117</v>
      </c>
      <c r="AA145" s="192">
        <v>42123</v>
      </c>
      <c r="AB145" s="177" t="s">
        <v>864</v>
      </c>
      <c r="AC145" s="177" t="str">
        <f t="shared" si="30"/>
        <v>Louise Lund Bækgaard</v>
      </c>
      <c r="AD145" s="177"/>
      <c r="AE145" s="177"/>
      <c r="AF145" s="177">
        <v>55.862330999999998</v>
      </c>
      <c r="AG145" s="177">
        <v>12.334121</v>
      </c>
      <c r="AH145" s="189">
        <v>42121</v>
      </c>
      <c r="AI145" s="177" t="s">
        <v>863</v>
      </c>
      <c r="AJ145" s="192">
        <v>42130</v>
      </c>
      <c r="AK145" s="177" t="s">
        <v>838</v>
      </c>
      <c r="AL145" s="177">
        <v>5.24</v>
      </c>
      <c r="AM145" s="177" t="s">
        <v>865</v>
      </c>
      <c r="AN145" s="177"/>
      <c r="AO145" s="189"/>
    </row>
    <row r="146" spans="1:41" x14ac:dyDescent="0.3">
      <c r="A146" s="11" t="s">
        <v>240</v>
      </c>
      <c r="B146" s="54" t="s">
        <v>1357</v>
      </c>
      <c r="C146" s="67" t="s">
        <v>718</v>
      </c>
      <c r="D146" s="67" t="s">
        <v>799</v>
      </c>
      <c r="E146" s="16">
        <v>42255</v>
      </c>
      <c r="F146" s="67" t="s">
        <v>800</v>
      </c>
      <c r="G146" s="170">
        <v>25115155</v>
      </c>
      <c r="H146" s="14">
        <f t="shared" si="32"/>
        <v>9</v>
      </c>
      <c r="I146" s="14">
        <f t="shared" si="33"/>
        <v>2015</v>
      </c>
      <c r="J146" s="14">
        <f t="shared" si="34"/>
        <v>2</v>
      </c>
      <c r="K146" s="14">
        <f t="shared" si="35"/>
        <v>3</v>
      </c>
      <c r="L146" s="15">
        <v>27</v>
      </c>
      <c r="M146" s="15">
        <v>1</v>
      </c>
      <c r="N146" s="11" t="s">
        <v>1420</v>
      </c>
      <c r="O146" s="11" t="str">
        <f t="shared" si="37"/>
        <v>Viborg Gymnasium og HF</v>
      </c>
      <c r="P146" s="11" t="s">
        <v>1183</v>
      </c>
      <c r="Q146" s="67" t="s">
        <v>801</v>
      </c>
      <c r="R146" s="67" t="s">
        <v>1867</v>
      </c>
      <c r="S146" s="175" t="str">
        <f>VLOOKUP(GYM!R240,Kommune_Regioner!$A$2:$B$99,2,TRUE)</f>
        <v>Syddanmark</v>
      </c>
      <c r="T146" s="68" t="str">
        <f t="shared" si="38"/>
        <v>Skaldehøjvej 12, 8800 Viborg</v>
      </c>
      <c r="U146" s="12">
        <v>42101</v>
      </c>
      <c r="V146" s="17">
        <v>100</v>
      </c>
      <c r="W146" s="15" t="s">
        <v>1996</v>
      </c>
      <c r="X146" s="17">
        <f t="shared" si="36"/>
        <v>2700</v>
      </c>
      <c r="Z146" s="18">
        <v>42109</v>
      </c>
      <c r="AA146" s="19">
        <v>42159</v>
      </c>
      <c r="AB146" s="11" t="s">
        <v>1002</v>
      </c>
      <c r="AC146" s="11" t="str">
        <f t="shared" si="30"/>
        <v>Astrid Siegumfeldt</v>
      </c>
      <c r="AD146" s="11"/>
      <c r="AE146" s="11"/>
      <c r="AF146" s="11">
        <v>56.423091999999997</v>
      </c>
      <c r="AG146" s="11">
        <v>9.4476169999999993</v>
      </c>
      <c r="AH146" s="12">
        <v>42156</v>
      </c>
      <c r="AI146" s="11" t="str">
        <f>"DL_"&amp;B146</f>
        <v>DL_F14-077</v>
      </c>
      <c r="AJ146" s="19">
        <v>42179</v>
      </c>
      <c r="AK146" s="11" t="s">
        <v>838</v>
      </c>
      <c r="AL146" s="11">
        <v>2.9</v>
      </c>
      <c r="AM146" s="11"/>
      <c r="AN146" s="11"/>
      <c r="AO146" s="12"/>
    </row>
    <row r="147" spans="1:41" x14ac:dyDescent="0.3">
      <c r="A147" s="11" t="s">
        <v>240</v>
      </c>
      <c r="B147" s="54" t="s">
        <v>1361</v>
      </c>
      <c r="C147" s="67" t="s">
        <v>1635</v>
      </c>
      <c r="D147" s="11" t="s">
        <v>224</v>
      </c>
      <c r="E147" s="16">
        <v>42256</v>
      </c>
      <c r="F147" s="67" t="s">
        <v>230</v>
      </c>
      <c r="G147" s="170">
        <v>51359953</v>
      </c>
      <c r="H147" s="14">
        <f t="shared" si="32"/>
        <v>9</v>
      </c>
      <c r="I147" s="14">
        <f t="shared" si="33"/>
        <v>2015</v>
      </c>
      <c r="J147" s="14">
        <f t="shared" si="34"/>
        <v>2</v>
      </c>
      <c r="K147" s="14">
        <f t="shared" si="35"/>
        <v>3</v>
      </c>
      <c r="L147" s="15">
        <v>12</v>
      </c>
      <c r="M147" s="15">
        <v>1</v>
      </c>
      <c r="N147" s="11" t="s">
        <v>1416</v>
      </c>
      <c r="O147" s="11" t="str">
        <f t="shared" si="37"/>
        <v>Høje-Taastrup Gymnasium</v>
      </c>
      <c r="P147" s="67" t="s">
        <v>824</v>
      </c>
      <c r="Q147" s="67" t="s">
        <v>825</v>
      </c>
      <c r="R147" s="67" t="s">
        <v>1818</v>
      </c>
      <c r="S147" s="175" t="str">
        <f>VLOOKUP(GYM!R124,Kommune_Regioner!$A$2:$B$99,2,TRUE)</f>
        <v>Hovedstaden</v>
      </c>
      <c r="T147" s="68" t="str">
        <f t="shared" si="38"/>
        <v>Frøgård Allé 2, 2630 Taastrup</v>
      </c>
      <c r="U147" s="12">
        <v>42109</v>
      </c>
      <c r="V147" s="17">
        <v>100</v>
      </c>
      <c r="W147" s="15" t="s">
        <v>1996</v>
      </c>
      <c r="X147" s="17">
        <f t="shared" si="36"/>
        <v>1200</v>
      </c>
      <c r="Y147" s="67" t="s">
        <v>826</v>
      </c>
      <c r="Z147" s="18">
        <v>42111</v>
      </c>
      <c r="AA147" s="19">
        <v>42208</v>
      </c>
      <c r="AB147" s="11" t="s">
        <v>1234</v>
      </c>
      <c r="AC147" s="11" t="str">
        <f t="shared" si="30"/>
        <v>Thomas Warner</v>
      </c>
      <c r="AD147" s="11"/>
      <c r="AE147" s="11"/>
      <c r="AF147" s="11">
        <v>54.982567000000003</v>
      </c>
      <c r="AG147" s="11">
        <v>11.513476000000001</v>
      </c>
      <c r="AH147" s="12">
        <v>42203</v>
      </c>
      <c r="AI147" s="11" t="s">
        <v>1437</v>
      </c>
      <c r="AJ147" s="19">
        <v>42233</v>
      </c>
      <c r="AK147" s="11" t="s">
        <v>838</v>
      </c>
      <c r="AL147" s="11">
        <v>13.1</v>
      </c>
      <c r="AM147" s="11"/>
      <c r="AN147" s="11"/>
      <c r="AO147" s="12"/>
    </row>
    <row r="148" spans="1:41" x14ac:dyDescent="0.3">
      <c r="A148" s="11" t="s">
        <v>240</v>
      </c>
      <c r="B148" s="54" t="s">
        <v>1361</v>
      </c>
      <c r="C148" s="67" t="s">
        <v>1635</v>
      </c>
      <c r="D148" s="11" t="s">
        <v>1439</v>
      </c>
      <c r="E148" s="16">
        <v>42256</v>
      </c>
      <c r="F148" s="67" t="s">
        <v>230</v>
      </c>
      <c r="G148" s="170">
        <v>51359953</v>
      </c>
      <c r="H148" s="14">
        <f t="shared" si="32"/>
        <v>9</v>
      </c>
      <c r="I148" s="14">
        <f t="shared" si="33"/>
        <v>2015</v>
      </c>
      <c r="J148" s="14">
        <f t="shared" si="34"/>
        <v>2</v>
      </c>
      <c r="K148" s="14">
        <f t="shared" si="35"/>
        <v>3</v>
      </c>
      <c r="L148" s="15">
        <v>12</v>
      </c>
      <c r="M148" s="15">
        <v>1</v>
      </c>
      <c r="N148" s="11" t="s">
        <v>1416</v>
      </c>
      <c r="O148" s="11" t="str">
        <f t="shared" si="37"/>
        <v>Høje-Taastrup Gymnasium</v>
      </c>
      <c r="P148" s="67" t="s">
        <v>824</v>
      </c>
      <c r="Q148" s="67" t="s">
        <v>825</v>
      </c>
      <c r="R148" s="67" t="s">
        <v>1818</v>
      </c>
      <c r="S148" s="175" t="str">
        <f>VLOOKUP(GYM!R123,Kommune_Regioner!$A$2:$B$99,2,TRUE)</f>
        <v>Sjælland</v>
      </c>
      <c r="T148" s="68" t="str">
        <f t="shared" si="38"/>
        <v>Frøgård Allé 2, 2630 Taastrup</v>
      </c>
      <c r="U148" s="12">
        <v>42109</v>
      </c>
      <c r="V148" s="17">
        <v>100</v>
      </c>
      <c r="W148" s="15" t="s">
        <v>1996</v>
      </c>
      <c r="X148" s="17">
        <f t="shared" si="36"/>
        <v>1200</v>
      </c>
      <c r="Y148" s="67" t="s">
        <v>826</v>
      </c>
      <c r="Z148" s="18">
        <v>42111</v>
      </c>
      <c r="AA148" s="19">
        <v>42251</v>
      </c>
      <c r="AB148" s="11" t="s">
        <v>389</v>
      </c>
      <c r="AC148" s="11" t="str">
        <f t="shared" ref="AC148:AC179" si="39">D148</f>
        <v>Gudrun Beyer Poulsen</v>
      </c>
      <c r="AD148" s="11"/>
      <c r="AE148" s="11"/>
      <c r="AF148" s="116">
        <v>55.662599999999998</v>
      </c>
      <c r="AG148" s="116">
        <v>12.2613</v>
      </c>
      <c r="AH148" s="12">
        <v>42243</v>
      </c>
      <c r="AI148" s="11" t="s">
        <v>1438</v>
      </c>
      <c r="AJ148" s="19">
        <v>42254</v>
      </c>
      <c r="AK148" s="11" t="s">
        <v>838</v>
      </c>
      <c r="AL148" s="11">
        <v>0.50800000000000001</v>
      </c>
      <c r="AM148" s="11"/>
      <c r="AN148" s="11"/>
      <c r="AO148" s="12"/>
    </row>
    <row r="149" spans="1:41" s="92" customFormat="1" x14ac:dyDescent="0.3">
      <c r="A149" s="11" t="s">
        <v>240</v>
      </c>
      <c r="B149" s="56" t="s">
        <v>1371</v>
      </c>
      <c r="C149" s="67" t="s">
        <v>24</v>
      </c>
      <c r="D149" s="67" t="s">
        <v>23</v>
      </c>
      <c r="E149" s="16">
        <v>42257</v>
      </c>
      <c r="F149" s="67" t="s">
        <v>31</v>
      </c>
      <c r="G149" s="170">
        <v>21206073</v>
      </c>
      <c r="H149" s="14">
        <f t="shared" si="32"/>
        <v>9</v>
      </c>
      <c r="I149" s="14">
        <f t="shared" si="33"/>
        <v>2015</v>
      </c>
      <c r="J149" s="14">
        <f t="shared" si="34"/>
        <v>2</v>
      </c>
      <c r="K149" s="14">
        <f t="shared" si="35"/>
        <v>3</v>
      </c>
      <c r="L149" s="15">
        <v>17</v>
      </c>
      <c r="M149" s="15">
        <v>1</v>
      </c>
      <c r="N149" s="11" t="s">
        <v>1416</v>
      </c>
      <c r="O149" s="11" t="str">
        <f t="shared" si="37"/>
        <v>Allerød Gymnasium</v>
      </c>
      <c r="P149" s="67" t="s">
        <v>840</v>
      </c>
      <c r="Q149" s="67" t="s">
        <v>841</v>
      </c>
      <c r="R149" s="67" t="s">
        <v>1784</v>
      </c>
      <c r="S149" s="175" t="e">
        <f>VLOOKUP(GYM!R14,Kommune_Regioner!$A$2:$B$99,2,TRUE)</f>
        <v>#N/A</v>
      </c>
      <c r="T149" s="68" t="str">
        <f t="shared" si="38"/>
        <v>Rådhusvej 6, 3450 Allerød</v>
      </c>
      <c r="U149" s="12">
        <v>42123</v>
      </c>
      <c r="V149" s="17">
        <v>100</v>
      </c>
      <c r="W149" s="15" t="s">
        <v>1996</v>
      </c>
      <c r="X149" s="17">
        <f t="shared" si="36"/>
        <v>1700</v>
      </c>
      <c r="Y149" s="67" t="s">
        <v>875</v>
      </c>
      <c r="Z149" s="18">
        <v>42129</v>
      </c>
      <c r="AA149" s="19">
        <v>42129</v>
      </c>
      <c r="AB149" s="11" t="s">
        <v>882</v>
      </c>
      <c r="AC149" s="11" t="str">
        <f t="shared" si="39"/>
        <v>Vagn Rasmussen</v>
      </c>
      <c r="AD149" s="11"/>
      <c r="AE149" s="11"/>
      <c r="AF149" s="11">
        <v>55.872183999999997</v>
      </c>
      <c r="AG149" s="11">
        <v>12.362007</v>
      </c>
      <c r="AH149" s="12">
        <v>42123</v>
      </c>
      <c r="AI149" s="11" t="str">
        <f>"DL_"&amp;B149</f>
        <v>DL_F14-091</v>
      </c>
      <c r="AJ149" s="19">
        <v>42130</v>
      </c>
      <c r="AK149" s="11" t="s">
        <v>838</v>
      </c>
      <c r="AL149" s="11">
        <v>20.8</v>
      </c>
      <c r="AM149" s="11"/>
      <c r="AN149" s="11"/>
      <c r="AO149" s="12"/>
    </row>
    <row r="150" spans="1:41" x14ac:dyDescent="0.3">
      <c r="A150" s="11" t="s">
        <v>240</v>
      </c>
      <c r="B150" s="54" t="s">
        <v>1377</v>
      </c>
      <c r="C150" s="67" t="s">
        <v>916</v>
      </c>
      <c r="D150" s="67" t="s">
        <v>808</v>
      </c>
      <c r="E150" s="16">
        <v>42258</v>
      </c>
      <c r="F150" s="67" t="s">
        <v>809</v>
      </c>
      <c r="G150" s="170">
        <v>20438015</v>
      </c>
      <c r="H150" s="14">
        <f t="shared" si="32"/>
        <v>9</v>
      </c>
      <c r="I150" s="14">
        <f t="shared" si="33"/>
        <v>2015</v>
      </c>
      <c r="J150" s="14">
        <f t="shared" si="34"/>
        <v>2</v>
      </c>
      <c r="K150" s="14">
        <f t="shared" si="35"/>
        <v>3</v>
      </c>
      <c r="L150" s="15">
        <v>15</v>
      </c>
      <c r="M150" s="15">
        <v>1</v>
      </c>
      <c r="N150" s="11" t="s">
        <v>1419</v>
      </c>
      <c r="O150" s="11" t="str">
        <f t="shared" si="37"/>
        <v>Tårnby Gymnasium &amp; HF</v>
      </c>
      <c r="P150" s="67" t="s">
        <v>810</v>
      </c>
      <c r="Q150" s="11" t="s">
        <v>811</v>
      </c>
      <c r="R150" s="11" t="s">
        <v>1868</v>
      </c>
      <c r="S150" s="175" t="str">
        <f>VLOOKUP(GYM!R233,Kommune_Regioner!$A$2:$B$99,2,TRUE)</f>
        <v>Syddanmark</v>
      </c>
      <c r="T150" s="68" t="str">
        <f t="shared" si="38"/>
        <v>Tejn alle 5, 2770 Kastrup</v>
      </c>
      <c r="U150" s="12">
        <v>42146</v>
      </c>
      <c r="V150" s="17">
        <v>100</v>
      </c>
      <c r="W150" s="15" t="s">
        <v>1996</v>
      </c>
      <c r="X150" s="17">
        <f t="shared" si="36"/>
        <v>1500</v>
      </c>
      <c r="Y150" s="67"/>
      <c r="AA150" s="19">
        <v>42152</v>
      </c>
      <c r="AB150" s="11" t="s">
        <v>944</v>
      </c>
      <c r="AC150" s="11" t="str">
        <f t="shared" si="39"/>
        <v>Ingelise Drozd Lund</v>
      </c>
      <c r="AD150" s="20" t="s">
        <v>946</v>
      </c>
      <c r="AE150" s="20" t="s">
        <v>947</v>
      </c>
      <c r="AF150" s="11">
        <v>55.464806000000003</v>
      </c>
      <c r="AG150" s="11">
        <v>11.886722000000001</v>
      </c>
      <c r="AH150" s="12">
        <v>42151</v>
      </c>
      <c r="AI150" s="65" t="s">
        <v>950</v>
      </c>
      <c r="AJ150" s="19">
        <v>42192</v>
      </c>
      <c r="AK150" s="11" t="s">
        <v>838</v>
      </c>
      <c r="AL150" s="11">
        <v>4.0599999999999996</v>
      </c>
      <c r="AM150" s="11"/>
      <c r="AN150" s="11"/>
      <c r="AO150" s="12"/>
    </row>
    <row r="151" spans="1:41" x14ac:dyDescent="0.3">
      <c r="A151" s="11" t="s">
        <v>240</v>
      </c>
      <c r="B151" s="54" t="s">
        <v>1377</v>
      </c>
      <c r="C151" s="67" t="s">
        <v>916</v>
      </c>
      <c r="D151" s="67" t="s">
        <v>808</v>
      </c>
      <c r="E151" s="16">
        <v>42258</v>
      </c>
      <c r="F151" s="67" t="s">
        <v>809</v>
      </c>
      <c r="G151" s="170">
        <v>20438015</v>
      </c>
      <c r="H151" s="14">
        <f t="shared" si="32"/>
        <v>9</v>
      </c>
      <c r="I151" s="14">
        <f t="shared" si="33"/>
        <v>2015</v>
      </c>
      <c r="J151" s="14">
        <f t="shared" si="34"/>
        <v>2</v>
      </c>
      <c r="K151" s="14">
        <f t="shared" si="35"/>
        <v>3</v>
      </c>
      <c r="N151" s="11" t="s">
        <v>1419</v>
      </c>
      <c r="O151" s="11" t="str">
        <f t="shared" si="37"/>
        <v>Tårnby Gymnasium &amp; HF</v>
      </c>
      <c r="P151" s="67" t="s">
        <v>810</v>
      </c>
      <c r="Q151" s="11" t="s">
        <v>811</v>
      </c>
      <c r="R151" s="11" t="s">
        <v>1868</v>
      </c>
      <c r="S151" s="175" t="str">
        <f>VLOOKUP(GYM!R234,Kommune_Regioner!$A$2:$B$99,2,TRUE)</f>
        <v>Midtjylland</v>
      </c>
      <c r="T151" s="68" t="str">
        <f t="shared" si="38"/>
        <v>Tejn alle 5, 2770 Kastrup</v>
      </c>
      <c r="U151" s="12">
        <v>42146</v>
      </c>
      <c r="V151" s="17">
        <v>100</v>
      </c>
      <c r="W151" s="15" t="s">
        <v>1059</v>
      </c>
      <c r="X151" s="17">
        <f t="shared" si="36"/>
        <v>0</v>
      </c>
      <c r="Y151" s="67"/>
      <c r="AA151" s="19">
        <v>42152</v>
      </c>
      <c r="AB151" s="11" t="s">
        <v>945</v>
      </c>
      <c r="AC151" s="11" t="str">
        <f t="shared" si="39"/>
        <v>Ingelise Drozd Lund</v>
      </c>
      <c r="AD151" s="20" t="s">
        <v>948</v>
      </c>
      <c r="AE151" s="20" t="s">
        <v>949</v>
      </c>
      <c r="AF151" s="11">
        <v>55.464610999999998</v>
      </c>
      <c r="AG151" s="11">
        <v>11.888972000000001</v>
      </c>
      <c r="AH151" s="12">
        <v>42151</v>
      </c>
      <c r="AI151" s="65" t="s">
        <v>951</v>
      </c>
      <c r="AJ151" s="19">
        <v>42192</v>
      </c>
      <c r="AK151" s="11" t="s">
        <v>838</v>
      </c>
      <c r="AL151" s="11">
        <v>6.16</v>
      </c>
      <c r="AM151" s="11"/>
      <c r="AN151" s="11"/>
      <c r="AO151" s="12"/>
    </row>
    <row r="152" spans="1:41" x14ac:dyDescent="0.3">
      <c r="A152" s="11" t="s">
        <v>240</v>
      </c>
      <c r="B152" s="54" t="s">
        <v>1379</v>
      </c>
      <c r="C152" s="68" t="s">
        <v>59</v>
      </c>
      <c r="D152" s="68" t="s">
        <v>976</v>
      </c>
      <c r="E152" s="16">
        <v>42263</v>
      </c>
      <c r="F152" s="68" t="s">
        <v>977</v>
      </c>
      <c r="G152" s="172">
        <v>51222671</v>
      </c>
      <c r="H152" s="14">
        <f t="shared" si="32"/>
        <v>9</v>
      </c>
      <c r="I152" s="14">
        <f t="shared" si="33"/>
        <v>2015</v>
      </c>
      <c r="J152" s="14">
        <f t="shared" si="34"/>
        <v>2</v>
      </c>
      <c r="K152" s="14">
        <f t="shared" si="35"/>
        <v>3</v>
      </c>
      <c r="L152" s="15">
        <v>26</v>
      </c>
      <c r="M152" s="15">
        <v>1</v>
      </c>
      <c r="N152" s="11" t="s">
        <v>1416</v>
      </c>
      <c r="O152" s="11" t="str">
        <f t="shared" si="37"/>
        <v>Gladsaxe Gymnasium</v>
      </c>
      <c r="P152" s="68" t="s">
        <v>978</v>
      </c>
      <c r="Q152" s="68" t="s">
        <v>979</v>
      </c>
      <c r="R152" s="68" t="s">
        <v>1802</v>
      </c>
      <c r="S152" s="175" t="str">
        <f>VLOOKUP(GYM!R86,Kommune_Regioner!$A$2:$B$99,2,TRUE)</f>
        <v>Sjælland</v>
      </c>
      <c r="T152" s="68" t="str">
        <f t="shared" si="38"/>
        <v>Buddinge Hovedgade 81, 2860 Gladsaxe</v>
      </c>
      <c r="U152" s="12">
        <v>42154</v>
      </c>
      <c r="V152" s="17">
        <v>100</v>
      </c>
      <c r="W152" s="15" t="s">
        <v>2014</v>
      </c>
      <c r="X152" s="17">
        <f t="shared" si="36"/>
        <v>2600</v>
      </c>
      <c r="Z152" s="18">
        <v>42157</v>
      </c>
      <c r="AA152" s="11"/>
      <c r="AB152" s="11" t="s">
        <v>195</v>
      </c>
      <c r="AC152" s="11" t="str">
        <f t="shared" si="39"/>
        <v>Tobias Frykman</v>
      </c>
      <c r="AD152" s="20" t="s">
        <v>1443</v>
      </c>
      <c r="AE152" s="20" t="s">
        <v>1444</v>
      </c>
      <c r="AF152" s="11">
        <v>55.745185999999997</v>
      </c>
      <c r="AG152" s="11">
        <v>12.535906000000001</v>
      </c>
      <c r="AH152" s="12">
        <v>42243</v>
      </c>
      <c r="AI152" s="11" t="str">
        <f t="shared" ref="AI152:AI159" si="40">"DL_"&amp;B152</f>
        <v>DL_F14-099</v>
      </c>
      <c r="AJ152" s="19">
        <v>42254</v>
      </c>
      <c r="AK152" s="11" t="s">
        <v>838</v>
      </c>
      <c r="AL152" s="11">
        <v>18.3</v>
      </c>
      <c r="AM152" s="11"/>
      <c r="AN152" s="11"/>
      <c r="AO152" s="12"/>
    </row>
    <row r="153" spans="1:41" x14ac:dyDescent="0.3">
      <c r="A153" s="11" t="s">
        <v>240</v>
      </c>
      <c r="B153" s="54" t="s">
        <v>1355</v>
      </c>
      <c r="C153" s="67" t="s">
        <v>26</v>
      </c>
      <c r="D153" s="67" t="s">
        <v>791</v>
      </c>
      <c r="E153" s="16">
        <v>42264</v>
      </c>
      <c r="F153" s="67" t="s">
        <v>792</v>
      </c>
      <c r="G153" s="170">
        <v>29893667</v>
      </c>
      <c r="H153" s="14">
        <f t="shared" si="32"/>
        <v>9</v>
      </c>
      <c r="I153" s="14">
        <f t="shared" si="33"/>
        <v>2015</v>
      </c>
      <c r="J153" s="14">
        <f t="shared" si="34"/>
        <v>2</v>
      </c>
      <c r="K153" s="14">
        <f t="shared" si="35"/>
        <v>3</v>
      </c>
      <c r="L153" s="15">
        <v>13</v>
      </c>
      <c r="M153" s="15">
        <v>2</v>
      </c>
      <c r="N153" s="11" t="s">
        <v>1419</v>
      </c>
      <c r="O153" s="11" t="str">
        <f t="shared" si="37"/>
        <v>Borupgaard Gymnasium</v>
      </c>
      <c r="P153" s="67" t="s">
        <v>793</v>
      </c>
      <c r="Q153" s="67" t="s">
        <v>794</v>
      </c>
      <c r="R153" s="67" t="s">
        <v>1797</v>
      </c>
      <c r="S153" s="175" t="str">
        <f>VLOOKUP(GYM!R27,Kommune_Regioner!$A$2:$B$99,2,TRUE)</f>
        <v>Sjælland</v>
      </c>
      <c r="T153" s="68" t="str">
        <f t="shared" si="38"/>
        <v>Lautruphøj 9, 2750 Ballerup</v>
      </c>
      <c r="U153" s="12">
        <v>42100</v>
      </c>
      <c r="V153" s="17">
        <v>100</v>
      </c>
      <c r="W153" s="15" t="s">
        <v>1996</v>
      </c>
      <c r="X153" s="17">
        <f>V153*L153+200</f>
        <v>1500</v>
      </c>
      <c r="Z153" s="18">
        <v>42109</v>
      </c>
      <c r="AA153" s="19">
        <v>42129</v>
      </c>
      <c r="AB153" s="11" t="s">
        <v>883</v>
      </c>
      <c r="AC153" s="11" t="str">
        <f t="shared" si="39"/>
        <v>Jens Bøgeskov</v>
      </c>
      <c r="AD153" s="20" t="s">
        <v>910</v>
      </c>
      <c r="AE153" s="20" t="s">
        <v>884</v>
      </c>
      <c r="AF153" s="11">
        <v>55.740699999999997</v>
      </c>
      <c r="AG153" s="11">
        <v>12.376968</v>
      </c>
      <c r="AH153" s="12"/>
      <c r="AI153" s="11" t="str">
        <f t="shared" si="40"/>
        <v>DL_F14-075</v>
      </c>
      <c r="AJ153" s="19">
        <v>42130</v>
      </c>
      <c r="AK153" s="11" t="s">
        <v>838</v>
      </c>
      <c r="AL153" s="11">
        <v>2.2000000000000002</v>
      </c>
      <c r="AM153" s="11"/>
      <c r="AN153" s="11"/>
      <c r="AO153" s="12"/>
    </row>
    <row r="154" spans="1:41" x14ac:dyDescent="0.3">
      <c r="A154" s="11" t="s">
        <v>240</v>
      </c>
      <c r="B154" s="56" t="s">
        <v>1370</v>
      </c>
      <c r="C154" s="67" t="s">
        <v>1646</v>
      </c>
      <c r="D154" s="67" t="s">
        <v>871</v>
      </c>
      <c r="E154" s="16">
        <v>42265</v>
      </c>
      <c r="F154" s="67" t="s">
        <v>872</v>
      </c>
      <c r="G154" s="170">
        <v>61716734</v>
      </c>
      <c r="H154" s="14">
        <f t="shared" si="32"/>
        <v>9</v>
      </c>
      <c r="I154" s="14">
        <f t="shared" si="33"/>
        <v>2015</v>
      </c>
      <c r="J154" s="14">
        <f t="shared" si="34"/>
        <v>2</v>
      </c>
      <c r="K154" s="14">
        <f t="shared" si="35"/>
        <v>3</v>
      </c>
      <c r="L154" s="15">
        <v>13</v>
      </c>
      <c r="M154" s="15">
        <v>1</v>
      </c>
      <c r="N154" s="11" t="s">
        <v>1416</v>
      </c>
      <c r="O154" s="11" t="str">
        <f t="shared" si="37"/>
        <v>FYNs HF-kursus</v>
      </c>
      <c r="P154" s="67" t="s">
        <v>873</v>
      </c>
      <c r="Q154" s="67" t="s">
        <v>874</v>
      </c>
      <c r="R154" s="67" t="s">
        <v>1815</v>
      </c>
      <c r="S154" s="175" t="str">
        <f>VLOOKUP(GYM!R61,Kommune_Regioner!$A$2:$B$99,2,TRUE)</f>
        <v>Sjælland</v>
      </c>
      <c r="T154" s="68" t="str">
        <f t="shared" si="38"/>
        <v>Hunderupvej 17, 5000 Odense C</v>
      </c>
      <c r="U154" s="12">
        <v>42123</v>
      </c>
      <c r="V154" s="17">
        <v>100</v>
      </c>
      <c r="W154" s="15" t="s">
        <v>1996</v>
      </c>
      <c r="X154" s="17">
        <f>V154*L154+200</f>
        <v>1500</v>
      </c>
      <c r="Z154" s="18">
        <v>42129</v>
      </c>
      <c r="AA154" s="11"/>
      <c r="AB154" s="11" t="s">
        <v>1193</v>
      </c>
      <c r="AC154" s="11" t="str">
        <f t="shared" si="39"/>
        <v>Morten Jerris</v>
      </c>
      <c r="AD154" s="20" t="s">
        <v>1194</v>
      </c>
      <c r="AE154" s="20" t="s">
        <v>1195</v>
      </c>
      <c r="AF154" s="11">
        <v>55.390861000000001</v>
      </c>
      <c r="AG154" s="11">
        <v>10.382167000000001</v>
      </c>
      <c r="AH154" s="12">
        <v>42226</v>
      </c>
      <c r="AI154" s="11" t="str">
        <f t="shared" si="40"/>
        <v>DL_F14-090</v>
      </c>
      <c r="AJ154" s="19">
        <v>42241</v>
      </c>
      <c r="AK154" s="11" t="s">
        <v>838</v>
      </c>
      <c r="AL154" s="11">
        <v>11.9</v>
      </c>
      <c r="AM154" s="11"/>
      <c r="AN154" s="11"/>
      <c r="AO154" s="12"/>
    </row>
    <row r="155" spans="1:41" x14ac:dyDescent="0.3">
      <c r="A155" s="11" t="s">
        <v>240</v>
      </c>
      <c r="B155" s="54" t="s">
        <v>1026</v>
      </c>
      <c r="C155" s="68" t="s">
        <v>1027</v>
      </c>
      <c r="D155" s="68" t="s">
        <v>1028</v>
      </c>
      <c r="E155" s="16">
        <v>42269</v>
      </c>
      <c r="F155" s="68" t="s">
        <v>1029</v>
      </c>
      <c r="G155" s="172">
        <v>29648288</v>
      </c>
      <c r="H155" s="14">
        <f t="shared" si="32"/>
        <v>9</v>
      </c>
      <c r="I155" s="14">
        <f t="shared" si="33"/>
        <v>2015</v>
      </c>
      <c r="J155" s="14">
        <f t="shared" si="34"/>
        <v>2</v>
      </c>
      <c r="K155" s="14">
        <f t="shared" si="35"/>
        <v>3</v>
      </c>
      <c r="L155" s="15">
        <v>26</v>
      </c>
      <c r="M155" s="15">
        <v>2</v>
      </c>
      <c r="N155" s="11" t="s">
        <v>1415</v>
      </c>
      <c r="O155" s="11" t="str">
        <f t="shared" si="37"/>
        <v>Nykøbing Katedralskole</v>
      </c>
      <c r="P155" s="68" t="s">
        <v>1564</v>
      </c>
      <c r="Q155" s="68" t="s">
        <v>1030</v>
      </c>
      <c r="R155" s="68" t="s">
        <v>1869</v>
      </c>
      <c r="S155" s="175" t="str">
        <f>VLOOKUP(GYM!R169,Kommune_Regioner!$A$2:$B$99,2,TRUE)</f>
        <v>Hovedstaden</v>
      </c>
      <c r="T155" s="68" t="str">
        <f t="shared" si="38"/>
        <v>Poul Martin Møllersvej 3, 4840 Nykøbing F</v>
      </c>
      <c r="U155" s="12">
        <v>42165</v>
      </c>
      <c r="V155" s="17">
        <v>100</v>
      </c>
      <c r="W155" s="15" t="s">
        <v>1996</v>
      </c>
      <c r="X155" s="17">
        <f t="shared" ref="X155:X174" si="41">V155*L155</f>
        <v>2600</v>
      </c>
      <c r="Y155" s="11" t="s">
        <v>1042</v>
      </c>
      <c r="Z155" s="18">
        <v>42165</v>
      </c>
      <c r="AA155" s="19">
        <v>42178</v>
      </c>
      <c r="AB155" s="11" t="s">
        <v>1084</v>
      </c>
      <c r="AC155" s="11" t="str">
        <f t="shared" si="39"/>
        <v>Grete Christiansen</v>
      </c>
      <c r="AD155" s="20" t="s">
        <v>1085</v>
      </c>
      <c r="AE155" s="20" t="s">
        <v>1086</v>
      </c>
      <c r="AF155" s="11">
        <v>54.843051000000003</v>
      </c>
      <c r="AG155" s="11">
        <v>11.979298</v>
      </c>
      <c r="AH155" s="12">
        <v>42175</v>
      </c>
      <c r="AI155" s="11" t="str">
        <f t="shared" si="40"/>
        <v>DL_F14-100</v>
      </c>
      <c r="AJ155" s="19">
        <v>42201</v>
      </c>
      <c r="AK155" s="11" t="s">
        <v>838</v>
      </c>
      <c r="AL155" s="11">
        <v>14.9</v>
      </c>
      <c r="AM155" s="11"/>
      <c r="AN155" s="11"/>
      <c r="AO155" s="12"/>
    </row>
    <row r="156" spans="1:41" x14ac:dyDescent="0.3">
      <c r="A156" s="177" t="s">
        <v>237</v>
      </c>
      <c r="B156" s="193" t="s">
        <v>1374</v>
      </c>
      <c r="C156" s="194" t="s">
        <v>914</v>
      </c>
      <c r="D156" s="194" t="s">
        <v>1087</v>
      </c>
      <c r="E156" s="179">
        <v>42270</v>
      </c>
      <c r="F156" s="194" t="s">
        <v>900</v>
      </c>
      <c r="G156" s="195">
        <v>28891969</v>
      </c>
      <c r="H156" s="182">
        <f t="shared" si="32"/>
        <v>9</v>
      </c>
      <c r="I156" s="182">
        <f t="shared" si="33"/>
        <v>2015</v>
      </c>
      <c r="J156" s="182">
        <f t="shared" si="34"/>
        <v>2</v>
      </c>
      <c r="K156" s="182">
        <f t="shared" si="35"/>
        <v>3</v>
      </c>
      <c r="L156" s="183">
        <v>25</v>
      </c>
      <c r="M156" s="183">
        <v>1</v>
      </c>
      <c r="N156" s="177" t="s">
        <v>1415</v>
      </c>
      <c r="O156" s="177" t="str">
        <f t="shared" si="37"/>
        <v>Næstved Gymnasium</v>
      </c>
      <c r="P156" s="194" t="s">
        <v>915</v>
      </c>
      <c r="Q156" s="194" t="s">
        <v>901</v>
      </c>
      <c r="R156" s="194" t="s">
        <v>1876</v>
      </c>
      <c r="S156" s="184" t="str">
        <f>VLOOKUP(GYM!R159,Kommune_Regioner!$A$2:$B$99,2,TRUE)</f>
        <v>Hovedstaden</v>
      </c>
      <c r="T156" s="185" t="str">
        <f t="shared" si="38"/>
        <v>Nygårdsvej 43, 4700 næstved</v>
      </c>
      <c r="U156" s="189">
        <v>42137</v>
      </c>
      <c r="V156" s="186">
        <v>100</v>
      </c>
      <c r="W156" s="183" t="s">
        <v>239</v>
      </c>
      <c r="X156" s="186">
        <f t="shared" si="41"/>
        <v>2500</v>
      </c>
      <c r="Y156" s="177"/>
      <c r="Z156" s="187">
        <v>42142</v>
      </c>
      <c r="AA156" s="177"/>
      <c r="AB156" s="177"/>
      <c r="AC156" s="177" t="str">
        <f t="shared" si="39"/>
        <v>Thomas Bang</v>
      </c>
      <c r="AD156" s="177"/>
      <c r="AE156" s="177"/>
      <c r="AF156" s="177"/>
      <c r="AG156" s="177"/>
      <c r="AH156" s="189"/>
      <c r="AI156" s="177" t="str">
        <f t="shared" si="40"/>
        <v>DL_F14-094</v>
      </c>
      <c r="AJ156" s="177"/>
      <c r="AK156" s="177"/>
      <c r="AL156" s="177"/>
      <c r="AM156" s="177"/>
      <c r="AN156" s="177"/>
      <c r="AO156" s="189"/>
    </row>
    <row r="157" spans="1:41" x14ac:dyDescent="0.3">
      <c r="A157" s="11" t="s">
        <v>240</v>
      </c>
      <c r="B157" s="54" t="s">
        <v>1351</v>
      </c>
      <c r="C157" s="11" t="s">
        <v>1634</v>
      </c>
      <c r="D157" s="11" t="s">
        <v>777</v>
      </c>
      <c r="E157" s="16">
        <v>42271</v>
      </c>
      <c r="F157" s="64" t="s">
        <v>778</v>
      </c>
      <c r="G157" s="166">
        <v>61277766</v>
      </c>
      <c r="H157" s="14">
        <f t="shared" si="32"/>
        <v>9</v>
      </c>
      <c r="I157" s="14">
        <f t="shared" si="33"/>
        <v>2015</v>
      </c>
      <c r="J157" s="14">
        <f t="shared" si="34"/>
        <v>2</v>
      </c>
      <c r="K157" s="14">
        <f t="shared" si="35"/>
        <v>3</v>
      </c>
      <c r="L157" s="15">
        <v>17</v>
      </c>
      <c r="M157" s="15">
        <v>1</v>
      </c>
      <c r="N157" s="11" t="s">
        <v>1415</v>
      </c>
      <c r="O157" s="11" t="str">
        <f t="shared" si="37"/>
        <v>Hasseris Gymnasium</v>
      </c>
      <c r="P157" s="11" t="s">
        <v>931</v>
      </c>
      <c r="Q157" s="11" t="s">
        <v>932</v>
      </c>
      <c r="R157" s="11" t="s">
        <v>1842</v>
      </c>
      <c r="S157" s="175" t="str">
        <f>VLOOKUP(GYM!R107,Kommune_Regioner!$A$2:$B$99,2,TRUE)</f>
        <v>Hovedstaden</v>
      </c>
      <c r="T157" s="68" t="str">
        <f t="shared" si="38"/>
        <v>Hasserisvej 300, 9000 Aalborg</v>
      </c>
      <c r="U157" s="12">
        <v>42059</v>
      </c>
      <c r="V157" s="17">
        <v>100</v>
      </c>
      <c r="W157" s="15" t="s">
        <v>1996</v>
      </c>
      <c r="X157" s="17">
        <f t="shared" si="41"/>
        <v>1700</v>
      </c>
      <c r="Z157" s="18">
        <v>42095</v>
      </c>
      <c r="AA157" s="19">
        <v>42194</v>
      </c>
      <c r="AB157" s="11" t="s">
        <v>1149</v>
      </c>
      <c r="AC157" s="11" t="str">
        <f t="shared" si="39"/>
        <v>Tore Rubak</v>
      </c>
      <c r="AD157" s="11"/>
      <c r="AE157" s="11"/>
      <c r="AF157" s="11">
        <v>57.039596000000003</v>
      </c>
      <c r="AG157" s="11">
        <v>9.8590909999999994</v>
      </c>
      <c r="AH157" s="12">
        <v>42193</v>
      </c>
      <c r="AI157" s="11" t="str">
        <f t="shared" si="40"/>
        <v>DL_F14-065</v>
      </c>
      <c r="AJ157" s="19">
        <v>42201</v>
      </c>
      <c r="AK157" s="11" t="s">
        <v>838</v>
      </c>
      <c r="AL157" s="11">
        <v>6.04</v>
      </c>
      <c r="AM157" s="11"/>
      <c r="AN157" s="11"/>
      <c r="AO157" s="12"/>
    </row>
    <row r="158" spans="1:41" ht="12.75" customHeight="1" x14ac:dyDescent="0.2">
      <c r="A158" s="185" t="s">
        <v>237</v>
      </c>
      <c r="B158" s="185" t="s">
        <v>1380</v>
      </c>
      <c r="C158" s="185" t="s">
        <v>162</v>
      </c>
      <c r="D158" s="185" t="s">
        <v>1200</v>
      </c>
      <c r="E158" s="200">
        <v>42272</v>
      </c>
      <c r="F158" s="185" t="s">
        <v>1201</v>
      </c>
      <c r="G158" s="201">
        <v>28970393</v>
      </c>
      <c r="H158" s="182">
        <f t="shared" si="32"/>
        <v>9</v>
      </c>
      <c r="I158" s="182">
        <f t="shared" si="33"/>
        <v>2015</v>
      </c>
      <c r="J158" s="182">
        <f t="shared" si="34"/>
        <v>2</v>
      </c>
      <c r="K158" s="182">
        <f t="shared" si="35"/>
        <v>3</v>
      </c>
      <c r="L158" s="202">
        <v>26</v>
      </c>
      <c r="M158" s="202">
        <v>1</v>
      </c>
      <c r="N158" s="185" t="s">
        <v>1415</v>
      </c>
      <c r="O158" s="177" t="str">
        <f t="shared" si="37"/>
        <v>Slagelse Gymnasium</v>
      </c>
      <c r="P158" s="185" t="s">
        <v>1175</v>
      </c>
      <c r="Q158" s="185" t="s">
        <v>1176</v>
      </c>
      <c r="R158" s="185" t="s">
        <v>1806</v>
      </c>
      <c r="S158" s="184" t="str">
        <f>VLOOKUP(GYM!R219,Kommune_Regioner!$A$2:$B$99,2,TRUE)</f>
        <v>Hovedstaden</v>
      </c>
      <c r="T158" s="185" t="str">
        <f t="shared" si="38"/>
        <v>Willemoesvej 2a, 4200 Slagelse</v>
      </c>
      <c r="U158" s="206">
        <v>42220</v>
      </c>
      <c r="V158" s="186">
        <v>100</v>
      </c>
      <c r="W158" s="202" t="s">
        <v>239</v>
      </c>
      <c r="X158" s="186">
        <f t="shared" si="41"/>
        <v>2600</v>
      </c>
      <c r="Y158" s="194"/>
      <c r="Z158" s="185"/>
      <c r="AA158" s="185"/>
      <c r="AB158" s="191"/>
      <c r="AC158" s="177" t="str">
        <f t="shared" si="39"/>
        <v>Trine Nielsen</v>
      </c>
      <c r="AD158" s="191"/>
      <c r="AE158" s="191"/>
      <c r="AF158" s="191"/>
      <c r="AG158" s="191"/>
      <c r="AH158" s="214"/>
      <c r="AI158" s="177" t="str">
        <f t="shared" si="40"/>
        <v>DL_F15-001</v>
      </c>
      <c r="AJ158" s="185"/>
      <c r="AK158" s="185"/>
      <c r="AL158" s="185"/>
      <c r="AM158" s="185"/>
      <c r="AN158" s="185"/>
      <c r="AO158" s="185"/>
    </row>
    <row r="159" spans="1:41" x14ac:dyDescent="0.3">
      <c r="A159" s="68" t="s">
        <v>240</v>
      </c>
      <c r="B159" s="68" t="s">
        <v>1395</v>
      </c>
      <c r="C159" s="68" t="s">
        <v>59</v>
      </c>
      <c r="D159" s="68" t="s">
        <v>976</v>
      </c>
      <c r="E159" s="120">
        <v>42272</v>
      </c>
      <c r="F159" s="68" t="s">
        <v>977</v>
      </c>
      <c r="G159" s="172">
        <v>51222671</v>
      </c>
      <c r="H159" s="14">
        <f t="shared" si="32"/>
        <v>9</v>
      </c>
      <c r="I159" s="14">
        <f t="shared" si="33"/>
        <v>2015</v>
      </c>
      <c r="J159" s="14">
        <f t="shared" si="34"/>
        <v>2</v>
      </c>
      <c r="K159" s="14">
        <f t="shared" si="35"/>
        <v>3</v>
      </c>
      <c r="L159" s="122">
        <v>19</v>
      </c>
      <c r="M159" s="122">
        <v>1</v>
      </c>
      <c r="N159" s="68" t="s">
        <v>1415</v>
      </c>
      <c r="O159" s="11" t="str">
        <f t="shared" si="37"/>
        <v>Gladsaxe Gymnasium</v>
      </c>
      <c r="P159" s="68" t="s">
        <v>978</v>
      </c>
      <c r="Q159" s="68" t="s">
        <v>1233</v>
      </c>
      <c r="R159" s="68" t="s">
        <v>1802</v>
      </c>
      <c r="S159" s="175" t="str">
        <f>VLOOKUP(GYM!R87,Kommune_Regioner!$A$2:$B$99,2,TRUE)</f>
        <v>Hovedstaden</v>
      </c>
      <c r="T159" s="68" t="str">
        <f t="shared" si="38"/>
        <v>Buddinge Hovedgade 81, 2860 Søborg</v>
      </c>
      <c r="U159" s="12">
        <v>42235</v>
      </c>
      <c r="V159" s="17">
        <v>100</v>
      </c>
      <c r="W159" s="15" t="s">
        <v>1996</v>
      </c>
      <c r="X159" s="17">
        <f t="shared" si="41"/>
        <v>1900</v>
      </c>
      <c r="Z159" s="123" t="s">
        <v>1237</v>
      </c>
      <c r="AA159" s="19">
        <v>42258</v>
      </c>
      <c r="AB159" s="11" t="s">
        <v>1465</v>
      </c>
      <c r="AC159" s="11" t="str">
        <f t="shared" si="39"/>
        <v>Tobias Frykman</v>
      </c>
      <c r="AD159" s="20" t="s">
        <v>1460</v>
      </c>
      <c r="AE159" s="20" t="s">
        <v>1461</v>
      </c>
      <c r="AF159" s="11">
        <v>55.783304999999999</v>
      </c>
      <c r="AG159" s="11">
        <v>12.495093000000001</v>
      </c>
      <c r="AH159" s="12">
        <v>42251</v>
      </c>
      <c r="AI159" s="11" t="str">
        <f t="shared" si="40"/>
        <v>DL_F15-017</v>
      </c>
      <c r="AJ159" s="19">
        <v>42264</v>
      </c>
      <c r="AK159" s="11" t="s">
        <v>838</v>
      </c>
      <c r="AL159" s="11">
        <v>62</v>
      </c>
      <c r="AM159" s="11"/>
      <c r="AN159" s="11"/>
      <c r="AO159" s="12"/>
    </row>
    <row r="160" spans="1:41" x14ac:dyDescent="0.3">
      <c r="A160" s="68" t="s">
        <v>240</v>
      </c>
      <c r="B160" s="68" t="s">
        <v>1386</v>
      </c>
      <c r="C160" s="68" t="s">
        <v>24</v>
      </c>
      <c r="D160" s="68" t="s">
        <v>189</v>
      </c>
      <c r="E160" s="120">
        <v>42276</v>
      </c>
      <c r="F160" s="68" t="s">
        <v>1211</v>
      </c>
      <c r="G160" s="172">
        <v>26152562</v>
      </c>
      <c r="H160" s="14">
        <f t="shared" si="32"/>
        <v>9</v>
      </c>
      <c r="I160" s="14">
        <f t="shared" si="33"/>
        <v>2015</v>
      </c>
      <c r="J160" s="14">
        <f t="shared" si="34"/>
        <v>2</v>
      </c>
      <c r="K160" s="14">
        <f t="shared" si="35"/>
        <v>3</v>
      </c>
      <c r="L160" s="122">
        <v>20</v>
      </c>
      <c r="M160" s="122">
        <v>1</v>
      </c>
      <c r="N160" s="68" t="s">
        <v>1420</v>
      </c>
      <c r="O160" s="11" t="str">
        <f t="shared" si="37"/>
        <v>Allerød Gymnasium</v>
      </c>
      <c r="P160" s="68" t="s">
        <v>840</v>
      </c>
      <c r="Q160" s="68" t="s">
        <v>841</v>
      </c>
      <c r="R160" s="68" t="s">
        <v>1784</v>
      </c>
      <c r="S160" s="175" t="e">
        <f>VLOOKUP(GYM!R15,Kommune_Regioner!$A$2:$B$99,2,TRUE)</f>
        <v>#N/A</v>
      </c>
      <c r="T160" s="68" t="str">
        <f t="shared" si="38"/>
        <v>Rådhusvej 6, 3450 Allerød</v>
      </c>
      <c r="U160" s="124">
        <v>42228</v>
      </c>
      <c r="V160" s="17">
        <v>100</v>
      </c>
      <c r="W160" s="122" t="s">
        <v>1996</v>
      </c>
      <c r="X160" s="17">
        <f t="shared" si="41"/>
        <v>2000</v>
      </c>
      <c r="Y160" s="67" t="s">
        <v>1398</v>
      </c>
      <c r="Z160" s="68"/>
      <c r="AA160" s="19">
        <v>42123</v>
      </c>
      <c r="AB160" s="11" t="s">
        <v>937</v>
      </c>
      <c r="AC160" s="11" t="str">
        <f t="shared" si="39"/>
        <v>Louise Lund Bækgaard</v>
      </c>
      <c r="AD160" s="11"/>
      <c r="AE160" s="11"/>
      <c r="AF160" s="11">
        <v>55.862330999999998</v>
      </c>
      <c r="AG160" s="11">
        <v>12.334121</v>
      </c>
      <c r="AH160" s="12">
        <v>42121</v>
      </c>
      <c r="AI160" s="11" t="s">
        <v>1451</v>
      </c>
      <c r="AJ160" s="19">
        <v>42130</v>
      </c>
      <c r="AK160" s="11" t="s">
        <v>838</v>
      </c>
      <c r="AL160" s="11">
        <v>11.6</v>
      </c>
      <c r="AM160" s="11"/>
      <c r="AN160" s="68"/>
      <c r="AO160" s="68"/>
    </row>
    <row r="161" spans="1:41" x14ac:dyDescent="0.3">
      <c r="A161" s="68" t="s">
        <v>240</v>
      </c>
      <c r="B161" s="68" t="s">
        <v>1386</v>
      </c>
      <c r="C161" s="68" t="s">
        <v>24</v>
      </c>
      <c r="D161" s="68" t="s">
        <v>189</v>
      </c>
      <c r="E161" s="120">
        <v>42276</v>
      </c>
      <c r="F161" s="68" t="s">
        <v>1211</v>
      </c>
      <c r="G161" s="172">
        <v>26152562</v>
      </c>
      <c r="H161" s="14">
        <f t="shared" si="32"/>
        <v>9</v>
      </c>
      <c r="I161" s="14">
        <f t="shared" si="33"/>
        <v>2015</v>
      </c>
      <c r="J161" s="14">
        <f t="shared" si="34"/>
        <v>2</v>
      </c>
      <c r="K161" s="14">
        <f t="shared" si="35"/>
        <v>3</v>
      </c>
      <c r="L161" s="122"/>
      <c r="M161" s="122"/>
      <c r="N161" s="68" t="s">
        <v>1420</v>
      </c>
      <c r="O161" s="11" t="str">
        <f t="shared" si="37"/>
        <v>Allerød Gymnasium</v>
      </c>
      <c r="P161" s="68" t="s">
        <v>840</v>
      </c>
      <c r="Q161" s="68" t="s">
        <v>841</v>
      </c>
      <c r="R161" s="68" t="s">
        <v>1784</v>
      </c>
      <c r="S161" s="175" t="str">
        <f>VLOOKUP(GYM!R16,Kommune_Regioner!$A$2:$B$99,2,TRUE)</f>
        <v>Hovedstaden</v>
      </c>
      <c r="T161" s="68" t="str">
        <f t="shared" si="38"/>
        <v>Rådhusvej 6, 3450 Allerød</v>
      </c>
      <c r="U161" s="124">
        <v>42228</v>
      </c>
      <c r="V161" s="17"/>
      <c r="W161" s="122" t="s">
        <v>1059</v>
      </c>
      <c r="X161" s="17">
        <f t="shared" si="41"/>
        <v>0</v>
      </c>
      <c r="Y161" s="67"/>
      <c r="Z161" s="68"/>
      <c r="AA161" s="19">
        <v>42123</v>
      </c>
      <c r="AB161" s="11" t="s">
        <v>864</v>
      </c>
      <c r="AC161" s="11" t="str">
        <f t="shared" si="39"/>
        <v>Louise Lund Bækgaard</v>
      </c>
      <c r="AD161" s="11"/>
      <c r="AE161" s="11"/>
      <c r="AF161" s="11">
        <v>55.862330999999998</v>
      </c>
      <c r="AG161" s="11">
        <v>12.334121</v>
      </c>
      <c r="AH161" s="12">
        <v>42121</v>
      </c>
      <c r="AI161" s="11" t="s">
        <v>1452</v>
      </c>
      <c r="AJ161" s="19">
        <v>42130</v>
      </c>
      <c r="AK161" s="11" t="s">
        <v>838</v>
      </c>
      <c r="AL161" s="11">
        <v>5.24</v>
      </c>
      <c r="AM161" s="11" t="s">
        <v>865</v>
      </c>
      <c r="AN161" s="68"/>
      <c r="AO161" s="68"/>
    </row>
    <row r="162" spans="1:41" s="92" customFormat="1" x14ac:dyDescent="0.3">
      <c r="A162" s="11" t="s">
        <v>240</v>
      </c>
      <c r="B162" s="54" t="s">
        <v>1098</v>
      </c>
      <c r="C162" s="68" t="s">
        <v>1635</v>
      </c>
      <c r="D162" s="68" t="s">
        <v>1114</v>
      </c>
      <c r="E162" s="16">
        <v>42277</v>
      </c>
      <c r="F162" s="68" t="s">
        <v>1115</v>
      </c>
      <c r="G162" s="172">
        <v>53344411</v>
      </c>
      <c r="H162" s="14">
        <f t="shared" si="32"/>
        <v>9</v>
      </c>
      <c r="I162" s="14">
        <f t="shared" si="33"/>
        <v>2015</v>
      </c>
      <c r="J162" s="14">
        <f t="shared" si="34"/>
        <v>2</v>
      </c>
      <c r="K162" s="14">
        <f t="shared" si="35"/>
        <v>3</v>
      </c>
      <c r="L162" s="15">
        <v>15</v>
      </c>
      <c r="M162" s="15">
        <v>2</v>
      </c>
      <c r="N162" s="11" t="s">
        <v>1416</v>
      </c>
      <c r="O162" s="11" t="str">
        <f t="shared" si="37"/>
        <v>Høje-Taastrup Gymnasium</v>
      </c>
      <c r="P162" s="68" t="s">
        <v>1116</v>
      </c>
      <c r="Q162" s="68" t="s">
        <v>825</v>
      </c>
      <c r="R162" s="68" t="s">
        <v>1818</v>
      </c>
      <c r="S162" s="175" t="str">
        <f>VLOOKUP(GYM!R125,Kommune_Regioner!$A$2:$B$99,2,TRUE)</f>
        <v>Hovedstaden</v>
      </c>
      <c r="T162" s="68" t="str">
        <f t="shared" si="38"/>
        <v>Frøgaard alle 2, 2630 Taastrup</v>
      </c>
      <c r="U162" s="12">
        <v>42183</v>
      </c>
      <c r="V162" s="17">
        <v>100</v>
      </c>
      <c r="W162" s="15" t="s">
        <v>1996</v>
      </c>
      <c r="X162" s="17">
        <f t="shared" si="41"/>
        <v>1500</v>
      </c>
      <c r="Y162" s="11"/>
      <c r="Z162" s="18">
        <v>42184</v>
      </c>
      <c r="AA162" s="19">
        <v>42202</v>
      </c>
      <c r="AB162" s="11" t="s">
        <v>1235</v>
      </c>
      <c r="AC162" s="11" t="str">
        <f t="shared" si="39"/>
        <v>Sofie Brix</v>
      </c>
      <c r="AD162" s="11"/>
      <c r="AE162" s="11"/>
      <c r="AF162" s="11">
        <v>55.642145999999997</v>
      </c>
      <c r="AG162" s="11">
        <v>12.205181</v>
      </c>
      <c r="AH162" s="12">
        <v>42181</v>
      </c>
      <c r="AI162" s="11" t="str">
        <f>"DL_"&amp;B162</f>
        <v>DL_F14-108</v>
      </c>
      <c r="AJ162" s="19">
        <v>42212</v>
      </c>
      <c r="AK162" s="11" t="s">
        <v>838</v>
      </c>
      <c r="AL162" s="11">
        <v>65.8</v>
      </c>
      <c r="AM162" s="11"/>
      <c r="AN162" s="11"/>
      <c r="AO162" s="12"/>
    </row>
    <row r="163" spans="1:41" x14ac:dyDescent="0.3">
      <c r="A163" s="11" t="s">
        <v>240</v>
      </c>
      <c r="B163" s="56" t="s">
        <v>1364</v>
      </c>
      <c r="C163" s="67" t="s">
        <v>38</v>
      </c>
      <c r="D163" s="67" t="s">
        <v>29</v>
      </c>
      <c r="E163" s="16">
        <v>42278</v>
      </c>
      <c r="F163" s="67" t="s">
        <v>41</v>
      </c>
      <c r="G163" s="170">
        <v>30741421</v>
      </c>
      <c r="H163" s="14">
        <f t="shared" si="32"/>
        <v>10</v>
      </c>
      <c r="I163" s="14">
        <f t="shared" si="33"/>
        <v>2015</v>
      </c>
      <c r="J163" s="14">
        <f t="shared" si="34"/>
        <v>2</v>
      </c>
      <c r="K163" s="14">
        <f t="shared" si="35"/>
        <v>3</v>
      </c>
      <c r="L163" s="15">
        <v>20</v>
      </c>
      <c r="M163" s="15">
        <v>1</v>
      </c>
      <c r="N163" s="11" t="s">
        <v>1420</v>
      </c>
      <c r="O163" s="11" t="str">
        <f t="shared" si="37"/>
        <v>Frederiksborg Gymnasium og HF</v>
      </c>
      <c r="P163" s="67" t="s">
        <v>839</v>
      </c>
      <c r="Q163" s="67" t="s">
        <v>807</v>
      </c>
      <c r="R163" s="67" t="s">
        <v>1785</v>
      </c>
      <c r="S163" s="175" t="str">
        <f>VLOOKUP(GYM!R58,Kommune_Regioner!$A$2:$B$99,2,TRUE)</f>
        <v>Hovedstaden</v>
      </c>
      <c r="T163" s="68" t="str">
        <f t="shared" si="38"/>
        <v>Carlsbergvej 15, 3400 Hillerød</v>
      </c>
      <c r="U163" s="12">
        <v>42114</v>
      </c>
      <c r="V163" s="17">
        <v>100</v>
      </c>
      <c r="W163" s="15" t="s">
        <v>1996</v>
      </c>
      <c r="X163" s="17">
        <f t="shared" si="41"/>
        <v>2000</v>
      </c>
      <c r="Z163" s="18">
        <v>42117</v>
      </c>
      <c r="AA163" s="19">
        <v>42167</v>
      </c>
      <c r="AB163" s="11" t="s">
        <v>859</v>
      </c>
      <c r="AC163" s="11" t="str">
        <f t="shared" si="39"/>
        <v>Torsten Ingerslev</v>
      </c>
      <c r="AD163" s="11"/>
      <c r="AE163" s="11"/>
      <c r="AF163" s="11">
        <v>55.924331000000002</v>
      </c>
      <c r="AG163" s="11">
        <v>12.313577</v>
      </c>
      <c r="AH163" s="12">
        <v>42164</v>
      </c>
      <c r="AI163" s="11" t="str">
        <f>"DL_"&amp;B163</f>
        <v>DL_F14-084</v>
      </c>
      <c r="AJ163" s="19">
        <v>42179</v>
      </c>
      <c r="AK163" s="11" t="s">
        <v>838</v>
      </c>
      <c r="AL163" s="11">
        <v>3.52</v>
      </c>
      <c r="AM163" s="11"/>
      <c r="AN163" s="11"/>
      <c r="AO163" s="12"/>
    </row>
    <row r="164" spans="1:41" x14ac:dyDescent="0.3">
      <c r="A164" s="11" t="s">
        <v>240</v>
      </c>
      <c r="B164" s="56" t="s">
        <v>1368</v>
      </c>
      <c r="C164" s="67" t="s">
        <v>174</v>
      </c>
      <c r="D164" s="67" t="s">
        <v>175</v>
      </c>
      <c r="E164" s="16">
        <v>42279</v>
      </c>
      <c r="F164" s="67" t="s">
        <v>176</v>
      </c>
      <c r="G164" s="170">
        <v>82326600</v>
      </c>
      <c r="H164" s="14">
        <f t="shared" si="32"/>
        <v>10</v>
      </c>
      <c r="I164" s="14">
        <f t="shared" si="33"/>
        <v>2015</v>
      </c>
      <c r="J164" s="14">
        <f t="shared" si="34"/>
        <v>2</v>
      </c>
      <c r="K164" s="14">
        <f t="shared" si="35"/>
        <v>3</v>
      </c>
      <c r="L164" s="15">
        <v>23</v>
      </c>
      <c r="M164" s="15">
        <v>1</v>
      </c>
      <c r="N164" s="11" t="s">
        <v>1416</v>
      </c>
      <c r="O164" s="11" t="str">
        <f t="shared" si="37"/>
        <v>Københavns VUC</v>
      </c>
      <c r="P164" s="67" t="s">
        <v>846</v>
      </c>
      <c r="Q164" s="67" t="s">
        <v>1186</v>
      </c>
      <c r="R164" s="67" t="s">
        <v>1782</v>
      </c>
      <c r="S164" s="175" t="str">
        <f>VLOOKUP(GYM!R141,Kommune_Regioner!$A$2:$B$99,2,TRUE)</f>
        <v>Hovedstaden</v>
      </c>
      <c r="T164" s="68" t="str">
        <f t="shared" si="38"/>
        <v>Vognmagergade 8, 1120 KBH K</v>
      </c>
      <c r="U164" s="12">
        <v>42117</v>
      </c>
      <c r="V164" s="17">
        <v>100</v>
      </c>
      <c r="W164" s="15" t="s">
        <v>1996</v>
      </c>
      <c r="X164" s="17">
        <f t="shared" si="41"/>
        <v>2300</v>
      </c>
      <c r="Z164" s="18">
        <v>42117</v>
      </c>
      <c r="AA164" s="19">
        <v>42165</v>
      </c>
      <c r="AB164" s="11" t="s">
        <v>1018</v>
      </c>
      <c r="AC164" s="11" t="str">
        <f t="shared" si="39"/>
        <v>Bent Nielsen</v>
      </c>
      <c r="AD164" s="11"/>
      <c r="AE164" s="11"/>
      <c r="AF164" s="11">
        <v>55.703963999999999</v>
      </c>
      <c r="AG164" s="11">
        <v>12.418976000000001</v>
      </c>
      <c r="AH164" s="12">
        <v>42162</v>
      </c>
      <c r="AI164" s="11" t="str">
        <f>"DL_"&amp;B164</f>
        <v>DL_F14-088</v>
      </c>
      <c r="AJ164" s="19">
        <v>42179</v>
      </c>
      <c r="AK164" s="11" t="s">
        <v>838</v>
      </c>
      <c r="AL164" s="11">
        <v>10.9</v>
      </c>
      <c r="AM164" s="11"/>
      <c r="AN164" s="11"/>
      <c r="AO164" s="12"/>
    </row>
    <row r="165" spans="1:41" ht="14.4" customHeight="1" x14ac:dyDescent="0.3">
      <c r="A165" s="11" t="s">
        <v>240</v>
      </c>
      <c r="B165" s="56" t="s">
        <v>1368</v>
      </c>
      <c r="C165" s="67" t="s">
        <v>174</v>
      </c>
      <c r="D165" s="67" t="s">
        <v>175</v>
      </c>
      <c r="E165" s="16">
        <v>42279</v>
      </c>
      <c r="F165" s="67" t="s">
        <v>176</v>
      </c>
      <c r="G165" s="170">
        <v>82326600</v>
      </c>
      <c r="H165" s="14">
        <f t="shared" si="32"/>
        <v>10</v>
      </c>
      <c r="I165" s="14">
        <f t="shared" si="33"/>
        <v>2015</v>
      </c>
      <c r="J165" s="14">
        <f t="shared" si="34"/>
        <v>2</v>
      </c>
      <c r="K165" s="14">
        <f t="shared" si="35"/>
        <v>3</v>
      </c>
      <c r="N165" s="11" t="s">
        <v>1416</v>
      </c>
      <c r="O165" s="11" t="str">
        <f t="shared" si="37"/>
        <v>Københavns VUC</v>
      </c>
      <c r="P165" s="67" t="s">
        <v>846</v>
      </c>
      <c r="Q165" s="67" t="s">
        <v>1186</v>
      </c>
      <c r="R165" s="67" t="s">
        <v>1782</v>
      </c>
      <c r="S165" s="175" t="str">
        <f>VLOOKUP(GYM!R140,Kommune_Regioner!$A$2:$B$99,2,TRUE)</f>
        <v>Midtjylland</v>
      </c>
      <c r="T165" s="68" t="str">
        <f t="shared" si="38"/>
        <v>Vognmagergade 8, 1120 KBH K</v>
      </c>
      <c r="U165" s="12">
        <v>42117</v>
      </c>
      <c r="V165" s="17">
        <v>100</v>
      </c>
      <c r="W165" s="15" t="s">
        <v>1059</v>
      </c>
      <c r="X165" s="17">
        <f t="shared" si="41"/>
        <v>0</v>
      </c>
      <c r="Z165" s="18">
        <v>42117</v>
      </c>
      <c r="AA165" s="19"/>
      <c r="AB165" s="11" t="s">
        <v>1155</v>
      </c>
      <c r="AC165" s="11" t="str">
        <f t="shared" si="39"/>
        <v>Bent Nielsen</v>
      </c>
      <c r="AD165" s="11"/>
      <c r="AE165" s="11"/>
      <c r="AF165" s="11">
        <v>55.961759999999998</v>
      </c>
      <c r="AG165" s="11">
        <v>11.746361</v>
      </c>
      <c r="AH165" s="12">
        <v>42184</v>
      </c>
      <c r="AI165" s="11" t="s">
        <v>1484</v>
      </c>
      <c r="AJ165" s="19">
        <v>42212</v>
      </c>
      <c r="AK165" s="11" t="s">
        <v>838</v>
      </c>
      <c r="AL165" s="11">
        <v>15</v>
      </c>
      <c r="AM165" s="11"/>
      <c r="AN165" s="11"/>
      <c r="AO165" s="12"/>
    </row>
    <row r="166" spans="1:41" x14ac:dyDescent="0.3">
      <c r="A166" s="11" t="s">
        <v>240</v>
      </c>
      <c r="B166" s="54" t="s">
        <v>1097</v>
      </c>
      <c r="C166" s="68" t="s">
        <v>1109</v>
      </c>
      <c r="D166" s="68" t="s">
        <v>1110</v>
      </c>
      <c r="E166" s="16">
        <v>42283</v>
      </c>
      <c r="F166" s="68" t="s">
        <v>1111</v>
      </c>
      <c r="G166" s="172">
        <v>30276193</v>
      </c>
      <c r="H166" s="14">
        <f t="shared" si="32"/>
        <v>10</v>
      </c>
      <c r="I166" s="14">
        <f t="shared" si="33"/>
        <v>2015</v>
      </c>
      <c r="J166" s="14">
        <f t="shared" si="34"/>
        <v>2</v>
      </c>
      <c r="K166" s="14">
        <f t="shared" si="35"/>
        <v>3</v>
      </c>
      <c r="L166" s="15">
        <v>20</v>
      </c>
      <c r="M166" s="15">
        <v>2</v>
      </c>
      <c r="N166" s="11" t="s">
        <v>1419</v>
      </c>
      <c r="O166" s="11" t="str">
        <f t="shared" si="37"/>
        <v>Skanderborg Gymnasium</v>
      </c>
      <c r="P166" s="68" t="s">
        <v>1112</v>
      </c>
      <c r="Q166" s="68" t="s">
        <v>1113</v>
      </c>
      <c r="R166" s="68" t="s">
        <v>1872</v>
      </c>
      <c r="S166" s="175" t="str">
        <f>VLOOKUP(GYM!R217,Kommune_Regioner!$A$2:$B$99,2,TRUE)</f>
        <v>Hovedstaden</v>
      </c>
      <c r="T166" s="68" t="str">
        <f t="shared" si="38"/>
        <v>Højvangens Torv 6, 8660 Skanderborg</v>
      </c>
      <c r="U166" s="12">
        <v>42180</v>
      </c>
      <c r="V166" s="17">
        <v>100</v>
      </c>
      <c r="W166" s="15" t="s">
        <v>1996</v>
      </c>
      <c r="X166" s="17">
        <f t="shared" si="41"/>
        <v>2000</v>
      </c>
      <c r="Z166" s="18">
        <v>42184</v>
      </c>
      <c r="AA166" s="11"/>
      <c r="AB166" s="11" t="s">
        <v>1501</v>
      </c>
      <c r="AC166" s="11" t="str">
        <f t="shared" si="39"/>
        <v>Mikala Winther Voldby</v>
      </c>
      <c r="AD166" s="11">
        <v>56.027807000000003</v>
      </c>
      <c r="AE166" s="11">
        <v>9.9569960000000002</v>
      </c>
      <c r="AF166" s="11">
        <v>56.027807000000003</v>
      </c>
      <c r="AG166" s="11">
        <v>9.9569960000000002</v>
      </c>
      <c r="AH166" s="12">
        <v>42237</v>
      </c>
      <c r="AI166" s="11" t="str">
        <f>"DL_"&amp;B166</f>
        <v>DL_F14-107</v>
      </c>
      <c r="AJ166" s="19">
        <v>42275</v>
      </c>
      <c r="AK166" s="11" t="s">
        <v>838</v>
      </c>
      <c r="AL166" s="11">
        <v>2.04</v>
      </c>
      <c r="AM166" s="11"/>
      <c r="AN166" s="11"/>
      <c r="AO166" s="12"/>
    </row>
    <row r="167" spans="1:41" s="92" customFormat="1" x14ac:dyDescent="0.3">
      <c r="A167" s="11" t="s">
        <v>240</v>
      </c>
      <c r="B167" s="54" t="s">
        <v>1119</v>
      </c>
      <c r="C167" s="68" t="s">
        <v>180</v>
      </c>
      <c r="D167" s="68" t="s">
        <v>181</v>
      </c>
      <c r="E167" s="16">
        <v>42284</v>
      </c>
      <c r="F167" s="68" t="s">
        <v>182</v>
      </c>
      <c r="G167" s="172">
        <v>27284531</v>
      </c>
      <c r="H167" s="14">
        <f t="shared" si="32"/>
        <v>10</v>
      </c>
      <c r="I167" s="14">
        <f t="shared" si="33"/>
        <v>2015</v>
      </c>
      <c r="J167" s="14">
        <f t="shared" si="34"/>
        <v>2</v>
      </c>
      <c r="K167" s="14">
        <f t="shared" si="35"/>
        <v>3</v>
      </c>
      <c r="L167" s="15">
        <v>20</v>
      </c>
      <c r="M167" s="15">
        <v>2</v>
      </c>
      <c r="N167" s="11" t="s">
        <v>1416</v>
      </c>
      <c r="O167" s="11" t="str">
        <f t="shared" ref="O167:O198" si="42">C167</f>
        <v>Køge Gymnasium</v>
      </c>
      <c r="P167" s="11" t="s">
        <v>1181</v>
      </c>
      <c r="Q167" s="11" t="s">
        <v>1182</v>
      </c>
      <c r="R167" s="11" t="s">
        <v>1820</v>
      </c>
      <c r="S167" s="175" t="e">
        <f>VLOOKUP(GYM!R145,Kommune_Regioner!$A$2:$B$99,2,TRUE)</f>
        <v>#N/A</v>
      </c>
      <c r="T167" s="68" t="str">
        <f t="shared" si="38"/>
        <v>Gymnasievej 4, 4600 Køge</v>
      </c>
      <c r="U167" s="12">
        <v>42185</v>
      </c>
      <c r="V167" s="17">
        <v>100</v>
      </c>
      <c r="W167" s="15" t="s">
        <v>1996</v>
      </c>
      <c r="X167" s="17">
        <f t="shared" si="41"/>
        <v>2000</v>
      </c>
      <c r="Y167" s="11"/>
      <c r="Z167" s="125"/>
      <c r="AA167" s="11"/>
      <c r="AB167" s="11" t="s">
        <v>1514</v>
      </c>
      <c r="AC167" s="11" t="str">
        <f t="shared" si="39"/>
        <v>Marie Eiland</v>
      </c>
      <c r="AD167" s="11"/>
      <c r="AE167" s="11"/>
      <c r="AF167" s="126">
        <v>55.346432999999998</v>
      </c>
      <c r="AG167" s="126">
        <v>12.216424</v>
      </c>
      <c r="AH167" s="12">
        <v>42155</v>
      </c>
      <c r="AI167" s="11" t="str">
        <f>"DL_"&amp;B167</f>
        <v>DL_F14-110</v>
      </c>
      <c r="AJ167" s="19">
        <v>42212</v>
      </c>
      <c r="AK167" s="11" t="s">
        <v>838</v>
      </c>
      <c r="AL167" s="11">
        <v>3.38</v>
      </c>
      <c r="AM167" s="11"/>
      <c r="AN167" s="11"/>
      <c r="AO167" s="12"/>
    </row>
    <row r="168" spans="1:41" ht="12.75" customHeight="1" x14ac:dyDescent="0.3">
      <c r="A168" s="11" t="s">
        <v>240</v>
      </c>
      <c r="B168" s="68" t="s">
        <v>1400</v>
      </c>
      <c r="C168" s="11" t="s">
        <v>1631</v>
      </c>
      <c r="D168" s="11" t="s">
        <v>1408</v>
      </c>
      <c r="E168" s="16">
        <v>42285</v>
      </c>
      <c r="F168" s="64" t="s">
        <v>1409</v>
      </c>
      <c r="G168" s="166">
        <v>26783639</v>
      </c>
      <c r="H168" s="14">
        <f t="shared" si="32"/>
        <v>10</v>
      </c>
      <c r="I168" s="14">
        <f t="shared" si="33"/>
        <v>2015</v>
      </c>
      <c r="J168" s="14">
        <f t="shared" si="34"/>
        <v>2</v>
      </c>
      <c r="K168" s="14">
        <f t="shared" si="35"/>
        <v>3</v>
      </c>
      <c r="L168" s="15">
        <v>29</v>
      </c>
      <c r="M168" s="15">
        <v>2</v>
      </c>
      <c r="N168" s="68" t="s">
        <v>1416</v>
      </c>
      <c r="O168" s="11" t="str">
        <f t="shared" si="42"/>
        <v>Falkonergårdens Gymnasium og HF-Kursus</v>
      </c>
      <c r="P168" s="11" t="s">
        <v>1410</v>
      </c>
      <c r="Q168" s="11" t="s">
        <v>1232</v>
      </c>
      <c r="R168" s="11" t="s">
        <v>1805</v>
      </c>
      <c r="S168" s="175" t="e">
        <f>VLOOKUP(GYM!R50,Kommune_Regioner!$A$2:$B$99,2,TRUE)</f>
        <v>#N/A</v>
      </c>
      <c r="T168" s="68" t="str">
        <f t="shared" si="38"/>
        <v>Sønderjyllands Alle 25, 2000 Frederiksberg C</v>
      </c>
      <c r="U168" s="12">
        <v>42242</v>
      </c>
      <c r="V168" s="17">
        <v>100</v>
      </c>
      <c r="W168" s="15" t="s">
        <v>1996</v>
      </c>
      <c r="X168" s="17">
        <f t="shared" si="41"/>
        <v>2900</v>
      </c>
      <c r="Y168" s="11" t="s">
        <v>1412</v>
      </c>
      <c r="Z168" s="18" t="s">
        <v>1448</v>
      </c>
      <c r="AA168" s="19">
        <v>42264</v>
      </c>
      <c r="AB168" s="11" t="s">
        <v>378</v>
      </c>
      <c r="AC168" s="11" t="str">
        <f t="shared" si="39"/>
        <v>Signe Markman og Morten Skaarup</v>
      </c>
      <c r="AD168" s="11"/>
      <c r="AE168" s="11"/>
      <c r="AF168" s="11">
        <v>55.681100000000001</v>
      </c>
      <c r="AG168" s="11">
        <v>12.4734</v>
      </c>
      <c r="AH168" s="12">
        <v>42263</v>
      </c>
      <c r="AI168" s="11" t="str">
        <f>"DL_"&amp;B168</f>
        <v>DL_F15-019</v>
      </c>
      <c r="AJ168" s="19">
        <v>42275</v>
      </c>
      <c r="AK168" s="11" t="s">
        <v>838</v>
      </c>
      <c r="AL168" s="11">
        <v>15.3</v>
      </c>
      <c r="AM168" s="11"/>
      <c r="AN168" s="11"/>
      <c r="AO168" s="12"/>
    </row>
    <row r="169" spans="1:41" x14ac:dyDescent="0.3">
      <c r="A169" s="11" t="s">
        <v>240</v>
      </c>
      <c r="B169" s="54" t="s">
        <v>1358</v>
      </c>
      <c r="C169" s="67" t="s">
        <v>1630</v>
      </c>
      <c r="D169" s="67" t="s">
        <v>736</v>
      </c>
      <c r="E169" s="16">
        <v>42300</v>
      </c>
      <c r="F169" s="67" t="s">
        <v>724</v>
      </c>
      <c r="G169" s="170">
        <v>29914554</v>
      </c>
      <c r="H169" s="14">
        <f t="shared" si="32"/>
        <v>10</v>
      </c>
      <c r="I169" s="14">
        <f t="shared" si="33"/>
        <v>2015</v>
      </c>
      <c r="J169" s="14">
        <f t="shared" si="34"/>
        <v>2</v>
      </c>
      <c r="K169" s="14">
        <f t="shared" si="35"/>
        <v>3</v>
      </c>
      <c r="L169" s="15">
        <v>30</v>
      </c>
      <c r="M169" s="15">
        <v>2</v>
      </c>
      <c r="N169" s="11" t="s">
        <v>1416</v>
      </c>
      <c r="O169" s="11" t="str">
        <f t="shared" si="42"/>
        <v>Egedal Gymnasium &amp; HF</v>
      </c>
      <c r="P169" s="67" t="s">
        <v>804</v>
      </c>
      <c r="Q169" s="67" t="s">
        <v>803</v>
      </c>
      <c r="R169" s="67" t="s">
        <v>1862</v>
      </c>
      <c r="S169" s="175" t="str">
        <f>VLOOKUP(GYM!R36,Kommune_Regioner!$A$2:$B$99,2,TRUE)</f>
        <v>Sjælland</v>
      </c>
      <c r="T169" s="68" t="str">
        <f t="shared" si="38"/>
        <v>Gymnasievej 1, 3660 Stenløse</v>
      </c>
      <c r="U169" s="12">
        <v>42102</v>
      </c>
      <c r="V169" s="17">
        <v>100</v>
      </c>
      <c r="W169" s="15" t="s">
        <v>1996</v>
      </c>
      <c r="X169" s="17">
        <f t="shared" si="41"/>
        <v>3000</v>
      </c>
      <c r="Y169" s="67" t="s">
        <v>805</v>
      </c>
      <c r="Z169" s="18">
        <v>42109</v>
      </c>
      <c r="AA169" s="19">
        <v>42167</v>
      </c>
      <c r="AB169" s="11" t="s">
        <v>1055</v>
      </c>
      <c r="AC169" s="11" t="str">
        <f t="shared" si="39"/>
        <v>Rikke Anker Jensen</v>
      </c>
      <c r="AD169" s="20" t="s">
        <v>1056</v>
      </c>
      <c r="AE169" s="20" t="s">
        <v>1057</v>
      </c>
      <c r="AF169" s="11">
        <v>55.970056</v>
      </c>
      <c r="AG169" s="11">
        <v>12.281582999999999</v>
      </c>
      <c r="AH169" s="12">
        <v>42163</v>
      </c>
      <c r="AI169" s="11" t="s">
        <v>1064</v>
      </c>
      <c r="AJ169" s="19">
        <v>42179</v>
      </c>
      <c r="AK169" s="11" t="s">
        <v>838</v>
      </c>
      <c r="AL169" s="11">
        <v>8.34</v>
      </c>
      <c r="AM169" s="11"/>
      <c r="AN169" s="11"/>
      <c r="AO169" s="12"/>
    </row>
    <row r="170" spans="1:41" x14ac:dyDescent="0.3">
      <c r="A170" s="11" t="s">
        <v>240</v>
      </c>
      <c r="B170" s="54" t="s">
        <v>1358</v>
      </c>
      <c r="C170" s="67" t="s">
        <v>1630</v>
      </c>
      <c r="D170" s="67" t="s">
        <v>736</v>
      </c>
      <c r="E170" s="16">
        <v>42300</v>
      </c>
      <c r="F170" s="67" t="s">
        <v>724</v>
      </c>
      <c r="G170" s="170">
        <v>29914554</v>
      </c>
      <c r="H170" s="14">
        <f t="shared" si="32"/>
        <v>10</v>
      </c>
      <c r="I170" s="14">
        <f t="shared" si="33"/>
        <v>2015</v>
      </c>
      <c r="J170" s="14">
        <f t="shared" si="34"/>
        <v>2</v>
      </c>
      <c r="K170" s="14">
        <f t="shared" si="35"/>
        <v>3</v>
      </c>
      <c r="N170" s="11" t="s">
        <v>1416</v>
      </c>
      <c r="O170" s="11" t="str">
        <f t="shared" si="42"/>
        <v>Egedal Gymnasium &amp; HF</v>
      </c>
      <c r="P170" s="67" t="s">
        <v>804</v>
      </c>
      <c r="Q170" s="67" t="s">
        <v>803</v>
      </c>
      <c r="R170" s="67" t="s">
        <v>1862</v>
      </c>
      <c r="S170" s="175" t="str">
        <f>VLOOKUP(GYM!R37,Kommune_Regioner!$A$2:$B$99,2,TRUE)</f>
        <v>Nordjylland</v>
      </c>
      <c r="T170" s="68" t="str">
        <f t="shared" si="38"/>
        <v>Gymnasievej 1, 3660 Stenløse</v>
      </c>
      <c r="U170" s="12">
        <v>42102</v>
      </c>
      <c r="V170" s="17">
        <v>100</v>
      </c>
      <c r="W170" s="15" t="s">
        <v>1059</v>
      </c>
      <c r="X170" s="17">
        <f t="shared" si="41"/>
        <v>0</v>
      </c>
      <c r="Y170" s="67" t="s">
        <v>805</v>
      </c>
      <c r="Z170" s="18">
        <v>42109</v>
      </c>
      <c r="AA170" s="19">
        <v>42171</v>
      </c>
      <c r="AB170" s="11" t="s">
        <v>1060</v>
      </c>
      <c r="AC170" s="11" t="str">
        <f t="shared" si="39"/>
        <v>Rikke Anker Jensen</v>
      </c>
      <c r="AD170" s="20" t="s">
        <v>1062</v>
      </c>
      <c r="AE170" s="20" t="s">
        <v>1061</v>
      </c>
      <c r="AF170" s="11">
        <v>55.984842999999998</v>
      </c>
      <c r="AG170" s="11">
        <v>12.302713000000001</v>
      </c>
      <c r="AH170" s="12">
        <v>42163</v>
      </c>
      <c r="AI170" s="11" t="s">
        <v>1063</v>
      </c>
      <c r="AJ170" s="19">
        <v>42179</v>
      </c>
      <c r="AK170" s="11" t="s">
        <v>838</v>
      </c>
      <c r="AL170" s="11">
        <v>7.28</v>
      </c>
      <c r="AM170" s="11"/>
      <c r="AN170" s="11"/>
      <c r="AO170" s="12"/>
    </row>
    <row r="171" spans="1:41" x14ac:dyDescent="0.3">
      <c r="A171" s="185" t="s">
        <v>237</v>
      </c>
      <c r="B171" s="185" t="s">
        <v>1391</v>
      </c>
      <c r="C171" s="185" t="s">
        <v>1635</v>
      </c>
      <c r="D171" s="185" t="s">
        <v>1226</v>
      </c>
      <c r="E171" s="200">
        <v>42304</v>
      </c>
      <c r="F171" s="185" t="s">
        <v>1227</v>
      </c>
      <c r="G171" s="201">
        <v>28251979</v>
      </c>
      <c r="H171" s="182">
        <f t="shared" si="32"/>
        <v>10</v>
      </c>
      <c r="I171" s="182">
        <f t="shared" si="33"/>
        <v>2015</v>
      </c>
      <c r="J171" s="182">
        <f t="shared" si="34"/>
        <v>2</v>
      </c>
      <c r="K171" s="182">
        <f t="shared" si="35"/>
        <v>3</v>
      </c>
      <c r="L171" s="202">
        <v>26</v>
      </c>
      <c r="M171" s="202">
        <v>1</v>
      </c>
      <c r="N171" s="185" t="s">
        <v>1416</v>
      </c>
      <c r="O171" s="177" t="str">
        <f t="shared" si="42"/>
        <v>Høje-Taastrup Gymnasium</v>
      </c>
      <c r="P171" s="185" t="s">
        <v>1225</v>
      </c>
      <c r="Q171" s="185" t="s">
        <v>825</v>
      </c>
      <c r="R171" s="185" t="s">
        <v>1818</v>
      </c>
      <c r="S171" s="184" t="str">
        <f>VLOOKUP(GYM!R119,Kommune_Regioner!$A$2:$B$99,2,TRUE)</f>
        <v>Hovedstaden</v>
      </c>
      <c r="T171" s="185" t="str">
        <f t="shared" si="38"/>
        <v>Frøgård alle 2, 2630 Taastrup</v>
      </c>
      <c r="U171" s="206">
        <v>42233</v>
      </c>
      <c r="V171" s="186">
        <v>100</v>
      </c>
      <c r="W171" s="202" t="s">
        <v>239</v>
      </c>
      <c r="X171" s="186">
        <f t="shared" si="41"/>
        <v>2600</v>
      </c>
      <c r="Y171" s="194"/>
      <c r="Z171" s="204" t="s">
        <v>1237</v>
      </c>
      <c r="AA171" s="185"/>
      <c r="AB171" s="191" t="s">
        <v>1571</v>
      </c>
      <c r="AC171" s="177" t="str">
        <f t="shared" si="39"/>
        <v>Anders Jensen</v>
      </c>
      <c r="AD171" s="191"/>
      <c r="AE171" s="191"/>
      <c r="AF171" s="191"/>
      <c r="AG171" s="191"/>
      <c r="AH171" s="214"/>
      <c r="AI171" s="177" t="str">
        <f>"DL_"&amp;B171</f>
        <v>DL_F15-012</v>
      </c>
      <c r="AJ171" s="185"/>
      <c r="AK171" s="185"/>
      <c r="AL171" s="185"/>
      <c r="AM171" s="185"/>
      <c r="AN171" s="185"/>
      <c r="AO171" s="185"/>
    </row>
    <row r="172" spans="1:41" x14ac:dyDescent="0.3">
      <c r="A172" s="11" t="s">
        <v>714</v>
      </c>
      <c r="B172" s="54" t="s">
        <v>1044</v>
      </c>
      <c r="C172" s="68" t="s">
        <v>1641</v>
      </c>
      <c r="D172" s="68" t="s">
        <v>1046</v>
      </c>
      <c r="E172" s="16">
        <v>42306</v>
      </c>
      <c r="F172" s="68" t="s">
        <v>1047</v>
      </c>
      <c r="G172" s="172">
        <v>27771452</v>
      </c>
      <c r="H172" s="14">
        <f t="shared" si="32"/>
        <v>10</v>
      </c>
      <c r="I172" s="14">
        <f t="shared" si="33"/>
        <v>2015</v>
      </c>
      <c r="J172" s="14">
        <f t="shared" si="34"/>
        <v>2</v>
      </c>
      <c r="K172" s="14">
        <f t="shared" si="35"/>
        <v>3</v>
      </c>
      <c r="L172" s="15">
        <v>17</v>
      </c>
      <c r="M172" s="15">
        <v>1</v>
      </c>
      <c r="N172" s="11" t="s">
        <v>1415</v>
      </c>
      <c r="O172" s="11" t="str">
        <f t="shared" si="42"/>
        <v>Rosborg Gymnasium &amp; HF</v>
      </c>
      <c r="P172" s="68" t="s">
        <v>1048</v>
      </c>
      <c r="Q172" s="68" t="s">
        <v>1049</v>
      </c>
      <c r="R172" s="68" t="s">
        <v>1870</v>
      </c>
      <c r="S172" s="175" t="str">
        <f>VLOOKUP(GYM!R193,Kommune_Regioner!$A$2:$B$99,2,TRUE)</f>
        <v>Hovedstaden</v>
      </c>
      <c r="T172" s="68" t="str">
        <f t="shared" si="38"/>
        <v>Vestre Engvej 61, 7100 Vejle</v>
      </c>
      <c r="U172" s="12">
        <v>42167</v>
      </c>
      <c r="V172" s="17">
        <v>100</v>
      </c>
      <c r="W172" s="15" t="s">
        <v>1996</v>
      </c>
      <c r="X172" s="17">
        <f t="shared" si="41"/>
        <v>1700</v>
      </c>
      <c r="Y172" s="67" t="s">
        <v>1050</v>
      </c>
      <c r="Z172" s="18">
        <v>42170</v>
      </c>
      <c r="AA172" s="19">
        <v>42262</v>
      </c>
      <c r="AB172" s="11" t="s">
        <v>1462</v>
      </c>
      <c r="AC172" s="11" t="str">
        <f t="shared" si="39"/>
        <v>Lone Kjærby Rasmussen</v>
      </c>
      <c r="AD172" s="11" t="s">
        <v>1463</v>
      </c>
      <c r="AE172" s="11" t="s">
        <v>1464</v>
      </c>
      <c r="AF172" s="11">
        <v>55.705095</v>
      </c>
      <c r="AG172" s="11">
        <v>9.5150129999999997</v>
      </c>
      <c r="AH172" s="12">
        <v>42261</v>
      </c>
      <c r="AI172" s="11" t="str">
        <f>"DL_"&amp;B172</f>
        <v>DL_F14-101</v>
      </c>
      <c r="AJ172" s="19">
        <v>42264</v>
      </c>
      <c r="AK172" s="11" t="s">
        <v>838</v>
      </c>
      <c r="AL172" s="11">
        <v>5.38</v>
      </c>
      <c r="AM172" s="11"/>
      <c r="AN172" s="11"/>
      <c r="AO172" s="12"/>
    </row>
    <row r="173" spans="1:41" ht="15" customHeight="1" x14ac:dyDescent="0.3">
      <c r="A173" s="177" t="s">
        <v>237</v>
      </c>
      <c r="B173" s="185" t="s">
        <v>1454</v>
      </c>
      <c r="C173" s="177" t="s">
        <v>1641</v>
      </c>
      <c r="D173" s="177" t="s">
        <v>1046</v>
      </c>
      <c r="E173" s="200">
        <v>42307</v>
      </c>
      <c r="F173" s="198" t="s">
        <v>1047</v>
      </c>
      <c r="G173" s="196">
        <v>27771452</v>
      </c>
      <c r="H173" s="182">
        <f t="shared" si="32"/>
        <v>10</v>
      </c>
      <c r="I173" s="182">
        <f t="shared" si="33"/>
        <v>2015</v>
      </c>
      <c r="J173" s="182">
        <f t="shared" si="34"/>
        <v>2</v>
      </c>
      <c r="K173" s="182">
        <f t="shared" si="35"/>
        <v>3</v>
      </c>
      <c r="L173" s="183">
        <v>21</v>
      </c>
      <c r="M173" s="183">
        <v>1</v>
      </c>
      <c r="N173" s="185" t="s">
        <v>1415</v>
      </c>
      <c r="O173" s="177" t="str">
        <f t="shared" si="42"/>
        <v>Rosborg Gymnasium &amp; HF</v>
      </c>
      <c r="P173" s="177" t="s">
        <v>1048</v>
      </c>
      <c r="Q173" s="177" t="s">
        <v>1049</v>
      </c>
      <c r="R173" s="177" t="s">
        <v>1870</v>
      </c>
      <c r="S173" s="184" t="str">
        <f>VLOOKUP(GYM!R192,Kommune_Regioner!$A$2:$B$99,2,TRUE)</f>
        <v>Hovedstaden</v>
      </c>
      <c r="T173" s="185" t="str">
        <f t="shared" ref="T173:T189" si="43">P173&amp;", "&amp;Q173</f>
        <v>Vestre Engvej 61, 7100 Vejle</v>
      </c>
      <c r="U173" s="189">
        <v>42253</v>
      </c>
      <c r="V173" s="186">
        <v>100</v>
      </c>
      <c r="W173" s="183" t="s">
        <v>239</v>
      </c>
      <c r="X173" s="186">
        <f t="shared" si="41"/>
        <v>2100</v>
      </c>
      <c r="Y173" s="177" t="s">
        <v>1455</v>
      </c>
      <c r="Z173" s="187">
        <v>42170</v>
      </c>
      <c r="AA173" s="177"/>
      <c r="AB173" s="177"/>
      <c r="AC173" s="177" t="str">
        <f t="shared" si="39"/>
        <v>Lone Kjærby Rasmussen</v>
      </c>
      <c r="AD173" s="177"/>
      <c r="AE173" s="177"/>
      <c r="AF173" s="177"/>
      <c r="AG173" s="177"/>
      <c r="AH173" s="189"/>
      <c r="AI173" s="177" t="str">
        <f>"DL_"&amp;B173</f>
        <v>DL_F15-024</v>
      </c>
      <c r="AJ173" s="177"/>
      <c r="AK173" s="177"/>
      <c r="AL173" s="177"/>
      <c r="AM173" s="177"/>
      <c r="AN173" s="177"/>
      <c r="AO173" s="189"/>
    </row>
    <row r="174" spans="1:41" x14ac:dyDescent="0.3">
      <c r="A174" s="185" t="s">
        <v>237</v>
      </c>
      <c r="B174" s="185" t="s">
        <v>1385</v>
      </c>
      <c r="C174" s="185" t="s">
        <v>1165</v>
      </c>
      <c r="D174" s="185" t="s">
        <v>1202</v>
      </c>
      <c r="E174" s="200">
        <v>42313</v>
      </c>
      <c r="F174" s="185" t="s">
        <v>1210</v>
      </c>
      <c r="G174" s="201">
        <v>25611514</v>
      </c>
      <c r="H174" s="182">
        <f t="shared" si="32"/>
        <v>11</v>
      </c>
      <c r="I174" s="182">
        <f t="shared" si="33"/>
        <v>2015</v>
      </c>
      <c r="J174" s="182">
        <f t="shared" si="34"/>
        <v>2</v>
      </c>
      <c r="K174" s="182">
        <f t="shared" si="35"/>
        <v>3</v>
      </c>
      <c r="L174" s="202">
        <v>15</v>
      </c>
      <c r="M174" s="202">
        <v>1</v>
      </c>
      <c r="N174" s="185" t="s">
        <v>1419</v>
      </c>
      <c r="O174" s="177" t="str">
        <f t="shared" si="42"/>
        <v>Viby Gymnasium</v>
      </c>
      <c r="P174" s="185" t="s">
        <v>1169</v>
      </c>
      <c r="Q174" s="185" t="s">
        <v>1170</v>
      </c>
      <c r="R174" s="185" t="s">
        <v>1874</v>
      </c>
      <c r="S174" s="184" t="str">
        <f>VLOOKUP(GYM!R241,Kommune_Regioner!$A$2:$B$99,2,TRUE)</f>
        <v>Hovedstaden</v>
      </c>
      <c r="T174" s="185" t="str">
        <f t="shared" si="43"/>
        <v>Søndervangs alle 45, 8260 Viby J</v>
      </c>
      <c r="U174" s="206">
        <v>42228</v>
      </c>
      <c r="V174" s="186">
        <v>100</v>
      </c>
      <c r="W174" s="202" t="s">
        <v>239</v>
      </c>
      <c r="X174" s="186">
        <f t="shared" si="41"/>
        <v>1500</v>
      </c>
      <c r="Y174" s="194"/>
      <c r="Z174" s="204" t="s">
        <v>1237</v>
      </c>
      <c r="AA174" s="185"/>
      <c r="AB174" s="191" t="s">
        <v>1466</v>
      </c>
      <c r="AC174" s="177" t="str">
        <f t="shared" si="39"/>
        <v>Katrine Pedersen</v>
      </c>
      <c r="AD174" s="188"/>
      <c r="AE174" s="188"/>
      <c r="AF174" s="191">
        <v>56.142972</v>
      </c>
      <c r="AG174" s="191">
        <v>10.061035</v>
      </c>
      <c r="AH174" s="214">
        <v>42240</v>
      </c>
      <c r="AI174" s="177" t="str">
        <f>"DL_"&amp;B174</f>
        <v>DL_F15-006</v>
      </c>
      <c r="AJ174" s="210">
        <v>42282</v>
      </c>
      <c r="AK174" s="177" t="s">
        <v>838</v>
      </c>
      <c r="AL174" s="185">
        <v>5.56</v>
      </c>
      <c r="AM174" s="185"/>
      <c r="AN174" s="185"/>
      <c r="AO174" s="185"/>
    </row>
    <row r="175" spans="1:41" x14ac:dyDescent="0.3">
      <c r="A175" s="57" t="s">
        <v>240</v>
      </c>
      <c r="B175" s="68" t="s">
        <v>1579</v>
      </c>
      <c r="C175" s="68" t="s">
        <v>1648</v>
      </c>
      <c r="D175" s="68" t="s">
        <v>1580</v>
      </c>
      <c r="E175" s="16">
        <v>42313</v>
      </c>
      <c r="F175" s="68" t="s">
        <v>1581</v>
      </c>
      <c r="G175" s="172" t="s">
        <v>1582</v>
      </c>
      <c r="H175" s="14">
        <f t="shared" si="32"/>
        <v>11</v>
      </c>
      <c r="I175" s="14">
        <f t="shared" si="33"/>
        <v>2015</v>
      </c>
      <c r="J175" s="14">
        <f t="shared" si="34"/>
        <v>2</v>
      </c>
      <c r="K175" s="14">
        <f t="shared" si="35"/>
        <v>3</v>
      </c>
      <c r="L175" s="15">
        <v>12</v>
      </c>
      <c r="M175" s="15">
        <v>2</v>
      </c>
      <c r="N175" s="11" t="s">
        <v>1419</v>
      </c>
      <c r="O175" s="11" t="str">
        <f t="shared" si="42"/>
        <v>ZBC HTX Vordingborg</v>
      </c>
      <c r="P175" s="68" t="s">
        <v>1649</v>
      </c>
      <c r="Q175" s="57" t="s">
        <v>1430</v>
      </c>
      <c r="R175" s="57" t="s">
        <v>1843</v>
      </c>
      <c r="S175" s="175" t="str">
        <f>VLOOKUP(GYM!R257,Kommune_Regioner!$A$2:$B$99,2,TRUE)</f>
        <v>Sjælland</v>
      </c>
      <c r="T175" s="68" t="str">
        <f t="shared" si="43"/>
        <v>Chr. Richardtsvej 43, 4760 Vordingborg</v>
      </c>
      <c r="U175" s="12">
        <v>42297</v>
      </c>
      <c r="V175" s="17">
        <v>100</v>
      </c>
      <c r="W175" s="15" t="s">
        <v>1996</v>
      </c>
      <c r="X175" s="17">
        <f>V175*L175+300</f>
        <v>1500</v>
      </c>
      <c r="AC175" s="11" t="str">
        <f t="shared" si="39"/>
        <v>Eman Soubani og Stefan Vemmer Kronhoff</v>
      </c>
      <c r="AJ175" s="57"/>
      <c r="AK175" s="57"/>
      <c r="AL175" s="57"/>
    </row>
    <row r="176" spans="1:41" ht="12.75" customHeight="1" x14ac:dyDescent="0.3">
      <c r="A176" s="185" t="s">
        <v>237</v>
      </c>
      <c r="B176" s="185" t="s">
        <v>1382</v>
      </c>
      <c r="C176" s="185" t="s">
        <v>1165</v>
      </c>
      <c r="D176" s="185" t="s">
        <v>1202</v>
      </c>
      <c r="E176" s="200">
        <v>42314</v>
      </c>
      <c r="F176" s="185" t="s">
        <v>1203</v>
      </c>
      <c r="G176" s="201">
        <v>25611514</v>
      </c>
      <c r="H176" s="182">
        <f t="shared" si="32"/>
        <v>11</v>
      </c>
      <c r="I176" s="182">
        <f t="shared" si="33"/>
        <v>2015</v>
      </c>
      <c r="J176" s="182">
        <f t="shared" si="34"/>
        <v>2</v>
      </c>
      <c r="K176" s="182">
        <f t="shared" si="35"/>
        <v>3</v>
      </c>
      <c r="L176" s="202">
        <v>15</v>
      </c>
      <c r="M176" s="202">
        <v>1</v>
      </c>
      <c r="N176" s="185" t="s">
        <v>1419</v>
      </c>
      <c r="O176" s="177" t="str">
        <f t="shared" si="42"/>
        <v>Viby Gymnasium</v>
      </c>
      <c r="P176" s="185" t="s">
        <v>1169</v>
      </c>
      <c r="Q176" s="185" t="s">
        <v>1170</v>
      </c>
      <c r="R176" s="185" t="s">
        <v>1874</v>
      </c>
      <c r="S176" s="184" t="str">
        <f>VLOOKUP(GYM!R242,Kommune_Regioner!$A$2:$B$99,2,TRUE)</f>
        <v>Hovedstaden</v>
      </c>
      <c r="T176" s="185" t="str">
        <f t="shared" si="43"/>
        <v>Søndervangs alle 45, 8260 Viby J</v>
      </c>
      <c r="U176" s="206">
        <v>42226</v>
      </c>
      <c r="V176" s="186">
        <v>100</v>
      </c>
      <c r="W176" s="202" t="s">
        <v>239</v>
      </c>
      <c r="X176" s="186">
        <f>V176*L176</f>
        <v>1500</v>
      </c>
      <c r="Y176" s="194"/>
      <c r="Z176" s="204" t="s">
        <v>1237</v>
      </c>
      <c r="AA176" s="185"/>
      <c r="AB176" s="191"/>
      <c r="AC176" s="177" t="str">
        <f t="shared" si="39"/>
        <v>Katrine Pedersen</v>
      </c>
      <c r="AD176" s="191"/>
      <c r="AE176" s="191"/>
      <c r="AF176" s="191"/>
      <c r="AG176" s="191"/>
      <c r="AH176" s="214"/>
      <c r="AI176" s="177" t="str">
        <f>"DL_"&amp;B176</f>
        <v>DL_F15-003</v>
      </c>
      <c r="AJ176" s="185"/>
      <c r="AK176" s="185"/>
      <c r="AL176" s="185"/>
      <c r="AM176" s="185"/>
      <c r="AN176" s="185"/>
      <c r="AO176" s="185"/>
    </row>
    <row r="177" spans="1:41" x14ac:dyDescent="0.3">
      <c r="A177" s="57" t="s">
        <v>240</v>
      </c>
      <c r="B177" s="68" t="s">
        <v>1517</v>
      </c>
      <c r="C177" s="57" t="s">
        <v>26</v>
      </c>
      <c r="D177" s="57" t="s">
        <v>1518</v>
      </c>
      <c r="E177" s="16">
        <v>42314</v>
      </c>
      <c r="F177" s="141" t="s">
        <v>1519</v>
      </c>
      <c r="G177" s="173">
        <v>91250681</v>
      </c>
      <c r="H177" s="14">
        <f t="shared" si="32"/>
        <v>11</v>
      </c>
      <c r="I177" s="14">
        <f t="shared" si="33"/>
        <v>2015</v>
      </c>
      <c r="J177" s="14">
        <f t="shared" si="34"/>
        <v>2</v>
      </c>
      <c r="K177" s="14">
        <f t="shared" si="35"/>
        <v>3</v>
      </c>
      <c r="L177" s="15">
        <v>13</v>
      </c>
      <c r="M177" s="15">
        <v>1</v>
      </c>
      <c r="N177" s="68" t="s">
        <v>1415</v>
      </c>
      <c r="O177" s="11" t="str">
        <f t="shared" si="42"/>
        <v>Borupgaard Gymnasium</v>
      </c>
      <c r="P177" s="57" t="s">
        <v>793</v>
      </c>
      <c r="Q177" s="57" t="s">
        <v>794</v>
      </c>
      <c r="R177" s="57" t="s">
        <v>1797</v>
      </c>
      <c r="S177" s="175" t="e">
        <f>VLOOKUP(GYM!R28,Kommune_Regioner!$A$2:$B$99,2,TRUE)</f>
        <v>#N/A</v>
      </c>
      <c r="T177" s="68" t="str">
        <f t="shared" si="43"/>
        <v>Lautruphøj 9, 2750 Ballerup</v>
      </c>
      <c r="U177" s="12">
        <v>42284</v>
      </c>
      <c r="V177" s="17">
        <v>100</v>
      </c>
      <c r="W177" s="15" t="s">
        <v>1996</v>
      </c>
      <c r="X177" s="17">
        <f>V177*L177+200</f>
        <v>1500</v>
      </c>
      <c r="AC177" s="11" t="str">
        <f t="shared" si="39"/>
        <v>Ditte Zimmermann</v>
      </c>
      <c r="AJ177" s="57"/>
      <c r="AK177" s="57"/>
      <c r="AL177" s="57"/>
    </row>
    <row r="178" spans="1:41" x14ac:dyDescent="0.3">
      <c r="A178" s="11" t="s">
        <v>240</v>
      </c>
      <c r="B178" s="68" t="s">
        <v>1401</v>
      </c>
      <c r="C178" s="11" t="s">
        <v>50</v>
      </c>
      <c r="D178" s="11" t="s">
        <v>1413</v>
      </c>
      <c r="E178" s="16">
        <v>42318</v>
      </c>
      <c r="F178" s="64" t="s">
        <v>1414</v>
      </c>
      <c r="G178" s="166">
        <v>21929989</v>
      </c>
      <c r="H178" s="14">
        <f t="shared" si="32"/>
        <v>11</v>
      </c>
      <c r="I178" s="14">
        <f t="shared" si="33"/>
        <v>2015</v>
      </c>
      <c r="J178" s="14">
        <f t="shared" si="34"/>
        <v>2</v>
      </c>
      <c r="K178" s="14">
        <f t="shared" si="35"/>
        <v>3</v>
      </c>
      <c r="L178" s="15">
        <v>30</v>
      </c>
      <c r="M178" s="15">
        <v>1</v>
      </c>
      <c r="N178" s="68" t="s">
        <v>1415</v>
      </c>
      <c r="O178" s="11" t="str">
        <f t="shared" si="42"/>
        <v>Espergærde Gymnasium og HF</v>
      </c>
      <c r="P178" s="11" t="s">
        <v>933</v>
      </c>
      <c r="Q178" s="11" t="s">
        <v>1422</v>
      </c>
      <c r="R178" s="11" t="s">
        <v>1798</v>
      </c>
      <c r="S178" s="175" t="e">
        <f>VLOOKUP(GYM!R43,Kommune_Regioner!$A$2:$B$99,2,TRUE)</f>
        <v>#N/A</v>
      </c>
      <c r="T178" s="68" t="str">
        <f t="shared" si="43"/>
        <v>Gymnasievej 2, 3060 Espergærde</v>
      </c>
      <c r="U178" s="12">
        <v>42243</v>
      </c>
      <c r="V178" s="17">
        <v>100</v>
      </c>
      <c r="W178" s="15" t="s">
        <v>1996</v>
      </c>
      <c r="X178" s="17">
        <f t="shared" ref="X178:X184" si="44">V178*L178</f>
        <v>3000</v>
      </c>
      <c r="Y178" s="11" t="s">
        <v>1428</v>
      </c>
      <c r="Z178" s="18" t="s">
        <v>1448</v>
      </c>
      <c r="AA178" s="19">
        <v>42297</v>
      </c>
      <c r="AB178" s="11" t="s">
        <v>1568</v>
      </c>
      <c r="AC178" s="11" t="str">
        <f t="shared" si="39"/>
        <v>Rikke Louise Rentsch</v>
      </c>
      <c r="AD178" s="11"/>
      <c r="AE178" s="11"/>
      <c r="AF178" s="11">
        <v>55.999209</v>
      </c>
      <c r="AG178" s="11">
        <v>12.563916000000001</v>
      </c>
      <c r="AH178" s="12">
        <v>42286</v>
      </c>
      <c r="AI178" s="11" t="str">
        <f>"DL_"&amp;B178&amp;".1"</f>
        <v>DL_F15-020.1</v>
      </c>
      <c r="AJ178" s="19">
        <v>42298</v>
      </c>
      <c r="AK178" s="11" t="s">
        <v>838</v>
      </c>
      <c r="AL178" s="11">
        <v>7.8</v>
      </c>
      <c r="AM178" s="11" t="s">
        <v>1601</v>
      </c>
      <c r="AN178" s="11"/>
      <c r="AO178" s="12"/>
    </row>
    <row r="179" spans="1:41" ht="12.75" customHeight="1" x14ac:dyDescent="0.3">
      <c r="A179" s="11" t="s">
        <v>240</v>
      </c>
      <c r="B179" s="68" t="s">
        <v>1401</v>
      </c>
      <c r="C179" s="11" t="s">
        <v>50</v>
      </c>
      <c r="D179" s="11" t="s">
        <v>1413</v>
      </c>
      <c r="E179" s="16">
        <v>42318</v>
      </c>
      <c r="F179" s="64" t="s">
        <v>1414</v>
      </c>
      <c r="G179" s="166">
        <v>21929989</v>
      </c>
      <c r="H179" s="14">
        <f t="shared" si="32"/>
        <v>11</v>
      </c>
      <c r="I179" s="14">
        <f t="shared" si="33"/>
        <v>2015</v>
      </c>
      <c r="J179" s="14">
        <f t="shared" si="34"/>
        <v>2</v>
      </c>
      <c r="K179" s="14">
        <f t="shared" si="35"/>
        <v>3</v>
      </c>
      <c r="N179" s="68" t="s">
        <v>1415</v>
      </c>
      <c r="O179" s="11" t="str">
        <f t="shared" si="42"/>
        <v>Espergærde Gymnasium og HF</v>
      </c>
      <c r="P179" s="11" t="s">
        <v>933</v>
      </c>
      <c r="Q179" s="11" t="s">
        <v>1422</v>
      </c>
      <c r="R179" s="11" t="s">
        <v>1798</v>
      </c>
      <c r="S179" s="175" t="str">
        <f>VLOOKUP(GYM!R44,Kommune_Regioner!$A$2:$B$99,2,TRUE)</f>
        <v>Hovedstaden</v>
      </c>
      <c r="T179" s="68" t="str">
        <f t="shared" si="43"/>
        <v>Gymnasievej 2, 3060 Espergærde</v>
      </c>
      <c r="U179" s="12">
        <v>42243</v>
      </c>
      <c r="V179" s="17">
        <v>100</v>
      </c>
      <c r="W179" s="15" t="s">
        <v>1059</v>
      </c>
      <c r="X179" s="17">
        <f t="shared" si="44"/>
        <v>0</v>
      </c>
      <c r="Y179" s="11" t="s">
        <v>1428</v>
      </c>
      <c r="Z179" s="18" t="s">
        <v>1448</v>
      </c>
      <c r="AA179" s="19">
        <v>42297</v>
      </c>
      <c r="AB179" s="11" t="s">
        <v>1568</v>
      </c>
      <c r="AC179" s="11" t="str">
        <f t="shared" si="39"/>
        <v>Rikke Louise Rentsch</v>
      </c>
      <c r="AD179" s="11"/>
      <c r="AE179" s="11"/>
      <c r="AF179" s="11">
        <v>55.999164</v>
      </c>
      <c r="AG179" s="11">
        <v>12.563958</v>
      </c>
      <c r="AH179" s="12">
        <v>42302</v>
      </c>
      <c r="AI179" s="11" t="str">
        <f>"DL_"&amp;B179&amp;".2"</f>
        <v>DL_F15-020.2</v>
      </c>
      <c r="AJ179" s="19">
        <v>42313</v>
      </c>
      <c r="AK179" s="11" t="s">
        <v>838</v>
      </c>
      <c r="AL179" s="11">
        <v>16</v>
      </c>
      <c r="AM179" s="11"/>
      <c r="AN179" s="11"/>
      <c r="AO179" s="12"/>
    </row>
    <row r="180" spans="1:41" s="92" customFormat="1" x14ac:dyDescent="0.3">
      <c r="A180" s="11" t="s">
        <v>240</v>
      </c>
      <c r="B180" s="54" t="s">
        <v>1378</v>
      </c>
      <c r="C180" s="68" t="s">
        <v>64</v>
      </c>
      <c r="D180" s="68" t="s">
        <v>65</v>
      </c>
      <c r="E180" s="16">
        <v>42319</v>
      </c>
      <c r="F180" s="68" t="s">
        <v>66</v>
      </c>
      <c r="G180" s="172">
        <v>29800128</v>
      </c>
      <c r="H180" s="14">
        <f t="shared" si="32"/>
        <v>11</v>
      </c>
      <c r="I180" s="14">
        <f t="shared" si="33"/>
        <v>2015</v>
      </c>
      <c r="J180" s="14">
        <f t="shared" si="34"/>
        <v>2</v>
      </c>
      <c r="K180" s="14">
        <f t="shared" si="35"/>
        <v>3</v>
      </c>
      <c r="L180" s="15"/>
      <c r="M180" s="15"/>
      <c r="N180" s="11" t="s">
        <v>1420</v>
      </c>
      <c r="O180" s="11" t="str">
        <f t="shared" si="42"/>
        <v>Christianshavns Gymnasium</v>
      </c>
      <c r="P180" s="68" t="s">
        <v>974</v>
      </c>
      <c r="Q180" s="68" t="s">
        <v>1187</v>
      </c>
      <c r="R180" s="11" t="s">
        <v>1782</v>
      </c>
      <c r="S180" s="175" t="str">
        <f>VLOOKUP(GYM!R32,Kommune_Regioner!$A$2:$B$99,2,TRUE)</f>
        <v>Hovedstaden</v>
      </c>
      <c r="T180" s="68" t="str">
        <f t="shared" si="43"/>
        <v>Princessegade 35, 1422 KBH K</v>
      </c>
      <c r="U180" s="12">
        <v>42151</v>
      </c>
      <c r="V180" s="17">
        <v>100</v>
      </c>
      <c r="W180" s="15" t="s">
        <v>1059</v>
      </c>
      <c r="X180" s="17">
        <f t="shared" si="44"/>
        <v>0</v>
      </c>
      <c r="Y180" s="11"/>
      <c r="Z180" s="18">
        <v>42157</v>
      </c>
      <c r="AA180" s="19"/>
      <c r="AB180" s="11" t="s">
        <v>1515</v>
      </c>
      <c r="AC180" s="11" t="str">
        <f t="shared" ref="AC180:AC200" si="45">D180</f>
        <v>Jette Feld</v>
      </c>
      <c r="AD180" s="11"/>
      <c r="AE180" s="11"/>
      <c r="AF180" s="11">
        <v>55.649795400000002</v>
      </c>
      <c r="AG180" s="11">
        <v>12.638346</v>
      </c>
      <c r="AH180" s="12">
        <v>42177</v>
      </c>
      <c r="AI180" s="11" t="str">
        <f>"DL_"&amp;B180</f>
        <v>DL_F14-098</v>
      </c>
      <c r="AJ180" s="19">
        <v>42212</v>
      </c>
      <c r="AK180" s="11" t="s">
        <v>838</v>
      </c>
      <c r="AL180" s="11">
        <v>24</v>
      </c>
      <c r="AM180" s="11"/>
      <c r="AN180" s="11"/>
      <c r="AO180" s="12"/>
    </row>
    <row r="181" spans="1:41" ht="15" customHeight="1" x14ac:dyDescent="0.3">
      <c r="A181" s="11" t="s">
        <v>240</v>
      </c>
      <c r="B181" s="54" t="s">
        <v>1378</v>
      </c>
      <c r="C181" s="68" t="s">
        <v>64</v>
      </c>
      <c r="D181" s="68" t="s">
        <v>65</v>
      </c>
      <c r="E181" s="16">
        <v>42319</v>
      </c>
      <c r="F181" s="68" t="s">
        <v>66</v>
      </c>
      <c r="G181" s="172">
        <v>29800128</v>
      </c>
      <c r="H181" s="14">
        <f t="shared" si="32"/>
        <v>11</v>
      </c>
      <c r="I181" s="14">
        <f t="shared" si="33"/>
        <v>2015</v>
      </c>
      <c r="J181" s="14">
        <f t="shared" si="34"/>
        <v>2</v>
      </c>
      <c r="K181" s="14">
        <f t="shared" si="35"/>
        <v>3</v>
      </c>
      <c r="L181" s="15">
        <v>14</v>
      </c>
      <c r="M181" s="15">
        <v>1</v>
      </c>
      <c r="N181" s="11" t="s">
        <v>1420</v>
      </c>
      <c r="O181" s="11" t="str">
        <f t="shared" si="42"/>
        <v>Christianshavns Gymnasium</v>
      </c>
      <c r="P181" s="68" t="s">
        <v>974</v>
      </c>
      <c r="Q181" s="68" t="s">
        <v>1187</v>
      </c>
      <c r="R181" s="11" t="s">
        <v>1782</v>
      </c>
      <c r="S181" s="175" t="str">
        <f>VLOOKUP(GYM!R33,Kommune_Regioner!$A$2:$B$99,2,TRUE)</f>
        <v>Hovedstaden</v>
      </c>
      <c r="T181" s="68" t="str">
        <f t="shared" si="43"/>
        <v>Princessegade 35, 1422 KBH K</v>
      </c>
      <c r="U181" s="12">
        <v>42151</v>
      </c>
      <c r="V181" s="17">
        <v>100</v>
      </c>
      <c r="W181" s="15" t="s">
        <v>1996</v>
      </c>
      <c r="X181" s="17">
        <f t="shared" si="44"/>
        <v>1400</v>
      </c>
      <c r="Z181" s="18">
        <v>42157</v>
      </c>
      <c r="AA181" s="19">
        <v>42286</v>
      </c>
      <c r="AB181" s="11" t="s">
        <v>1515</v>
      </c>
      <c r="AC181" s="11" t="str">
        <f t="shared" si="45"/>
        <v>Jette Feld</v>
      </c>
      <c r="AD181" s="11"/>
      <c r="AE181" s="11"/>
      <c r="AF181" s="11">
        <v>55.649795400000002</v>
      </c>
      <c r="AG181" s="11">
        <v>12.638346</v>
      </c>
      <c r="AH181" s="12">
        <v>42284</v>
      </c>
      <c r="AI181" s="11" t="s">
        <v>1516</v>
      </c>
      <c r="AJ181" s="19">
        <v>42298</v>
      </c>
      <c r="AK181" s="11" t="s">
        <v>838</v>
      </c>
      <c r="AL181" s="11">
        <v>79.2</v>
      </c>
      <c r="AM181" s="11"/>
      <c r="AN181" s="11"/>
      <c r="AO181" s="12"/>
    </row>
    <row r="182" spans="1:41" x14ac:dyDescent="0.3">
      <c r="A182" s="11" t="s">
        <v>240</v>
      </c>
      <c r="B182" s="68" t="s">
        <v>1404</v>
      </c>
      <c r="C182" s="11" t="s">
        <v>633</v>
      </c>
      <c r="D182" s="11" t="s">
        <v>707</v>
      </c>
      <c r="E182" s="16">
        <v>42320</v>
      </c>
      <c r="F182" s="64" t="s">
        <v>709</v>
      </c>
      <c r="G182" s="166">
        <v>40685274</v>
      </c>
      <c r="H182" s="14">
        <f t="shared" si="32"/>
        <v>11</v>
      </c>
      <c r="I182" s="14">
        <f t="shared" si="33"/>
        <v>2015</v>
      </c>
      <c r="J182" s="14">
        <f t="shared" si="34"/>
        <v>2</v>
      </c>
      <c r="K182" s="14">
        <f t="shared" si="35"/>
        <v>3</v>
      </c>
      <c r="L182" s="15">
        <v>24</v>
      </c>
      <c r="M182" s="15">
        <v>1</v>
      </c>
      <c r="N182" s="68" t="s">
        <v>1415</v>
      </c>
      <c r="O182" s="11" t="str">
        <f t="shared" si="42"/>
        <v>Vordingborg Gymnasium &amp; HF</v>
      </c>
      <c r="P182" s="11" t="s">
        <v>1429</v>
      </c>
      <c r="Q182" s="11" t="s">
        <v>1430</v>
      </c>
      <c r="R182" s="11" t="s">
        <v>1843</v>
      </c>
      <c r="S182" s="175" t="str">
        <f>VLOOKUP(GYM!R252,Kommune_Regioner!$A$2:$B$99,2,TRUE)</f>
        <v>Hovedstaden</v>
      </c>
      <c r="T182" s="68" t="str">
        <f t="shared" si="43"/>
        <v>Chr. Richardtsvej 45, 4760 Vordingborg</v>
      </c>
      <c r="U182" s="12">
        <v>42250</v>
      </c>
      <c r="V182" s="17">
        <v>100</v>
      </c>
      <c r="W182" s="15" t="s">
        <v>1996</v>
      </c>
      <c r="X182" s="17">
        <f t="shared" si="44"/>
        <v>2400</v>
      </c>
      <c r="Y182" s="11" t="s">
        <v>1431</v>
      </c>
      <c r="AA182" s="11" t="s">
        <v>235</v>
      </c>
      <c r="AB182" s="11" t="s">
        <v>1456</v>
      </c>
      <c r="AC182" s="11" t="str">
        <f t="shared" si="45"/>
        <v>Jeppe Mordhorst</v>
      </c>
      <c r="AD182" s="20" t="s">
        <v>1449</v>
      </c>
      <c r="AE182" s="20" t="s">
        <v>1450</v>
      </c>
      <c r="AF182" s="11">
        <v>55.013877999999998</v>
      </c>
      <c r="AG182" s="11">
        <v>12.008236</v>
      </c>
      <c r="AH182" s="12">
        <v>42139</v>
      </c>
      <c r="AI182" s="11" t="str">
        <f>"DL_"&amp;B182</f>
        <v>DL_F15-023</v>
      </c>
      <c r="AJ182" s="19">
        <v>42282</v>
      </c>
      <c r="AK182" s="11" t="s">
        <v>838</v>
      </c>
      <c r="AL182" s="11">
        <v>1.19</v>
      </c>
      <c r="AM182" s="11"/>
      <c r="AN182" s="11"/>
      <c r="AO182" s="12"/>
    </row>
    <row r="183" spans="1:41" ht="15" customHeight="1" x14ac:dyDescent="0.3">
      <c r="A183" s="185" t="s">
        <v>237</v>
      </c>
      <c r="B183" s="185" t="s">
        <v>1394</v>
      </c>
      <c r="C183" s="185" t="s">
        <v>82</v>
      </c>
      <c r="D183" s="185" t="s">
        <v>640</v>
      </c>
      <c r="E183" s="200">
        <v>42321</v>
      </c>
      <c r="F183" s="185" t="s">
        <v>641</v>
      </c>
      <c r="G183" s="201">
        <v>30258217</v>
      </c>
      <c r="H183" s="182">
        <f t="shared" si="32"/>
        <v>11</v>
      </c>
      <c r="I183" s="182">
        <f t="shared" si="33"/>
        <v>2015</v>
      </c>
      <c r="J183" s="182">
        <f t="shared" si="34"/>
        <v>2</v>
      </c>
      <c r="K183" s="182">
        <f t="shared" si="35"/>
        <v>3</v>
      </c>
      <c r="L183" s="202">
        <v>20</v>
      </c>
      <c r="M183" s="202">
        <v>1</v>
      </c>
      <c r="N183" s="185" t="s">
        <v>1415</v>
      </c>
      <c r="O183" s="177" t="str">
        <f t="shared" si="42"/>
        <v>Frederiksberg Gymnasium</v>
      </c>
      <c r="P183" s="185" t="s">
        <v>1231</v>
      </c>
      <c r="Q183" s="185" t="s">
        <v>1232</v>
      </c>
      <c r="R183" s="203" t="s">
        <v>1805</v>
      </c>
      <c r="S183" s="184" t="str">
        <f>VLOOKUP(GYM!R52,Kommune_Regioner!$A$2:$B$99,2,TRUE)</f>
        <v>Hovedstaden</v>
      </c>
      <c r="T183" s="185" t="str">
        <f t="shared" si="43"/>
        <v>Falkoner Plads 2, 2000 Frederiksberg C</v>
      </c>
      <c r="U183" s="189">
        <v>42235</v>
      </c>
      <c r="V183" s="186">
        <v>100</v>
      </c>
      <c r="W183" s="183" t="s">
        <v>239</v>
      </c>
      <c r="X183" s="186">
        <f t="shared" si="44"/>
        <v>2000</v>
      </c>
      <c r="Y183" s="194" t="s">
        <v>1230</v>
      </c>
      <c r="Z183" s="204" t="s">
        <v>1237</v>
      </c>
      <c r="AA183" s="192">
        <v>42279</v>
      </c>
      <c r="AB183" s="177" t="s">
        <v>1511</v>
      </c>
      <c r="AC183" s="177" t="str">
        <f t="shared" si="45"/>
        <v>Peter Toft</v>
      </c>
      <c r="AD183" s="177"/>
      <c r="AE183" s="177"/>
      <c r="AF183" s="177">
        <v>55.674666999999999</v>
      </c>
      <c r="AG183" s="177">
        <v>12.520241</v>
      </c>
      <c r="AH183" s="189">
        <v>42266</v>
      </c>
      <c r="AI183" s="177" t="str">
        <f>"DL_"&amp;B183</f>
        <v>DL_F15-016</v>
      </c>
      <c r="AJ183" s="192">
        <v>42282</v>
      </c>
      <c r="AK183" s="177" t="s">
        <v>838</v>
      </c>
      <c r="AL183" s="177">
        <v>35.4</v>
      </c>
      <c r="AM183" s="177"/>
      <c r="AN183" s="177"/>
      <c r="AO183" s="189"/>
    </row>
    <row r="184" spans="1:41" s="71" customFormat="1" x14ac:dyDescent="0.3">
      <c r="A184" s="11" t="s">
        <v>240</v>
      </c>
      <c r="B184" s="68" t="s">
        <v>1403</v>
      </c>
      <c r="C184" s="57" t="s">
        <v>1165</v>
      </c>
      <c r="D184" s="11" t="s">
        <v>1202</v>
      </c>
      <c r="E184" s="16">
        <v>42325</v>
      </c>
      <c r="F184" s="64" t="s">
        <v>1210</v>
      </c>
      <c r="G184" s="166">
        <v>25611514</v>
      </c>
      <c r="H184" s="14">
        <f t="shared" si="32"/>
        <v>11</v>
      </c>
      <c r="I184" s="14">
        <f t="shared" si="33"/>
        <v>2015</v>
      </c>
      <c r="J184" s="14">
        <f t="shared" si="34"/>
        <v>2</v>
      </c>
      <c r="K184" s="14">
        <f t="shared" si="35"/>
        <v>3</v>
      </c>
      <c r="L184" s="15">
        <v>15</v>
      </c>
      <c r="M184" s="15">
        <v>1</v>
      </c>
      <c r="N184" s="11" t="s">
        <v>1419</v>
      </c>
      <c r="O184" s="11" t="str">
        <f t="shared" si="42"/>
        <v>Viby Gymnasium</v>
      </c>
      <c r="P184" s="11" t="s">
        <v>1169</v>
      </c>
      <c r="Q184" s="11" t="s">
        <v>1170</v>
      </c>
      <c r="R184" s="11" t="s">
        <v>1874</v>
      </c>
      <c r="S184" s="175" t="str">
        <f>VLOOKUP(GYM!R243,Kommune_Regioner!$A$2:$B$99,2,TRUE)</f>
        <v>Hovedstaden</v>
      </c>
      <c r="T184" s="68" t="str">
        <f t="shared" si="43"/>
        <v>Søndervangs alle 45, 8260 Viby J</v>
      </c>
      <c r="U184" s="12">
        <v>42249</v>
      </c>
      <c r="V184" s="17">
        <v>100</v>
      </c>
      <c r="W184" s="15" t="s">
        <v>1996</v>
      </c>
      <c r="X184" s="17">
        <f t="shared" si="44"/>
        <v>1500</v>
      </c>
      <c r="Y184" s="11"/>
      <c r="Z184" s="18" t="s">
        <v>1448</v>
      </c>
      <c r="AA184" s="11"/>
      <c r="AB184" s="11"/>
      <c r="AC184" s="11" t="str">
        <f t="shared" si="45"/>
        <v>Katrine Pedersen</v>
      </c>
      <c r="AD184" s="11"/>
      <c r="AE184" s="11"/>
      <c r="AF184" s="11"/>
      <c r="AG184" s="11"/>
      <c r="AH184" s="12"/>
      <c r="AI184" s="11" t="str">
        <f>"DL_"&amp;B176</f>
        <v>DL_F15-003</v>
      </c>
      <c r="AJ184" s="142"/>
      <c r="AK184" s="11"/>
      <c r="AL184" s="11"/>
      <c r="AM184" s="11"/>
      <c r="AN184" s="11"/>
      <c r="AO184" s="12"/>
    </row>
    <row r="185" spans="1:41" s="71" customFormat="1" x14ac:dyDescent="0.3">
      <c r="A185" s="57" t="s">
        <v>240</v>
      </c>
      <c r="B185" s="68" t="s">
        <v>1569</v>
      </c>
      <c r="C185" s="57" t="s">
        <v>1982</v>
      </c>
      <c r="D185" s="57" t="s">
        <v>1573</v>
      </c>
      <c r="E185" s="16">
        <v>42326</v>
      </c>
      <c r="F185" s="141" t="s">
        <v>1570</v>
      </c>
      <c r="G185" s="173">
        <v>20616020</v>
      </c>
      <c r="H185" s="14">
        <f t="shared" si="32"/>
        <v>11</v>
      </c>
      <c r="I185" s="14">
        <f t="shared" si="33"/>
        <v>2015</v>
      </c>
      <c r="J185" s="14">
        <f t="shared" si="34"/>
        <v>2</v>
      </c>
      <c r="K185" s="14">
        <f t="shared" si="35"/>
        <v>3</v>
      </c>
      <c r="L185" s="122">
        <v>1</v>
      </c>
      <c r="M185" s="122"/>
      <c r="N185" s="68" t="s">
        <v>1572</v>
      </c>
      <c r="O185" s="11" t="str">
        <f t="shared" si="42"/>
        <v>SRP-elever, Borupgaard Gym</v>
      </c>
      <c r="P185" s="57" t="s">
        <v>1561</v>
      </c>
      <c r="Q185" s="57" t="s">
        <v>1780</v>
      </c>
      <c r="R185" s="57" t="s">
        <v>1782</v>
      </c>
      <c r="S185" s="175" t="str">
        <f>VLOOKUP(GYM!R222,Kommune_Regioner!$A$2:$B$99,2,TRUE)</f>
        <v>Sjælland</v>
      </c>
      <c r="T185" s="68" t="str">
        <f t="shared" si="43"/>
        <v>Gothersgade 130, 1350 København K</v>
      </c>
      <c r="U185" s="12">
        <v>42297</v>
      </c>
      <c r="V185" s="17">
        <v>100</v>
      </c>
      <c r="W185" s="15" t="s">
        <v>1059</v>
      </c>
      <c r="X185" s="17" t="s">
        <v>1059</v>
      </c>
      <c r="Y185" s="11"/>
      <c r="Z185" s="18"/>
      <c r="AA185" s="142">
        <v>42324</v>
      </c>
      <c r="AB185" s="57" t="s">
        <v>1651</v>
      </c>
      <c r="AC185" s="11" t="str">
        <f t="shared" si="45"/>
        <v>Andreas Kelager og Marie Lillemark</v>
      </c>
      <c r="AD185" s="57"/>
      <c r="AE185" s="57"/>
      <c r="AF185" s="57"/>
      <c r="AG185" s="57"/>
      <c r="AH185" s="95">
        <v>42319</v>
      </c>
      <c r="AI185" s="57" t="s">
        <v>1656</v>
      </c>
      <c r="AJ185" s="142">
        <v>42324</v>
      </c>
      <c r="AK185" s="11" t="s">
        <v>838</v>
      </c>
      <c r="AL185" s="57">
        <v>2.34</v>
      </c>
      <c r="AM185" s="57"/>
      <c r="AN185" s="57"/>
      <c r="AO185" s="95"/>
    </row>
    <row r="186" spans="1:41" s="71" customFormat="1" x14ac:dyDescent="0.3">
      <c r="A186" s="57" t="s">
        <v>240</v>
      </c>
      <c r="B186" s="68" t="s">
        <v>1569</v>
      </c>
      <c r="C186" s="57" t="s">
        <v>1980</v>
      </c>
      <c r="D186" s="57" t="s">
        <v>1573</v>
      </c>
      <c r="E186" s="16">
        <v>42326</v>
      </c>
      <c r="F186" s="141" t="s">
        <v>1570</v>
      </c>
      <c r="G186" s="173">
        <v>20616020</v>
      </c>
      <c r="H186" s="14">
        <f t="shared" si="32"/>
        <v>11</v>
      </c>
      <c r="I186" s="14">
        <f t="shared" si="33"/>
        <v>2015</v>
      </c>
      <c r="J186" s="14">
        <f t="shared" si="34"/>
        <v>2</v>
      </c>
      <c r="K186" s="14">
        <f t="shared" si="35"/>
        <v>3</v>
      </c>
      <c r="L186" s="122">
        <v>1</v>
      </c>
      <c r="M186" s="122"/>
      <c r="N186" s="68" t="s">
        <v>1572</v>
      </c>
      <c r="O186" s="11" t="str">
        <f t="shared" si="42"/>
        <v>SRP-elever, Frederiksværk Gym</v>
      </c>
      <c r="P186" s="57" t="s">
        <v>1561</v>
      </c>
      <c r="Q186" s="57" t="s">
        <v>1780</v>
      </c>
      <c r="R186" s="57" t="s">
        <v>1782</v>
      </c>
      <c r="S186" s="175" t="str">
        <f>VLOOKUP(GYM!R223,Kommune_Regioner!$A$2:$B$99,2,TRUE)</f>
        <v>Hovedstaden</v>
      </c>
      <c r="T186" s="68" t="str">
        <f t="shared" si="43"/>
        <v>Gothersgade 130, 1350 København K</v>
      </c>
      <c r="U186" s="12">
        <v>42297</v>
      </c>
      <c r="V186" s="17">
        <v>100</v>
      </c>
      <c r="W186" s="15" t="s">
        <v>1059</v>
      </c>
      <c r="X186" s="17" t="s">
        <v>1059</v>
      </c>
      <c r="Y186" s="11"/>
      <c r="Z186" s="18"/>
      <c r="AA186" s="142">
        <v>42324</v>
      </c>
      <c r="AB186" s="57" t="s">
        <v>1653</v>
      </c>
      <c r="AC186" s="11" t="str">
        <f t="shared" si="45"/>
        <v>Andreas Kelager og Marie Lillemark</v>
      </c>
      <c r="AD186" s="57"/>
      <c r="AE186" s="57"/>
      <c r="AF186" s="57"/>
      <c r="AG186" s="57"/>
      <c r="AH186" s="95">
        <v>42320</v>
      </c>
      <c r="AI186" s="57" t="s">
        <v>1654</v>
      </c>
      <c r="AJ186" s="142">
        <v>42324</v>
      </c>
      <c r="AK186" s="11" t="s">
        <v>838</v>
      </c>
      <c r="AL186" s="57">
        <v>11.1</v>
      </c>
      <c r="AM186" s="57"/>
      <c r="AN186" s="57"/>
      <c r="AO186" s="95"/>
    </row>
    <row r="187" spans="1:41" s="71" customFormat="1" x14ac:dyDescent="0.3">
      <c r="A187" s="57" t="s">
        <v>240</v>
      </c>
      <c r="B187" s="68" t="s">
        <v>1569</v>
      </c>
      <c r="C187" s="57" t="s">
        <v>1980</v>
      </c>
      <c r="D187" s="57" t="s">
        <v>1573</v>
      </c>
      <c r="E187" s="16">
        <v>42326</v>
      </c>
      <c r="F187" s="141" t="s">
        <v>1570</v>
      </c>
      <c r="G187" s="173">
        <v>20616020</v>
      </c>
      <c r="H187" s="14">
        <f t="shared" si="32"/>
        <v>11</v>
      </c>
      <c r="I187" s="14">
        <f t="shared" si="33"/>
        <v>2015</v>
      </c>
      <c r="J187" s="14">
        <f t="shared" si="34"/>
        <v>2</v>
      </c>
      <c r="K187" s="14">
        <f t="shared" si="35"/>
        <v>3</v>
      </c>
      <c r="L187" s="122">
        <v>1</v>
      </c>
      <c r="M187" s="122"/>
      <c r="N187" s="68" t="s">
        <v>1572</v>
      </c>
      <c r="O187" s="11" t="str">
        <f t="shared" si="42"/>
        <v>SRP-elever, Frederiksværk Gym</v>
      </c>
      <c r="P187" s="57" t="s">
        <v>1561</v>
      </c>
      <c r="Q187" s="57" t="s">
        <v>1780</v>
      </c>
      <c r="R187" s="57" t="s">
        <v>1782</v>
      </c>
      <c r="S187" s="175" t="str">
        <f>VLOOKUP(GYM!R224,Kommune_Regioner!$A$2:$B$99,2,TRUE)</f>
        <v>Hovedstaden</v>
      </c>
      <c r="T187" s="68" t="str">
        <f t="shared" si="43"/>
        <v>Gothersgade 130, 1350 København K</v>
      </c>
      <c r="U187" s="12">
        <v>42297</v>
      </c>
      <c r="V187" s="17" t="s">
        <v>1652</v>
      </c>
      <c r="W187" s="15" t="s">
        <v>1059</v>
      </c>
      <c r="X187" s="17" t="s">
        <v>1059</v>
      </c>
      <c r="Y187" s="11"/>
      <c r="Z187" s="18"/>
      <c r="AA187" s="142">
        <v>42324</v>
      </c>
      <c r="AB187" s="57" t="s">
        <v>1653</v>
      </c>
      <c r="AC187" s="11" t="str">
        <f t="shared" si="45"/>
        <v>Andreas Kelager og Marie Lillemark</v>
      </c>
      <c r="AD187" s="57"/>
      <c r="AE187" s="57"/>
      <c r="AF187" s="57"/>
      <c r="AG187" s="57"/>
      <c r="AH187" s="95">
        <v>42320</v>
      </c>
      <c r="AI187" s="57" t="s">
        <v>1655</v>
      </c>
      <c r="AJ187" s="142">
        <v>42324</v>
      </c>
      <c r="AK187" s="11" t="s">
        <v>838</v>
      </c>
      <c r="AL187" s="57">
        <v>11.5</v>
      </c>
      <c r="AM187" s="57"/>
      <c r="AN187" s="57"/>
      <c r="AO187" s="95"/>
    </row>
    <row r="188" spans="1:41" s="87" customFormat="1" ht="15" customHeight="1" x14ac:dyDescent="0.3">
      <c r="A188" s="57" t="s">
        <v>240</v>
      </c>
      <c r="B188" s="68" t="s">
        <v>1569</v>
      </c>
      <c r="C188" s="57" t="s">
        <v>1981</v>
      </c>
      <c r="D188" s="57" t="s">
        <v>1573</v>
      </c>
      <c r="E188" s="16">
        <v>42326</v>
      </c>
      <c r="F188" s="141" t="s">
        <v>1570</v>
      </c>
      <c r="G188" s="173">
        <v>20616020</v>
      </c>
      <c r="H188" s="14">
        <f t="shared" si="32"/>
        <v>11</v>
      </c>
      <c r="I188" s="14">
        <f t="shared" si="33"/>
        <v>2015</v>
      </c>
      <c r="J188" s="14">
        <f t="shared" si="34"/>
        <v>2</v>
      </c>
      <c r="K188" s="14">
        <f t="shared" si="35"/>
        <v>3</v>
      </c>
      <c r="L188" s="122">
        <v>1</v>
      </c>
      <c r="M188" s="122"/>
      <c r="N188" s="68" t="s">
        <v>1572</v>
      </c>
      <c r="O188" s="11" t="str">
        <f t="shared" si="42"/>
        <v>SRP-elever, Rødovre Gym</v>
      </c>
      <c r="P188" s="57" t="s">
        <v>1561</v>
      </c>
      <c r="Q188" s="57" t="s">
        <v>1780</v>
      </c>
      <c r="R188" s="57" t="s">
        <v>1782</v>
      </c>
      <c r="S188" s="175" t="str">
        <f>VLOOKUP(GYM!R225,Kommune_Regioner!$A$2:$B$99,2,TRUE)</f>
        <v>Hovedstaden</v>
      </c>
      <c r="T188" s="68" t="str">
        <f t="shared" si="43"/>
        <v>Gothersgade 130, 1350 København K</v>
      </c>
      <c r="U188" s="12">
        <v>42297</v>
      </c>
      <c r="V188" s="17">
        <v>100</v>
      </c>
      <c r="W188" s="15" t="s">
        <v>1059</v>
      </c>
      <c r="X188" s="17" t="s">
        <v>1059</v>
      </c>
      <c r="Y188" s="11"/>
      <c r="Z188" s="18"/>
      <c r="AA188" s="142">
        <v>42324</v>
      </c>
      <c r="AB188" s="57" t="s">
        <v>1653</v>
      </c>
      <c r="AC188" s="11" t="str">
        <f t="shared" si="45"/>
        <v>Andreas Kelager og Marie Lillemark</v>
      </c>
      <c r="AD188" s="57"/>
      <c r="AE188" s="57"/>
      <c r="AF188" s="57"/>
      <c r="AG188" s="57"/>
      <c r="AH188" s="95">
        <v>42320</v>
      </c>
      <c r="AI188" s="57" t="s">
        <v>1654</v>
      </c>
      <c r="AJ188" s="142">
        <v>42324</v>
      </c>
      <c r="AK188" s="11" t="s">
        <v>838</v>
      </c>
      <c r="AL188" s="57">
        <v>11.1</v>
      </c>
      <c r="AM188" s="57"/>
      <c r="AN188" s="57"/>
      <c r="AO188" s="95"/>
    </row>
    <row r="189" spans="1:41" s="87" customFormat="1" x14ac:dyDescent="0.3">
      <c r="A189" s="68" t="s">
        <v>240</v>
      </c>
      <c r="B189" s="68" t="s">
        <v>1384</v>
      </c>
      <c r="C189" s="11" t="s">
        <v>1629</v>
      </c>
      <c r="D189" s="68" t="s">
        <v>1208</v>
      </c>
      <c r="E189" s="16">
        <v>42327</v>
      </c>
      <c r="F189" s="68" t="s">
        <v>1209</v>
      </c>
      <c r="G189" s="172">
        <v>61696739</v>
      </c>
      <c r="H189" s="14">
        <f t="shared" si="32"/>
        <v>11</v>
      </c>
      <c r="I189" s="14">
        <f t="shared" si="33"/>
        <v>2015</v>
      </c>
      <c r="J189" s="14">
        <f t="shared" si="34"/>
        <v>2</v>
      </c>
      <c r="K189" s="14">
        <f t="shared" si="35"/>
        <v>3</v>
      </c>
      <c r="L189" s="122">
        <v>16</v>
      </c>
      <c r="M189" s="122">
        <v>2</v>
      </c>
      <c r="N189" s="68" t="s">
        <v>1415</v>
      </c>
      <c r="O189" s="11" t="str">
        <f t="shared" si="42"/>
        <v>Birkerød Gymnasium - HF - IB &amp; Kostskole</v>
      </c>
      <c r="P189" s="68" t="s">
        <v>1177</v>
      </c>
      <c r="Q189" s="68" t="s">
        <v>1178</v>
      </c>
      <c r="R189" s="68" t="s">
        <v>1804</v>
      </c>
      <c r="S189" s="175" t="str">
        <f>VLOOKUP(GYM!R24,Kommune_Regioner!$A$2:$B$99,2,TRUE)</f>
        <v>Sjælland</v>
      </c>
      <c r="T189" s="68" t="str">
        <f t="shared" si="43"/>
        <v>Søndervangen 56, 3460 Birkerød</v>
      </c>
      <c r="U189" s="124">
        <v>42227</v>
      </c>
      <c r="V189" s="17">
        <v>100</v>
      </c>
      <c r="W189" s="122" t="s">
        <v>1996</v>
      </c>
      <c r="X189" s="17">
        <f t="shared" ref="X189:X220" si="46">V189*L189</f>
        <v>1600</v>
      </c>
      <c r="Y189" s="67" t="s">
        <v>1207</v>
      </c>
      <c r="Z189" s="123" t="s">
        <v>1237</v>
      </c>
      <c r="AA189" s="127">
        <v>42251</v>
      </c>
      <c r="AB189" s="57" t="s">
        <v>1432</v>
      </c>
      <c r="AC189" s="11" t="str">
        <f t="shared" si="45"/>
        <v>Christina Høier Ricke &amp; Jette Eibye-Jacobsen</v>
      </c>
      <c r="AD189" s="57"/>
      <c r="AE189" s="57"/>
      <c r="AF189" s="57">
        <v>55.835445999999997</v>
      </c>
      <c r="AG189" s="57">
        <v>12.441126000000001</v>
      </c>
      <c r="AH189" s="95" t="s">
        <v>235</v>
      </c>
      <c r="AI189" s="11" t="str">
        <f>"DL_"&amp;B189</f>
        <v>DL_F15-005</v>
      </c>
      <c r="AJ189" s="19">
        <v>42264</v>
      </c>
      <c r="AK189" s="11" t="s">
        <v>838</v>
      </c>
      <c r="AL189" s="68">
        <v>25.8</v>
      </c>
      <c r="AM189" s="68"/>
      <c r="AN189" s="68"/>
      <c r="AO189" s="68"/>
    </row>
    <row r="190" spans="1:41" s="71" customFormat="1" ht="12.75" customHeight="1" x14ac:dyDescent="0.3">
      <c r="A190" s="11" t="s">
        <v>240</v>
      </c>
      <c r="B190" s="56" t="s">
        <v>1375</v>
      </c>
      <c r="C190" s="67" t="s">
        <v>779</v>
      </c>
      <c r="D190" s="67" t="s">
        <v>780</v>
      </c>
      <c r="E190" s="16">
        <v>42328</v>
      </c>
      <c r="F190" s="67" t="s">
        <v>781</v>
      </c>
      <c r="G190" s="170"/>
      <c r="H190" s="14">
        <f t="shared" si="32"/>
        <v>11</v>
      </c>
      <c r="I190" s="14">
        <f t="shared" si="33"/>
        <v>2015</v>
      </c>
      <c r="J190" s="14">
        <f t="shared" si="34"/>
        <v>2</v>
      </c>
      <c r="K190" s="14">
        <f t="shared" si="35"/>
        <v>3</v>
      </c>
      <c r="L190" s="15">
        <v>9</v>
      </c>
      <c r="M190" s="15">
        <v>1</v>
      </c>
      <c r="N190" s="11" t="s">
        <v>1416</v>
      </c>
      <c r="O190" s="11" t="str">
        <f t="shared" si="42"/>
        <v>Aurehøj Gymnasium</v>
      </c>
      <c r="P190" s="11" t="s">
        <v>1989</v>
      </c>
      <c r="Q190" s="11" t="s">
        <v>1068</v>
      </c>
      <c r="R190" s="11" t="s">
        <v>1796</v>
      </c>
      <c r="S190" s="175" t="e">
        <f>VLOOKUP(GYM!R19,Kommune_Regioner!$A$2:$B$99,2,TRUE)</f>
        <v>#N/A</v>
      </c>
      <c r="T190" s="68"/>
      <c r="U190" s="12">
        <v>42140</v>
      </c>
      <c r="V190" s="17">
        <v>100</v>
      </c>
      <c r="W190" s="15" t="s">
        <v>1996</v>
      </c>
      <c r="X190" s="17">
        <f t="shared" si="46"/>
        <v>900</v>
      </c>
      <c r="Y190" s="11"/>
      <c r="Z190" s="18"/>
      <c r="AA190" s="19"/>
      <c r="AB190" s="11"/>
      <c r="AC190" s="11" t="str">
        <f t="shared" si="45"/>
        <v>Anne Winther Jørgensen</v>
      </c>
      <c r="AD190" s="20"/>
      <c r="AE190" s="20"/>
      <c r="AF190" s="11"/>
      <c r="AG190" s="11"/>
      <c r="AH190" s="12"/>
      <c r="AI190" s="65"/>
      <c r="AJ190" s="19"/>
      <c r="AK190" s="11"/>
      <c r="AL190" s="11"/>
      <c r="AM190" s="11"/>
      <c r="AN190" s="11"/>
      <c r="AO190" s="12"/>
    </row>
    <row r="191" spans="1:41" s="87" customFormat="1" x14ac:dyDescent="0.3">
      <c r="A191" s="11" t="s">
        <v>240</v>
      </c>
      <c r="B191" s="56" t="s">
        <v>1375</v>
      </c>
      <c r="C191" s="67" t="s">
        <v>352</v>
      </c>
      <c r="D191" s="67" t="s">
        <v>353</v>
      </c>
      <c r="E191" s="16">
        <v>42328</v>
      </c>
      <c r="F191" s="67" t="s">
        <v>354</v>
      </c>
      <c r="G191" s="170">
        <v>81503755</v>
      </c>
      <c r="H191" s="14">
        <f t="shared" si="32"/>
        <v>11</v>
      </c>
      <c r="I191" s="14">
        <f t="shared" si="33"/>
        <v>2015</v>
      </c>
      <c r="J191" s="14">
        <f t="shared" si="34"/>
        <v>2</v>
      </c>
      <c r="K191" s="14">
        <f t="shared" si="35"/>
        <v>3</v>
      </c>
      <c r="L191" s="15">
        <v>15</v>
      </c>
      <c r="M191" s="15">
        <v>1</v>
      </c>
      <c r="N191" s="11" t="s">
        <v>1415</v>
      </c>
      <c r="O191" s="11" t="str">
        <f t="shared" si="42"/>
        <v>Rungsted Gymnasium</v>
      </c>
      <c r="P191" s="67" t="s">
        <v>902</v>
      </c>
      <c r="Q191" s="67" t="s">
        <v>903</v>
      </c>
      <c r="R191" s="67" t="s">
        <v>1833</v>
      </c>
      <c r="S191" s="175" t="str">
        <f>VLOOKUP(GYM!R204,Kommune_Regioner!$A$2:$B$99,2,TRUE)</f>
        <v>Sjælland</v>
      </c>
      <c r="T191" s="68" t="str">
        <f t="shared" ref="T191:T234" si="47">P191&amp;", "&amp;Q191</f>
        <v>Stadion Allé 14, 2960 Rungsted Kyst</v>
      </c>
      <c r="U191" s="12">
        <v>42140</v>
      </c>
      <c r="V191" s="17">
        <v>100</v>
      </c>
      <c r="W191" s="15" t="s">
        <v>1996</v>
      </c>
      <c r="X191" s="17">
        <f t="shared" si="46"/>
        <v>1500</v>
      </c>
      <c r="Y191" s="11" t="s">
        <v>1513</v>
      </c>
      <c r="Z191" s="18">
        <v>42142</v>
      </c>
      <c r="AA191" s="19">
        <v>42143</v>
      </c>
      <c r="AB191" s="11" t="s">
        <v>924</v>
      </c>
      <c r="AC191" s="11" t="str">
        <f t="shared" si="45"/>
        <v>Knud Johnsen</v>
      </c>
      <c r="AD191" s="20" t="s">
        <v>925</v>
      </c>
      <c r="AE191" s="20" t="s">
        <v>926</v>
      </c>
      <c r="AF191" s="11">
        <v>55.893825999999997</v>
      </c>
      <c r="AG191" s="11">
        <v>12.520884000000001</v>
      </c>
      <c r="AH191" s="12">
        <v>42142</v>
      </c>
      <c r="AI191" s="65" t="str">
        <f>"DL_"&amp;B191</f>
        <v>DL_F14-095</v>
      </c>
      <c r="AJ191" s="19">
        <v>42264</v>
      </c>
      <c r="AK191" s="11" t="s">
        <v>838</v>
      </c>
      <c r="AL191" s="11">
        <v>20</v>
      </c>
      <c r="AM191" s="11"/>
      <c r="AN191" s="11"/>
      <c r="AO191" s="12"/>
    </row>
    <row r="192" spans="1:41" s="87" customFormat="1" x14ac:dyDescent="0.3">
      <c r="A192" s="68" t="s">
        <v>240</v>
      </c>
      <c r="B192" s="68" t="s">
        <v>1387</v>
      </c>
      <c r="C192" s="68" t="s">
        <v>1637</v>
      </c>
      <c r="D192" s="68" t="s">
        <v>1213</v>
      </c>
      <c r="E192" s="16">
        <v>42332</v>
      </c>
      <c r="F192" s="68" t="s">
        <v>1214</v>
      </c>
      <c r="G192" s="172">
        <v>21424674</v>
      </c>
      <c r="H192" s="14">
        <f t="shared" si="32"/>
        <v>11</v>
      </c>
      <c r="I192" s="14">
        <f t="shared" si="33"/>
        <v>2015</v>
      </c>
      <c r="J192" s="14">
        <f t="shared" si="34"/>
        <v>2</v>
      </c>
      <c r="K192" s="14">
        <f t="shared" si="35"/>
        <v>3</v>
      </c>
      <c r="L192" s="122">
        <v>23</v>
      </c>
      <c r="M192" s="122">
        <v>2</v>
      </c>
      <c r="N192" s="68" t="s">
        <v>1416</v>
      </c>
      <c r="O192" s="11" t="str">
        <f t="shared" si="42"/>
        <v>Københavns Tekniske Skole, HTX Vibenhus</v>
      </c>
      <c r="P192" s="68" t="s">
        <v>1168</v>
      </c>
      <c r="Q192" s="68" t="s">
        <v>1750</v>
      </c>
      <c r="R192" s="68" t="s">
        <v>1782</v>
      </c>
      <c r="S192" s="175" t="str">
        <f>VLOOKUP(GYM!R138,Kommune_Regioner!$A$2:$B$99,2,TRUE)</f>
        <v>Hovedstaden</v>
      </c>
      <c r="T192" s="68" t="str">
        <f t="shared" si="47"/>
        <v>Jagtvej 163, 2100 København Ø</v>
      </c>
      <c r="U192" s="124">
        <v>42229</v>
      </c>
      <c r="V192" s="17">
        <v>100</v>
      </c>
      <c r="W192" s="122" t="s">
        <v>1996</v>
      </c>
      <c r="X192" s="17">
        <f t="shared" si="46"/>
        <v>2300</v>
      </c>
      <c r="Y192" s="67"/>
      <c r="Z192" s="123" t="s">
        <v>1237</v>
      </c>
      <c r="AA192" s="127">
        <v>42313</v>
      </c>
      <c r="AB192" s="57" t="s">
        <v>1625</v>
      </c>
      <c r="AC192" s="11" t="str">
        <f t="shared" si="45"/>
        <v>Hanne Juhl (hju)</v>
      </c>
      <c r="AD192" s="57"/>
      <c r="AE192" s="57"/>
      <c r="AF192" s="11">
        <v>55.701875000000001</v>
      </c>
      <c r="AG192" s="57">
        <v>12.5661284</v>
      </c>
      <c r="AH192" s="95">
        <v>42310</v>
      </c>
      <c r="AI192" s="11" t="str">
        <f>"DL_"&amp;B192</f>
        <v>DL_F15-008</v>
      </c>
      <c r="AJ192" s="127">
        <v>42324</v>
      </c>
      <c r="AK192" s="11" t="s">
        <v>838</v>
      </c>
      <c r="AL192" s="68">
        <v>12.5</v>
      </c>
      <c r="AM192" s="68"/>
      <c r="AN192" s="68"/>
      <c r="AO192" s="68"/>
    </row>
    <row r="193" spans="1:41" s="87" customFormat="1" x14ac:dyDescent="0.3">
      <c r="A193" s="57" t="s">
        <v>240</v>
      </c>
      <c r="B193" s="68" t="s">
        <v>1626</v>
      </c>
      <c r="C193" s="57" t="s">
        <v>6</v>
      </c>
      <c r="D193" s="57" t="s">
        <v>688</v>
      </c>
      <c r="E193" s="16">
        <v>42333</v>
      </c>
      <c r="F193" s="141" t="s">
        <v>689</v>
      </c>
      <c r="G193" s="173">
        <v>29861030</v>
      </c>
      <c r="H193" s="14">
        <f t="shared" si="32"/>
        <v>11</v>
      </c>
      <c r="I193" s="14">
        <f t="shared" si="33"/>
        <v>2015</v>
      </c>
      <c r="J193" s="14">
        <f t="shared" si="34"/>
        <v>2</v>
      </c>
      <c r="K193" s="14">
        <f t="shared" si="35"/>
        <v>3</v>
      </c>
      <c r="L193" s="15">
        <v>18</v>
      </c>
      <c r="M193" s="15">
        <v>1</v>
      </c>
      <c r="N193" s="68" t="s">
        <v>1420</v>
      </c>
      <c r="O193" s="11" t="str">
        <f t="shared" si="42"/>
        <v>Ørestad Gymnasium</v>
      </c>
      <c r="P193" s="57" t="s">
        <v>1184</v>
      </c>
      <c r="Q193" s="57" t="s">
        <v>1828</v>
      </c>
      <c r="R193" s="57" t="s">
        <v>1782</v>
      </c>
      <c r="S193" s="175" t="str">
        <f>VLOOKUP(GYM!R182,Kommune_Regioner!$A$2:$B$99,2,TRUE)</f>
        <v>Sjælland</v>
      </c>
      <c r="T193" s="68" t="str">
        <f t="shared" si="47"/>
        <v>Ørestad Boulevard 75, 2300 København S</v>
      </c>
      <c r="U193" s="95">
        <v>42312</v>
      </c>
      <c r="V193" s="17">
        <v>100</v>
      </c>
      <c r="W193" s="15" t="s">
        <v>1996</v>
      </c>
      <c r="X193" s="17">
        <f t="shared" si="46"/>
        <v>1800</v>
      </c>
      <c r="Y193" s="11" t="s">
        <v>1628</v>
      </c>
      <c r="Z193" s="18"/>
      <c r="AA193" s="57"/>
      <c r="AB193" s="57"/>
      <c r="AC193" s="57" t="str">
        <f t="shared" si="45"/>
        <v>Sofie Bruhns</v>
      </c>
      <c r="AD193" s="57"/>
      <c r="AE193" s="57"/>
      <c r="AF193" s="57"/>
      <c r="AG193" s="57"/>
      <c r="AH193" s="95"/>
      <c r="AI193" s="57"/>
      <c r="AJ193" s="57"/>
      <c r="AK193" s="57"/>
      <c r="AL193" s="57"/>
      <c r="AM193" s="57"/>
      <c r="AN193" s="57"/>
      <c r="AO193" s="95"/>
    </row>
    <row r="194" spans="1:41" s="87" customFormat="1" ht="15" customHeight="1" x14ac:dyDescent="0.3">
      <c r="A194" s="11" t="s">
        <v>240</v>
      </c>
      <c r="B194" s="54" t="s">
        <v>1045</v>
      </c>
      <c r="C194" s="11" t="s">
        <v>774</v>
      </c>
      <c r="D194" s="68" t="s">
        <v>739</v>
      </c>
      <c r="E194" s="16">
        <v>42340</v>
      </c>
      <c r="F194" s="68" t="s">
        <v>727</v>
      </c>
      <c r="G194" s="172">
        <v>22253576</v>
      </c>
      <c r="H194" s="14">
        <f t="shared" ref="H194:H257" si="48">MONTH(E194)</f>
        <v>12</v>
      </c>
      <c r="I194" s="14">
        <f t="shared" ref="I194:I257" si="49">YEAR(E194)</f>
        <v>2015</v>
      </c>
      <c r="J194" s="14">
        <f t="shared" ref="J194:J257" si="50">IF(E194&lt;DATE(2015,7,31),1,2)</f>
        <v>2</v>
      </c>
      <c r="K194" s="14">
        <f t="shared" ref="K194:K257" si="51">IF(E194&gt;(DATE(2015,12,31)),4,IF(E194&gt;(DATE(2015,6,30)),3,IF(E194&gt;(DATE(2014,12,31)),2,IF(E194&gt;(DATE(2014,8,1)),1,"NA"))))</f>
        <v>3</v>
      </c>
      <c r="L194" s="15">
        <v>18</v>
      </c>
      <c r="M194" s="15">
        <v>1</v>
      </c>
      <c r="N194" s="11" t="s">
        <v>1415</v>
      </c>
      <c r="O194" s="11" t="str">
        <f t="shared" si="42"/>
        <v>Ordrup Gymnasium</v>
      </c>
      <c r="P194" s="68" t="s">
        <v>1051</v>
      </c>
      <c r="Q194" s="68" t="s">
        <v>1052</v>
      </c>
      <c r="R194" s="68" t="s">
        <v>1796</v>
      </c>
      <c r="S194" s="175" t="str">
        <f>VLOOKUP(GYM!R173,Kommune_Regioner!$A$2:$B$99,2,TRUE)</f>
        <v>Syddanmark</v>
      </c>
      <c r="T194" s="68" t="str">
        <f t="shared" si="47"/>
        <v>Kirkevej 5, 2920 Gentofte</v>
      </c>
      <c r="U194" s="12">
        <v>42169</v>
      </c>
      <c r="V194" s="17">
        <v>100</v>
      </c>
      <c r="W194" s="15" t="s">
        <v>1996</v>
      </c>
      <c r="X194" s="17">
        <f t="shared" si="46"/>
        <v>1800</v>
      </c>
      <c r="Y194" s="67" t="s">
        <v>1053</v>
      </c>
      <c r="Z194" s="18" t="s">
        <v>1054</v>
      </c>
      <c r="AA194" s="11"/>
      <c r="AB194" s="11" t="s">
        <v>1944</v>
      </c>
      <c r="AC194" s="11" t="str">
        <f t="shared" si="45"/>
        <v>Karin Frykman</v>
      </c>
      <c r="AD194" s="20" t="s">
        <v>1440</v>
      </c>
      <c r="AE194" s="20" t="s">
        <v>1441</v>
      </c>
      <c r="AF194" s="11">
        <v>55.773350999999998</v>
      </c>
      <c r="AG194" s="11">
        <v>12.563295</v>
      </c>
      <c r="AH194" s="12">
        <v>42241</v>
      </c>
      <c r="AI194" s="11" t="str">
        <f>"DL_"&amp;B194</f>
        <v>DL_F14-102</v>
      </c>
      <c r="AJ194" s="19">
        <v>42298</v>
      </c>
      <c r="AK194" s="11" t="s">
        <v>838</v>
      </c>
      <c r="AL194" s="11">
        <v>26</v>
      </c>
      <c r="AM194" s="11"/>
      <c r="AN194" s="11"/>
      <c r="AO194" s="12"/>
    </row>
    <row r="195" spans="1:41" s="87" customFormat="1" ht="12.75" customHeight="1" x14ac:dyDescent="0.3">
      <c r="A195" s="11" t="s">
        <v>240</v>
      </c>
      <c r="B195" s="68" t="s">
        <v>1495</v>
      </c>
      <c r="C195" s="68" t="s">
        <v>59</v>
      </c>
      <c r="D195" s="68" t="s">
        <v>1497</v>
      </c>
      <c r="E195" s="16">
        <v>42347</v>
      </c>
      <c r="F195" s="68" t="s">
        <v>1498</v>
      </c>
      <c r="G195" s="172">
        <v>40941331</v>
      </c>
      <c r="H195" s="14">
        <f t="shared" si="48"/>
        <v>12</v>
      </c>
      <c r="I195" s="14">
        <f t="shared" si="49"/>
        <v>2015</v>
      </c>
      <c r="J195" s="14">
        <f t="shared" si="50"/>
        <v>2</v>
      </c>
      <c r="K195" s="14">
        <f t="shared" si="51"/>
        <v>3</v>
      </c>
      <c r="L195" s="15">
        <v>27</v>
      </c>
      <c r="M195" s="15">
        <v>1</v>
      </c>
      <c r="N195" s="68" t="s">
        <v>1416</v>
      </c>
      <c r="O195" s="11" t="str">
        <f t="shared" si="42"/>
        <v>Gladsaxe Gymnasium</v>
      </c>
      <c r="P195" s="68" t="s">
        <v>978</v>
      </c>
      <c r="Q195" s="68" t="s">
        <v>1233</v>
      </c>
      <c r="R195" s="68" t="s">
        <v>1802</v>
      </c>
      <c r="S195" s="175" t="str">
        <f>VLOOKUP(GYM!R88,Kommune_Regioner!$A$2:$B$99,2,TRUE)</f>
        <v>Hovedstaden</v>
      </c>
      <c r="T195" s="68" t="str">
        <f t="shared" si="47"/>
        <v>Buddinge Hovedgade 81, 2860 Søborg</v>
      </c>
      <c r="U195" s="12">
        <v>42275</v>
      </c>
      <c r="V195" s="17">
        <v>100</v>
      </c>
      <c r="W195" s="15" t="s">
        <v>2014</v>
      </c>
      <c r="X195" s="17">
        <f t="shared" si="46"/>
        <v>2700</v>
      </c>
      <c r="Y195" s="11"/>
      <c r="Z195" s="18"/>
      <c r="AA195" s="11"/>
      <c r="AB195" s="11"/>
      <c r="AC195" s="11" t="str">
        <f t="shared" si="45"/>
        <v>Kenn Madsen</v>
      </c>
      <c r="AD195" s="11"/>
      <c r="AE195" s="11"/>
      <c r="AF195" s="11"/>
      <c r="AG195" s="11"/>
      <c r="AH195" s="12"/>
      <c r="AI195" s="11"/>
      <c r="AJ195" s="11"/>
      <c r="AK195" s="11"/>
      <c r="AL195" s="11"/>
      <c r="AM195" s="11"/>
      <c r="AN195" s="11"/>
      <c r="AO195" s="12"/>
    </row>
    <row r="196" spans="1:41" s="87" customFormat="1" x14ac:dyDescent="0.3">
      <c r="A196" s="177" t="s">
        <v>237</v>
      </c>
      <c r="B196" s="178" t="s">
        <v>1310</v>
      </c>
      <c r="C196" s="177" t="s">
        <v>50</v>
      </c>
      <c r="D196" s="177" t="s">
        <v>629</v>
      </c>
      <c r="E196" s="179">
        <v>42348</v>
      </c>
      <c r="F196" s="180" t="s">
        <v>630</v>
      </c>
      <c r="G196" s="181">
        <v>40786427</v>
      </c>
      <c r="H196" s="182">
        <f t="shared" si="48"/>
        <v>12</v>
      </c>
      <c r="I196" s="182">
        <f t="shared" si="49"/>
        <v>2015</v>
      </c>
      <c r="J196" s="182">
        <f t="shared" si="50"/>
        <v>2</v>
      </c>
      <c r="K196" s="182">
        <f t="shared" si="51"/>
        <v>3</v>
      </c>
      <c r="L196" s="183">
        <v>28</v>
      </c>
      <c r="M196" s="183">
        <v>1</v>
      </c>
      <c r="N196" s="177" t="s">
        <v>1416</v>
      </c>
      <c r="O196" s="177" t="str">
        <f t="shared" si="42"/>
        <v>Espergærde Gymnasium og HF</v>
      </c>
      <c r="P196" s="177" t="s">
        <v>933</v>
      </c>
      <c r="Q196" s="177" t="s">
        <v>1422</v>
      </c>
      <c r="R196" s="177" t="s">
        <v>1798</v>
      </c>
      <c r="S196" s="184" t="str">
        <f>VLOOKUP(GYM!R41,Kommune_Regioner!$A$2:$B$99,2,TRUE)</f>
        <v>Sjælland</v>
      </c>
      <c r="T196" s="185" t="str">
        <f t="shared" si="47"/>
        <v>Gymnasievej 2, 3060 Espergærde</v>
      </c>
      <c r="U196" s="189">
        <v>41946</v>
      </c>
      <c r="V196" s="186">
        <v>100</v>
      </c>
      <c r="W196" s="186" t="s">
        <v>239</v>
      </c>
      <c r="X196" s="186">
        <f t="shared" si="46"/>
        <v>2800</v>
      </c>
      <c r="Y196" s="177"/>
      <c r="Z196" s="187">
        <v>42095</v>
      </c>
      <c r="AA196" s="177"/>
      <c r="AB196" s="177"/>
      <c r="AC196" s="177" t="str">
        <f t="shared" si="45"/>
        <v>Katrine Skjøth</v>
      </c>
      <c r="AD196" s="177"/>
      <c r="AE196" s="177"/>
      <c r="AF196" s="177"/>
      <c r="AG196" s="177"/>
      <c r="AH196" s="189"/>
      <c r="AI196" s="177" t="str">
        <f>"DL_"&amp;B196</f>
        <v>DL_F14-023</v>
      </c>
      <c r="AJ196" s="177"/>
      <c r="AK196" s="177"/>
      <c r="AL196" s="177"/>
      <c r="AM196" s="177"/>
      <c r="AN196" s="177"/>
      <c r="AO196" s="189">
        <v>41989</v>
      </c>
    </row>
    <row r="197" spans="1:41" s="87" customFormat="1" x14ac:dyDescent="0.3">
      <c r="A197" s="11" t="s">
        <v>240</v>
      </c>
      <c r="B197" s="68" t="s">
        <v>1402</v>
      </c>
      <c r="C197" s="11" t="s">
        <v>1423</v>
      </c>
      <c r="D197" s="11" t="s">
        <v>1424</v>
      </c>
      <c r="E197" s="16">
        <v>42349</v>
      </c>
      <c r="F197" s="64" t="s">
        <v>1425</v>
      </c>
      <c r="G197" s="166">
        <v>40783646</v>
      </c>
      <c r="H197" s="14">
        <f t="shared" si="48"/>
        <v>12</v>
      </c>
      <c r="I197" s="14">
        <f t="shared" si="49"/>
        <v>2015</v>
      </c>
      <c r="J197" s="14">
        <f t="shared" si="50"/>
        <v>2</v>
      </c>
      <c r="K197" s="14">
        <f t="shared" si="51"/>
        <v>3</v>
      </c>
      <c r="L197" s="15">
        <v>29</v>
      </c>
      <c r="M197" s="15">
        <v>1</v>
      </c>
      <c r="N197" s="11" t="s">
        <v>1421</v>
      </c>
      <c r="O197" s="11" t="str">
        <f t="shared" si="42"/>
        <v>Nærum Gymnasium</v>
      </c>
      <c r="P197" s="11" t="s">
        <v>1426</v>
      </c>
      <c r="Q197" s="11" t="s">
        <v>1427</v>
      </c>
      <c r="R197" s="11" t="s">
        <v>1804</v>
      </c>
      <c r="S197" s="175" t="str">
        <f>VLOOKUP(GYM!R158,Kommune_Regioner!$A$2:$B$99,2,TRUE)</f>
        <v>Sjælland</v>
      </c>
      <c r="T197" s="68" t="str">
        <f t="shared" si="47"/>
        <v>Nærum Hovedgade 30, 2850 Nærum</v>
      </c>
      <c r="U197" s="12">
        <v>42247</v>
      </c>
      <c r="V197" s="17">
        <v>100</v>
      </c>
      <c r="W197" s="15" t="s">
        <v>2014</v>
      </c>
      <c r="X197" s="17">
        <f t="shared" si="46"/>
        <v>2900</v>
      </c>
      <c r="Y197" s="11"/>
      <c r="Z197" s="18" t="s">
        <v>1448</v>
      </c>
      <c r="AA197" s="11"/>
      <c r="AB197" s="11" t="s">
        <v>1992</v>
      </c>
      <c r="AC197" s="11" t="str">
        <f t="shared" si="45"/>
        <v>Helle Jarden</v>
      </c>
      <c r="AD197" s="11" t="s">
        <v>1577</v>
      </c>
      <c r="AE197" s="11" t="s">
        <v>1578</v>
      </c>
      <c r="AF197" s="11">
        <v>55.823056000000001</v>
      </c>
      <c r="AG197" s="11">
        <v>12.530832999999999</v>
      </c>
      <c r="AH197" s="12">
        <v>42268</v>
      </c>
      <c r="AI197" s="11" t="str">
        <f>"DL_"&amp;B197</f>
        <v>DL_F15-021</v>
      </c>
      <c r="AJ197" s="19">
        <v>42298</v>
      </c>
      <c r="AK197" s="11" t="s">
        <v>838</v>
      </c>
      <c r="AL197" s="11">
        <v>48.8</v>
      </c>
      <c r="AM197" s="11"/>
      <c r="AN197" s="11"/>
      <c r="AO197" s="12"/>
    </row>
    <row r="198" spans="1:41" s="87" customFormat="1" x14ac:dyDescent="0.3">
      <c r="A198" s="11" t="s">
        <v>240</v>
      </c>
      <c r="B198" s="54" t="s">
        <v>1346</v>
      </c>
      <c r="C198" s="11" t="s">
        <v>1633</v>
      </c>
      <c r="D198" s="11" t="s">
        <v>256</v>
      </c>
      <c r="E198" s="16">
        <v>42354</v>
      </c>
      <c r="F198" s="66" t="s">
        <v>258</v>
      </c>
      <c r="G198" s="166">
        <v>22819393</v>
      </c>
      <c r="H198" s="14">
        <f t="shared" si="48"/>
        <v>12</v>
      </c>
      <c r="I198" s="14">
        <f t="shared" si="49"/>
        <v>2015</v>
      </c>
      <c r="J198" s="14">
        <f t="shared" si="50"/>
        <v>2</v>
      </c>
      <c r="K198" s="14">
        <f t="shared" si="51"/>
        <v>3</v>
      </c>
      <c r="L198" s="15">
        <v>15</v>
      </c>
      <c r="M198" s="15">
        <v>1</v>
      </c>
      <c r="N198" s="11" t="s">
        <v>1419</v>
      </c>
      <c r="O198" s="11" t="str">
        <f t="shared" si="42"/>
        <v>Grindsted Gymnasium &amp; HF</v>
      </c>
      <c r="P198" s="11" t="s">
        <v>934</v>
      </c>
      <c r="Q198" s="11" t="s">
        <v>935</v>
      </c>
      <c r="R198" s="11" t="s">
        <v>1809</v>
      </c>
      <c r="S198" s="175" t="str">
        <f>VLOOKUP(GYM!R106,Kommune_Regioner!$A$2:$B$99,2,TRUE)</f>
        <v>Hovedstaden</v>
      </c>
      <c r="T198" s="68" t="str">
        <f t="shared" si="47"/>
        <v>Tinghusgade 20, 7200 Grindsted</v>
      </c>
      <c r="U198" s="12">
        <v>42038</v>
      </c>
      <c r="V198" s="17">
        <v>100</v>
      </c>
      <c r="W198" s="15" t="s">
        <v>1041</v>
      </c>
      <c r="X198" s="17">
        <f t="shared" si="46"/>
        <v>1500</v>
      </c>
      <c r="Y198" s="11"/>
      <c r="Z198" s="18">
        <v>42095</v>
      </c>
      <c r="AA198" s="19">
        <v>42135</v>
      </c>
      <c r="AB198" s="11" t="s">
        <v>893</v>
      </c>
      <c r="AC198" s="11" t="str">
        <f t="shared" si="45"/>
        <v>Anja Lykke Hundebøll Nielsen</v>
      </c>
      <c r="AD198" s="11"/>
      <c r="AE198" s="11"/>
      <c r="AF198" s="11">
        <v>55.757800000000003</v>
      </c>
      <c r="AG198" s="11">
        <v>8.9016999999999999</v>
      </c>
      <c r="AH198" s="12">
        <v>42128</v>
      </c>
      <c r="AI198" s="65" t="str">
        <f>"DL_"&amp;B198</f>
        <v>DL_F14-059</v>
      </c>
      <c r="AJ198" s="19">
        <v>42179</v>
      </c>
      <c r="AK198" s="11" t="s">
        <v>838</v>
      </c>
      <c r="AL198" s="11">
        <v>5.54</v>
      </c>
      <c r="AM198" s="11"/>
      <c r="AN198" s="11"/>
      <c r="AO198" s="12"/>
    </row>
    <row r="199" spans="1:41" s="71" customFormat="1" ht="12.75" customHeight="1" x14ac:dyDescent="0.3">
      <c r="A199" s="11" t="s">
        <v>240</v>
      </c>
      <c r="B199" s="56" t="s">
        <v>1367</v>
      </c>
      <c r="C199" s="67" t="s">
        <v>310</v>
      </c>
      <c r="D199" s="67" t="s">
        <v>842</v>
      </c>
      <c r="E199" s="16">
        <v>42355</v>
      </c>
      <c r="F199" s="67" t="s">
        <v>843</v>
      </c>
      <c r="G199" s="170">
        <v>26498331</v>
      </c>
      <c r="H199" s="14">
        <f t="shared" si="48"/>
        <v>12</v>
      </c>
      <c r="I199" s="14">
        <f t="shared" si="49"/>
        <v>2015</v>
      </c>
      <c r="J199" s="14">
        <f t="shared" si="50"/>
        <v>2</v>
      </c>
      <c r="K199" s="14">
        <f t="shared" si="51"/>
        <v>3</v>
      </c>
      <c r="L199" s="15">
        <v>28</v>
      </c>
      <c r="M199" s="15">
        <v>2</v>
      </c>
      <c r="N199" s="11" t="s">
        <v>1420</v>
      </c>
      <c r="O199" s="11" t="str">
        <f t="shared" ref="O199:O230" si="52">C199</f>
        <v>Helsingør Gymnasium</v>
      </c>
      <c r="P199" s="67" t="s">
        <v>844</v>
      </c>
      <c r="Q199" s="11" t="s">
        <v>845</v>
      </c>
      <c r="R199" s="11" t="s">
        <v>1798</v>
      </c>
      <c r="S199" s="175" t="str">
        <f>VLOOKUP(GYM!R115,Kommune_Regioner!$A$2:$B$99,2,TRUE)</f>
        <v>Sjælland</v>
      </c>
      <c r="T199" s="68" t="str">
        <f t="shared" si="47"/>
        <v>Borgmester P. Christensensvej 3, 3000 Helsingør</v>
      </c>
      <c r="U199" s="12">
        <v>42115</v>
      </c>
      <c r="V199" s="17">
        <v>100</v>
      </c>
      <c r="W199" s="15" t="s">
        <v>1041</v>
      </c>
      <c r="X199" s="17">
        <f t="shared" si="46"/>
        <v>2800</v>
      </c>
      <c r="Y199" s="11"/>
      <c r="Z199" s="18">
        <v>42117</v>
      </c>
      <c r="AA199" s="19">
        <v>42121</v>
      </c>
      <c r="AB199" s="11" t="s">
        <v>1236</v>
      </c>
      <c r="AC199" s="11" t="str">
        <f t="shared" si="45"/>
        <v>Thea Feld Nielsen og Stine Weber</v>
      </c>
      <c r="AD199" s="20" t="s">
        <v>911</v>
      </c>
      <c r="AE199" s="20" t="s">
        <v>856</v>
      </c>
      <c r="AF199" s="11">
        <v>56.060277999999997</v>
      </c>
      <c r="AG199" s="11">
        <v>12.558889000000001</v>
      </c>
      <c r="AH199" s="12">
        <v>42115</v>
      </c>
      <c r="AI199" s="65" t="str">
        <f>"DL_"&amp;B199</f>
        <v>DL_F14-087</v>
      </c>
      <c r="AJ199" s="19">
        <v>42121</v>
      </c>
      <c r="AK199" s="11" t="s">
        <v>838</v>
      </c>
      <c r="AL199" s="11">
        <v>34.4</v>
      </c>
      <c r="AM199" s="11"/>
      <c r="AN199" s="11"/>
      <c r="AO199" s="12"/>
    </row>
    <row r="200" spans="1:41" s="87" customFormat="1" x14ac:dyDescent="0.3">
      <c r="A200" s="92" t="s">
        <v>237</v>
      </c>
      <c r="B200" s="71" t="s">
        <v>1588</v>
      </c>
      <c r="C200" s="71" t="s">
        <v>59</v>
      </c>
      <c r="D200" s="71" t="s">
        <v>1593</v>
      </c>
      <c r="E200" s="220">
        <v>42375</v>
      </c>
      <c r="F200" s="71" t="s">
        <v>682</v>
      </c>
      <c r="G200" s="231">
        <v>31500392</v>
      </c>
      <c r="H200" s="223">
        <f t="shared" si="48"/>
        <v>1</v>
      </c>
      <c r="I200" s="223">
        <f t="shared" si="49"/>
        <v>2016</v>
      </c>
      <c r="J200" s="223">
        <f t="shared" si="50"/>
        <v>2</v>
      </c>
      <c r="K200" s="223">
        <f t="shared" si="51"/>
        <v>4</v>
      </c>
      <c r="L200" s="224">
        <v>15</v>
      </c>
      <c r="M200" s="224">
        <v>1</v>
      </c>
      <c r="N200" s="71" t="s">
        <v>1415</v>
      </c>
      <c r="O200" s="225" t="str">
        <f t="shared" si="52"/>
        <v>Gladsaxe Gymnasium</v>
      </c>
      <c r="P200" s="71" t="s">
        <v>1594</v>
      </c>
      <c r="Q200" s="92" t="s">
        <v>1233</v>
      </c>
      <c r="R200" s="92" t="s">
        <v>1802</v>
      </c>
      <c r="S200" s="226" t="str">
        <f>VLOOKUP(GYM!R89,Kommune_Regioner!$A$2:$B$99,2,TRUE)</f>
        <v>Sjælland</v>
      </c>
      <c r="T200" s="71" t="str">
        <f t="shared" si="47"/>
        <v>Søborg hovedgade 81, 2860 Søborg</v>
      </c>
      <c r="U200" s="227">
        <v>42301</v>
      </c>
      <c r="V200" s="228">
        <v>100</v>
      </c>
      <c r="W200" s="224"/>
      <c r="X200" s="228">
        <f t="shared" si="46"/>
        <v>1500</v>
      </c>
      <c r="Y200" s="225"/>
      <c r="Z200" s="229"/>
      <c r="AA200" s="92"/>
      <c r="AB200" s="92"/>
      <c r="AC200" s="225" t="str">
        <f t="shared" si="45"/>
        <v>Allan Gylling Olsen</v>
      </c>
      <c r="AD200" s="92"/>
      <c r="AE200" s="92"/>
      <c r="AF200" s="92"/>
      <c r="AG200" s="92"/>
      <c r="AH200" s="227"/>
      <c r="AI200" s="92"/>
      <c r="AJ200" s="92"/>
      <c r="AK200" s="92"/>
      <c r="AL200" s="92"/>
      <c r="AM200" s="92"/>
      <c r="AN200" s="92"/>
      <c r="AO200" s="227"/>
    </row>
    <row r="201" spans="1:41" s="87" customFormat="1" x14ac:dyDescent="0.3">
      <c r="A201" s="57" t="s">
        <v>240</v>
      </c>
      <c r="B201" s="68" t="s">
        <v>1693</v>
      </c>
      <c r="C201" s="57" t="s">
        <v>50</v>
      </c>
      <c r="D201" s="57" t="s">
        <v>1719</v>
      </c>
      <c r="E201" s="16">
        <v>42376</v>
      </c>
      <c r="F201" s="94" t="s">
        <v>1736</v>
      </c>
      <c r="G201" s="173">
        <v>60731927</v>
      </c>
      <c r="H201" s="14">
        <f t="shared" si="48"/>
        <v>1</v>
      </c>
      <c r="I201" s="14">
        <f t="shared" si="49"/>
        <v>2016</v>
      </c>
      <c r="J201" s="14">
        <f t="shared" si="50"/>
        <v>2</v>
      </c>
      <c r="K201" s="14">
        <f t="shared" si="51"/>
        <v>4</v>
      </c>
      <c r="L201" s="15">
        <v>24</v>
      </c>
      <c r="M201" s="15">
        <v>1</v>
      </c>
      <c r="N201" s="11" t="s">
        <v>1419</v>
      </c>
      <c r="O201" s="11" t="str">
        <f t="shared" si="52"/>
        <v>Espergærde Gymnasium og HF</v>
      </c>
      <c r="P201" s="57" t="s">
        <v>933</v>
      </c>
      <c r="Q201" s="57" t="s">
        <v>1422</v>
      </c>
      <c r="R201" s="57" t="s">
        <v>1798</v>
      </c>
      <c r="S201" s="175" t="str">
        <f>VLOOKUP(GYM!R45,Kommune_Regioner!$A$2:$B$99,2,TRUE)</f>
        <v>Sjælland</v>
      </c>
      <c r="T201" s="68" t="str">
        <f t="shared" si="47"/>
        <v>Gymnasievej 2, 3060 Espergærde</v>
      </c>
      <c r="U201" s="95">
        <v>42325</v>
      </c>
      <c r="V201" s="17">
        <v>100</v>
      </c>
      <c r="W201" s="15"/>
      <c r="X201" s="17">
        <f t="shared" si="46"/>
        <v>2400</v>
      </c>
      <c r="Y201" s="11" t="s">
        <v>1774</v>
      </c>
      <c r="Z201" s="18"/>
      <c r="AA201" s="57"/>
      <c r="AB201" s="57"/>
      <c r="AC201" s="57"/>
      <c r="AD201" s="57"/>
      <c r="AE201" s="57"/>
      <c r="AF201" s="57"/>
      <c r="AG201" s="57"/>
      <c r="AH201" s="95"/>
      <c r="AI201" s="57"/>
      <c r="AJ201" s="88"/>
      <c r="AK201" s="88"/>
      <c r="AL201" s="88"/>
      <c r="AM201" s="57"/>
      <c r="AN201" s="57"/>
      <c r="AO201" s="95"/>
    </row>
    <row r="202" spans="1:41" s="87" customFormat="1" x14ac:dyDescent="0.3">
      <c r="A202" s="57" t="s">
        <v>240</v>
      </c>
      <c r="B202" s="68" t="s">
        <v>1583</v>
      </c>
      <c r="C202" s="68" t="s">
        <v>1630</v>
      </c>
      <c r="D202" s="68" t="s">
        <v>1584</v>
      </c>
      <c r="E202" s="16">
        <v>42377</v>
      </c>
      <c r="F202" s="68" t="s">
        <v>1585</v>
      </c>
      <c r="G202" s="172">
        <v>27304769</v>
      </c>
      <c r="H202" s="14">
        <f t="shared" si="48"/>
        <v>1</v>
      </c>
      <c r="I202" s="14">
        <f t="shared" si="49"/>
        <v>2016</v>
      </c>
      <c r="J202" s="14">
        <f t="shared" si="50"/>
        <v>2</v>
      </c>
      <c r="K202" s="14">
        <f t="shared" si="51"/>
        <v>4</v>
      </c>
      <c r="L202" s="15">
        <v>21</v>
      </c>
      <c r="M202" s="15">
        <v>1</v>
      </c>
      <c r="N202" s="68" t="s">
        <v>1415</v>
      </c>
      <c r="O202" s="11" t="str">
        <f t="shared" si="52"/>
        <v>Egedal Gymnasium &amp; HF</v>
      </c>
      <c r="P202" s="68" t="s">
        <v>933</v>
      </c>
      <c r="Q202" s="57" t="s">
        <v>803</v>
      </c>
      <c r="R202" s="57" t="s">
        <v>1862</v>
      </c>
      <c r="S202" s="175" t="str">
        <f>VLOOKUP(GYM!R38,Kommune_Regioner!$A$2:$B$99,2,TRUE)</f>
        <v>Sjælland</v>
      </c>
      <c r="T202" s="68" t="str">
        <f t="shared" si="47"/>
        <v>Gymnasievej 2, 3660 Stenløse</v>
      </c>
      <c r="U202" s="95">
        <v>42298</v>
      </c>
      <c r="V202" s="17">
        <v>100</v>
      </c>
      <c r="W202" s="15"/>
      <c r="X202" s="17">
        <f t="shared" si="46"/>
        <v>2100</v>
      </c>
      <c r="Y202" s="11"/>
      <c r="Z202" s="18"/>
      <c r="AA202" s="57"/>
      <c r="AB202" s="57"/>
      <c r="AC202" s="11" t="str">
        <f>D202</f>
        <v>Malene Sloth-Brodersen</v>
      </c>
      <c r="AD202" s="57"/>
      <c r="AE202" s="57"/>
      <c r="AF202" s="57"/>
      <c r="AG202" s="57"/>
      <c r="AH202" s="95"/>
      <c r="AI202" s="57"/>
      <c r="AJ202" s="57"/>
      <c r="AK202" s="57"/>
      <c r="AL202" s="57"/>
      <c r="AM202" s="57"/>
      <c r="AN202" s="57"/>
      <c r="AO202" s="95"/>
    </row>
    <row r="203" spans="1:41" ht="12.75" customHeight="1" x14ac:dyDescent="0.3">
      <c r="A203" s="57" t="s">
        <v>240</v>
      </c>
      <c r="B203" s="68" t="s">
        <v>1954</v>
      </c>
      <c r="C203" s="57" t="s">
        <v>637</v>
      </c>
      <c r="D203" s="57" t="s">
        <v>1974</v>
      </c>
      <c r="E203" s="16">
        <v>42381</v>
      </c>
      <c r="F203" s="94" t="s">
        <v>1975</v>
      </c>
      <c r="G203" s="173">
        <v>53575904</v>
      </c>
      <c r="H203" s="14">
        <f t="shared" si="48"/>
        <v>1</v>
      </c>
      <c r="I203" s="14">
        <f t="shared" si="49"/>
        <v>2016</v>
      </c>
      <c r="J203" s="14">
        <f t="shared" si="50"/>
        <v>2</v>
      </c>
      <c r="K203" s="14">
        <f t="shared" si="51"/>
        <v>4</v>
      </c>
      <c r="L203" s="15">
        <v>19</v>
      </c>
      <c r="M203" s="15">
        <v>1</v>
      </c>
      <c r="N203" s="68" t="s">
        <v>1416</v>
      </c>
      <c r="O203" s="11" t="str">
        <f t="shared" si="52"/>
        <v>VUC Roskilde</v>
      </c>
      <c r="P203" s="57" t="s">
        <v>1173</v>
      </c>
      <c r="Q203" s="57" t="s">
        <v>1174</v>
      </c>
      <c r="R203" s="57" t="s">
        <v>1787</v>
      </c>
      <c r="S203" s="175" t="str">
        <f>VLOOKUP(GYM!R255,Kommune_Regioner!$A$2:$B$99,2,TRUE)</f>
        <v>Hovedstaden</v>
      </c>
      <c r="T203" s="57" t="str">
        <f t="shared" si="47"/>
        <v>Læderstræde 4, 4000 Roskilde</v>
      </c>
      <c r="U203" s="95">
        <v>42338</v>
      </c>
      <c r="V203" s="17">
        <v>100</v>
      </c>
      <c r="X203" s="17">
        <f t="shared" si="46"/>
        <v>1900</v>
      </c>
    </row>
    <row r="204" spans="1:41" x14ac:dyDescent="0.3">
      <c r="A204" s="11" t="s">
        <v>240</v>
      </c>
      <c r="B204" s="68" t="s">
        <v>1993</v>
      </c>
      <c r="C204" s="11" t="s">
        <v>54</v>
      </c>
      <c r="D204" s="11" t="s">
        <v>1405</v>
      </c>
      <c r="E204" s="120">
        <v>42384</v>
      </c>
      <c r="F204" s="66" t="s">
        <v>1406</v>
      </c>
      <c r="G204" s="166">
        <v>29909774</v>
      </c>
      <c r="H204" s="14">
        <f t="shared" si="48"/>
        <v>1</v>
      </c>
      <c r="I204" s="14">
        <f t="shared" si="49"/>
        <v>2016</v>
      </c>
      <c r="J204" s="14">
        <f t="shared" si="50"/>
        <v>2</v>
      </c>
      <c r="K204" s="14">
        <f t="shared" si="51"/>
        <v>4</v>
      </c>
      <c r="L204" s="15">
        <v>25</v>
      </c>
      <c r="M204" s="15">
        <v>1</v>
      </c>
      <c r="N204" s="68" t="s">
        <v>1416</v>
      </c>
      <c r="O204" s="11" t="str">
        <f t="shared" si="52"/>
        <v>Roskilde Gymnasium</v>
      </c>
      <c r="P204" s="11" t="s">
        <v>1407</v>
      </c>
      <c r="Q204" s="11" t="s">
        <v>1174</v>
      </c>
      <c r="R204" s="11" t="s">
        <v>1787</v>
      </c>
      <c r="S204" s="175" t="e">
        <f>VLOOKUP(GYM!R198,Kommune_Regioner!$A$2:$B$99,2,TRUE)</f>
        <v>#N/A</v>
      </c>
      <c r="T204" s="68" t="str">
        <f t="shared" si="47"/>
        <v>Domkirkepladsen 1, 4000 Roskilde</v>
      </c>
      <c r="U204" s="95">
        <v>42345</v>
      </c>
      <c r="V204" s="17">
        <v>100</v>
      </c>
      <c r="X204" s="17">
        <f t="shared" si="46"/>
        <v>2500</v>
      </c>
      <c r="Y204" s="11" t="s">
        <v>2046</v>
      </c>
      <c r="AA204" s="11"/>
      <c r="AB204" s="11" t="s">
        <v>1994</v>
      </c>
      <c r="AC204" s="11" t="str">
        <f>D204</f>
        <v>Karina Lærekdal Sørensen</v>
      </c>
      <c r="AD204" s="11"/>
      <c r="AE204" s="11"/>
      <c r="AF204" s="11">
        <v>55.565137</v>
      </c>
      <c r="AG204" s="11">
        <v>11.888165000000001</v>
      </c>
      <c r="AH204" s="12">
        <v>42131</v>
      </c>
      <c r="AI204" s="11" t="s">
        <v>1435</v>
      </c>
      <c r="AJ204" s="160">
        <v>42383</v>
      </c>
      <c r="AK204" s="11" t="s">
        <v>838</v>
      </c>
      <c r="AL204" s="11">
        <v>13.6</v>
      </c>
      <c r="AM204" s="11"/>
      <c r="AN204" s="11"/>
      <c r="AO204" s="12"/>
    </row>
    <row r="205" spans="1:41" x14ac:dyDescent="0.3">
      <c r="A205" s="57" t="s">
        <v>240</v>
      </c>
      <c r="B205" s="68" t="s">
        <v>1951</v>
      </c>
      <c r="C205" s="57" t="s">
        <v>1965</v>
      </c>
      <c r="D205" s="57" t="s">
        <v>1966</v>
      </c>
      <c r="E205" s="16">
        <v>42388</v>
      </c>
      <c r="F205" s="94" t="s">
        <v>1967</v>
      </c>
      <c r="G205" s="173">
        <v>61995921</v>
      </c>
      <c r="H205" s="14">
        <f t="shared" si="48"/>
        <v>1</v>
      </c>
      <c r="I205" s="14">
        <f t="shared" si="49"/>
        <v>2016</v>
      </c>
      <c r="J205" s="14">
        <f t="shared" si="50"/>
        <v>2</v>
      </c>
      <c r="K205" s="14">
        <f t="shared" si="51"/>
        <v>4</v>
      </c>
      <c r="L205" s="15">
        <v>24</v>
      </c>
      <c r="M205" s="15">
        <v>1</v>
      </c>
      <c r="N205" s="68" t="s">
        <v>1415</v>
      </c>
      <c r="O205" s="11" t="str">
        <f t="shared" si="52"/>
        <v>VUC Frederiksberg</v>
      </c>
      <c r="P205" s="57" t="s">
        <v>1968</v>
      </c>
      <c r="Q205" s="57" t="s">
        <v>1232</v>
      </c>
      <c r="R205" s="57" t="s">
        <v>1805</v>
      </c>
      <c r="S205" s="175" t="str">
        <f>VLOOKUP(GYM!R253,Kommune_Regioner!$A$2:$B$99,2,TRUE)</f>
        <v>Sjælland</v>
      </c>
      <c r="T205" s="57" t="str">
        <f t="shared" si="47"/>
        <v>Falstersvej 3-5, 2000 Frederiksberg C</v>
      </c>
      <c r="U205" s="95">
        <v>42332</v>
      </c>
      <c r="V205" s="17">
        <v>100</v>
      </c>
      <c r="X205" s="17">
        <f t="shared" si="46"/>
        <v>2400</v>
      </c>
    </row>
    <row r="206" spans="1:41" ht="12.75" customHeight="1" x14ac:dyDescent="0.3">
      <c r="A206" s="11" t="s">
        <v>240</v>
      </c>
      <c r="B206" s="56" t="s">
        <v>1369</v>
      </c>
      <c r="C206" s="67" t="s">
        <v>1635</v>
      </c>
      <c r="D206" s="11" t="s">
        <v>2026</v>
      </c>
      <c r="E206" s="16">
        <v>42389</v>
      </c>
      <c r="F206" s="67" t="s">
        <v>2025</v>
      </c>
      <c r="G206" s="170">
        <v>60682179</v>
      </c>
      <c r="H206" s="14">
        <f t="shared" si="48"/>
        <v>1</v>
      </c>
      <c r="I206" s="14">
        <f t="shared" si="49"/>
        <v>2016</v>
      </c>
      <c r="J206" s="14">
        <f t="shared" si="50"/>
        <v>2</v>
      </c>
      <c r="K206" s="14">
        <f t="shared" si="51"/>
        <v>4</v>
      </c>
      <c r="L206" s="15">
        <v>30</v>
      </c>
      <c r="M206" s="15">
        <v>2</v>
      </c>
      <c r="N206" s="11" t="s">
        <v>1416</v>
      </c>
      <c r="O206" s="11" t="str">
        <f t="shared" si="52"/>
        <v>Høje-Taastrup Gymnasium</v>
      </c>
      <c r="P206" s="11" t="s">
        <v>1116</v>
      </c>
      <c r="Q206" s="11" t="s">
        <v>825</v>
      </c>
      <c r="R206" s="67" t="s">
        <v>1818</v>
      </c>
      <c r="S206" s="175" t="str">
        <f>VLOOKUP(GYM!R126,Kommune_Regioner!$A$2:$B$99,2,TRUE)</f>
        <v>Sjælland</v>
      </c>
      <c r="T206" s="68" t="str">
        <f t="shared" si="47"/>
        <v>Frøgaard alle 2, 2630 Taastrup</v>
      </c>
      <c r="U206" s="12">
        <v>42118</v>
      </c>
      <c r="V206" s="17">
        <v>100</v>
      </c>
      <c r="X206" s="17">
        <f t="shared" si="46"/>
        <v>3000</v>
      </c>
      <c r="AA206" s="19">
        <v>42117</v>
      </c>
      <c r="AB206" s="11" t="s">
        <v>389</v>
      </c>
      <c r="AC206" s="11" t="str">
        <f t="shared" ref="AC206:AC211" si="53">D206</f>
        <v>Christina Bramow &amp; Søren Vienberg</v>
      </c>
      <c r="AD206" s="20" t="s">
        <v>912</v>
      </c>
      <c r="AE206" s="20" t="s">
        <v>855</v>
      </c>
      <c r="AF206" s="11">
        <v>55.662500000000001</v>
      </c>
      <c r="AG206" s="11">
        <v>12.266386000000001</v>
      </c>
      <c r="AH206" s="12">
        <v>42115</v>
      </c>
      <c r="AI206" s="11" t="str">
        <f>"DL_"&amp;B206</f>
        <v>DL_F14-089</v>
      </c>
      <c r="AJ206" s="19">
        <v>42121</v>
      </c>
      <c r="AK206" s="11" t="s">
        <v>838</v>
      </c>
      <c r="AL206" s="11">
        <v>23.8</v>
      </c>
      <c r="AM206" s="11"/>
      <c r="AN206" s="11"/>
      <c r="AO206" s="12"/>
    </row>
    <row r="207" spans="1:41" ht="12.75" customHeight="1" x14ac:dyDescent="0.3">
      <c r="A207" s="177" t="s">
        <v>237</v>
      </c>
      <c r="B207" s="185" t="s">
        <v>1399</v>
      </c>
      <c r="C207" s="177" t="s">
        <v>54</v>
      </c>
      <c r="D207" s="177" t="s">
        <v>1405</v>
      </c>
      <c r="E207" s="200">
        <v>42390</v>
      </c>
      <c r="F207" s="198" t="s">
        <v>1406</v>
      </c>
      <c r="G207" s="196">
        <v>29909774</v>
      </c>
      <c r="H207" s="182">
        <f t="shared" si="48"/>
        <v>1</v>
      </c>
      <c r="I207" s="182">
        <f t="shared" si="49"/>
        <v>2016</v>
      </c>
      <c r="J207" s="182">
        <f t="shared" si="50"/>
        <v>2</v>
      </c>
      <c r="K207" s="182">
        <f t="shared" si="51"/>
        <v>4</v>
      </c>
      <c r="L207" s="183">
        <v>28</v>
      </c>
      <c r="M207" s="183">
        <v>1</v>
      </c>
      <c r="N207" s="185" t="s">
        <v>1416</v>
      </c>
      <c r="O207" s="177" t="str">
        <f t="shared" si="52"/>
        <v>Roskilde Gymnasium</v>
      </c>
      <c r="P207" s="177" t="s">
        <v>1407</v>
      </c>
      <c r="Q207" s="177" t="s">
        <v>1174</v>
      </c>
      <c r="R207" s="177" t="s">
        <v>1787</v>
      </c>
      <c r="S207" s="184" t="str">
        <f>VLOOKUP(GYM!R194,Kommune_Regioner!$A$2:$B$99,2,TRUE)</f>
        <v>Hovedstaden</v>
      </c>
      <c r="T207" s="185" t="str">
        <f t="shared" si="47"/>
        <v>Domkirkepladsen 1, 4000 Roskilde</v>
      </c>
      <c r="U207" s="189">
        <v>42237</v>
      </c>
      <c r="V207" s="186">
        <v>100</v>
      </c>
      <c r="W207" s="183" t="s">
        <v>239</v>
      </c>
      <c r="X207" s="186">
        <f t="shared" si="46"/>
        <v>2800</v>
      </c>
      <c r="Y207" s="177"/>
      <c r="Z207" s="187"/>
      <c r="AA207" s="177"/>
      <c r="AB207" s="177" t="s">
        <v>1433</v>
      </c>
      <c r="AC207" s="177" t="str">
        <f t="shared" si="53"/>
        <v>Karina Lærekdal Sørensen</v>
      </c>
      <c r="AD207" s="177"/>
      <c r="AE207" s="177"/>
      <c r="AF207" s="177">
        <v>55.565137</v>
      </c>
      <c r="AG207" s="177">
        <v>11.888165000000001</v>
      </c>
      <c r="AH207" s="189">
        <v>42131</v>
      </c>
      <c r="AI207" s="177" t="s">
        <v>1435</v>
      </c>
      <c r="AJ207" s="177"/>
      <c r="AK207" s="177"/>
      <c r="AL207" s="177"/>
      <c r="AM207" s="177"/>
      <c r="AN207" s="177"/>
      <c r="AO207" s="189"/>
    </row>
    <row r="208" spans="1:41" ht="12.75" customHeight="1" x14ac:dyDescent="0.3">
      <c r="A208" s="177" t="s">
        <v>237</v>
      </c>
      <c r="B208" s="185" t="s">
        <v>1399</v>
      </c>
      <c r="C208" s="177" t="s">
        <v>54</v>
      </c>
      <c r="D208" s="177" t="s">
        <v>1405</v>
      </c>
      <c r="E208" s="200">
        <v>42390</v>
      </c>
      <c r="F208" s="198" t="s">
        <v>1406</v>
      </c>
      <c r="G208" s="196">
        <v>29909774</v>
      </c>
      <c r="H208" s="182">
        <f t="shared" si="48"/>
        <v>1</v>
      </c>
      <c r="I208" s="182">
        <f t="shared" si="49"/>
        <v>2016</v>
      </c>
      <c r="J208" s="182">
        <f t="shared" si="50"/>
        <v>2</v>
      </c>
      <c r="K208" s="182">
        <f t="shared" si="51"/>
        <v>4</v>
      </c>
      <c r="L208" s="183"/>
      <c r="M208" s="183"/>
      <c r="N208" s="185" t="s">
        <v>1416</v>
      </c>
      <c r="O208" s="177" t="str">
        <f t="shared" si="52"/>
        <v>Roskilde Gymnasium</v>
      </c>
      <c r="P208" s="177" t="s">
        <v>1407</v>
      </c>
      <c r="Q208" s="177" t="s">
        <v>1174</v>
      </c>
      <c r="R208" s="177" t="s">
        <v>1787</v>
      </c>
      <c r="S208" s="184" t="str">
        <f>VLOOKUP(GYM!R195,Kommune_Regioner!$A$2:$B$99,2,TRUE)</f>
        <v>Hovedstaden</v>
      </c>
      <c r="T208" s="185" t="str">
        <f t="shared" si="47"/>
        <v>Domkirkepladsen 1, 4000 Roskilde</v>
      </c>
      <c r="U208" s="189">
        <v>42237</v>
      </c>
      <c r="V208" s="186">
        <v>100</v>
      </c>
      <c r="W208" s="183" t="s">
        <v>239</v>
      </c>
      <c r="X208" s="186">
        <f t="shared" si="46"/>
        <v>0</v>
      </c>
      <c r="Y208" s="177"/>
      <c r="Z208" s="187"/>
      <c r="AA208" s="177"/>
      <c r="AB208" s="177" t="s">
        <v>1434</v>
      </c>
      <c r="AC208" s="177" t="str">
        <f t="shared" si="53"/>
        <v>Karina Lærekdal Sørensen</v>
      </c>
      <c r="AD208" s="177"/>
      <c r="AE208" s="177"/>
      <c r="AF208" s="177">
        <v>55.567284000000001</v>
      </c>
      <c r="AG208" s="177">
        <v>11.887934</v>
      </c>
      <c r="AH208" s="189">
        <v>42131</v>
      </c>
      <c r="AI208" s="177" t="s">
        <v>1436</v>
      </c>
      <c r="AJ208" s="177"/>
      <c r="AK208" s="177"/>
      <c r="AL208" s="177"/>
      <c r="AM208" s="177"/>
      <c r="AN208" s="177"/>
      <c r="AO208" s="189"/>
    </row>
    <row r="209" spans="1:41" ht="12.75" customHeight="1" x14ac:dyDescent="0.3">
      <c r="A209" s="11" t="s">
        <v>240</v>
      </c>
      <c r="B209" s="54" t="s">
        <v>1117</v>
      </c>
      <c r="C209" s="11" t="s">
        <v>921</v>
      </c>
      <c r="D209" s="68" t="s">
        <v>922</v>
      </c>
      <c r="E209" s="16">
        <v>42390</v>
      </c>
      <c r="F209" s="68" t="s">
        <v>923</v>
      </c>
      <c r="G209" s="172">
        <v>21765353</v>
      </c>
      <c r="H209" s="14">
        <f t="shared" si="48"/>
        <v>1</v>
      </c>
      <c r="I209" s="14">
        <f t="shared" si="49"/>
        <v>2016</v>
      </c>
      <c r="J209" s="14">
        <f t="shared" si="50"/>
        <v>2</v>
      </c>
      <c r="K209" s="14">
        <f t="shared" si="51"/>
        <v>4</v>
      </c>
      <c r="L209" s="15">
        <v>15</v>
      </c>
      <c r="M209" s="15">
        <v>2</v>
      </c>
      <c r="N209" s="11" t="s">
        <v>1419</v>
      </c>
      <c r="O209" s="11" t="str">
        <f t="shared" si="52"/>
        <v>Nørresundby Gymnasium &amp; HF</v>
      </c>
      <c r="P209" s="11" t="s">
        <v>1179</v>
      </c>
      <c r="Q209" s="11" t="s">
        <v>1180</v>
      </c>
      <c r="R209" s="11" t="s">
        <v>1842</v>
      </c>
      <c r="S209" s="175" t="str">
        <f>VLOOKUP(GYM!R167,Kommune_Regioner!$A$2:$B$99,2,TRUE)</f>
        <v>Sjælland</v>
      </c>
      <c r="T209" s="68" t="str">
        <f t="shared" si="47"/>
        <v>Studievej 14, 9400 Nørresundby</v>
      </c>
      <c r="U209" s="12">
        <v>42143</v>
      </c>
      <c r="V209" s="17">
        <v>100</v>
      </c>
      <c r="X209" s="17">
        <f t="shared" si="46"/>
        <v>1500</v>
      </c>
      <c r="Y209" s="67"/>
      <c r="AA209" s="19">
        <v>42144</v>
      </c>
      <c r="AB209" s="11" t="s">
        <v>929</v>
      </c>
      <c r="AC209" s="11" t="str">
        <f t="shared" si="53"/>
        <v>Dorte Schartau Rasmussen</v>
      </c>
      <c r="AD209" s="11"/>
      <c r="AE209" s="11"/>
      <c r="AF209" s="11">
        <v>57.0124</v>
      </c>
      <c r="AG209" s="11">
        <v>9.9155999999999995</v>
      </c>
      <c r="AH209" s="12">
        <v>42143</v>
      </c>
      <c r="AI209" s="11" t="s">
        <v>2090</v>
      </c>
      <c r="AJ209" s="19">
        <v>42264</v>
      </c>
      <c r="AK209" s="11" t="s">
        <v>838</v>
      </c>
      <c r="AL209" s="11">
        <v>17.100000000000001</v>
      </c>
      <c r="AM209" s="11"/>
      <c r="AN209" s="11"/>
      <c r="AO209" s="12"/>
    </row>
    <row r="210" spans="1:41" s="92" customFormat="1" ht="12.75" customHeight="1" x14ac:dyDescent="0.3">
      <c r="A210" s="11" t="s">
        <v>240</v>
      </c>
      <c r="B210" s="54" t="s">
        <v>2081</v>
      </c>
      <c r="C210" s="11" t="s">
        <v>921</v>
      </c>
      <c r="D210" s="68" t="s">
        <v>922</v>
      </c>
      <c r="E210" s="16">
        <v>42390</v>
      </c>
      <c r="F210" s="68" t="s">
        <v>923</v>
      </c>
      <c r="G210" s="172">
        <v>21765353</v>
      </c>
      <c r="H210" s="14">
        <f t="shared" si="48"/>
        <v>1</v>
      </c>
      <c r="I210" s="14">
        <f t="shared" si="49"/>
        <v>2016</v>
      </c>
      <c r="J210" s="14">
        <f t="shared" si="50"/>
        <v>2</v>
      </c>
      <c r="K210" s="14">
        <f t="shared" si="51"/>
        <v>4</v>
      </c>
      <c r="L210" s="15">
        <v>15</v>
      </c>
      <c r="M210" s="15">
        <v>2</v>
      </c>
      <c r="N210" s="11" t="s">
        <v>1419</v>
      </c>
      <c r="O210" s="11" t="str">
        <f t="shared" si="52"/>
        <v>Nørresundby Gymnasium &amp; HF</v>
      </c>
      <c r="P210" s="11" t="s">
        <v>1179</v>
      </c>
      <c r="Q210" s="11" t="s">
        <v>1180</v>
      </c>
      <c r="R210" s="11" t="s">
        <v>1842</v>
      </c>
      <c r="S210" s="175" t="str">
        <f>VLOOKUP(GYM!R168,Kommune_Regioner!$A$2:$B$99,2,TRUE)</f>
        <v>Hovedstaden</v>
      </c>
      <c r="T210" s="68" t="str">
        <f t="shared" si="47"/>
        <v>Studievej 14, 9400 Nørresundby</v>
      </c>
      <c r="U210" s="12">
        <v>42143</v>
      </c>
      <c r="V210" s="17">
        <v>100</v>
      </c>
      <c r="W210" s="15"/>
      <c r="X210" s="17">
        <f t="shared" si="46"/>
        <v>1500</v>
      </c>
      <c r="Y210" s="67" t="s">
        <v>2091</v>
      </c>
      <c r="Z210" s="18"/>
      <c r="AA210" s="19">
        <v>42144</v>
      </c>
      <c r="AB210" s="11" t="s">
        <v>929</v>
      </c>
      <c r="AC210" s="11" t="str">
        <f t="shared" si="53"/>
        <v>Dorte Schartau Rasmussen</v>
      </c>
      <c r="AD210" s="11"/>
      <c r="AE210" s="11"/>
      <c r="AF210" s="11">
        <v>57.0124</v>
      </c>
      <c r="AG210" s="11">
        <v>9.9155999999999995</v>
      </c>
      <c r="AH210" s="12">
        <v>42143</v>
      </c>
      <c r="AI210" s="11" t="s">
        <v>2090</v>
      </c>
      <c r="AJ210" s="19">
        <v>42264</v>
      </c>
      <c r="AK210" s="11" t="s">
        <v>838</v>
      </c>
      <c r="AL210" s="11">
        <v>17.100000000000001</v>
      </c>
      <c r="AM210" s="11"/>
      <c r="AN210" s="11"/>
      <c r="AO210" s="12"/>
    </row>
    <row r="211" spans="1:41" s="92" customFormat="1" ht="12.75" customHeight="1" x14ac:dyDescent="0.3">
      <c r="A211" s="225" t="s">
        <v>237</v>
      </c>
      <c r="B211" s="284" t="s">
        <v>1117</v>
      </c>
      <c r="C211" s="225" t="s">
        <v>921</v>
      </c>
      <c r="D211" s="71" t="s">
        <v>922</v>
      </c>
      <c r="E211" s="220">
        <v>42391</v>
      </c>
      <c r="F211" s="71" t="s">
        <v>923</v>
      </c>
      <c r="G211" s="231">
        <v>21765353</v>
      </c>
      <c r="H211" s="223">
        <f t="shared" si="48"/>
        <v>1</v>
      </c>
      <c r="I211" s="223">
        <f t="shared" si="49"/>
        <v>2016</v>
      </c>
      <c r="J211" s="223">
        <f t="shared" si="50"/>
        <v>2</v>
      </c>
      <c r="K211" s="223">
        <f t="shared" si="51"/>
        <v>4</v>
      </c>
      <c r="L211" s="224">
        <v>15</v>
      </c>
      <c r="M211" s="224">
        <v>2</v>
      </c>
      <c r="N211" s="225" t="s">
        <v>1419</v>
      </c>
      <c r="O211" s="225" t="str">
        <f t="shared" si="52"/>
        <v>Nørresundby Gymnasium &amp; HF</v>
      </c>
      <c r="P211" s="225" t="s">
        <v>1179</v>
      </c>
      <c r="Q211" s="225" t="s">
        <v>1180</v>
      </c>
      <c r="R211" s="225" t="s">
        <v>1842</v>
      </c>
      <c r="S211" s="226" t="str">
        <f>VLOOKUP(GYM!R168,Kommune_Regioner!$A$2:$B$99,2,TRUE)</f>
        <v>Hovedstaden</v>
      </c>
      <c r="T211" s="71" t="str">
        <f t="shared" si="47"/>
        <v>Studievej 14, 9400 Nørresundby</v>
      </c>
      <c r="U211" s="285">
        <v>42143</v>
      </c>
      <c r="V211" s="228">
        <v>100</v>
      </c>
      <c r="W211" s="224"/>
      <c r="X211" s="228">
        <f t="shared" si="46"/>
        <v>1500</v>
      </c>
      <c r="Y211" s="293"/>
      <c r="Z211" s="229"/>
      <c r="AA211" s="286">
        <v>42144</v>
      </c>
      <c r="AB211" s="225" t="s">
        <v>929</v>
      </c>
      <c r="AC211" s="225" t="str">
        <f t="shared" si="53"/>
        <v>Dorte Schartau Rasmussen</v>
      </c>
      <c r="AD211" s="225"/>
      <c r="AE211" s="225"/>
      <c r="AF211" s="225">
        <v>57.0124</v>
      </c>
      <c r="AG211" s="225">
        <v>9.9155999999999995</v>
      </c>
      <c r="AH211" s="285">
        <v>42143</v>
      </c>
      <c r="AI211" s="225" t="s">
        <v>2090</v>
      </c>
      <c r="AJ211" s="286">
        <v>42264</v>
      </c>
      <c r="AK211" s="225" t="s">
        <v>838</v>
      </c>
      <c r="AL211" s="225">
        <v>17.100000000000001</v>
      </c>
      <c r="AM211" s="225"/>
      <c r="AN211" s="225"/>
      <c r="AO211" s="285"/>
    </row>
    <row r="212" spans="1:41" s="92" customFormat="1" ht="12.75" customHeight="1" x14ac:dyDescent="0.3">
      <c r="A212" s="57" t="s">
        <v>240</v>
      </c>
      <c r="B212" s="68" t="s">
        <v>2080</v>
      </c>
      <c r="C212" s="57" t="s">
        <v>1965</v>
      </c>
      <c r="D212" s="57" t="s">
        <v>2092</v>
      </c>
      <c r="E212" s="16">
        <v>42395</v>
      </c>
      <c r="F212" s="94" t="s">
        <v>2093</v>
      </c>
      <c r="G212" s="173">
        <v>22167935</v>
      </c>
      <c r="H212" s="14">
        <f t="shared" si="48"/>
        <v>1</v>
      </c>
      <c r="I212" s="14">
        <f t="shared" si="49"/>
        <v>2016</v>
      </c>
      <c r="J212" s="14">
        <f t="shared" si="50"/>
        <v>2</v>
      </c>
      <c r="K212" s="14">
        <f t="shared" si="51"/>
        <v>4</v>
      </c>
      <c r="L212" s="15">
        <v>17</v>
      </c>
      <c r="M212" s="15">
        <v>1</v>
      </c>
      <c r="N212" s="68" t="s">
        <v>1416</v>
      </c>
      <c r="O212" s="11" t="str">
        <f t="shared" si="52"/>
        <v>VUC Frederiksberg</v>
      </c>
      <c r="P212" s="57" t="s">
        <v>1968</v>
      </c>
      <c r="Q212" s="57" t="s">
        <v>1232</v>
      </c>
      <c r="R212" s="57" t="s">
        <v>1805</v>
      </c>
      <c r="S212" s="176"/>
      <c r="T212" s="57" t="str">
        <f t="shared" si="47"/>
        <v>Falstersvej 3-5, 2000 Frederiksberg C</v>
      </c>
      <c r="U212" s="95">
        <v>42374</v>
      </c>
      <c r="V212" s="17">
        <v>100</v>
      </c>
      <c r="W212" s="15"/>
      <c r="X212" s="17">
        <f t="shared" si="46"/>
        <v>1700</v>
      </c>
      <c r="Y212" s="11"/>
      <c r="Z212" s="18"/>
      <c r="AA212" s="57"/>
      <c r="AB212" s="57"/>
      <c r="AC212" s="57"/>
      <c r="AD212" s="57"/>
      <c r="AE212" s="57"/>
      <c r="AF212" s="57"/>
      <c r="AG212" s="57"/>
      <c r="AH212" s="95"/>
      <c r="AI212" s="57"/>
      <c r="AJ212" s="88"/>
      <c r="AK212" s="88"/>
      <c r="AL212" s="88"/>
      <c r="AM212" s="57"/>
      <c r="AN212" s="57"/>
      <c r="AO212" s="95"/>
    </row>
    <row r="213" spans="1:41" s="92" customFormat="1" x14ac:dyDescent="0.3">
      <c r="A213" s="68" t="s">
        <v>240</v>
      </c>
      <c r="B213" s="68" t="s">
        <v>1392</v>
      </c>
      <c r="C213" s="68" t="s">
        <v>180</v>
      </c>
      <c r="D213" s="68" t="s">
        <v>1228</v>
      </c>
      <c r="E213" s="120">
        <v>42396</v>
      </c>
      <c r="F213" s="68" t="s">
        <v>1229</v>
      </c>
      <c r="G213" s="172">
        <v>61702107</v>
      </c>
      <c r="H213" s="14">
        <f t="shared" si="48"/>
        <v>1</v>
      </c>
      <c r="I213" s="14">
        <f t="shared" si="49"/>
        <v>2016</v>
      </c>
      <c r="J213" s="14">
        <f t="shared" si="50"/>
        <v>2</v>
      </c>
      <c r="K213" s="14">
        <f t="shared" si="51"/>
        <v>4</v>
      </c>
      <c r="L213" s="122">
        <v>31</v>
      </c>
      <c r="M213" s="122">
        <v>2</v>
      </c>
      <c r="N213" s="68" t="s">
        <v>1421</v>
      </c>
      <c r="O213" s="11" t="str">
        <f t="shared" si="52"/>
        <v>Køge Gymnasium</v>
      </c>
      <c r="P213" s="68" t="s">
        <v>1181</v>
      </c>
      <c r="Q213" s="68" t="s">
        <v>1182</v>
      </c>
      <c r="R213" s="68" t="s">
        <v>1820</v>
      </c>
      <c r="S213" s="175" t="str">
        <f>VLOOKUP(GYM!R146,Kommune_Regioner!$A$2:$B$99,2,TRUE)</f>
        <v>Midtjylland</v>
      </c>
      <c r="T213" s="68" t="str">
        <f t="shared" si="47"/>
        <v>Gymnasievej 4, 4600 Køge</v>
      </c>
      <c r="U213" s="124">
        <v>42233</v>
      </c>
      <c r="V213" s="17">
        <v>100</v>
      </c>
      <c r="W213" s="122"/>
      <c r="X213" s="17">
        <f t="shared" si="46"/>
        <v>3100</v>
      </c>
      <c r="Y213" s="67"/>
      <c r="Z213" s="123" t="s">
        <v>1237</v>
      </c>
      <c r="AA213" s="68"/>
      <c r="AB213" s="57" t="s">
        <v>1442</v>
      </c>
      <c r="AC213" s="11" t="str">
        <f>D213</f>
        <v>Christian Becher Clausen</v>
      </c>
      <c r="AD213" s="57"/>
      <c r="AE213" s="57"/>
      <c r="AF213" s="57">
        <v>55.464246000000003</v>
      </c>
      <c r="AG213" s="57">
        <v>12.135726</v>
      </c>
      <c r="AH213" s="95">
        <v>42242</v>
      </c>
      <c r="AI213" s="11" t="str">
        <f>"DL_"&amp;B213</f>
        <v>DL_F15-013</v>
      </c>
      <c r="AJ213" s="127">
        <v>42387</v>
      </c>
      <c r="AK213" s="68"/>
      <c r="AL213" s="68"/>
      <c r="AM213" s="68"/>
      <c r="AN213" s="68"/>
      <c r="AO213" s="68"/>
    </row>
    <row r="214" spans="1:41" x14ac:dyDescent="0.3">
      <c r="A214" s="68" t="s">
        <v>240</v>
      </c>
      <c r="B214" s="68" t="s">
        <v>1393</v>
      </c>
      <c r="C214" s="68" t="s">
        <v>180</v>
      </c>
      <c r="D214" s="68" t="s">
        <v>185</v>
      </c>
      <c r="E214" s="120">
        <v>42397</v>
      </c>
      <c r="F214" s="68" t="s">
        <v>186</v>
      </c>
      <c r="G214" s="172">
        <v>40348616</v>
      </c>
      <c r="H214" s="14">
        <f t="shared" si="48"/>
        <v>1</v>
      </c>
      <c r="I214" s="14">
        <f t="shared" si="49"/>
        <v>2016</v>
      </c>
      <c r="J214" s="14">
        <f t="shared" si="50"/>
        <v>2</v>
      </c>
      <c r="K214" s="14">
        <f t="shared" si="51"/>
        <v>4</v>
      </c>
      <c r="L214" s="122">
        <v>26</v>
      </c>
      <c r="M214" s="122">
        <v>1</v>
      </c>
      <c r="N214" s="68" t="s">
        <v>1417</v>
      </c>
      <c r="O214" s="11" t="str">
        <f t="shared" si="52"/>
        <v>Køge Gymnasium</v>
      </c>
      <c r="P214" s="68" t="s">
        <v>1181</v>
      </c>
      <c r="Q214" s="68" t="s">
        <v>1182</v>
      </c>
      <c r="R214" s="68" t="s">
        <v>1820</v>
      </c>
      <c r="S214" s="175" t="str">
        <f>VLOOKUP(GYM!R147,Kommune_Regioner!$A$2:$B$99,2,TRUE)</f>
        <v>Hovedstaden</v>
      </c>
      <c r="T214" s="68" t="str">
        <f t="shared" si="47"/>
        <v>Gymnasievej 4, 4600 Køge</v>
      </c>
      <c r="U214" s="124">
        <v>42233</v>
      </c>
      <c r="V214" s="17">
        <v>100</v>
      </c>
      <c r="W214" s="122"/>
      <c r="X214" s="17">
        <f t="shared" si="46"/>
        <v>2600</v>
      </c>
      <c r="Y214" s="67"/>
      <c r="Z214" s="123" t="s">
        <v>1237</v>
      </c>
      <c r="AA214" s="127">
        <v>42265</v>
      </c>
      <c r="AB214" s="57" t="s">
        <v>1476</v>
      </c>
      <c r="AC214" s="11" t="str">
        <f>D214</f>
        <v>Kristian Poulsen</v>
      </c>
      <c r="AF214" s="57">
        <v>55.456966999999999</v>
      </c>
      <c r="AG214" s="57">
        <v>12.160442</v>
      </c>
      <c r="AH214" s="95">
        <v>42256</v>
      </c>
      <c r="AI214" s="11" t="str">
        <f>"DL_"&amp;B214</f>
        <v>DL_F15-014</v>
      </c>
      <c r="AJ214" s="127">
        <v>42348</v>
      </c>
      <c r="AK214" s="11" t="s">
        <v>838</v>
      </c>
      <c r="AL214" s="68">
        <v>15.4</v>
      </c>
      <c r="AM214" s="68"/>
      <c r="AN214" s="68"/>
      <c r="AO214" s="68"/>
    </row>
    <row r="215" spans="1:41" x14ac:dyDescent="0.3">
      <c r="A215" s="11" t="s">
        <v>240</v>
      </c>
      <c r="B215" s="54" t="s">
        <v>1066</v>
      </c>
      <c r="C215" s="68" t="s">
        <v>22</v>
      </c>
      <c r="D215" s="68" t="s">
        <v>21</v>
      </c>
      <c r="E215" s="16">
        <v>42398</v>
      </c>
      <c r="F215" s="68" t="s">
        <v>32</v>
      </c>
      <c r="G215" s="172">
        <v>21167761</v>
      </c>
      <c r="H215" s="14">
        <f t="shared" si="48"/>
        <v>1</v>
      </c>
      <c r="I215" s="14">
        <f t="shared" si="49"/>
        <v>2016</v>
      </c>
      <c r="J215" s="14">
        <f t="shared" si="50"/>
        <v>2</v>
      </c>
      <c r="K215" s="14">
        <f t="shared" si="51"/>
        <v>4</v>
      </c>
      <c r="L215" s="15">
        <v>27</v>
      </c>
      <c r="M215" s="15">
        <v>1</v>
      </c>
      <c r="N215" s="11" t="s">
        <v>1416</v>
      </c>
      <c r="O215" s="11" t="str">
        <f t="shared" si="52"/>
        <v>Gentofte HF</v>
      </c>
      <c r="P215" s="68" t="s">
        <v>1067</v>
      </c>
      <c r="Q215" s="68" t="s">
        <v>1068</v>
      </c>
      <c r="R215" s="68" t="s">
        <v>1796</v>
      </c>
      <c r="S215" s="175" t="str">
        <f>VLOOKUP(GYM!R77,Kommune_Regioner!$A$2:$B$99,2,TRUE)</f>
        <v>Sjælland</v>
      </c>
      <c r="T215" s="68" t="str">
        <f t="shared" si="47"/>
        <v>Dahlensstræde 5, 2820 Gentofte</v>
      </c>
      <c r="U215" s="12">
        <v>42171</v>
      </c>
      <c r="V215" s="17">
        <v>100</v>
      </c>
      <c r="X215" s="17">
        <f t="shared" si="46"/>
        <v>2700</v>
      </c>
      <c r="Z215" s="18">
        <v>42171</v>
      </c>
      <c r="AA215" s="19">
        <v>42186</v>
      </c>
      <c r="AB215" s="11" t="s">
        <v>195</v>
      </c>
      <c r="AC215" s="11" t="str">
        <f>D215</f>
        <v>Jens Gerup Nielsen</v>
      </c>
      <c r="AD215" s="11"/>
      <c r="AE215" s="11"/>
      <c r="AF215" s="11">
        <v>55.745801999999998</v>
      </c>
      <c r="AG215" s="11">
        <v>12.537934999999999</v>
      </c>
      <c r="AH215" s="12">
        <v>42181</v>
      </c>
      <c r="AI215" s="11" t="str">
        <f>"DL_"&amp;B215</f>
        <v>DL_F14-103</v>
      </c>
      <c r="AJ215" s="19">
        <v>42264</v>
      </c>
      <c r="AK215" s="11" t="s">
        <v>838</v>
      </c>
      <c r="AL215" s="11">
        <v>17.2</v>
      </c>
      <c r="AM215" s="11"/>
      <c r="AN215" s="11"/>
      <c r="AO215" s="12"/>
    </row>
    <row r="216" spans="1:41" ht="12.75" customHeight="1" x14ac:dyDescent="0.3">
      <c r="A216" s="57" t="s">
        <v>240</v>
      </c>
      <c r="B216" s="57" t="s">
        <v>1953</v>
      </c>
      <c r="C216" s="57" t="s">
        <v>1631</v>
      </c>
      <c r="D216" s="57" t="s">
        <v>1971</v>
      </c>
      <c r="E216" s="16">
        <v>42402</v>
      </c>
      <c r="F216" s="94" t="s">
        <v>1972</v>
      </c>
      <c r="G216" s="173">
        <v>23707840</v>
      </c>
      <c r="H216" s="14">
        <f t="shared" si="48"/>
        <v>2</v>
      </c>
      <c r="I216" s="14">
        <f t="shared" si="49"/>
        <v>2016</v>
      </c>
      <c r="J216" s="14">
        <f t="shared" si="50"/>
        <v>2</v>
      </c>
      <c r="K216" s="14">
        <f t="shared" si="51"/>
        <v>4</v>
      </c>
      <c r="L216" s="15">
        <v>20</v>
      </c>
      <c r="M216" s="15">
        <v>1</v>
      </c>
      <c r="N216" s="57" t="s">
        <v>1415</v>
      </c>
      <c r="O216" s="11" t="str">
        <f t="shared" si="52"/>
        <v>Falkonergårdens Gymnasium og HF-Kursus</v>
      </c>
      <c r="P216" s="57" t="s">
        <v>1410</v>
      </c>
      <c r="Q216" s="57" t="s">
        <v>1232</v>
      </c>
      <c r="R216" s="57" t="s">
        <v>1805</v>
      </c>
      <c r="S216" s="11" t="str">
        <f>VLOOKUP(GYM!R51,Kommune_Regioner!$A$2:$B$99,2,TRUE)</f>
        <v>Hovedstaden</v>
      </c>
      <c r="T216" s="57" t="str">
        <f t="shared" si="47"/>
        <v>Sønderjyllands Alle 25, 2000 Frederiksberg C</v>
      </c>
      <c r="U216" s="95">
        <v>42335</v>
      </c>
      <c r="V216" s="17">
        <v>100</v>
      </c>
      <c r="X216" s="17">
        <f t="shared" si="46"/>
        <v>2000</v>
      </c>
      <c r="Y216" s="11" t="s">
        <v>1973</v>
      </c>
    </row>
    <row r="217" spans="1:41" ht="12.75" customHeight="1" x14ac:dyDescent="0.3">
      <c r="A217" s="57" t="s">
        <v>240</v>
      </c>
      <c r="B217" s="57" t="s">
        <v>1681</v>
      </c>
      <c r="C217" s="57" t="s">
        <v>82</v>
      </c>
      <c r="D217" s="57" t="s">
        <v>1708</v>
      </c>
      <c r="E217" s="16">
        <v>42403</v>
      </c>
      <c r="F217" s="141" t="s">
        <v>1724</v>
      </c>
      <c r="G217" s="173">
        <v>27626080</v>
      </c>
      <c r="H217" s="14">
        <f t="shared" si="48"/>
        <v>2</v>
      </c>
      <c r="I217" s="14">
        <f t="shared" si="49"/>
        <v>2016</v>
      </c>
      <c r="J217" s="14">
        <f t="shared" si="50"/>
        <v>2</v>
      </c>
      <c r="K217" s="14">
        <f t="shared" si="51"/>
        <v>4</v>
      </c>
      <c r="L217" s="15">
        <v>22</v>
      </c>
      <c r="M217" s="15">
        <v>1</v>
      </c>
      <c r="N217" s="57" t="s">
        <v>1416</v>
      </c>
      <c r="O217" s="11" t="str">
        <f t="shared" si="52"/>
        <v>Frederiksberg Gymnasium</v>
      </c>
      <c r="P217" s="57" t="s">
        <v>1231</v>
      </c>
      <c r="Q217" s="57" t="s">
        <v>1232</v>
      </c>
      <c r="R217" s="57" t="s">
        <v>1805</v>
      </c>
      <c r="S217" s="11" t="str">
        <f>VLOOKUP(GYM!R55,Kommune_Regioner!$A$2:$B$99,2,TRUE)</f>
        <v>Syddanmark</v>
      </c>
      <c r="T217" s="57" t="str">
        <f t="shared" si="47"/>
        <v>Falkoner Plads 2, 2000 Frederiksberg C</v>
      </c>
      <c r="U217" s="95">
        <v>42325</v>
      </c>
      <c r="V217" s="17">
        <v>100</v>
      </c>
      <c r="X217" s="17">
        <f t="shared" si="46"/>
        <v>2200</v>
      </c>
      <c r="Y217" s="11" t="s">
        <v>642</v>
      </c>
      <c r="AJ217" s="57"/>
      <c r="AK217" s="57"/>
      <c r="AL217" s="57"/>
    </row>
    <row r="218" spans="1:41" ht="12.75" customHeight="1" x14ac:dyDescent="0.3">
      <c r="A218" s="57" t="s">
        <v>240</v>
      </c>
      <c r="B218" s="57" t="s">
        <v>1983</v>
      </c>
      <c r="C218" s="57" t="s">
        <v>1984</v>
      </c>
      <c r="D218" s="57" t="s">
        <v>1985</v>
      </c>
      <c r="E218" s="16">
        <v>42404</v>
      </c>
      <c r="F218" s="94" t="s">
        <v>1986</v>
      </c>
      <c r="G218" s="173">
        <v>25135959</v>
      </c>
      <c r="H218" s="14">
        <f t="shared" si="48"/>
        <v>2</v>
      </c>
      <c r="I218" s="14">
        <f t="shared" si="49"/>
        <v>2016</v>
      </c>
      <c r="J218" s="14">
        <f t="shared" si="50"/>
        <v>2</v>
      </c>
      <c r="K218" s="14">
        <f t="shared" si="51"/>
        <v>4</v>
      </c>
      <c r="L218" s="15">
        <v>28</v>
      </c>
      <c r="M218" s="15">
        <v>2</v>
      </c>
      <c r="N218" s="11" t="s">
        <v>1419</v>
      </c>
      <c r="O218" s="11" t="str">
        <f t="shared" si="52"/>
        <v>Silkeborg Gymnasium</v>
      </c>
      <c r="P218" s="163" t="s">
        <v>1987</v>
      </c>
      <c r="Q218" s="57" t="s">
        <v>1988</v>
      </c>
      <c r="R218" s="57" t="s">
        <v>1903</v>
      </c>
      <c r="S218" s="11" t="str">
        <f>VLOOKUP(GYM!R216,Kommune_Regioner!$A$2:$B$99,2,TRUE)</f>
        <v>Hovedstaden</v>
      </c>
      <c r="T218" s="57" t="str">
        <f t="shared" si="47"/>
        <v>Oslovej 10, 8600 Silkeborg</v>
      </c>
      <c r="U218" s="95">
        <v>42345</v>
      </c>
      <c r="V218" s="17">
        <v>100</v>
      </c>
      <c r="X218" s="17">
        <f t="shared" si="46"/>
        <v>2800</v>
      </c>
    </row>
    <row r="219" spans="1:41" ht="15" customHeight="1" x14ac:dyDescent="0.3">
      <c r="A219" s="57" t="s">
        <v>240</v>
      </c>
      <c r="B219" s="57" t="s">
        <v>1390</v>
      </c>
      <c r="C219" s="57" t="s">
        <v>22</v>
      </c>
      <c r="D219" s="57" t="s">
        <v>1223</v>
      </c>
      <c r="E219" s="16">
        <v>42405</v>
      </c>
      <c r="F219" s="57" t="s">
        <v>1224</v>
      </c>
      <c r="G219" s="173">
        <v>21167586</v>
      </c>
      <c r="H219" s="14">
        <f t="shared" si="48"/>
        <v>2</v>
      </c>
      <c r="I219" s="14">
        <f t="shared" si="49"/>
        <v>2016</v>
      </c>
      <c r="J219" s="14">
        <f t="shared" si="50"/>
        <v>2</v>
      </c>
      <c r="K219" s="14">
        <f t="shared" si="51"/>
        <v>4</v>
      </c>
      <c r="L219" s="15">
        <v>26</v>
      </c>
      <c r="M219" s="15">
        <v>2</v>
      </c>
      <c r="N219" s="57" t="s">
        <v>1417</v>
      </c>
      <c r="O219" s="11" t="str">
        <f t="shared" si="52"/>
        <v>Gentofte HF</v>
      </c>
      <c r="P219" s="57" t="s">
        <v>1067</v>
      </c>
      <c r="Q219" s="57" t="s">
        <v>1068</v>
      </c>
      <c r="R219" s="57" t="s">
        <v>1796</v>
      </c>
      <c r="S219" s="11" t="str">
        <f>VLOOKUP(GYM!R78,Kommune_Regioner!$A$2:$B$99,2,TRUE)</f>
        <v>Hovedstaden</v>
      </c>
      <c r="T219" s="57" t="str">
        <f t="shared" si="47"/>
        <v>Dahlensstræde 5, 2820 Gentofte</v>
      </c>
      <c r="U219" s="298">
        <v>42233</v>
      </c>
      <c r="V219" s="17">
        <v>100</v>
      </c>
      <c r="X219" s="17">
        <f t="shared" si="46"/>
        <v>2600</v>
      </c>
      <c r="Y219" s="11" t="s">
        <v>1222</v>
      </c>
      <c r="Z219" s="275" t="s">
        <v>1237</v>
      </c>
      <c r="AA219" s="57" t="s">
        <v>775</v>
      </c>
      <c r="AB219" s="57" t="s">
        <v>195</v>
      </c>
      <c r="AC219" s="11" t="str">
        <f>D219</f>
        <v>Helle Munk Jensen</v>
      </c>
      <c r="AF219" s="57" t="s">
        <v>235</v>
      </c>
      <c r="AG219" s="57" t="s">
        <v>235</v>
      </c>
      <c r="AH219" s="95">
        <v>42181</v>
      </c>
      <c r="AI219" s="11" t="str">
        <f>"DL_"&amp;B219</f>
        <v>DL_F15-011</v>
      </c>
      <c r="AJ219" s="19">
        <v>42348</v>
      </c>
      <c r="AK219" s="11" t="s">
        <v>838</v>
      </c>
      <c r="AL219" s="57">
        <v>17</v>
      </c>
      <c r="AM219" s="11" t="s">
        <v>1600</v>
      </c>
      <c r="AO219" s="57"/>
    </row>
    <row r="220" spans="1:41" ht="15" customHeight="1" x14ac:dyDescent="0.3">
      <c r="A220" s="57" t="s">
        <v>240</v>
      </c>
      <c r="B220" s="57" t="s">
        <v>1695</v>
      </c>
      <c r="C220" s="57" t="s">
        <v>248</v>
      </c>
      <c r="D220" s="57" t="s">
        <v>1720</v>
      </c>
      <c r="E220" s="16">
        <v>42409</v>
      </c>
      <c r="F220" s="94" t="s">
        <v>1738</v>
      </c>
      <c r="G220" s="173">
        <v>29413443</v>
      </c>
      <c r="H220" s="14">
        <f t="shared" si="48"/>
        <v>2</v>
      </c>
      <c r="I220" s="14">
        <f t="shared" si="49"/>
        <v>2016</v>
      </c>
      <c r="J220" s="14">
        <f t="shared" si="50"/>
        <v>2</v>
      </c>
      <c r="K220" s="14">
        <f t="shared" si="51"/>
        <v>4</v>
      </c>
      <c r="L220" s="15">
        <v>27</v>
      </c>
      <c r="M220" s="15">
        <v>1</v>
      </c>
      <c r="N220" s="11" t="s">
        <v>1419</v>
      </c>
      <c r="O220" s="11" t="str">
        <f t="shared" si="52"/>
        <v>Virum Gymnasium</v>
      </c>
      <c r="P220" s="57" t="s">
        <v>1748</v>
      </c>
      <c r="Q220" s="57" t="s">
        <v>1758</v>
      </c>
      <c r="R220" s="57" t="s">
        <v>1827</v>
      </c>
      <c r="S220" s="11" t="str">
        <f>VLOOKUP(GYM!R245,Kommune_Regioner!$A$2:$B$99,2,TRUE)</f>
        <v>Sjælland</v>
      </c>
      <c r="T220" s="57" t="str">
        <f t="shared" si="47"/>
        <v>Fuglsangvej 66, 2830 Virum</v>
      </c>
      <c r="U220" s="95">
        <v>42327</v>
      </c>
      <c r="V220" s="17">
        <v>100</v>
      </c>
      <c r="X220" s="17">
        <f t="shared" si="46"/>
        <v>2700</v>
      </c>
    </row>
    <row r="221" spans="1:41" x14ac:dyDescent="0.3">
      <c r="A221" s="57" t="s">
        <v>240</v>
      </c>
      <c r="B221" s="57" t="s">
        <v>1383</v>
      </c>
      <c r="C221" s="57" t="s">
        <v>1521</v>
      </c>
      <c r="D221" s="57" t="s">
        <v>1205</v>
      </c>
      <c r="E221" s="16">
        <v>42410</v>
      </c>
      <c r="F221" s="57" t="s">
        <v>1206</v>
      </c>
      <c r="G221" s="173">
        <v>51208884</v>
      </c>
      <c r="H221" s="14">
        <f t="shared" si="48"/>
        <v>2</v>
      </c>
      <c r="I221" s="14">
        <f t="shared" si="49"/>
        <v>2016</v>
      </c>
      <c r="J221" s="14">
        <f t="shared" si="50"/>
        <v>2</v>
      </c>
      <c r="K221" s="14">
        <f t="shared" si="51"/>
        <v>4</v>
      </c>
      <c r="L221" s="15">
        <v>24</v>
      </c>
      <c r="M221" s="15">
        <v>2</v>
      </c>
      <c r="N221" s="57" t="s">
        <v>1415</v>
      </c>
      <c r="O221" s="11" t="str">
        <f t="shared" si="52"/>
        <v>Munkensdam Gymnasium</v>
      </c>
      <c r="P221" s="57" t="s">
        <v>1171</v>
      </c>
      <c r="Q221" s="57" t="s">
        <v>1172</v>
      </c>
      <c r="R221" s="57" t="s">
        <v>1873</v>
      </c>
      <c r="S221" s="11" t="str">
        <f>VLOOKUP(GYM!R157,Kommune_Regioner!$A$2:$B$99,2,TRUE)</f>
        <v>Sjælland</v>
      </c>
      <c r="T221" s="57" t="str">
        <f t="shared" si="47"/>
        <v>Tøndervej 100, 6000 Kolding</v>
      </c>
      <c r="U221" s="298">
        <v>42227</v>
      </c>
      <c r="V221" s="17">
        <v>100</v>
      </c>
      <c r="X221" s="17">
        <f t="shared" ref="X221:X252" si="54">V221*L221</f>
        <v>2400</v>
      </c>
      <c r="Y221" s="11" t="s">
        <v>1204</v>
      </c>
      <c r="Z221" s="275" t="s">
        <v>1237</v>
      </c>
      <c r="AB221" s="57" t="s">
        <v>1445</v>
      </c>
      <c r="AC221" s="11" t="str">
        <f>D221</f>
        <v>Merete Greniman</v>
      </c>
      <c r="AD221" s="20" t="s">
        <v>1446</v>
      </c>
      <c r="AE221" s="20" t="s">
        <v>1447</v>
      </c>
      <c r="AF221" s="57">
        <v>55.501854000000002</v>
      </c>
      <c r="AG221" s="57">
        <v>9.4908029999999997</v>
      </c>
      <c r="AH221" s="95">
        <v>42247</v>
      </c>
      <c r="AI221" s="11" t="str">
        <f>"DL_"&amp;B221</f>
        <v>DL_F15-004</v>
      </c>
      <c r="AJ221" s="142">
        <v>42714</v>
      </c>
      <c r="AK221" s="57">
        <v>40</v>
      </c>
      <c r="AL221" s="57">
        <v>0.61599999999999999</v>
      </c>
      <c r="AO221" s="57"/>
    </row>
    <row r="222" spans="1:41" x14ac:dyDescent="0.3">
      <c r="A222" s="57" t="s">
        <v>240</v>
      </c>
      <c r="B222" s="57" t="s">
        <v>1381</v>
      </c>
      <c r="C222" s="57" t="s">
        <v>637</v>
      </c>
      <c r="D222" s="57" t="s">
        <v>636</v>
      </c>
      <c r="E222" s="16">
        <v>42411</v>
      </c>
      <c r="F222" s="57" t="s">
        <v>638</v>
      </c>
      <c r="G222" s="173">
        <v>30483062</v>
      </c>
      <c r="H222" s="14">
        <f t="shared" si="48"/>
        <v>2</v>
      </c>
      <c r="I222" s="14">
        <f t="shared" si="49"/>
        <v>2016</v>
      </c>
      <c r="J222" s="14">
        <f t="shared" si="50"/>
        <v>2</v>
      </c>
      <c r="K222" s="14">
        <f t="shared" si="51"/>
        <v>4</v>
      </c>
      <c r="L222" s="15">
        <v>25</v>
      </c>
      <c r="M222" s="15">
        <v>1</v>
      </c>
      <c r="N222" s="57" t="s">
        <v>1416</v>
      </c>
      <c r="O222" s="11" t="str">
        <f t="shared" si="52"/>
        <v>VUC Roskilde</v>
      </c>
      <c r="P222" s="57" t="s">
        <v>1173</v>
      </c>
      <c r="Q222" s="57" t="s">
        <v>1174</v>
      </c>
      <c r="R222" s="57" t="s">
        <v>1787</v>
      </c>
      <c r="S222" s="11" t="str">
        <f>VLOOKUP(GYM!R256,Kommune_Regioner!$A$2:$B$99,2,TRUE)</f>
        <v>Hovedstaden</v>
      </c>
      <c r="T222" s="57" t="str">
        <f t="shared" si="47"/>
        <v>Læderstræde 4, 4000 Roskilde</v>
      </c>
      <c r="U222" s="298">
        <v>42223</v>
      </c>
      <c r="V222" s="17">
        <v>100</v>
      </c>
      <c r="X222" s="17">
        <f t="shared" si="54"/>
        <v>2500</v>
      </c>
      <c r="Z222" s="275" t="s">
        <v>1237</v>
      </c>
      <c r="AC222" s="11" t="str">
        <f>D222</f>
        <v>Jesper B. Petersen</v>
      </c>
      <c r="AI222" s="11" t="str">
        <f>"DL_"&amp;B222</f>
        <v>DL_F15-002</v>
      </c>
      <c r="AJ222" s="57"/>
      <c r="AK222" s="57"/>
      <c r="AL222" s="57"/>
      <c r="AO222" s="57"/>
    </row>
    <row r="223" spans="1:41" ht="12.75" customHeight="1" x14ac:dyDescent="0.3">
      <c r="A223" s="57" t="s">
        <v>240</v>
      </c>
      <c r="B223" s="57" t="s">
        <v>2075</v>
      </c>
      <c r="C223" s="57" t="s">
        <v>59</v>
      </c>
      <c r="D223" s="57" t="s">
        <v>1497</v>
      </c>
      <c r="E223" s="16">
        <v>42423</v>
      </c>
      <c r="F223" s="94" t="s">
        <v>1498</v>
      </c>
      <c r="G223" s="173">
        <v>40941331</v>
      </c>
      <c r="H223" s="14">
        <f t="shared" si="48"/>
        <v>2</v>
      </c>
      <c r="I223" s="14">
        <f t="shared" si="49"/>
        <v>2016</v>
      </c>
      <c r="J223" s="14">
        <f t="shared" si="50"/>
        <v>2</v>
      </c>
      <c r="K223" s="14">
        <f t="shared" si="51"/>
        <v>4</v>
      </c>
      <c r="L223" s="15">
        <v>26</v>
      </c>
      <c r="M223" s="15">
        <v>1</v>
      </c>
      <c r="N223" s="57" t="s">
        <v>1415</v>
      </c>
      <c r="O223" s="11" t="str">
        <f t="shared" si="52"/>
        <v>Gladsaxe Gymnasium</v>
      </c>
      <c r="P223" s="57" t="s">
        <v>978</v>
      </c>
      <c r="Q223" s="57" t="s">
        <v>1233</v>
      </c>
      <c r="R223" s="57" t="s">
        <v>1802</v>
      </c>
      <c r="S223" s="11" t="str">
        <f>VLOOKUP(GYM!R263,Kommune_Regioner!$A$2:$B$99,2,TRUE)</f>
        <v>Sjælland</v>
      </c>
      <c r="T223" s="57" t="str">
        <f t="shared" si="47"/>
        <v>Buddinge Hovedgade 81, 2860 Søborg</v>
      </c>
      <c r="U223" s="95">
        <v>42374</v>
      </c>
      <c r="V223" s="17">
        <v>100</v>
      </c>
      <c r="X223" s="17">
        <f t="shared" si="54"/>
        <v>2600</v>
      </c>
    </row>
    <row r="224" spans="1:41" ht="12.75" customHeight="1" x14ac:dyDescent="0.3">
      <c r="A224" s="57" t="s">
        <v>240</v>
      </c>
      <c r="B224" s="57" t="s">
        <v>1566</v>
      </c>
      <c r="C224" s="57" t="s">
        <v>82</v>
      </c>
      <c r="D224" s="57" t="s">
        <v>640</v>
      </c>
      <c r="E224" s="16">
        <v>42424</v>
      </c>
      <c r="F224" s="141" t="s">
        <v>641</v>
      </c>
      <c r="G224" s="173">
        <v>30258217</v>
      </c>
      <c r="H224" s="14">
        <f t="shared" si="48"/>
        <v>2</v>
      </c>
      <c r="I224" s="14">
        <f t="shared" si="49"/>
        <v>2016</v>
      </c>
      <c r="J224" s="14">
        <f t="shared" si="50"/>
        <v>2</v>
      </c>
      <c r="K224" s="14">
        <f t="shared" si="51"/>
        <v>4</v>
      </c>
      <c r="L224" s="15">
        <v>20</v>
      </c>
      <c r="M224" s="15">
        <v>1</v>
      </c>
      <c r="N224" s="57" t="s">
        <v>1415</v>
      </c>
      <c r="O224" s="11" t="str">
        <f t="shared" si="52"/>
        <v>Frederiksberg Gymnasium</v>
      </c>
      <c r="P224" s="57" t="s">
        <v>1231</v>
      </c>
      <c r="Q224" s="57" t="s">
        <v>1232</v>
      </c>
      <c r="R224" s="57" t="s">
        <v>1805</v>
      </c>
      <c r="S224" s="11" t="str">
        <f>VLOOKUP(GYM!R56,Kommune_Regioner!$A$2:$B$99,2,TRUE)</f>
        <v>Hovedstaden</v>
      </c>
      <c r="T224" s="57" t="str">
        <f t="shared" si="47"/>
        <v>Falkoner Plads 2, 2000 Frederiksberg C</v>
      </c>
      <c r="U224" s="12">
        <v>42290</v>
      </c>
      <c r="V224" s="17">
        <v>100</v>
      </c>
      <c r="X224" s="17">
        <f t="shared" si="54"/>
        <v>2000</v>
      </c>
      <c r="Y224" s="11" t="s">
        <v>1567</v>
      </c>
      <c r="Z224" s="18" t="s">
        <v>1237</v>
      </c>
      <c r="AA224" s="19">
        <v>42279</v>
      </c>
      <c r="AB224" s="11" t="s">
        <v>1511</v>
      </c>
      <c r="AC224" s="11" t="str">
        <f>D224</f>
        <v>Peter Toft</v>
      </c>
      <c r="AF224" s="11">
        <v>55.674666999999999</v>
      </c>
      <c r="AG224" s="11">
        <v>12.520241</v>
      </c>
      <c r="AH224" s="12">
        <v>42266</v>
      </c>
      <c r="AI224" s="11" t="str">
        <f>"DL_"&amp;B224</f>
        <v>DL_F15-029</v>
      </c>
      <c r="AJ224" s="19">
        <v>42282</v>
      </c>
      <c r="AK224" s="11" t="s">
        <v>838</v>
      </c>
      <c r="AL224" s="57"/>
    </row>
    <row r="225" spans="1:41" x14ac:dyDescent="0.3">
      <c r="A225" s="57" t="s">
        <v>240</v>
      </c>
      <c r="B225" s="57" t="s">
        <v>1686</v>
      </c>
      <c r="C225" s="57" t="s">
        <v>1762</v>
      </c>
      <c r="D225" s="57" t="s">
        <v>1763</v>
      </c>
      <c r="E225" s="16">
        <v>42425</v>
      </c>
      <c r="F225" s="94" t="s">
        <v>1729</v>
      </c>
      <c r="G225" s="173">
        <v>31191122</v>
      </c>
      <c r="H225" s="14">
        <f t="shared" si="48"/>
        <v>2</v>
      </c>
      <c r="I225" s="14">
        <f t="shared" si="49"/>
        <v>2016</v>
      </c>
      <c r="J225" s="14">
        <f t="shared" si="50"/>
        <v>2</v>
      </c>
      <c r="K225" s="14">
        <f t="shared" si="51"/>
        <v>4</v>
      </c>
      <c r="L225" s="15">
        <v>27</v>
      </c>
      <c r="M225" s="15">
        <v>1</v>
      </c>
      <c r="N225" s="11" t="s">
        <v>1419</v>
      </c>
      <c r="O225" s="11" t="str">
        <f t="shared" si="52"/>
        <v>Kruses Gymnasium</v>
      </c>
      <c r="P225" s="57" t="s">
        <v>1962</v>
      </c>
      <c r="Q225" s="57" t="s">
        <v>1877</v>
      </c>
      <c r="R225" s="57" t="s">
        <v>487</v>
      </c>
      <c r="S225" s="11" t="e">
        <f>VLOOKUP(GYM!R153,Kommune_Regioner!$A$2:$B$99,2,TRUE)</f>
        <v>#N/A</v>
      </c>
      <c r="T225" s="57" t="str">
        <f t="shared" si="47"/>
        <v>Stavnsholtvej 29-31, 3520 Farum</v>
      </c>
      <c r="U225" s="95">
        <v>42325</v>
      </c>
      <c r="V225" s="17">
        <v>100</v>
      </c>
      <c r="X225" s="17">
        <f t="shared" si="54"/>
        <v>2700</v>
      </c>
      <c r="Y225" s="11" t="s">
        <v>1770</v>
      </c>
    </row>
    <row r="226" spans="1:41" x14ac:dyDescent="0.3">
      <c r="A226" s="11" t="s">
        <v>240</v>
      </c>
      <c r="B226" s="57" t="s">
        <v>1457</v>
      </c>
      <c r="C226" s="57" t="s">
        <v>646</v>
      </c>
      <c r="D226" s="57" t="s">
        <v>649</v>
      </c>
      <c r="E226" s="16">
        <v>42426</v>
      </c>
      <c r="F226" s="57" t="s">
        <v>650</v>
      </c>
      <c r="G226" s="173">
        <v>30383038</v>
      </c>
      <c r="H226" s="14">
        <f t="shared" si="48"/>
        <v>2</v>
      </c>
      <c r="I226" s="14">
        <f t="shared" si="49"/>
        <v>2016</v>
      </c>
      <c r="J226" s="14">
        <f t="shared" si="50"/>
        <v>2</v>
      </c>
      <c r="K226" s="14">
        <f t="shared" si="51"/>
        <v>4</v>
      </c>
      <c r="L226" s="15">
        <v>26</v>
      </c>
      <c r="M226" s="15">
        <v>1</v>
      </c>
      <c r="N226" s="57" t="s">
        <v>1415</v>
      </c>
      <c r="O226" s="11" t="str">
        <f t="shared" si="52"/>
        <v>Øregård Gymnasium</v>
      </c>
      <c r="P226" s="57" t="s">
        <v>1458</v>
      </c>
      <c r="Q226" s="57" t="s">
        <v>830</v>
      </c>
      <c r="R226" s="57" t="s">
        <v>1796</v>
      </c>
      <c r="S226" s="11" t="str">
        <f>VLOOKUP(GYM!R176,Kommune_Regioner!$A$2:$B$99,2,TRUE)</f>
        <v>Sjælland</v>
      </c>
      <c r="T226" s="57" t="str">
        <f t="shared" si="47"/>
        <v>Gersonsvej 32, 2900 Hellerup</v>
      </c>
      <c r="U226" s="12">
        <v>42255</v>
      </c>
      <c r="V226" s="17">
        <v>100</v>
      </c>
      <c r="X226" s="17">
        <f t="shared" si="54"/>
        <v>2600</v>
      </c>
      <c r="Z226" s="18" t="s">
        <v>1459</v>
      </c>
      <c r="AA226" s="11"/>
      <c r="AB226" s="11"/>
      <c r="AC226" s="11" t="str">
        <f>D226</f>
        <v>Vibeke Tromholt</v>
      </c>
      <c r="AD226" s="11"/>
      <c r="AE226" s="11"/>
      <c r="AF226" s="11"/>
      <c r="AG226" s="11"/>
      <c r="AH226" s="12"/>
      <c r="AI226" s="11" t="str">
        <f>"DL_"&amp;B226</f>
        <v>DL_F15-025</v>
      </c>
      <c r="AJ226" s="11"/>
      <c r="AK226" s="11"/>
      <c r="AL226" s="11"/>
      <c r="AM226" s="11"/>
      <c r="AN226" s="11"/>
      <c r="AO226" s="12"/>
    </row>
    <row r="227" spans="1:41" x14ac:dyDescent="0.3">
      <c r="A227" s="177" t="s">
        <v>237</v>
      </c>
      <c r="B227" s="178" t="s">
        <v>1376</v>
      </c>
      <c r="C227" s="177" t="s">
        <v>921</v>
      </c>
      <c r="D227" s="185" t="s">
        <v>922</v>
      </c>
      <c r="E227" s="179">
        <v>42428</v>
      </c>
      <c r="F227" s="185" t="s">
        <v>923</v>
      </c>
      <c r="G227" s="201">
        <v>21765353</v>
      </c>
      <c r="H227" s="182">
        <f t="shared" si="48"/>
        <v>2</v>
      </c>
      <c r="I227" s="182">
        <f t="shared" si="49"/>
        <v>2016</v>
      </c>
      <c r="J227" s="182">
        <f t="shared" si="50"/>
        <v>2</v>
      </c>
      <c r="K227" s="182">
        <f t="shared" si="51"/>
        <v>4</v>
      </c>
      <c r="L227" s="183">
        <v>15</v>
      </c>
      <c r="M227" s="183">
        <v>2</v>
      </c>
      <c r="N227" s="177" t="s">
        <v>1419</v>
      </c>
      <c r="O227" s="177" t="str">
        <f t="shared" si="52"/>
        <v>Nørresundby Gymnasium &amp; HF</v>
      </c>
      <c r="P227" s="177" t="s">
        <v>1179</v>
      </c>
      <c r="Q227" s="177" t="s">
        <v>1180</v>
      </c>
      <c r="R227" s="177" t="s">
        <v>1842</v>
      </c>
      <c r="S227" s="184" t="str">
        <f>VLOOKUP(GYM!R166,Kommune_Regioner!$A$2:$B$99,2,TRUE)</f>
        <v>Midtjylland</v>
      </c>
      <c r="T227" s="185" t="str">
        <f t="shared" si="47"/>
        <v>Studievej 14, 9400 Nørresundby</v>
      </c>
      <c r="U227" s="189">
        <v>42143</v>
      </c>
      <c r="V227" s="186">
        <v>100</v>
      </c>
      <c r="W227" s="183" t="s">
        <v>239</v>
      </c>
      <c r="X227" s="186">
        <f t="shared" si="54"/>
        <v>1500</v>
      </c>
      <c r="Y227" s="194"/>
      <c r="Z227" s="187"/>
      <c r="AA227" s="192">
        <v>42144</v>
      </c>
      <c r="AB227" s="177" t="s">
        <v>929</v>
      </c>
      <c r="AC227" s="177" t="str">
        <f>D227</f>
        <v>Dorte Schartau Rasmussen</v>
      </c>
      <c r="AD227" s="177"/>
      <c r="AE227" s="177"/>
      <c r="AF227" s="177">
        <v>57.0124</v>
      </c>
      <c r="AG227" s="177">
        <v>9.9155999999999995</v>
      </c>
      <c r="AH227" s="189">
        <v>42143</v>
      </c>
      <c r="AI227" s="177" t="str">
        <f>"DL_"&amp;B227</f>
        <v>DL_F14-096</v>
      </c>
      <c r="AJ227" s="177"/>
      <c r="AK227" s="177"/>
      <c r="AL227" s="177"/>
      <c r="AM227" s="177"/>
      <c r="AN227" s="177"/>
      <c r="AO227" s="189"/>
    </row>
    <row r="228" spans="1:41" x14ac:dyDescent="0.3">
      <c r="A228" s="57" t="s">
        <v>240</v>
      </c>
      <c r="B228" s="57" t="s">
        <v>1689</v>
      </c>
      <c r="C228" s="57" t="s">
        <v>1705</v>
      </c>
      <c r="D228" s="57" t="s">
        <v>1715</v>
      </c>
      <c r="E228" s="16">
        <v>42431</v>
      </c>
      <c r="F228" s="94" t="s">
        <v>1732</v>
      </c>
      <c r="G228" s="173">
        <v>51367695</v>
      </c>
      <c r="H228" s="14">
        <f t="shared" si="48"/>
        <v>3</v>
      </c>
      <c r="I228" s="14">
        <f t="shared" si="49"/>
        <v>2016</v>
      </c>
      <c r="J228" s="14">
        <f t="shared" si="50"/>
        <v>2</v>
      </c>
      <c r="K228" s="14">
        <f t="shared" si="51"/>
        <v>4</v>
      </c>
      <c r="L228" s="15">
        <v>28</v>
      </c>
      <c r="M228" s="15">
        <v>1</v>
      </c>
      <c r="N228" s="57" t="s">
        <v>1417</v>
      </c>
      <c r="O228" s="11" t="str">
        <f t="shared" si="52"/>
        <v>Det frie Gymnasium</v>
      </c>
      <c r="P228" s="57" t="s">
        <v>1746</v>
      </c>
      <c r="Q228" s="57" t="s">
        <v>1756</v>
      </c>
      <c r="R228" s="57" t="s">
        <v>1782</v>
      </c>
      <c r="S228" s="11" t="str">
        <f>VLOOKUP(GYM!R34,Kommune_Regioner!$A$2:$B$99,2,TRUE)</f>
        <v>Hovedstaden</v>
      </c>
      <c r="T228" s="57" t="str">
        <f t="shared" si="47"/>
        <v>Møllegade 26, 2200 København</v>
      </c>
      <c r="U228" s="95">
        <v>42325</v>
      </c>
      <c r="V228" s="17">
        <v>100</v>
      </c>
      <c r="X228" s="17">
        <f t="shared" si="54"/>
        <v>2800</v>
      </c>
      <c r="Y228" s="11" t="s">
        <v>1772</v>
      </c>
    </row>
    <row r="229" spans="1:41" ht="12.75" customHeight="1" x14ac:dyDescent="0.3">
      <c r="A229" s="57" t="s">
        <v>240</v>
      </c>
      <c r="B229" s="57" t="s">
        <v>1698</v>
      </c>
      <c r="C229" s="57" t="s">
        <v>59</v>
      </c>
      <c r="D229" s="57" t="s">
        <v>2107</v>
      </c>
      <c r="E229" s="16">
        <v>42432</v>
      </c>
      <c r="F229" s="299" t="s">
        <v>977</v>
      </c>
      <c r="G229" s="173">
        <v>23304980</v>
      </c>
      <c r="H229" s="14">
        <f t="shared" si="48"/>
        <v>3</v>
      </c>
      <c r="I229" s="14">
        <f t="shared" si="49"/>
        <v>2016</v>
      </c>
      <c r="J229" s="14">
        <f t="shared" si="50"/>
        <v>2</v>
      </c>
      <c r="K229" s="14">
        <f t="shared" si="51"/>
        <v>4</v>
      </c>
      <c r="L229" s="15">
        <v>18</v>
      </c>
      <c r="M229" s="15">
        <v>1</v>
      </c>
      <c r="N229" s="57" t="s">
        <v>1416</v>
      </c>
      <c r="O229" s="11" t="str">
        <f t="shared" si="52"/>
        <v>Gladsaxe Gymnasium</v>
      </c>
      <c r="P229" s="57" t="s">
        <v>1749</v>
      </c>
      <c r="Q229" s="57" t="s">
        <v>1233</v>
      </c>
      <c r="R229" s="57" t="s">
        <v>1802</v>
      </c>
      <c r="S229" s="11" t="str">
        <f>VLOOKUP(GYM!R90,Kommune_Regioner!$A$2:$B$99,2,TRUE)</f>
        <v>Hovedstaden</v>
      </c>
      <c r="T229" s="57" t="str">
        <f t="shared" si="47"/>
        <v>Buddinge hovedgade 81, 2860 Søborg</v>
      </c>
      <c r="U229" s="95">
        <v>42328</v>
      </c>
      <c r="V229" s="17">
        <v>100</v>
      </c>
      <c r="X229" s="17">
        <f t="shared" si="54"/>
        <v>1800</v>
      </c>
      <c r="Y229" s="11" t="s">
        <v>1776</v>
      </c>
    </row>
    <row r="230" spans="1:41" x14ac:dyDescent="0.3">
      <c r="A230" s="57" t="s">
        <v>240</v>
      </c>
      <c r="B230" s="57" t="s">
        <v>1697</v>
      </c>
      <c r="C230" s="57" t="s">
        <v>248</v>
      </c>
      <c r="D230" s="57" t="s">
        <v>1721</v>
      </c>
      <c r="E230" s="16">
        <v>42433</v>
      </c>
      <c r="F230" s="94" t="s">
        <v>1740</v>
      </c>
      <c r="G230" s="173">
        <v>51898486</v>
      </c>
      <c r="H230" s="14">
        <f t="shared" si="48"/>
        <v>3</v>
      </c>
      <c r="I230" s="14">
        <f t="shared" si="49"/>
        <v>2016</v>
      </c>
      <c r="J230" s="14">
        <f t="shared" si="50"/>
        <v>2</v>
      </c>
      <c r="K230" s="14">
        <f t="shared" si="51"/>
        <v>4</v>
      </c>
      <c r="L230" s="15">
        <v>21</v>
      </c>
      <c r="M230" s="15">
        <v>2</v>
      </c>
      <c r="N230" s="57" t="s">
        <v>1416</v>
      </c>
      <c r="O230" s="11" t="str">
        <f t="shared" si="52"/>
        <v>Virum Gymnasium</v>
      </c>
      <c r="P230" s="57" t="s">
        <v>1748</v>
      </c>
      <c r="Q230" s="57" t="s">
        <v>1758</v>
      </c>
      <c r="R230" s="57" t="s">
        <v>1827</v>
      </c>
      <c r="S230" s="11" t="str">
        <f>VLOOKUP(GYM!R246,Kommune_Regioner!$A$2:$B$99,2,TRUE)</f>
        <v>Sjælland</v>
      </c>
      <c r="T230" s="57" t="str">
        <f t="shared" si="47"/>
        <v>Fuglsangvej 66, 2830 Virum</v>
      </c>
      <c r="U230" s="95">
        <v>42327</v>
      </c>
      <c r="V230" s="17">
        <v>100</v>
      </c>
      <c r="X230" s="17">
        <f t="shared" si="54"/>
        <v>2100</v>
      </c>
      <c r="Y230" s="11" t="s">
        <v>1775</v>
      </c>
    </row>
    <row r="231" spans="1:41" x14ac:dyDescent="0.3">
      <c r="A231" s="57" t="s">
        <v>240</v>
      </c>
      <c r="B231" s="57" t="s">
        <v>1692</v>
      </c>
      <c r="C231" s="57" t="s">
        <v>646</v>
      </c>
      <c r="D231" s="57" t="s">
        <v>1718</v>
      </c>
      <c r="E231" s="16">
        <v>42437</v>
      </c>
      <c r="F231" s="94" t="s">
        <v>1735</v>
      </c>
      <c r="G231" s="173">
        <v>30383214</v>
      </c>
      <c r="H231" s="14">
        <f t="shared" si="48"/>
        <v>3</v>
      </c>
      <c r="I231" s="14">
        <f t="shared" si="49"/>
        <v>2016</v>
      </c>
      <c r="J231" s="14">
        <f t="shared" si="50"/>
        <v>2</v>
      </c>
      <c r="K231" s="14">
        <f t="shared" si="51"/>
        <v>4</v>
      </c>
      <c r="L231" s="15">
        <v>27</v>
      </c>
      <c r="M231" s="15">
        <v>1</v>
      </c>
      <c r="N231" s="57" t="s">
        <v>1415</v>
      </c>
      <c r="O231" s="11" t="str">
        <f t="shared" ref="O231:O262" si="55">C231</f>
        <v>Øregård Gymnasium</v>
      </c>
      <c r="P231" s="57" t="s">
        <v>1458</v>
      </c>
      <c r="Q231" s="57" t="s">
        <v>830</v>
      </c>
      <c r="R231" s="57" t="s">
        <v>1796</v>
      </c>
      <c r="S231" s="11" t="e">
        <f>VLOOKUP(GYM!R177,Kommune_Regioner!$A$2:$B$99,2,TRUE)</f>
        <v>#N/A</v>
      </c>
      <c r="T231" s="57" t="str">
        <f t="shared" si="47"/>
        <v>Gersonsvej 32, 2900 Hellerup</v>
      </c>
      <c r="U231" s="95">
        <v>42325</v>
      </c>
      <c r="V231" s="17">
        <v>100</v>
      </c>
      <c r="X231" s="17">
        <f t="shared" si="54"/>
        <v>2700</v>
      </c>
    </row>
    <row r="232" spans="1:41" s="92" customFormat="1" x14ac:dyDescent="0.3">
      <c r="A232" s="191" t="s">
        <v>237</v>
      </c>
      <c r="B232" s="185" t="s">
        <v>1683</v>
      </c>
      <c r="C232" s="191" t="s">
        <v>273</v>
      </c>
      <c r="D232" s="191" t="s">
        <v>1710</v>
      </c>
      <c r="E232" s="179">
        <v>42438</v>
      </c>
      <c r="F232" s="212" t="s">
        <v>1726</v>
      </c>
      <c r="G232" s="213">
        <v>53743576</v>
      </c>
      <c r="H232" s="182">
        <f t="shared" si="48"/>
        <v>3</v>
      </c>
      <c r="I232" s="182">
        <f t="shared" si="49"/>
        <v>2016</v>
      </c>
      <c r="J232" s="182">
        <f t="shared" si="50"/>
        <v>2</v>
      </c>
      <c r="K232" s="182">
        <f t="shared" si="51"/>
        <v>4</v>
      </c>
      <c r="L232" s="183">
        <v>28</v>
      </c>
      <c r="M232" s="183">
        <v>1</v>
      </c>
      <c r="N232" s="177" t="s">
        <v>1419</v>
      </c>
      <c r="O232" s="177" t="str">
        <f t="shared" si="55"/>
        <v>Rysensteen Gymnasium</v>
      </c>
      <c r="P232" s="191" t="s">
        <v>1083</v>
      </c>
      <c r="Q232" s="191" t="s">
        <v>1752</v>
      </c>
      <c r="R232" s="191" t="s">
        <v>1782</v>
      </c>
      <c r="S232" s="184" t="str">
        <f>VLOOKUP(GYM!R208,Kommune_Regioner!$A$2:$B$99,2,TRUE)</f>
        <v>Sjælland</v>
      </c>
      <c r="T232" s="185" t="str">
        <f t="shared" si="47"/>
        <v>Tietgensgade 74, 1704 København V</v>
      </c>
      <c r="U232" s="214">
        <v>42325</v>
      </c>
      <c r="V232" s="186">
        <v>100</v>
      </c>
      <c r="W232" s="183"/>
      <c r="X232" s="186">
        <f t="shared" si="54"/>
        <v>2800</v>
      </c>
      <c r="Y232" s="177"/>
      <c r="Z232" s="187"/>
      <c r="AA232" s="191"/>
      <c r="AB232" s="191"/>
      <c r="AC232" s="191"/>
      <c r="AD232" s="191"/>
      <c r="AE232" s="191"/>
      <c r="AF232" s="191"/>
      <c r="AG232" s="191"/>
      <c r="AH232" s="214"/>
      <c r="AI232" s="191"/>
      <c r="AJ232" s="191"/>
      <c r="AK232" s="191"/>
      <c r="AL232" s="191"/>
      <c r="AM232" s="191"/>
      <c r="AN232" s="191"/>
      <c r="AO232" s="214"/>
    </row>
    <row r="233" spans="1:41" x14ac:dyDescent="0.3">
      <c r="A233" s="57" t="s">
        <v>240</v>
      </c>
      <c r="B233" s="57" t="s">
        <v>2019</v>
      </c>
      <c r="C233" s="57" t="s">
        <v>2023</v>
      </c>
      <c r="D233" s="57" t="s">
        <v>2021</v>
      </c>
      <c r="E233" s="16">
        <v>42438</v>
      </c>
      <c r="F233" s="94" t="s">
        <v>2022</v>
      </c>
      <c r="G233" s="173">
        <v>60767799</v>
      </c>
      <c r="H233" s="14">
        <f t="shared" si="48"/>
        <v>3</v>
      </c>
      <c r="I233" s="14">
        <f t="shared" si="49"/>
        <v>2016</v>
      </c>
      <c r="J233" s="14">
        <f t="shared" si="50"/>
        <v>2</v>
      </c>
      <c r="K233" s="14">
        <f t="shared" si="51"/>
        <v>4</v>
      </c>
      <c r="L233" s="15">
        <v>10</v>
      </c>
      <c r="M233" s="15">
        <v>2</v>
      </c>
      <c r="N233" s="57" t="s">
        <v>1419</v>
      </c>
      <c r="O233" s="11" t="str">
        <f t="shared" si="55"/>
        <v>Næstved Gymnasium og hf</v>
      </c>
      <c r="P233" s="57" t="s">
        <v>915</v>
      </c>
      <c r="Q233" s="57" t="s">
        <v>1751</v>
      </c>
      <c r="R233" s="57" t="s">
        <v>1876</v>
      </c>
      <c r="S233" s="11" t="e">
        <f>VLOOKUP(GYM!R259,Kommune_Regioner!$A$2:$B$99,2,TRUE)</f>
        <v>#N/A</v>
      </c>
      <c r="T233" s="57" t="str">
        <f t="shared" si="47"/>
        <v>Nygårdsvej 43, 4700 Næstved</v>
      </c>
      <c r="U233" s="95">
        <v>42361</v>
      </c>
      <c r="V233" s="17">
        <v>100</v>
      </c>
      <c r="X233" s="17">
        <f t="shared" si="54"/>
        <v>1000</v>
      </c>
      <c r="Y233" s="11" t="s">
        <v>2024</v>
      </c>
    </row>
    <row r="234" spans="1:41" x14ac:dyDescent="0.3">
      <c r="A234" s="57" t="s">
        <v>240</v>
      </c>
      <c r="B234" s="57" t="s">
        <v>2019</v>
      </c>
      <c r="C234" s="57" t="s">
        <v>1984</v>
      </c>
      <c r="D234" s="163" t="s">
        <v>2021</v>
      </c>
      <c r="E234" s="16">
        <v>42438</v>
      </c>
      <c r="F234" s="94" t="s">
        <v>2022</v>
      </c>
      <c r="G234" s="173">
        <v>60767799</v>
      </c>
      <c r="H234" s="14">
        <f t="shared" si="48"/>
        <v>3</v>
      </c>
      <c r="I234" s="14">
        <f t="shared" si="49"/>
        <v>2016</v>
      </c>
      <c r="J234" s="14">
        <f t="shared" si="50"/>
        <v>2</v>
      </c>
      <c r="K234" s="14">
        <f t="shared" si="51"/>
        <v>4</v>
      </c>
      <c r="L234" s="15">
        <v>10</v>
      </c>
      <c r="M234" s="15">
        <v>2</v>
      </c>
      <c r="N234" s="57" t="s">
        <v>1419</v>
      </c>
      <c r="O234" s="11" t="str">
        <f t="shared" si="55"/>
        <v>Silkeborg Gymnasium</v>
      </c>
      <c r="P234" s="57" t="s">
        <v>1987</v>
      </c>
      <c r="Q234" s="57" t="s">
        <v>1988</v>
      </c>
      <c r="R234" s="57" t="s">
        <v>1903</v>
      </c>
      <c r="S234" s="11" t="str">
        <f>VLOOKUP(GYM!R260,Kommune_Regioner!$A$2:$B$99,2,TRUE)</f>
        <v>Sjælland</v>
      </c>
      <c r="T234" s="57" t="str">
        <f t="shared" si="47"/>
        <v>Oslovej 10, 8600 Silkeborg</v>
      </c>
      <c r="U234" s="95">
        <v>42361</v>
      </c>
      <c r="V234" s="17">
        <v>100</v>
      </c>
      <c r="X234" s="17">
        <f t="shared" si="54"/>
        <v>1000</v>
      </c>
      <c r="Y234" s="11" t="s">
        <v>2024</v>
      </c>
    </row>
    <row r="235" spans="1:41" s="92" customFormat="1" ht="15" customHeight="1" x14ac:dyDescent="0.3">
      <c r="A235" s="57" t="s">
        <v>240</v>
      </c>
      <c r="B235" s="57" t="s">
        <v>2019</v>
      </c>
      <c r="C235" s="57" t="s">
        <v>1104</v>
      </c>
      <c r="D235" s="57" t="s">
        <v>2021</v>
      </c>
      <c r="E235" s="16">
        <v>42438</v>
      </c>
      <c r="F235" s="94" t="s">
        <v>2022</v>
      </c>
      <c r="G235" s="173">
        <v>60767799</v>
      </c>
      <c r="H235" s="14">
        <f t="shared" si="48"/>
        <v>3</v>
      </c>
      <c r="I235" s="14">
        <f t="shared" si="49"/>
        <v>2016</v>
      </c>
      <c r="J235" s="14">
        <f t="shared" si="50"/>
        <v>2</v>
      </c>
      <c r="K235" s="14">
        <f t="shared" si="51"/>
        <v>4</v>
      </c>
      <c r="L235" s="15">
        <v>10</v>
      </c>
      <c r="M235" s="15">
        <v>2</v>
      </c>
      <c r="N235" s="57" t="s">
        <v>1419</v>
      </c>
      <c r="O235" s="11" t="str">
        <f t="shared" si="55"/>
        <v>Svendborg Gymnasium &amp; HF</v>
      </c>
      <c r="P235" s="11" t="s">
        <v>1810</v>
      </c>
      <c r="Q235" s="11" t="s">
        <v>1108</v>
      </c>
      <c r="R235" s="11" t="s">
        <v>1814</v>
      </c>
      <c r="S235" s="11" t="str">
        <f>VLOOKUP(GYM!R261,Kommune_Regioner!$A$2:$B$99,2,TRUE)</f>
        <v>Hovedstaden</v>
      </c>
      <c r="T235" s="57"/>
      <c r="U235" s="95">
        <v>42361</v>
      </c>
      <c r="V235" s="17">
        <v>100</v>
      </c>
      <c r="W235" s="15"/>
      <c r="X235" s="17">
        <f t="shared" si="54"/>
        <v>1000</v>
      </c>
      <c r="Y235" s="11" t="s">
        <v>2024</v>
      </c>
      <c r="Z235" s="18"/>
      <c r="AA235" s="57"/>
      <c r="AB235" s="57"/>
      <c r="AC235" s="57"/>
      <c r="AD235" s="57"/>
      <c r="AE235" s="57"/>
      <c r="AF235" s="57"/>
      <c r="AG235" s="57"/>
      <c r="AH235" s="95"/>
      <c r="AI235" s="57"/>
      <c r="AJ235" s="88"/>
      <c r="AK235" s="88"/>
      <c r="AL235" s="88"/>
      <c r="AM235" s="57"/>
      <c r="AN235" s="57"/>
      <c r="AO235" s="95"/>
    </row>
    <row r="236" spans="1:41" s="92" customFormat="1" ht="15" customHeight="1" x14ac:dyDescent="0.3">
      <c r="A236" s="57" t="s">
        <v>240</v>
      </c>
      <c r="B236" s="57" t="s">
        <v>1680</v>
      </c>
      <c r="C236" s="57" t="s">
        <v>1701</v>
      </c>
      <c r="D236" s="57" t="s">
        <v>1707</v>
      </c>
      <c r="E236" s="16">
        <v>42439</v>
      </c>
      <c r="F236" s="141" t="s">
        <v>1723</v>
      </c>
      <c r="G236" s="173">
        <v>27483926</v>
      </c>
      <c r="H236" s="14">
        <f t="shared" si="48"/>
        <v>3</v>
      </c>
      <c r="I236" s="14">
        <f t="shared" si="49"/>
        <v>2016</v>
      </c>
      <c r="J236" s="14">
        <f t="shared" si="50"/>
        <v>2</v>
      </c>
      <c r="K236" s="14">
        <f t="shared" si="51"/>
        <v>4</v>
      </c>
      <c r="L236" s="15">
        <v>27</v>
      </c>
      <c r="M236" s="15">
        <v>1</v>
      </c>
      <c r="N236" s="57" t="s">
        <v>1415</v>
      </c>
      <c r="O236" s="11" t="str">
        <f t="shared" si="55"/>
        <v>Næstved Gymnasium og HF</v>
      </c>
      <c r="P236" s="57" t="s">
        <v>915</v>
      </c>
      <c r="Q236" s="57" t="s">
        <v>1751</v>
      </c>
      <c r="R236" s="57" t="s">
        <v>1876</v>
      </c>
      <c r="S236" s="11" t="e">
        <f>VLOOKUP(GYM!R160,Kommune_Regioner!$A$2:$B$99,2,TRUE)</f>
        <v>#N/A</v>
      </c>
      <c r="T236" s="57" t="str">
        <f t="shared" ref="T236:T267" si="56">P236&amp;", "&amp;Q236</f>
        <v>Nygårdsvej 43, 4700 Næstved</v>
      </c>
      <c r="U236" s="95">
        <v>42325</v>
      </c>
      <c r="V236" s="17">
        <v>100</v>
      </c>
      <c r="W236" s="15"/>
      <c r="X236" s="17">
        <f t="shared" si="54"/>
        <v>2700</v>
      </c>
      <c r="Y236" s="11" t="s">
        <v>1767</v>
      </c>
      <c r="Z236" s="18"/>
      <c r="AA236" s="57"/>
      <c r="AB236" s="57"/>
      <c r="AC236" s="57"/>
      <c r="AD236" s="57"/>
      <c r="AE236" s="57"/>
      <c r="AF236" s="57"/>
      <c r="AG236" s="57"/>
      <c r="AH236" s="95"/>
      <c r="AI236" s="57"/>
      <c r="AJ236" s="57"/>
      <c r="AK236" s="57"/>
      <c r="AL236" s="57"/>
      <c r="AM236" s="57"/>
      <c r="AN236" s="57"/>
      <c r="AO236" s="95"/>
    </row>
    <row r="237" spans="1:41" ht="12.75" customHeight="1" x14ac:dyDescent="0.3">
      <c r="A237" s="57" t="s">
        <v>240</v>
      </c>
      <c r="B237" s="57" t="s">
        <v>2082</v>
      </c>
      <c r="C237" s="57" t="s">
        <v>50</v>
      </c>
      <c r="D237" s="57" t="s">
        <v>2088</v>
      </c>
      <c r="E237" s="16">
        <v>42440</v>
      </c>
      <c r="F237" s="94" t="s">
        <v>2089</v>
      </c>
      <c r="G237" s="173">
        <v>60604723</v>
      </c>
      <c r="H237" s="14">
        <f t="shared" si="48"/>
        <v>3</v>
      </c>
      <c r="I237" s="14">
        <f t="shared" si="49"/>
        <v>2016</v>
      </c>
      <c r="J237" s="14">
        <f t="shared" si="50"/>
        <v>2</v>
      </c>
      <c r="K237" s="14">
        <f t="shared" si="51"/>
        <v>4</v>
      </c>
      <c r="L237" s="15">
        <v>28</v>
      </c>
      <c r="M237" s="15">
        <v>2</v>
      </c>
      <c r="N237" s="57" t="s">
        <v>1421</v>
      </c>
      <c r="O237" s="11" t="str">
        <f t="shared" si="55"/>
        <v>Espergærde Gymnasium og HF</v>
      </c>
      <c r="P237" s="57" t="s">
        <v>933</v>
      </c>
      <c r="Q237" s="57" t="s">
        <v>1422</v>
      </c>
      <c r="R237" s="57" t="s">
        <v>1798</v>
      </c>
      <c r="S237" s="57"/>
      <c r="T237" s="57" t="str">
        <f t="shared" si="56"/>
        <v>Gymnasievej 2, 3060 Espergærde</v>
      </c>
      <c r="U237" s="95">
        <v>42381</v>
      </c>
      <c r="V237" s="17">
        <v>100</v>
      </c>
      <c r="X237" s="17">
        <f t="shared" si="54"/>
        <v>2800</v>
      </c>
    </row>
    <row r="238" spans="1:41" ht="12.75" customHeight="1" x14ac:dyDescent="0.3">
      <c r="A238" s="92" t="s">
        <v>237</v>
      </c>
      <c r="B238" s="71" t="s">
        <v>1589</v>
      </c>
      <c r="C238" s="71" t="s">
        <v>1595</v>
      </c>
      <c r="D238" s="71" t="s">
        <v>10</v>
      </c>
      <c r="E238" s="220">
        <v>42444</v>
      </c>
      <c r="F238" s="71" t="s">
        <v>13</v>
      </c>
      <c r="G238" s="231">
        <v>29117481</v>
      </c>
      <c r="H238" s="223">
        <f t="shared" si="48"/>
        <v>3</v>
      </c>
      <c r="I238" s="223">
        <f t="shared" si="49"/>
        <v>2016</v>
      </c>
      <c r="J238" s="223">
        <f t="shared" si="50"/>
        <v>2</v>
      </c>
      <c r="K238" s="223">
        <f t="shared" si="51"/>
        <v>4</v>
      </c>
      <c r="L238" s="224">
        <v>28</v>
      </c>
      <c r="M238" s="224">
        <v>1</v>
      </c>
      <c r="N238" s="71" t="s">
        <v>1421</v>
      </c>
      <c r="O238" s="225" t="str">
        <f t="shared" si="55"/>
        <v>Gammel Hellerup Gymnasium</v>
      </c>
      <c r="P238" s="71" t="s">
        <v>829</v>
      </c>
      <c r="Q238" s="92" t="s">
        <v>830</v>
      </c>
      <c r="R238" s="92" t="s">
        <v>1796</v>
      </c>
      <c r="S238" s="226" t="str">
        <f>VLOOKUP(GYM!R66,Kommune_Regioner!$A$2:$B$99,2,TRUE)</f>
        <v>Hovedstaden</v>
      </c>
      <c r="T238" s="71" t="str">
        <f t="shared" si="56"/>
        <v>Svanemøllevej 87, 2900 Hellerup</v>
      </c>
      <c r="U238" s="227">
        <v>42303</v>
      </c>
      <c r="V238" s="228">
        <v>100</v>
      </c>
      <c r="W238" s="224"/>
      <c r="X238" s="228">
        <f t="shared" si="54"/>
        <v>2800</v>
      </c>
      <c r="Y238" s="225" t="s">
        <v>1604</v>
      </c>
      <c r="Z238" s="229"/>
      <c r="AA238" s="92"/>
      <c r="AB238" s="92"/>
      <c r="AC238" s="225" t="str">
        <f>D238</f>
        <v>Bo Kildeager</v>
      </c>
      <c r="AD238" s="92"/>
      <c r="AE238" s="92"/>
      <c r="AF238" s="92"/>
      <c r="AG238" s="92"/>
      <c r="AH238" s="227"/>
      <c r="AI238" s="92"/>
      <c r="AJ238" s="92"/>
      <c r="AK238" s="92"/>
      <c r="AL238" s="92"/>
      <c r="AM238" s="92"/>
      <c r="AN238" s="92"/>
      <c r="AO238" s="227"/>
    </row>
    <row r="239" spans="1:41" x14ac:dyDescent="0.3">
      <c r="A239" s="57" t="s">
        <v>240</v>
      </c>
      <c r="B239" s="57" t="s">
        <v>2078</v>
      </c>
      <c r="C239" s="57" t="s">
        <v>43</v>
      </c>
      <c r="D239" s="57" t="s">
        <v>2097</v>
      </c>
      <c r="E239" s="16">
        <v>42444</v>
      </c>
      <c r="F239" s="94" t="s">
        <v>2098</v>
      </c>
      <c r="G239" s="173">
        <v>26204431</v>
      </c>
      <c r="H239" s="14">
        <f t="shared" si="48"/>
        <v>3</v>
      </c>
      <c r="I239" s="14">
        <f t="shared" si="49"/>
        <v>2016</v>
      </c>
      <c r="J239" s="14">
        <f t="shared" si="50"/>
        <v>2</v>
      </c>
      <c r="K239" s="14">
        <f t="shared" si="51"/>
        <v>4</v>
      </c>
      <c r="L239" s="15">
        <v>30</v>
      </c>
      <c r="M239" s="15">
        <v>2</v>
      </c>
      <c r="N239" s="11" t="s">
        <v>2099</v>
      </c>
      <c r="O239" s="11" t="str">
        <f t="shared" si="55"/>
        <v>Gribskov Gymnasium</v>
      </c>
      <c r="P239" s="57" t="s">
        <v>1215</v>
      </c>
      <c r="Q239" s="57" t="s">
        <v>1759</v>
      </c>
      <c r="R239" s="57" t="s">
        <v>1781</v>
      </c>
      <c r="S239" s="57"/>
      <c r="T239" s="57" t="str">
        <f t="shared" si="56"/>
        <v>Østergade 52, 3200 Helsinge</v>
      </c>
      <c r="U239" s="95">
        <v>42375</v>
      </c>
      <c r="V239" s="17">
        <v>100</v>
      </c>
      <c r="X239" s="17">
        <f t="shared" si="54"/>
        <v>3000</v>
      </c>
      <c r="Y239" s="11" t="s">
        <v>2100</v>
      </c>
      <c r="AI239" s="57" t="s">
        <v>1017</v>
      </c>
    </row>
    <row r="240" spans="1:41" x14ac:dyDescent="0.3">
      <c r="A240" s="57" t="s">
        <v>240</v>
      </c>
      <c r="B240" s="57" t="s">
        <v>1687</v>
      </c>
      <c r="C240" s="57" t="s">
        <v>1704</v>
      </c>
      <c r="D240" s="57" t="s">
        <v>1713</v>
      </c>
      <c r="E240" s="16">
        <v>42446</v>
      </c>
      <c r="F240" s="94" t="s">
        <v>1730</v>
      </c>
      <c r="G240" s="173">
        <v>23644884</v>
      </c>
      <c r="H240" s="14">
        <f t="shared" si="48"/>
        <v>3</v>
      </c>
      <c r="I240" s="14">
        <f t="shared" si="49"/>
        <v>2016</v>
      </c>
      <c r="J240" s="14">
        <f t="shared" si="50"/>
        <v>2</v>
      </c>
      <c r="K240" s="14">
        <f t="shared" si="51"/>
        <v>4</v>
      </c>
      <c r="L240" s="15">
        <v>25</v>
      </c>
      <c r="M240" s="15">
        <v>1</v>
      </c>
      <c r="N240" s="57" t="s">
        <v>1417</v>
      </c>
      <c r="O240" s="11" t="str">
        <f t="shared" si="55"/>
        <v>Ribe Katedralskole.dk</v>
      </c>
      <c r="P240" s="57" t="s">
        <v>1745</v>
      </c>
      <c r="Q240" s="57" t="s">
        <v>1754</v>
      </c>
      <c r="R240" s="57" t="s">
        <v>1783</v>
      </c>
      <c r="S240" s="11" t="str">
        <f>VLOOKUP(GYM!R186,Kommune_Regioner!$A$2:$B$99,2,TRUE)</f>
        <v>Hovedstaden</v>
      </c>
      <c r="T240" s="57" t="str">
        <f t="shared" si="56"/>
        <v>Puggaaardsgade 22, 6760 Ribe</v>
      </c>
      <c r="U240" s="95">
        <v>42325</v>
      </c>
      <c r="V240" s="17">
        <v>100</v>
      </c>
      <c r="X240" s="17">
        <f t="shared" si="54"/>
        <v>2500</v>
      </c>
      <c r="Y240" s="11" t="s">
        <v>1771</v>
      </c>
    </row>
    <row r="241" spans="1:41" x14ac:dyDescent="0.3">
      <c r="A241" s="92" t="s">
        <v>237</v>
      </c>
      <c r="B241" s="71" t="s">
        <v>1699</v>
      </c>
      <c r="C241" s="92" t="s">
        <v>43</v>
      </c>
      <c r="D241" s="92" t="s">
        <v>44</v>
      </c>
      <c r="E241" s="220">
        <v>42447</v>
      </c>
      <c r="F241" s="221" t="s">
        <v>1741</v>
      </c>
      <c r="G241" s="222">
        <v>29850957</v>
      </c>
      <c r="H241" s="223">
        <f t="shared" si="48"/>
        <v>3</v>
      </c>
      <c r="I241" s="223">
        <f t="shared" si="49"/>
        <v>2016</v>
      </c>
      <c r="J241" s="223">
        <f t="shared" si="50"/>
        <v>2</v>
      </c>
      <c r="K241" s="223">
        <f t="shared" si="51"/>
        <v>4</v>
      </c>
      <c r="L241" s="224">
        <v>17</v>
      </c>
      <c r="M241" s="224">
        <v>1</v>
      </c>
      <c r="N241" s="71" t="s">
        <v>1415</v>
      </c>
      <c r="O241" s="225" t="str">
        <f t="shared" si="55"/>
        <v>Gribskov Gymnasium</v>
      </c>
      <c r="P241" s="92" t="s">
        <v>1215</v>
      </c>
      <c r="Q241" s="92" t="s">
        <v>1759</v>
      </c>
      <c r="R241" s="92" t="s">
        <v>1781</v>
      </c>
      <c r="S241" s="226" t="str">
        <f>VLOOKUP(GYM!R97,Kommune_Regioner!$A$2:$B$99,2,TRUE)</f>
        <v>Hovedstaden</v>
      </c>
      <c r="T241" s="71" t="str">
        <f t="shared" si="56"/>
        <v>Østergade 52, 3200 Helsinge</v>
      </c>
      <c r="U241" s="227">
        <v>42330</v>
      </c>
      <c r="V241" s="228">
        <v>100</v>
      </c>
      <c r="W241" s="224"/>
      <c r="X241" s="228">
        <f t="shared" si="54"/>
        <v>1700</v>
      </c>
      <c r="Y241" s="225" t="s">
        <v>1777</v>
      </c>
      <c r="Z241" s="229"/>
      <c r="AA241" s="92"/>
      <c r="AB241" s="92"/>
      <c r="AC241" s="92"/>
      <c r="AD241" s="92"/>
      <c r="AE241" s="92"/>
      <c r="AF241" s="92"/>
      <c r="AG241" s="92"/>
      <c r="AH241" s="227"/>
      <c r="AI241" s="92"/>
      <c r="AJ241" s="92"/>
      <c r="AK241" s="92"/>
      <c r="AL241" s="92"/>
      <c r="AM241" s="92"/>
      <c r="AN241" s="92"/>
      <c r="AO241" s="227"/>
    </row>
    <row r="242" spans="1:41" x14ac:dyDescent="0.3">
      <c r="A242" s="57" t="s">
        <v>240</v>
      </c>
      <c r="B242" s="57" t="s">
        <v>2076</v>
      </c>
      <c r="C242" s="57" t="s">
        <v>2084</v>
      </c>
      <c r="D242" s="57" t="s">
        <v>2101</v>
      </c>
      <c r="E242" s="16">
        <v>42447</v>
      </c>
      <c r="F242" s="94" t="s">
        <v>2102</v>
      </c>
      <c r="G242" s="173">
        <v>60870803</v>
      </c>
      <c r="H242" s="14">
        <f t="shared" si="48"/>
        <v>3</v>
      </c>
      <c r="I242" s="14">
        <f t="shared" si="49"/>
        <v>2016</v>
      </c>
      <c r="J242" s="14">
        <f t="shared" si="50"/>
        <v>2</v>
      </c>
      <c r="K242" s="14">
        <f t="shared" si="51"/>
        <v>4</v>
      </c>
      <c r="L242" s="15">
        <v>30</v>
      </c>
      <c r="M242" s="15">
        <v>1</v>
      </c>
      <c r="N242" s="57" t="s">
        <v>1416</v>
      </c>
      <c r="O242" s="11" t="str">
        <f t="shared" si="55"/>
        <v>HF og VUC Nordsjælland</v>
      </c>
      <c r="P242" s="57" t="s">
        <v>2103</v>
      </c>
      <c r="Q242" s="57" t="s">
        <v>845</v>
      </c>
      <c r="R242" s="57" t="s">
        <v>1798</v>
      </c>
      <c r="S242" s="11" t="str">
        <f>VLOOKUP(GYM!R264,Kommune_Regioner!$A$2:$B$99,2,TRUE)</f>
        <v>Sjælland</v>
      </c>
      <c r="T242" s="57" t="str">
        <f t="shared" si="56"/>
        <v>Gurrevej 90, 3000 Helsingør</v>
      </c>
      <c r="U242" s="95">
        <v>42374</v>
      </c>
      <c r="V242" s="17">
        <v>100</v>
      </c>
      <c r="X242" s="17">
        <f t="shared" si="54"/>
        <v>3000</v>
      </c>
      <c r="Y242" s="11" t="s">
        <v>2104</v>
      </c>
    </row>
    <row r="243" spans="1:41" x14ac:dyDescent="0.3">
      <c r="A243" s="57" t="s">
        <v>240</v>
      </c>
      <c r="B243" s="57" t="s">
        <v>2018</v>
      </c>
      <c r="C243" s="57" t="s">
        <v>1595</v>
      </c>
      <c r="D243" s="57" t="s">
        <v>10</v>
      </c>
      <c r="E243" s="16">
        <v>42458</v>
      </c>
      <c r="F243" s="57" t="s">
        <v>13</v>
      </c>
      <c r="G243" s="173">
        <v>29117481</v>
      </c>
      <c r="H243" s="14">
        <f t="shared" si="48"/>
        <v>3</v>
      </c>
      <c r="I243" s="14">
        <f t="shared" si="49"/>
        <v>2016</v>
      </c>
      <c r="J243" s="14">
        <f t="shared" si="50"/>
        <v>2</v>
      </c>
      <c r="K243" s="14">
        <f t="shared" si="51"/>
        <v>4</v>
      </c>
      <c r="L243" s="15">
        <v>19</v>
      </c>
      <c r="M243" s="15">
        <v>1</v>
      </c>
      <c r="N243" s="57" t="s">
        <v>1421</v>
      </c>
      <c r="O243" s="11" t="str">
        <f t="shared" si="55"/>
        <v>Gammel Hellerup Gymnasium</v>
      </c>
      <c r="P243" s="57" t="s">
        <v>829</v>
      </c>
      <c r="Q243" s="57" t="s">
        <v>830</v>
      </c>
      <c r="R243" s="57" t="s">
        <v>1796</v>
      </c>
      <c r="S243" s="11" t="str">
        <f>VLOOKUP(GYM!R89,Kommune_Regioner!$A$2:$B$99,2,TRUE)</f>
        <v>Sjælland</v>
      </c>
      <c r="T243" s="57" t="str">
        <f t="shared" si="56"/>
        <v>Svanemøllevej 87, 2900 Hellerup</v>
      </c>
      <c r="U243" s="95">
        <v>42372</v>
      </c>
      <c r="V243" s="17">
        <v>100</v>
      </c>
      <c r="X243" s="17">
        <f t="shared" si="54"/>
        <v>1900</v>
      </c>
      <c r="Y243" s="11" t="s">
        <v>1604</v>
      </c>
      <c r="AC243" s="11" t="str">
        <f>D243</f>
        <v>Bo Kildeager</v>
      </c>
      <c r="AJ243" s="57"/>
      <c r="AK243" s="57"/>
      <c r="AL243" s="57"/>
    </row>
    <row r="244" spans="1:41" x14ac:dyDescent="0.3">
      <c r="A244" s="57" t="s">
        <v>240</v>
      </c>
      <c r="B244" s="57" t="s">
        <v>1682</v>
      </c>
      <c r="C244" s="57" t="s">
        <v>1702</v>
      </c>
      <c r="D244" s="57" t="s">
        <v>1709</v>
      </c>
      <c r="E244" s="16">
        <v>42459</v>
      </c>
      <c r="F244" s="141" t="s">
        <v>1725</v>
      </c>
      <c r="G244" s="173">
        <v>28959901</v>
      </c>
      <c r="H244" s="14">
        <f t="shared" si="48"/>
        <v>3</v>
      </c>
      <c r="I244" s="14">
        <f t="shared" si="49"/>
        <v>2016</v>
      </c>
      <c r="J244" s="14">
        <f t="shared" si="50"/>
        <v>2</v>
      </c>
      <c r="K244" s="14">
        <f t="shared" si="51"/>
        <v>4</v>
      </c>
      <c r="L244" s="15">
        <v>15</v>
      </c>
      <c r="M244" s="15">
        <v>1</v>
      </c>
      <c r="N244" s="11" t="s">
        <v>1419</v>
      </c>
      <c r="O244" s="11" t="str">
        <f t="shared" si="55"/>
        <v>Stenhus Gymnasium og HF</v>
      </c>
      <c r="P244" s="57" t="s">
        <v>1743</v>
      </c>
      <c r="Q244" s="57" t="s">
        <v>1639</v>
      </c>
      <c r="R244" s="57" t="s">
        <v>1807</v>
      </c>
      <c r="S244" s="11" t="str">
        <f>VLOOKUP(GYM!R228,Kommune_Regioner!$A$2:$B$99,2,TRUE)</f>
        <v>Hovedstaden</v>
      </c>
      <c r="T244" s="57" t="str">
        <f t="shared" si="56"/>
        <v>Stenhusvej 20, 4300 Holbæk</v>
      </c>
      <c r="U244" s="95">
        <v>42325</v>
      </c>
      <c r="V244" s="17">
        <v>100</v>
      </c>
      <c r="X244" s="17">
        <f t="shared" si="54"/>
        <v>1500</v>
      </c>
      <c r="Y244" s="11" t="s">
        <v>1768</v>
      </c>
      <c r="AJ244" s="57"/>
      <c r="AK244" s="57"/>
      <c r="AL244" s="57"/>
    </row>
    <row r="245" spans="1:41" x14ac:dyDescent="0.3">
      <c r="A245" s="57" t="s">
        <v>240</v>
      </c>
      <c r="B245" s="57" t="s">
        <v>2020</v>
      </c>
      <c r="C245" s="57" t="s">
        <v>695</v>
      </c>
      <c r="D245" s="57" t="s">
        <v>693</v>
      </c>
      <c r="E245" s="16">
        <v>42460</v>
      </c>
      <c r="F245" s="94" t="s">
        <v>694</v>
      </c>
      <c r="G245" s="173">
        <v>30283077</v>
      </c>
      <c r="H245" s="14">
        <f t="shared" si="48"/>
        <v>3</v>
      </c>
      <c r="I245" s="14">
        <f t="shared" si="49"/>
        <v>2016</v>
      </c>
      <c r="J245" s="14">
        <f t="shared" si="50"/>
        <v>2</v>
      </c>
      <c r="K245" s="14">
        <f t="shared" si="51"/>
        <v>4</v>
      </c>
      <c r="L245" s="15">
        <v>19</v>
      </c>
      <c r="M245" s="15">
        <v>1</v>
      </c>
      <c r="N245" s="57" t="s">
        <v>1417</v>
      </c>
      <c r="O245" s="11" t="str">
        <f t="shared" si="55"/>
        <v>Køge Private Realskole, Gymnasium</v>
      </c>
      <c r="P245" s="11" t="s">
        <v>1857</v>
      </c>
      <c r="Q245" s="11" t="s">
        <v>1182</v>
      </c>
      <c r="R245" s="11" t="s">
        <v>1820</v>
      </c>
      <c r="S245" s="11" t="str">
        <f>VLOOKUP(GYM!R262,Kommune_Regioner!$A$2:$B$99,2,TRUE)</f>
        <v>Hovedstaden</v>
      </c>
      <c r="T245" s="57" t="str">
        <f t="shared" si="56"/>
        <v>Ølby Center 50, 4600 Køge</v>
      </c>
      <c r="U245" s="95">
        <v>42366</v>
      </c>
      <c r="V245" s="17">
        <v>100</v>
      </c>
      <c r="X245" s="17">
        <f t="shared" si="54"/>
        <v>1900</v>
      </c>
    </row>
    <row r="246" spans="1:41" x14ac:dyDescent="0.3">
      <c r="A246" s="57" t="s">
        <v>240</v>
      </c>
      <c r="B246" s="57" t="s">
        <v>1696</v>
      </c>
      <c r="C246" s="57" t="s">
        <v>180</v>
      </c>
      <c r="D246" s="57" t="s">
        <v>1764</v>
      </c>
      <c r="E246" s="16">
        <v>42461</v>
      </c>
      <c r="F246" s="94" t="s">
        <v>1739</v>
      </c>
      <c r="G246" s="173">
        <v>30272272</v>
      </c>
      <c r="H246" s="14">
        <f t="shared" si="48"/>
        <v>4</v>
      </c>
      <c r="I246" s="14">
        <f t="shared" si="49"/>
        <v>2016</v>
      </c>
      <c r="J246" s="14">
        <f t="shared" si="50"/>
        <v>2</v>
      </c>
      <c r="K246" s="14">
        <f t="shared" si="51"/>
        <v>4</v>
      </c>
      <c r="L246" s="15">
        <v>28</v>
      </c>
      <c r="M246" s="15">
        <v>1</v>
      </c>
      <c r="N246" s="57" t="s">
        <v>1416</v>
      </c>
      <c r="O246" s="11" t="str">
        <f t="shared" si="55"/>
        <v>Køge Gymnasium</v>
      </c>
      <c r="P246" s="57" t="s">
        <v>1181</v>
      </c>
      <c r="Q246" s="57" t="s">
        <v>1182</v>
      </c>
      <c r="R246" s="57" t="s">
        <v>1820</v>
      </c>
      <c r="S246" s="11" t="str">
        <f>VLOOKUP(GYM!R148,Kommune_Regioner!$A$2:$B$99,2,TRUE)</f>
        <v>Hovedstaden</v>
      </c>
      <c r="T246" s="57" t="str">
        <f t="shared" si="56"/>
        <v>Gymnasievej 4, 4600 Køge</v>
      </c>
      <c r="U246" s="95">
        <v>42327</v>
      </c>
      <c r="V246" s="17">
        <v>100</v>
      </c>
      <c r="X246" s="17">
        <f t="shared" si="54"/>
        <v>2800</v>
      </c>
    </row>
    <row r="247" spans="1:41" ht="12.75" customHeight="1" x14ac:dyDescent="0.3">
      <c r="A247" s="57" t="s">
        <v>240</v>
      </c>
      <c r="B247" s="57" t="s">
        <v>1950</v>
      </c>
      <c r="C247" s="163" t="s">
        <v>1957</v>
      </c>
      <c r="D247" s="57" t="s">
        <v>1958</v>
      </c>
      <c r="E247" s="16">
        <v>42465</v>
      </c>
      <c r="F247" s="94" t="s">
        <v>1959</v>
      </c>
      <c r="G247" s="173">
        <v>60883120</v>
      </c>
      <c r="H247" s="14">
        <f t="shared" si="48"/>
        <v>4</v>
      </c>
      <c r="I247" s="14">
        <f t="shared" si="49"/>
        <v>2016</v>
      </c>
      <c r="J247" s="14">
        <f t="shared" si="50"/>
        <v>2</v>
      </c>
      <c r="K247" s="14">
        <f t="shared" si="51"/>
        <v>4</v>
      </c>
      <c r="L247" s="15">
        <v>15</v>
      </c>
      <c r="M247" s="15">
        <v>1</v>
      </c>
      <c r="N247" s="11" t="s">
        <v>1421</v>
      </c>
      <c r="O247" s="11" t="str">
        <f t="shared" si="55"/>
        <v>HTX Gastro Science</v>
      </c>
      <c r="P247" s="57" t="s">
        <v>1960</v>
      </c>
      <c r="Q247" s="57" t="s">
        <v>880</v>
      </c>
      <c r="R247" s="57" t="s">
        <v>1782</v>
      </c>
      <c r="S247" s="11" t="str">
        <f>VLOOKUP(GYM!R129,Kommune_Regioner!$A$2:$B$99,2,TRUE)</f>
        <v>Hovedstaden</v>
      </c>
      <c r="T247" s="57" t="str">
        <f t="shared" si="56"/>
        <v>Vigerslev Allé 18, 2500 Valby</v>
      </c>
      <c r="U247" s="95">
        <v>42332</v>
      </c>
      <c r="V247" s="17">
        <v>100</v>
      </c>
      <c r="X247" s="17">
        <f t="shared" si="54"/>
        <v>1500</v>
      </c>
    </row>
    <row r="248" spans="1:41" x14ac:dyDescent="0.3">
      <c r="A248" s="57" t="s">
        <v>240</v>
      </c>
      <c r="B248" s="57" t="s">
        <v>1684</v>
      </c>
      <c r="C248" s="57" t="s">
        <v>1703</v>
      </c>
      <c r="D248" s="57" t="s">
        <v>1711</v>
      </c>
      <c r="E248" s="16">
        <v>42466</v>
      </c>
      <c r="F248" s="141" t="s">
        <v>1727</v>
      </c>
      <c r="G248" s="173">
        <v>27514149</v>
      </c>
      <c r="H248" s="14">
        <f t="shared" si="48"/>
        <v>4</v>
      </c>
      <c r="I248" s="14">
        <f t="shared" si="49"/>
        <v>2016</v>
      </c>
      <c r="J248" s="14">
        <f t="shared" si="50"/>
        <v>2</v>
      </c>
      <c r="K248" s="14">
        <f t="shared" si="51"/>
        <v>4</v>
      </c>
      <c r="L248" s="15">
        <v>25</v>
      </c>
      <c r="M248" s="15">
        <v>2</v>
      </c>
      <c r="N248" s="57" t="s">
        <v>1416</v>
      </c>
      <c r="O248" s="11" t="str">
        <f t="shared" si="55"/>
        <v>Nordsjællands Grundskole og Gymnasium</v>
      </c>
      <c r="P248" s="57" t="s">
        <v>1744</v>
      </c>
      <c r="Q248" s="57" t="s">
        <v>1753</v>
      </c>
      <c r="R248" s="57" t="s">
        <v>1833</v>
      </c>
      <c r="S248" s="11" t="e">
        <f>VLOOKUP(GYM!R161,Kommune_Regioner!$A$2:$B$99,2,TRUE)</f>
        <v>#N/A</v>
      </c>
      <c r="T248" s="57" t="str">
        <f t="shared" si="56"/>
        <v>Christianshusvej 16, 2970 Hørsholm</v>
      </c>
      <c r="U248" s="95">
        <v>42325</v>
      </c>
      <c r="V248" s="17">
        <v>100</v>
      </c>
      <c r="X248" s="17">
        <f t="shared" si="54"/>
        <v>2500</v>
      </c>
      <c r="AJ248" s="57"/>
      <c r="AK248" s="57"/>
      <c r="AL248" s="57"/>
    </row>
    <row r="249" spans="1:41" x14ac:dyDescent="0.3">
      <c r="A249" s="57" t="s">
        <v>240</v>
      </c>
      <c r="B249" s="57" t="s">
        <v>1603</v>
      </c>
      <c r="C249" s="57" t="s">
        <v>24</v>
      </c>
      <c r="D249" s="57" t="s">
        <v>1602</v>
      </c>
      <c r="E249" s="16">
        <v>42467</v>
      </c>
      <c r="F249" s="151" t="s">
        <v>184</v>
      </c>
      <c r="G249" s="173">
        <v>26364844</v>
      </c>
      <c r="H249" s="14">
        <f t="shared" si="48"/>
        <v>4</v>
      </c>
      <c r="I249" s="14">
        <f t="shared" si="49"/>
        <v>2016</v>
      </c>
      <c r="J249" s="14">
        <f t="shared" si="50"/>
        <v>2</v>
      </c>
      <c r="K249" s="14">
        <f t="shared" si="51"/>
        <v>4</v>
      </c>
      <c r="L249" s="15">
        <v>29</v>
      </c>
      <c r="M249" s="15">
        <v>2</v>
      </c>
      <c r="N249" s="57" t="s">
        <v>1417</v>
      </c>
      <c r="O249" s="11" t="str">
        <f t="shared" si="55"/>
        <v>Allerød Gymnasium</v>
      </c>
      <c r="P249" s="57" t="s">
        <v>840</v>
      </c>
      <c r="Q249" s="57" t="s">
        <v>841</v>
      </c>
      <c r="R249" s="57" t="s">
        <v>1875</v>
      </c>
      <c r="S249" s="11" t="str">
        <f>VLOOKUP(GYM!R17,Kommune_Regioner!$A$2:$B$99,2,TRUE)</f>
        <v>Hovedstaden</v>
      </c>
      <c r="T249" s="57" t="str">
        <f t="shared" si="56"/>
        <v>Rådhusvej 6, 3450 Allerød</v>
      </c>
      <c r="U249" s="95">
        <v>42305</v>
      </c>
      <c r="V249" s="17">
        <v>100</v>
      </c>
      <c r="X249" s="17">
        <f t="shared" si="54"/>
        <v>2900</v>
      </c>
      <c r="Y249" s="11" t="s">
        <v>2013</v>
      </c>
      <c r="AC249" s="11" t="str">
        <f>D249</f>
        <v>Malthe Lund og Marianne Maigaard</v>
      </c>
      <c r="AJ249" s="57"/>
      <c r="AK249" s="57"/>
      <c r="AL249" s="57"/>
    </row>
    <row r="250" spans="1:41" x14ac:dyDescent="0.3">
      <c r="A250" s="57" t="s">
        <v>240</v>
      </c>
      <c r="B250" s="57" t="s">
        <v>1679</v>
      </c>
      <c r="C250" s="57" t="s">
        <v>1700</v>
      </c>
      <c r="D250" s="57" t="s">
        <v>1706</v>
      </c>
      <c r="E250" s="16">
        <v>42468</v>
      </c>
      <c r="F250" s="141" t="s">
        <v>1722</v>
      </c>
      <c r="G250" s="173">
        <v>20119987</v>
      </c>
      <c r="H250" s="14">
        <f t="shared" si="48"/>
        <v>4</v>
      </c>
      <c r="I250" s="14">
        <f t="shared" si="49"/>
        <v>2016</v>
      </c>
      <c r="J250" s="14">
        <f t="shared" si="50"/>
        <v>2</v>
      </c>
      <c r="K250" s="14">
        <f t="shared" si="51"/>
        <v>4</v>
      </c>
      <c r="L250" s="15">
        <v>26</v>
      </c>
      <c r="M250" s="15">
        <v>1</v>
      </c>
      <c r="N250" s="57" t="s">
        <v>1416</v>
      </c>
      <c r="O250" s="11" t="str">
        <f t="shared" si="55"/>
        <v>Ingrid Jespersens Gymnasieskole</v>
      </c>
      <c r="P250" s="57" t="s">
        <v>1742</v>
      </c>
      <c r="Q250" s="57" t="s">
        <v>1750</v>
      </c>
      <c r="R250" s="57" t="s">
        <v>1782</v>
      </c>
      <c r="S250" s="11" t="str">
        <f>VLOOKUP(GYM!R133,Kommune_Regioner!$A$2:$B$99,2,TRUE)</f>
        <v>Hovedstaden</v>
      </c>
      <c r="T250" s="57" t="str">
        <f t="shared" si="56"/>
        <v>Nordre Frihavnsgade 9, 2100 København Ø</v>
      </c>
      <c r="U250" s="95">
        <v>42320</v>
      </c>
      <c r="V250" s="17">
        <v>100</v>
      </c>
      <c r="W250" s="15" t="s">
        <v>1996</v>
      </c>
      <c r="X250" s="17">
        <f t="shared" si="54"/>
        <v>2600</v>
      </c>
      <c r="Y250" s="11" t="s">
        <v>1766</v>
      </c>
      <c r="AJ250" s="57"/>
      <c r="AK250" s="57"/>
      <c r="AL250" s="57"/>
    </row>
    <row r="251" spans="1:41" x14ac:dyDescent="0.3">
      <c r="A251" s="11" t="s">
        <v>240</v>
      </c>
      <c r="B251" s="54" t="s">
        <v>1095</v>
      </c>
      <c r="C251" s="57" t="s">
        <v>1099</v>
      </c>
      <c r="D251" s="57" t="s">
        <v>1100</v>
      </c>
      <c r="E251" s="16">
        <v>42472</v>
      </c>
      <c r="F251" s="57" t="s">
        <v>1101</v>
      </c>
      <c r="G251" s="173">
        <v>20627656</v>
      </c>
      <c r="H251" s="14">
        <f t="shared" si="48"/>
        <v>4</v>
      </c>
      <c r="I251" s="14">
        <f t="shared" si="49"/>
        <v>2016</v>
      </c>
      <c r="J251" s="14">
        <f t="shared" si="50"/>
        <v>2</v>
      </c>
      <c r="K251" s="14">
        <f t="shared" si="51"/>
        <v>4</v>
      </c>
      <c r="L251" s="15">
        <v>24</v>
      </c>
      <c r="M251" s="15">
        <v>1</v>
      </c>
      <c r="N251" s="11" t="s">
        <v>1416</v>
      </c>
      <c r="O251" s="11" t="str">
        <f t="shared" si="55"/>
        <v>Thisted Gymnasium</v>
      </c>
      <c r="P251" s="57" t="s">
        <v>1102</v>
      </c>
      <c r="Q251" s="57" t="s">
        <v>1103</v>
      </c>
      <c r="R251" s="57" t="s">
        <v>1871</v>
      </c>
      <c r="S251" s="11" t="str">
        <f>VLOOKUP(GYM!R236,Kommune_Regioner!$A$2:$B$99,2,TRUE)</f>
        <v>Syddanmark</v>
      </c>
      <c r="T251" s="57" t="str">
        <f t="shared" si="56"/>
        <v>Ringvej 32, 7700 Thisted</v>
      </c>
      <c r="U251" s="12">
        <v>42178</v>
      </c>
      <c r="V251" s="17">
        <v>100</v>
      </c>
      <c r="X251" s="17">
        <f t="shared" si="54"/>
        <v>2400</v>
      </c>
      <c r="Z251" s="18">
        <v>42184</v>
      </c>
      <c r="AA251" s="11"/>
      <c r="AB251" s="11"/>
      <c r="AC251" s="11" t="str">
        <f>D251</f>
        <v>Pia Lassen</v>
      </c>
      <c r="AD251" s="11"/>
      <c r="AE251" s="11"/>
      <c r="AF251" s="11"/>
      <c r="AG251" s="11"/>
      <c r="AH251" s="12"/>
      <c r="AI251" s="11" t="str">
        <f>"DL_"&amp;B251</f>
        <v>DL_F14-105</v>
      </c>
      <c r="AJ251" s="11"/>
      <c r="AK251" s="11"/>
      <c r="AL251" s="11"/>
      <c r="AM251" s="11"/>
      <c r="AN251" s="11"/>
      <c r="AO251" s="12"/>
    </row>
    <row r="252" spans="1:41" s="92" customFormat="1" x14ac:dyDescent="0.3">
      <c r="A252" s="71" t="s">
        <v>237</v>
      </c>
      <c r="B252" s="71" t="s">
        <v>1388</v>
      </c>
      <c r="C252" s="71" t="s">
        <v>43</v>
      </c>
      <c r="D252" s="71" t="s">
        <v>738</v>
      </c>
      <c r="E252" s="294">
        <v>42474</v>
      </c>
      <c r="F252" s="71" t="s">
        <v>726</v>
      </c>
      <c r="G252" s="231">
        <v>24677788</v>
      </c>
      <c r="H252" s="223">
        <f t="shared" si="48"/>
        <v>4</v>
      </c>
      <c r="I252" s="223">
        <f t="shared" si="49"/>
        <v>2016</v>
      </c>
      <c r="J252" s="223">
        <f t="shared" si="50"/>
        <v>2</v>
      </c>
      <c r="K252" s="223">
        <f t="shared" si="51"/>
        <v>4</v>
      </c>
      <c r="L252" s="295">
        <v>20</v>
      </c>
      <c r="M252" s="295">
        <v>1</v>
      </c>
      <c r="N252" s="71" t="s">
        <v>1415</v>
      </c>
      <c r="O252" s="225" t="str">
        <f t="shared" si="55"/>
        <v>Gribskov Gymnasium</v>
      </c>
      <c r="P252" s="71" t="s">
        <v>1215</v>
      </c>
      <c r="Q252" s="225" t="s">
        <v>1759</v>
      </c>
      <c r="R252" s="71" t="s">
        <v>1781</v>
      </c>
      <c r="S252" s="226" t="str">
        <f>VLOOKUP(GYM!R98,Kommune_Regioner!$A$2:$B$99,2,TRUE)</f>
        <v>Midtjylland</v>
      </c>
      <c r="T252" s="71" t="str">
        <f t="shared" si="56"/>
        <v>Østergade 52, 3200 Helsinge</v>
      </c>
      <c r="U252" s="296">
        <v>42230</v>
      </c>
      <c r="V252" s="228">
        <v>100</v>
      </c>
      <c r="W252" s="295"/>
      <c r="X252" s="228">
        <f t="shared" si="54"/>
        <v>2000</v>
      </c>
      <c r="Y252" s="293" t="s">
        <v>2108</v>
      </c>
      <c r="Z252" s="297" t="s">
        <v>1237</v>
      </c>
      <c r="AA252" s="71"/>
      <c r="AC252" s="225" t="str">
        <f>D252</f>
        <v>Morten Wermer</v>
      </c>
      <c r="AH252" s="227"/>
      <c r="AI252" s="225" t="str">
        <f>"DL_"&amp;B252</f>
        <v>DL_F15-009</v>
      </c>
      <c r="AJ252" s="71"/>
      <c r="AK252" s="71"/>
      <c r="AL252" s="71"/>
      <c r="AM252" s="71"/>
      <c r="AN252" s="71"/>
      <c r="AO252" s="71"/>
    </row>
    <row r="253" spans="1:41" s="92" customFormat="1" x14ac:dyDescent="0.3">
      <c r="A253" s="92" t="s">
        <v>237</v>
      </c>
      <c r="B253" s="92" t="s">
        <v>1952</v>
      </c>
      <c r="C253" s="92" t="s">
        <v>1761</v>
      </c>
      <c r="D253" s="92" t="s">
        <v>1969</v>
      </c>
      <c r="E253" s="220">
        <v>42475</v>
      </c>
      <c r="F253" s="221" t="s">
        <v>1970</v>
      </c>
      <c r="G253" s="222">
        <v>31230190</v>
      </c>
      <c r="H253" s="223">
        <f t="shared" si="48"/>
        <v>4</v>
      </c>
      <c r="I253" s="223">
        <f t="shared" si="49"/>
        <v>2016</v>
      </c>
      <c r="J253" s="223">
        <f t="shared" si="50"/>
        <v>2</v>
      </c>
      <c r="K253" s="223">
        <f t="shared" si="51"/>
        <v>4</v>
      </c>
      <c r="L253" s="224">
        <v>30</v>
      </c>
      <c r="M253" s="224">
        <v>1</v>
      </c>
      <c r="N253" s="92" t="s">
        <v>1416</v>
      </c>
      <c r="O253" s="225" t="str">
        <f t="shared" si="55"/>
        <v>Solrød Gymnasium</v>
      </c>
      <c r="P253" s="92" t="s">
        <v>1963</v>
      </c>
      <c r="Q253" s="92" t="s">
        <v>1755</v>
      </c>
      <c r="R253" s="92" t="s">
        <v>1878</v>
      </c>
      <c r="S253" s="225" t="str">
        <f>VLOOKUP(GYM!R220,Kommune_Regioner!$A$2:$B$99,2,TRUE)</f>
        <v>Hovedstaden</v>
      </c>
      <c r="T253" s="92" t="str">
        <f t="shared" si="56"/>
        <v>Solrød Center 2, 2680 Solrød Strand</v>
      </c>
      <c r="U253" s="227">
        <v>42334</v>
      </c>
      <c r="V253" s="228">
        <v>100</v>
      </c>
      <c r="W253" s="224"/>
      <c r="X253" s="228">
        <f t="shared" ref="X253:X284" si="57">V253*L253</f>
        <v>3000</v>
      </c>
      <c r="Y253" s="225"/>
      <c r="Z253" s="229"/>
      <c r="AH253" s="227"/>
      <c r="AO253" s="227"/>
    </row>
    <row r="254" spans="1:41" x14ac:dyDescent="0.3">
      <c r="A254" s="57" t="s">
        <v>240</v>
      </c>
      <c r="B254" s="57" t="s">
        <v>1389</v>
      </c>
      <c r="C254" s="57" t="s">
        <v>1217</v>
      </c>
      <c r="D254" s="57" t="s">
        <v>1220</v>
      </c>
      <c r="E254" s="16">
        <v>42479</v>
      </c>
      <c r="F254" s="57" t="s">
        <v>1221</v>
      </c>
      <c r="G254" s="173">
        <v>29720358</v>
      </c>
      <c r="H254" s="14">
        <f t="shared" si="48"/>
        <v>4</v>
      </c>
      <c r="I254" s="14">
        <f t="shared" si="49"/>
        <v>2016</v>
      </c>
      <c r="J254" s="14">
        <f t="shared" si="50"/>
        <v>2</v>
      </c>
      <c r="K254" s="14">
        <f t="shared" si="51"/>
        <v>4</v>
      </c>
      <c r="L254" s="15">
        <v>24</v>
      </c>
      <c r="M254" s="15">
        <v>2</v>
      </c>
      <c r="N254" s="57" t="s">
        <v>1415</v>
      </c>
      <c r="O254" s="11" t="str">
        <f t="shared" si="55"/>
        <v>Marselisborg Gymnasium</v>
      </c>
      <c r="P254" s="57" t="s">
        <v>1218</v>
      </c>
      <c r="Q254" s="57" t="s">
        <v>1219</v>
      </c>
      <c r="R254" s="57" t="s">
        <v>1874</v>
      </c>
      <c r="S254" s="11" t="str">
        <f>VLOOKUP(GYM!R154,Kommune_Regioner!$A$2:$B$99,2,TRUE)</f>
        <v>Syddanmark</v>
      </c>
      <c r="T254" s="57" t="str">
        <f t="shared" si="56"/>
        <v>Birketinget 9, 8000 Aarhus C</v>
      </c>
      <c r="U254" s="298">
        <v>42231</v>
      </c>
      <c r="V254" s="17">
        <v>100</v>
      </c>
      <c r="X254" s="17">
        <f t="shared" si="57"/>
        <v>2400</v>
      </c>
      <c r="Y254" s="11" t="s">
        <v>1216</v>
      </c>
      <c r="Z254" s="275" t="s">
        <v>1237</v>
      </c>
      <c r="AC254" s="11" t="str">
        <f>D254</f>
        <v>Torben Hviid</v>
      </c>
      <c r="AI254" s="11" t="str">
        <f>"DL_"&amp;B254</f>
        <v>DL_F15-010</v>
      </c>
      <c r="AJ254" s="57"/>
      <c r="AK254" s="57"/>
      <c r="AL254" s="57"/>
      <c r="AO254" s="57"/>
    </row>
    <row r="255" spans="1:41" x14ac:dyDescent="0.3">
      <c r="A255" s="11" t="s">
        <v>240</v>
      </c>
      <c r="B255" s="54" t="s">
        <v>1082</v>
      </c>
      <c r="C255" s="57" t="s">
        <v>273</v>
      </c>
      <c r="D255" s="57" t="s">
        <v>272</v>
      </c>
      <c r="E255" s="16">
        <v>42480</v>
      </c>
      <c r="F255" s="57" t="s">
        <v>274</v>
      </c>
      <c r="G255" s="173">
        <v>53603891</v>
      </c>
      <c r="H255" s="14">
        <f t="shared" si="48"/>
        <v>4</v>
      </c>
      <c r="I255" s="14">
        <f t="shared" si="49"/>
        <v>2016</v>
      </c>
      <c r="J255" s="14">
        <f t="shared" si="50"/>
        <v>2</v>
      </c>
      <c r="K255" s="14">
        <f t="shared" si="51"/>
        <v>4</v>
      </c>
      <c r="L255" s="15">
        <v>30</v>
      </c>
      <c r="M255" s="15">
        <v>1</v>
      </c>
      <c r="N255" s="11" t="s">
        <v>1421</v>
      </c>
      <c r="O255" s="11" t="str">
        <f t="shared" si="55"/>
        <v>Rysensteen Gymnasium</v>
      </c>
      <c r="P255" s="57" t="s">
        <v>1083</v>
      </c>
      <c r="Q255" s="57" t="s">
        <v>1752</v>
      </c>
      <c r="R255" s="57" t="s">
        <v>1782</v>
      </c>
      <c r="S255" s="11" t="str">
        <f>VLOOKUP(GYM!R210,Kommune_Regioner!$A$2:$B$99,2,TRUE)</f>
        <v>Sjælland</v>
      </c>
      <c r="T255" s="57" t="str">
        <f t="shared" si="56"/>
        <v>Tietgensgade 74, 1704 København V</v>
      </c>
      <c r="U255" s="12">
        <v>42172</v>
      </c>
      <c r="V255" s="17">
        <v>100</v>
      </c>
      <c r="X255" s="17">
        <f t="shared" si="57"/>
        <v>3000</v>
      </c>
      <c r="Z255" s="18">
        <v>42174</v>
      </c>
      <c r="AA255" s="11"/>
      <c r="AB255" s="11"/>
      <c r="AC255" s="11" t="str">
        <f>D255</f>
        <v>Søren Søgaard</v>
      </c>
      <c r="AD255" s="11"/>
      <c r="AE255" s="11"/>
      <c r="AF255" s="11"/>
      <c r="AG255" s="11"/>
      <c r="AH255" s="12"/>
      <c r="AI255" s="11" t="str">
        <f>"DL_"&amp;B255</f>
        <v>DL_F14-104</v>
      </c>
      <c r="AJ255" s="11"/>
      <c r="AK255" s="11"/>
      <c r="AL255" s="11"/>
      <c r="AM255" s="11"/>
      <c r="AN255" s="11"/>
      <c r="AO255" s="12"/>
    </row>
    <row r="256" spans="1:41" x14ac:dyDescent="0.3">
      <c r="A256" s="11" t="s">
        <v>240</v>
      </c>
      <c r="B256" s="57" t="s">
        <v>1496</v>
      </c>
      <c r="C256" s="57" t="s">
        <v>50</v>
      </c>
      <c r="D256" s="57" t="s">
        <v>629</v>
      </c>
      <c r="E256" s="16">
        <v>42481</v>
      </c>
      <c r="F256" s="141" t="s">
        <v>630</v>
      </c>
      <c r="G256" s="173">
        <v>40786427</v>
      </c>
      <c r="H256" s="14">
        <f t="shared" si="48"/>
        <v>4</v>
      </c>
      <c r="I256" s="14">
        <f t="shared" si="49"/>
        <v>2016</v>
      </c>
      <c r="J256" s="14">
        <f t="shared" si="50"/>
        <v>2</v>
      </c>
      <c r="K256" s="14">
        <f t="shared" si="51"/>
        <v>4</v>
      </c>
      <c r="L256" s="15">
        <v>28</v>
      </c>
      <c r="M256" s="15">
        <v>1</v>
      </c>
      <c r="N256" s="57" t="s">
        <v>1416</v>
      </c>
      <c r="O256" s="11" t="str">
        <f t="shared" si="55"/>
        <v>Espergærde Gymnasium og HF</v>
      </c>
      <c r="P256" s="57" t="s">
        <v>933</v>
      </c>
      <c r="Q256" s="57" t="s">
        <v>1422</v>
      </c>
      <c r="R256" s="57" t="s">
        <v>1798</v>
      </c>
      <c r="S256" s="11" t="str">
        <f>VLOOKUP(GYM!R46,Kommune_Regioner!$A$2:$B$99,2,TRUE)</f>
        <v>Hovedstaden</v>
      </c>
      <c r="T256" s="57" t="str">
        <f t="shared" si="56"/>
        <v>Gymnasievej 2, 3060 Espergærde</v>
      </c>
      <c r="U256" s="12">
        <v>42275</v>
      </c>
      <c r="V256" s="17">
        <v>100</v>
      </c>
      <c r="X256" s="17">
        <f t="shared" si="57"/>
        <v>2800</v>
      </c>
      <c r="Y256" s="11" t="s">
        <v>1499</v>
      </c>
      <c r="Z256" s="18">
        <v>42095</v>
      </c>
      <c r="AC256" s="11" t="str">
        <f>D256</f>
        <v>Katrine Skjøth</v>
      </c>
      <c r="AJ256" s="57"/>
      <c r="AK256" s="57"/>
      <c r="AL256" s="57"/>
    </row>
    <row r="257" spans="1:41" ht="12.75" customHeight="1" x14ac:dyDescent="0.3">
      <c r="A257" s="57" t="s">
        <v>240</v>
      </c>
      <c r="B257" s="57" t="s">
        <v>1586</v>
      </c>
      <c r="C257" s="57" t="s">
        <v>54</v>
      </c>
      <c r="D257" s="57" t="s">
        <v>1590</v>
      </c>
      <c r="E257" s="16">
        <v>42486</v>
      </c>
      <c r="F257" s="57" t="s">
        <v>1591</v>
      </c>
      <c r="G257" s="173">
        <v>21180778</v>
      </c>
      <c r="H257" s="14">
        <f t="shared" si="48"/>
        <v>4</v>
      </c>
      <c r="I257" s="14">
        <f t="shared" si="49"/>
        <v>2016</v>
      </c>
      <c r="J257" s="14">
        <f t="shared" si="50"/>
        <v>2</v>
      </c>
      <c r="K257" s="14">
        <f t="shared" si="51"/>
        <v>4</v>
      </c>
      <c r="L257" s="15">
        <v>28</v>
      </c>
      <c r="M257" s="15">
        <v>1</v>
      </c>
      <c r="N257" s="57" t="s">
        <v>1417</v>
      </c>
      <c r="O257" s="11" t="str">
        <f t="shared" si="55"/>
        <v>Roskilde Gymnasium</v>
      </c>
      <c r="P257" s="57" t="s">
        <v>1592</v>
      </c>
      <c r="Q257" s="57" t="s">
        <v>1174</v>
      </c>
      <c r="R257" s="57" t="s">
        <v>1787</v>
      </c>
      <c r="S257" s="11" t="str">
        <f>VLOOKUP(GYM!R199,Kommune_Regioner!$A$2:$B$99,2,TRUE)</f>
        <v>Hovedstaden</v>
      </c>
      <c r="T257" s="57" t="str">
        <f t="shared" si="56"/>
        <v>Domkirkepladsen, 4000 Roskilde</v>
      </c>
      <c r="U257" s="95">
        <v>42298</v>
      </c>
      <c r="V257" s="17">
        <v>100</v>
      </c>
      <c r="X257" s="17">
        <f t="shared" si="57"/>
        <v>2800</v>
      </c>
      <c r="AC257" s="11" t="str">
        <f>D257</f>
        <v>Rune Olsen</v>
      </c>
      <c r="AJ257" s="57"/>
      <c r="AK257" s="57"/>
      <c r="AL257" s="57"/>
    </row>
    <row r="258" spans="1:41" x14ac:dyDescent="0.3">
      <c r="A258" s="57" t="s">
        <v>240</v>
      </c>
      <c r="B258" s="57" t="s">
        <v>1688</v>
      </c>
      <c r="C258" s="57" t="s">
        <v>1761</v>
      </c>
      <c r="D258" s="57" t="s">
        <v>1714</v>
      </c>
      <c r="E258" s="16">
        <v>42487</v>
      </c>
      <c r="F258" s="94" t="s">
        <v>1731</v>
      </c>
      <c r="G258" s="173">
        <v>27127093</v>
      </c>
      <c r="H258" s="14">
        <f t="shared" ref="H258:H306" si="58">MONTH(E258)</f>
        <v>4</v>
      </c>
      <c r="I258" s="14">
        <f t="shared" ref="I258:I306" si="59">YEAR(E258)</f>
        <v>2016</v>
      </c>
      <c r="J258" s="14">
        <f t="shared" ref="J258:J306" si="60">IF(E258&lt;DATE(2015,7,31),1,2)</f>
        <v>2</v>
      </c>
      <c r="K258" s="14">
        <f t="shared" ref="K258:K306" si="61">IF(E258&gt;(DATE(2015,12,31)),4,IF(E258&gt;(DATE(2015,6,30)),3,IF(E258&gt;(DATE(2014,12,31)),2,IF(E258&gt;(DATE(2014,8,1)),1,"NA"))))</f>
        <v>4</v>
      </c>
      <c r="L258" s="15">
        <v>29</v>
      </c>
      <c r="M258" s="15">
        <v>1</v>
      </c>
      <c r="N258" s="57" t="s">
        <v>1417</v>
      </c>
      <c r="O258" s="11" t="str">
        <f t="shared" si="55"/>
        <v>Solrød Gymnasium</v>
      </c>
      <c r="P258" s="57" t="s">
        <v>1963</v>
      </c>
      <c r="Q258" s="57" t="s">
        <v>1755</v>
      </c>
      <c r="R258" s="57" t="s">
        <v>1878</v>
      </c>
      <c r="S258" s="11" t="str">
        <f>VLOOKUP(GYM!R221,Kommune_Regioner!$A$2:$B$99,2,TRUE)</f>
        <v>Syddanmark</v>
      </c>
      <c r="T258" s="57" t="str">
        <f t="shared" si="56"/>
        <v>Solrød Center 2, 2680 Solrød Strand</v>
      </c>
      <c r="U258" s="95">
        <v>42325</v>
      </c>
      <c r="V258" s="17">
        <v>100</v>
      </c>
      <c r="X258" s="17">
        <f t="shared" si="57"/>
        <v>2900</v>
      </c>
    </row>
    <row r="259" spans="1:41" x14ac:dyDescent="0.3">
      <c r="A259" s="57" t="s">
        <v>240</v>
      </c>
      <c r="B259" s="57" t="s">
        <v>1587</v>
      </c>
      <c r="C259" s="57" t="s">
        <v>26</v>
      </c>
      <c r="D259" s="57" t="s">
        <v>791</v>
      </c>
      <c r="E259" s="16">
        <v>42488</v>
      </c>
      <c r="F259" s="57" t="s">
        <v>792</v>
      </c>
      <c r="G259" s="173">
        <v>29893667</v>
      </c>
      <c r="H259" s="14">
        <f t="shared" si="58"/>
        <v>4</v>
      </c>
      <c r="I259" s="14">
        <f t="shared" si="59"/>
        <v>2016</v>
      </c>
      <c r="J259" s="14">
        <f t="shared" si="60"/>
        <v>2</v>
      </c>
      <c r="K259" s="14">
        <f t="shared" si="61"/>
        <v>4</v>
      </c>
      <c r="L259" s="15">
        <v>20</v>
      </c>
      <c r="M259" s="15">
        <v>2</v>
      </c>
      <c r="N259" s="57" t="s">
        <v>1420</v>
      </c>
      <c r="O259" s="11" t="str">
        <f t="shared" si="55"/>
        <v>Borupgaard Gymnasium</v>
      </c>
      <c r="P259" s="57" t="s">
        <v>793</v>
      </c>
      <c r="Q259" s="57" t="s">
        <v>794</v>
      </c>
      <c r="R259" s="57" t="s">
        <v>1797</v>
      </c>
      <c r="S259" s="11" t="e">
        <f>VLOOKUP(GYM!R29,Kommune_Regioner!$A$2:$B$99,2,TRUE)</f>
        <v>#N/A</v>
      </c>
      <c r="T259" s="57" t="str">
        <f t="shared" si="56"/>
        <v>Lautruphøj 9, 2750 Ballerup</v>
      </c>
      <c r="U259" s="95">
        <v>42300</v>
      </c>
      <c r="V259" s="17">
        <v>100</v>
      </c>
      <c r="X259" s="17">
        <f t="shared" si="57"/>
        <v>2000</v>
      </c>
      <c r="AC259" s="11" t="str">
        <f>D259</f>
        <v>Jens Bøgeskov</v>
      </c>
      <c r="AJ259" s="57"/>
      <c r="AK259" s="57"/>
      <c r="AL259" s="57"/>
    </row>
    <row r="260" spans="1:41" ht="12.75" customHeight="1" x14ac:dyDescent="0.3">
      <c r="A260" s="57" t="s">
        <v>240</v>
      </c>
      <c r="B260" s="57" t="s">
        <v>1685</v>
      </c>
      <c r="C260" s="57" t="s">
        <v>54</v>
      </c>
      <c r="D260" s="57" t="s">
        <v>1712</v>
      </c>
      <c r="E260" s="16">
        <v>42489</v>
      </c>
      <c r="F260" s="141" t="s">
        <v>1728</v>
      </c>
      <c r="G260" s="173">
        <v>25852802</v>
      </c>
      <c r="H260" s="14">
        <f t="shared" si="58"/>
        <v>4</v>
      </c>
      <c r="I260" s="14">
        <f t="shared" si="59"/>
        <v>2016</v>
      </c>
      <c r="J260" s="14">
        <f t="shared" si="60"/>
        <v>2</v>
      </c>
      <c r="K260" s="14">
        <f t="shared" si="61"/>
        <v>4</v>
      </c>
      <c r="L260" s="15">
        <v>30</v>
      </c>
      <c r="M260" s="15">
        <v>1</v>
      </c>
      <c r="N260" s="11" t="s">
        <v>1421</v>
      </c>
      <c r="O260" s="11" t="str">
        <f t="shared" si="55"/>
        <v>Roskilde Gymnasium</v>
      </c>
      <c r="P260" s="57" t="s">
        <v>1592</v>
      </c>
      <c r="Q260" s="57" t="s">
        <v>1174</v>
      </c>
      <c r="R260" s="57" t="s">
        <v>1787</v>
      </c>
      <c r="S260" s="11" t="str">
        <f>VLOOKUP(GYM!R200,Kommune_Regioner!$A$2:$B$99,2,TRUE)</f>
        <v>Hovedstaden</v>
      </c>
      <c r="T260" s="57" t="str">
        <f t="shared" si="56"/>
        <v>Domkirkepladsen, 4000 Roskilde</v>
      </c>
      <c r="U260" s="95">
        <v>42325</v>
      </c>
      <c r="V260" s="17">
        <v>100</v>
      </c>
      <c r="X260" s="17">
        <f t="shared" si="57"/>
        <v>3000</v>
      </c>
      <c r="Y260" s="11" t="s">
        <v>1769</v>
      </c>
      <c r="AJ260" s="57"/>
      <c r="AK260" s="57"/>
      <c r="AL260" s="57"/>
    </row>
    <row r="261" spans="1:41" ht="12.75" customHeight="1" x14ac:dyDescent="0.3">
      <c r="A261" s="57" t="s">
        <v>240</v>
      </c>
      <c r="B261" s="57" t="s">
        <v>1955</v>
      </c>
      <c r="C261" s="11" t="s">
        <v>1636</v>
      </c>
      <c r="D261" s="57" t="s">
        <v>1976</v>
      </c>
      <c r="E261" s="16">
        <v>42493</v>
      </c>
      <c r="F261" s="94" t="s">
        <v>1977</v>
      </c>
      <c r="G261" s="173">
        <v>28570047</v>
      </c>
      <c r="H261" s="14">
        <f t="shared" si="58"/>
        <v>5</v>
      </c>
      <c r="I261" s="14">
        <f t="shared" si="59"/>
        <v>2016</v>
      </c>
      <c r="J261" s="14">
        <f t="shared" si="60"/>
        <v>2</v>
      </c>
      <c r="K261" s="14">
        <f t="shared" si="61"/>
        <v>4</v>
      </c>
      <c r="L261" s="15">
        <v>27</v>
      </c>
      <c r="M261" s="15">
        <v>1</v>
      </c>
      <c r="N261" s="11" t="s">
        <v>1420</v>
      </c>
      <c r="O261" s="11" t="str">
        <f t="shared" si="55"/>
        <v>Erhvervsskolen Nordsjælland, HTX Hillerød</v>
      </c>
      <c r="P261" s="57" t="s">
        <v>806</v>
      </c>
      <c r="Q261" s="57" t="s">
        <v>807</v>
      </c>
      <c r="R261" s="57" t="s">
        <v>1785</v>
      </c>
      <c r="S261" s="11" t="str">
        <f>VLOOKUP(GYM!R130,Kommune_Regioner!$A$2:$B$99,2,TRUE)</f>
        <v>Hovedstaden</v>
      </c>
      <c r="T261" s="57" t="str">
        <f t="shared" si="56"/>
        <v>Carlsbergvej 34, 3400 Hillerød</v>
      </c>
      <c r="U261" s="95">
        <v>42341</v>
      </c>
      <c r="V261" s="17">
        <v>100</v>
      </c>
      <c r="X261" s="17">
        <f t="shared" si="57"/>
        <v>2700</v>
      </c>
    </row>
    <row r="262" spans="1:41" x14ac:dyDescent="0.3">
      <c r="A262" s="57" t="s">
        <v>240</v>
      </c>
      <c r="B262" s="57" t="s">
        <v>1956</v>
      </c>
      <c r="C262" s="11" t="s">
        <v>1636</v>
      </c>
      <c r="D262" s="57" t="s">
        <v>1978</v>
      </c>
      <c r="E262" s="16">
        <v>42494</v>
      </c>
      <c r="F262" s="94" t="s">
        <v>1979</v>
      </c>
      <c r="G262" s="173">
        <v>20404152</v>
      </c>
      <c r="H262" s="14">
        <f t="shared" si="58"/>
        <v>5</v>
      </c>
      <c r="I262" s="14">
        <f t="shared" si="59"/>
        <v>2016</v>
      </c>
      <c r="J262" s="14">
        <f t="shared" si="60"/>
        <v>2</v>
      </c>
      <c r="K262" s="14">
        <f t="shared" si="61"/>
        <v>4</v>
      </c>
      <c r="L262" s="15">
        <v>27</v>
      </c>
      <c r="M262" s="15">
        <v>1</v>
      </c>
      <c r="N262" s="57" t="s">
        <v>1416</v>
      </c>
      <c r="O262" s="11" t="str">
        <f t="shared" si="55"/>
        <v>Erhvervsskolen Nordsjælland, HTX Hillerød</v>
      </c>
      <c r="P262" s="57" t="s">
        <v>806</v>
      </c>
      <c r="Q262" s="57" t="s">
        <v>807</v>
      </c>
      <c r="R262" s="57" t="s">
        <v>1785</v>
      </c>
      <c r="S262" s="11" t="str">
        <f>VLOOKUP(GYM!R131,Kommune_Regioner!$A$2:$B$99,2,TRUE)</f>
        <v>Hovedstaden</v>
      </c>
      <c r="T262" s="57" t="str">
        <f t="shared" si="56"/>
        <v>Carlsbergvej 34, 3400 Hillerød</v>
      </c>
      <c r="U262" s="95">
        <v>42341</v>
      </c>
      <c r="V262" s="17">
        <v>100</v>
      </c>
      <c r="X262" s="17">
        <f t="shared" si="57"/>
        <v>2700</v>
      </c>
    </row>
    <row r="263" spans="1:41" x14ac:dyDescent="0.3">
      <c r="A263" s="57" t="s">
        <v>240</v>
      </c>
      <c r="B263" s="57" t="s">
        <v>2077</v>
      </c>
      <c r="C263" s="57" t="s">
        <v>1629</v>
      </c>
      <c r="D263" s="57" t="s">
        <v>78</v>
      </c>
      <c r="E263" s="16">
        <v>42500</v>
      </c>
      <c r="F263" s="94" t="s">
        <v>79</v>
      </c>
      <c r="G263" s="173">
        <v>61696739</v>
      </c>
      <c r="H263" s="14">
        <f t="shared" si="58"/>
        <v>5</v>
      </c>
      <c r="I263" s="14">
        <f t="shared" si="59"/>
        <v>2016</v>
      </c>
      <c r="J263" s="14">
        <f t="shared" si="60"/>
        <v>2</v>
      </c>
      <c r="K263" s="14">
        <f t="shared" si="61"/>
        <v>4</v>
      </c>
      <c r="L263" s="15">
        <v>25</v>
      </c>
      <c r="M263" s="15">
        <v>1</v>
      </c>
      <c r="N263" s="57" t="s">
        <v>1416</v>
      </c>
      <c r="O263" s="11" t="str">
        <f t="shared" ref="O263:O284" si="62">C263</f>
        <v>Birkerød Gymnasium - HF - IB &amp; Kostskole</v>
      </c>
      <c r="P263" s="57" t="s">
        <v>1177</v>
      </c>
      <c r="Q263" s="57" t="s">
        <v>1178</v>
      </c>
      <c r="R263" s="57" t="s">
        <v>1804</v>
      </c>
      <c r="S263" s="11" t="str">
        <f>VLOOKUP(GYM!R265,Kommune_Regioner!$A$2:$B$99,2,TRUE)</f>
        <v>Hovedstaden</v>
      </c>
      <c r="T263" s="57" t="str">
        <f t="shared" si="56"/>
        <v>Søndervangen 56, 3460 Birkerød</v>
      </c>
      <c r="U263" s="95">
        <v>42374</v>
      </c>
      <c r="V263" s="17">
        <v>100</v>
      </c>
      <c r="X263" s="17">
        <f t="shared" si="57"/>
        <v>2500</v>
      </c>
      <c r="Y263" s="11" t="s">
        <v>2096</v>
      </c>
    </row>
    <row r="264" spans="1:41" x14ac:dyDescent="0.3">
      <c r="A264" s="57" t="s">
        <v>240</v>
      </c>
      <c r="B264" s="57" t="s">
        <v>1691</v>
      </c>
      <c r="C264" s="57" t="s">
        <v>54</v>
      </c>
      <c r="D264" s="57" t="s">
        <v>1717</v>
      </c>
      <c r="E264" s="16">
        <v>42501</v>
      </c>
      <c r="F264" s="94" t="s">
        <v>1734</v>
      </c>
      <c r="G264" s="173">
        <v>25678196</v>
      </c>
      <c r="H264" s="14">
        <f t="shared" si="58"/>
        <v>5</v>
      </c>
      <c r="I264" s="14">
        <f t="shared" si="59"/>
        <v>2016</v>
      </c>
      <c r="J264" s="14">
        <f t="shared" si="60"/>
        <v>2</v>
      </c>
      <c r="K264" s="14">
        <f t="shared" si="61"/>
        <v>4</v>
      </c>
      <c r="L264" s="15">
        <v>27</v>
      </c>
      <c r="M264" s="15">
        <v>1</v>
      </c>
      <c r="N264" s="57" t="s">
        <v>1417</v>
      </c>
      <c r="O264" s="11" t="str">
        <f t="shared" si="62"/>
        <v>Roskilde Gymnasium</v>
      </c>
      <c r="P264" s="57" t="s">
        <v>1747</v>
      </c>
      <c r="Q264" s="57" t="s">
        <v>1174</v>
      </c>
      <c r="R264" s="57" t="s">
        <v>1787</v>
      </c>
      <c r="S264" s="11" t="str">
        <f>VLOOKUP(GYM!R201,Kommune_Regioner!$A$2:$B$99,2,TRUE)</f>
        <v>Hovedstaden</v>
      </c>
      <c r="T264" s="57" t="str">
        <f t="shared" si="56"/>
        <v>Domkirkepladsen 3, 4000 Roskilde</v>
      </c>
      <c r="U264" s="95">
        <v>42325</v>
      </c>
      <c r="V264" s="17">
        <v>100</v>
      </c>
      <c r="X264" s="17">
        <f t="shared" si="57"/>
        <v>2700</v>
      </c>
      <c r="Y264" s="11" t="s">
        <v>1773</v>
      </c>
    </row>
    <row r="265" spans="1:41" ht="27.6" x14ac:dyDescent="0.3">
      <c r="A265" s="57" t="s">
        <v>240</v>
      </c>
      <c r="B265" s="57" t="s">
        <v>2113</v>
      </c>
      <c r="C265" s="57" t="s">
        <v>43</v>
      </c>
      <c r="D265" s="57" t="s">
        <v>738</v>
      </c>
      <c r="E265" s="16">
        <v>42502</v>
      </c>
      <c r="F265" s="94" t="s">
        <v>726</v>
      </c>
      <c r="G265" s="173">
        <v>24677788</v>
      </c>
      <c r="H265" s="14">
        <f t="shared" si="58"/>
        <v>5</v>
      </c>
      <c r="I265" s="14">
        <f t="shared" si="59"/>
        <v>2016</v>
      </c>
      <c r="J265" s="14">
        <f t="shared" si="60"/>
        <v>2</v>
      </c>
      <c r="K265" s="14">
        <f t="shared" si="61"/>
        <v>4</v>
      </c>
      <c r="L265" s="15">
        <v>20</v>
      </c>
      <c r="M265" s="15">
        <v>1</v>
      </c>
      <c r="N265" s="57" t="s">
        <v>1415</v>
      </c>
      <c r="O265" s="11" t="str">
        <f t="shared" si="62"/>
        <v>Gribskov Gymnasium</v>
      </c>
      <c r="P265" s="57" t="s">
        <v>1215</v>
      </c>
      <c r="Q265" s="57" t="s">
        <v>1759</v>
      </c>
      <c r="R265" s="57" t="s">
        <v>1781</v>
      </c>
      <c r="S265" s="57"/>
      <c r="T265" s="57" t="str">
        <f t="shared" si="56"/>
        <v>Østergade 52, 3200 Helsinge</v>
      </c>
      <c r="U265" s="95">
        <v>42394</v>
      </c>
      <c r="V265" s="17">
        <v>100</v>
      </c>
      <c r="X265" s="17">
        <f t="shared" si="57"/>
        <v>2000</v>
      </c>
      <c r="Y265" s="163" t="s">
        <v>2118</v>
      </c>
      <c r="AI265" s="57" t="s">
        <v>928</v>
      </c>
    </row>
    <row r="266" spans="1:41" x14ac:dyDescent="0.3">
      <c r="A266" s="57" t="s">
        <v>240</v>
      </c>
      <c r="B266" s="57" t="s">
        <v>2083</v>
      </c>
      <c r="C266" s="57" t="s">
        <v>273</v>
      </c>
      <c r="D266" s="57" t="s">
        <v>2085</v>
      </c>
      <c r="E266" s="16">
        <v>42503</v>
      </c>
      <c r="F266" s="94" t="s">
        <v>2086</v>
      </c>
      <c r="G266" s="173">
        <v>60850717</v>
      </c>
      <c r="H266" s="14">
        <f t="shared" si="58"/>
        <v>5</v>
      </c>
      <c r="I266" s="14">
        <f t="shared" si="59"/>
        <v>2016</v>
      </c>
      <c r="J266" s="14">
        <f t="shared" si="60"/>
        <v>2</v>
      </c>
      <c r="K266" s="14">
        <f t="shared" si="61"/>
        <v>4</v>
      </c>
      <c r="L266" s="15">
        <v>24</v>
      </c>
      <c r="M266" s="15">
        <v>1</v>
      </c>
      <c r="N266" s="57" t="s">
        <v>1416</v>
      </c>
      <c r="O266" s="11" t="str">
        <f t="shared" si="62"/>
        <v>Rysensteen Gymnasium</v>
      </c>
      <c r="P266" s="57" t="s">
        <v>1083</v>
      </c>
      <c r="Q266" s="57" t="s">
        <v>1752</v>
      </c>
      <c r="R266" s="57" t="s">
        <v>1782</v>
      </c>
      <c r="S266" s="57"/>
      <c r="T266" s="57" t="str">
        <f t="shared" si="56"/>
        <v>Tietgensgade 74, 1704 København V</v>
      </c>
      <c r="U266" s="95">
        <v>42382</v>
      </c>
      <c r="V266" s="17">
        <v>100</v>
      </c>
      <c r="X266" s="17">
        <f t="shared" si="57"/>
        <v>2400</v>
      </c>
      <c r="Y266" s="11" t="s">
        <v>2087</v>
      </c>
    </row>
    <row r="267" spans="1:41" x14ac:dyDescent="0.3">
      <c r="A267" s="57" t="s">
        <v>240</v>
      </c>
      <c r="B267" s="57" t="s">
        <v>2079</v>
      </c>
      <c r="C267" s="57" t="s">
        <v>1629</v>
      </c>
      <c r="D267" s="57" t="s">
        <v>2094</v>
      </c>
      <c r="E267" s="16">
        <v>42507</v>
      </c>
      <c r="F267" s="94" t="s">
        <v>1209</v>
      </c>
      <c r="G267" s="173">
        <v>22913753</v>
      </c>
      <c r="H267" s="14">
        <f t="shared" si="58"/>
        <v>5</v>
      </c>
      <c r="I267" s="14">
        <f t="shared" si="59"/>
        <v>2016</v>
      </c>
      <c r="J267" s="14">
        <f t="shared" si="60"/>
        <v>2</v>
      </c>
      <c r="K267" s="14">
        <f t="shared" si="61"/>
        <v>4</v>
      </c>
      <c r="L267" s="15">
        <v>20</v>
      </c>
      <c r="M267" s="15">
        <v>1</v>
      </c>
      <c r="N267" s="57" t="s">
        <v>1416</v>
      </c>
      <c r="O267" s="11" t="str">
        <f t="shared" si="62"/>
        <v>Birkerød Gymnasium - HF - IB &amp; Kostskole</v>
      </c>
      <c r="P267" s="57" t="s">
        <v>1177</v>
      </c>
      <c r="Q267" s="57" t="s">
        <v>1178</v>
      </c>
      <c r="R267" s="57" t="s">
        <v>1804</v>
      </c>
      <c r="S267" s="57"/>
      <c r="T267" s="57" t="str">
        <f t="shared" si="56"/>
        <v>Søndervangen 56, 3460 Birkerød</v>
      </c>
      <c r="U267" s="95">
        <v>42376</v>
      </c>
      <c r="V267" s="17">
        <v>100</v>
      </c>
      <c r="X267" s="17">
        <f t="shared" si="57"/>
        <v>2000</v>
      </c>
      <c r="Y267" s="11" t="s">
        <v>2095</v>
      </c>
    </row>
    <row r="268" spans="1:41" x14ac:dyDescent="0.3">
      <c r="A268" s="57" t="s">
        <v>240</v>
      </c>
      <c r="B268" s="57" t="s">
        <v>1694</v>
      </c>
      <c r="C268" s="57" t="s">
        <v>1702</v>
      </c>
      <c r="D268" s="57" t="s">
        <v>1765</v>
      </c>
      <c r="E268" s="16">
        <v>42508</v>
      </c>
      <c r="F268" s="94" t="s">
        <v>1737</v>
      </c>
      <c r="G268" s="173">
        <v>30825556</v>
      </c>
      <c r="H268" s="14">
        <f t="shared" si="58"/>
        <v>5</v>
      </c>
      <c r="I268" s="14">
        <f t="shared" si="59"/>
        <v>2016</v>
      </c>
      <c r="J268" s="14">
        <f t="shared" si="60"/>
        <v>2</v>
      </c>
      <c r="K268" s="14">
        <f t="shared" si="61"/>
        <v>4</v>
      </c>
      <c r="L268" s="15">
        <v>30</v>
      </c>
      <c r="M268" s="15">
        <v>2</v>
      </c>
      <c r="N268" s="11" t="s">
        <v>1421</v>
      </c>
      <c r="O268" s="11" t="str">
        <f t="shared" si="62"/>
        <v>Stenhus Gymnasium og HF</v>
      </c>
      <c r="P268" s="57" t="s">
        <v>1743</v>
      </c>
      <c r="Q268" s="57" t="s">
        <v>1639</v>
      </c>
      <c r="R268" s="57" t="s">
        <v>1807</v>
      </c>
      <c r="S268" s="11" t="str">
        <f>VLOOKUP(GYM!R229,Kommune_Regioner!$A$2:$B$99,2,TRUE)</f>
        <v>Hovedstaden</v>
      </c>
      <c r="T268" s="57" t="str">
        <f t="shared" ref="T268:T299" si="63">P268&amp;", "&amp;Q268</f>
        <v>Stenhusvej 20, 4300 Holbæk</v>
      </c>
      <c r="U268" s="95">
        <v>42325</v>
      </c>
      <c r="V268" s="17">
        <v>100</v>
      </c>
      <c r="X268" s="17">
        <f t="shared" si="57"/>
        <v>3000</v>
      </c>
    </row>
    <row r="269" spans="1:41" x14ac:dyDescent="0.3">
      <c r="A269" s="57" t="s">
        <v>240</v>
      </c>
      <c r="B269" s="57" t="s">
        <v>1690</v>
      </c>
      <c r="C269" s="57" t="s">
        <v>352</v>
      </c>
      <c r="D269" s="57" t="s">
        <v>1716</v>
      </c>
      <c r="E269" s="16">
        <v>42509</v>
      </c>
      <c r="F269" s="94" t="s">
        <v>1733</v>
      </c>
      <c r="G269" s="173">
        <v>26813503</v>
      </c>
      <c r="H269" s="14">
        <f t="shared" si="58"/>
        <v>5</v>
      </c>
      <c r="I269" s="14">
        <f t="shared" si="59"/>
        <v>2016</v>
      </c>
      <c r="J269" s="14">
        <f t="shared" si="60"/>
        <v>2</v>
      </c>
      <c r="K269" s="14">
        <f t="shared" si="61"/>
        <v>4</v>
      </c>
      <c r="L269" s="15">
        <v>15</v>
      </c>
      <c r="M269" s="15">
        <v>1</v>
      </c>
      <c r="N269" s="11" t="s">
        <v>1421</v>
      </c>
      <c r="O269" s="11" t="str">
        <f t="shared" si="62"/>
        <v>Rungsted Gymnasium</v>
      </c>
      <c r="P269" s="57" t="s">
        <v>1961</v>
      </c>
      <c r="Q269" s="57" t="s">
        <v>1757</v>
      </c>
      <c r="R269" s="57" t="s">
        <v>1833</v>
      </c>
      <c r="S269" s="11" t="str">
        <f>VLOOKUP(GYM!R205,Kommune_Regioner!$A$2:$B$99,2,TRUE)</f>
        <v>Hovedstaden</v>
      </c>
      <c r="T269" s="57" t="str">
        <f t="shared" si="63"/>
        <v>Stadion Alle, 2960 Rungsted kyst</v>
      </c>
      <c r="U269" s="95">
        <v>42325</v>
      </c>
      <c r="V269" s="17">
        <v>100</v>
      </c>
      <c r="X269" s="17">
        <f t="shared" si="57"/>
        <v>1500</v>
      </c>
    </row>
    <row r="270" spans="1:41" x14ac:dyDescent="0.3">
      <c r="A270" s="57" t="s">
        <v>240</v>
      </c>
      <c r="B270" s="57" t="s">
        <v>2114</v>
      </c>
      <c r="C270" s="57" t="s">
        <v>2115</v>
      </c>
      <c r="D270" s="57" t="s">
        <v>2116</v>
      </c>
      <c r="E270" s="16">
        <v>42515</v>
      </c>
      <c r="F270" s="94" t="s">
        <v>2119</v>
      </c>
      <c r="G270" s="173">
        <v>51360563</v>
      </c>
      <c r="H270" s="14">
        <f t="shared" si="58"/>
        <v>5</v>
      </c>
      <c r="I270" s="14">
        <f t="shared" si="59"/>
        <v>2016</v>
      </c>
      <c r="J270" s="14">
        <f t="shared" si="60"/>
        <v>2</v>
      </c>
      <c r="K270" s="14">
        <f t="shared" si="61"/>
        <v>4</v>
      </c>
      <c r="L270" s="15">
        <v>22</v>
      </c>
      <c r="M270" s="15">
        <v>2</v>
      </c>
      <c r="N270" s="57" t="s">
        <v>1421</v>
      </c>
      <c r="O270" s="11" t="str">
        <f t="shared" si="62"/>
        <v>CELF</v>
      </c>
      <c r="P270" s="57" t="s">
        <v>2120</v>
      </c>
      <c r="Q270" s="57" t="s">
        <v>2121</v>
      </c>
      <c r="R270" s="57" t="s">
        <v>1869</v>
      </c>
      <c r="S270" s="57"/>
      <c r="T270" s="57" t="str">
        <f t="shared" si="63"/>
        <v>Kringelborg Alle 7, 4800 Nykøbing F</v>
      </c>
      <c r="U270" s="95">
        <v>42394</v>
      </c>
      <c r="V270" s="17">
        <v>100</v>
      </c>
      <c r="X270" s="17">
        <f t="shared" si="57"/>
        <v>2200</v>
      </c>
    </row>
    <row r="271" spans="1:41" s="92" customFormat="1" x14ac:dyDescent="0.3">
      <c r="A271" s="177" t="s">
        <v>237</v>
      </c>
      <c r="B271" s="92" t="s">
        <v>2112</v>
      </c>
      <c r="C271" s="92" t="s">
        <v>633</v>
      </c>
      <c r="D271" s="92" t="s">
        <v>707</v>
      </c>
      <c r="E271" s="220">
        <v>42517</v>
      </c>
      <c r="F271" s="221" t="s">
        <v>709</v>
      </c>
      <c r="G271" s="222">
        <v>40685274</v>
      </c>
      <c r="H271" s="223">
        <f t="shared" si="58"/>
        <v>5</v>
      </c>
      <c r="I271" s="223">
        <f t="shared" si="59"/>
        <v>2016</v>
      </c>
      <c r="J271" s="223">
        <f t="shared" si="60"/>
        <v>2</v>
      </c>
      <c r="K271" s="223">
        <f t="shared" si="61"/>
        <v>4</v>
      </c>
      <c r="L271" s="224">
        <v>28</v>
      </c>
      <c r="M271" s="224">
        <v>2</v>
      </c>
      <c r="N271" s="225" t="s">
        <v>1420</v>
      </c>
      <c r="O271" s="225" t="str">
        <f t="shared" si="62"/>
        <v>Vordingborg Gymnasium &amp; HF</v>
      </c>
      <c r="P271" s="92" t="s">
        <v>1429</v>
      </c>
      <c r="Q271" s="92" t="s">
        <v>1430</v>
      </c>
      <c r="R271" s="92" t="s">
        <v>1843</v>
      </c>
      <c r="T271" s="92" t="str">
        <f t="shared" si="63"/>
        <v>Chr. Richardtsvej 45, 4760 Vordingborg</v>
      </c>
      <c r="U271" s="227">
        <v>42387</v>
      </c>
      <c r="V271" s="228">
        <v>100</v>
      </c>
      <c r="W271" s="224"/>
      <c r="X271" s="228">
        <f t="shared" si="57"/>
        <v>2800</v>
      </c>
      <c r="Y271" s="225" t="s">
        <v>2117</v>
      </c>
      <c r="Z271" s="229"/>
      <c r="AH271" s="227"/>
      <c r="AO271" s="227"/>
    </row>
    <row r="272" spans="1:41" x14ac:dyDescent="0.3">
      <c r="A272" s="177" t="s">
        <v>237</v>
      </c>
      <c r="B272" s="178" t="s">
        <v>1265</v>
      </c>
      <c r="C272" s="177" t="s">
        <v>1633</v>
      </c>
      <c r="D272" s="177" t="s">
        <v>153</v>
      </c>
      <c r="E272" s="179" t="s">
        <v>239</v>
      </c>
      <c r="F272" s="180" t="s">
        <v>257</v>
      </c>
      <c r="G272" s="181"/>
      <c r="H272" s="182" t="e">
        <f t="shared" si="58"/>
        <v>#VALUE!</v>
      </c>
      <c r="I272" s="182" t="e">
        <f t="shared" si="59"/>
        <v>#VALUE!</v>
      </c>
      <c r="J272" s="182">
        <f t="shared" si="60"/>
        <v>2</v>
      </c>
      <c r="K272" s="182">
        <f t="shared" si="61"/>
        <v>4</v>
      </c>
      <c r="L272" s="183">
        <v>28</v>
      </c>
      <c r="M272" s="183">
        <v>1</v>
      </c>
      <c r="N272" s="177" t="s">
        <v>1415</v>
      </c>
      <c r="O272" s="177" t="str">
        <f t="shared" si="62"/>
        <v>Grindsted Gymnasium &amp; HF</v>
      </c>
      <c r="P272" s="177" t="s">
        <v>934</v>
      </c>
      <c r="Q272" s="177" t="s">
        <v>935</v>
      </c>
      <c r="R272" s="177" t="s">
        <v>1809</v>
      </c>
      <c r="S272" s="184" t="str">
        <f>VLOOKUP(GYM!R100,Kommune_Regioner!$A$2:$B$99,2,TRUE)</f>
        <v>Hovedstaden</v>
      </c>
      <c r="T272" s="185" t="str">
        <f t="shared" si="63"/>
        <v>Tinghusgade 20, 7200 Grindsted</v>
      </c>
      <c r="U272" s="179">
        <v>41787</v>
      </c>
      <c r="V272" s="186">
        <v>50</v>
      </c>
      <c r="W272" s="186" t="s">
        <v>239</v>
      </c>
      <c r="X272" s="186">
        <f t="shared" si="57"/>
        <v>1400</v>
      </c>
      <c r="Y272" s="177"/>
      <c r="Z272" s="187" t="s">
        <v>239</v>
      </c>
      <c r="AA272" s="177" t="s">
        <v>239</v>
      </c>
      <c r="AB272" s="177" t="s">
        <v>239</v>
      </c>
      <c r="AC272" s="177" t="str">
        <f>D272</f>
        <v>Heidi Nystrand</v>
      </c>
      <c r="AD272" s="177" t="s">
        <v>239</v>
      </c>
      <c r="AE272" s="177" t="s">
        <v>239</v>
      </c>
      <c r="AF272" s="177"/>
      <c r="AG272" s="177"/>
      <c r="AH272" s="189" t="s">
        <v>239</v>
      </c>
      <c r="AI272" s="177" t="str">
        <f>"DL_"&amp;B272</f>
        <v>DL_F13-029</v>
      </c>
      <c r="AJ272" s="177"/>
      <c r="AK272" s="177"/>
      <c r="AL272" s="177"/>
      <c r="AM272" s="177"/>
      <c r="AN272" s="177"/>
      <c r="AO272" s="189"/>
    </row>
    <row r="273" spans="1:41" x14ac:dyDescent="0.3">
      <c r="A273" s="177" t="s">
        <v>237</v>
      </c>
      <c r="B273" s="178" t="s">
        <v>1266</v>
      </c>
      <c r="C273" s="177" t="s">
        <v>1633</v>
      </c>
      <c r="D273" s="177" t="s">
        <v>153</v>
      </c>
      <c r="E273" s="179" t="s">
        <v>239</v>
      </c>
      <c r="F273" s="180" t="s">
        <v>257</v>
      </c>
      <c r="G273" s="181"/>
      <c r="H273" s="182" t="e">
        <f t="shared" si="58"/>
        <v>#VALUE!</v>
      </c>
      <c r="I273" s="182" t="e">
        <f t="shared" si="59"/>
        <v>#VALUE!</v>
      </c>
      <c r="J273" s="182">
        <f t="shared" si="60"/>
        <v>2</v>
      </c>
      <c r="K273" s="182">
        <f t="shared" si="61"/>
        <v>4</v>
      </c>
      <c r="L273" s="183">
        <v>28</v>
      </c>
      <c r="M273" s="183">
        <v>1</v>
      </c>
      <c r="N273" s="177" t="s">
        <v>1415</v>
      </c>
      <c r="O273" s="177" t="str">
        <f t="shared" si="62"/>
        <v>Grindsted Gymnasium &amp; HF</v>
      </c>
      <c r="P273" s="177" t="s">
        <v>934</v>
      </c>
      <c r="Q273" s="177" t="s">
        <v>935</v>
      </c>
      <c r="R273" s="177" t="s">
        <v>1809</v>
      </c>
      <c r="S273" s="184" t="str">
        <f>VLOOKUP(GYM!R101,Kommune_Regioner!$A$2:$B$99,2,TRUE)</f>
        <v>Sjælland</v>
      </c>
      <c r="T273" s="185" t="str">
        <f t="shared" si="63"/>
        <v>Tinghusgade 20, 7200 Grindsted</v>
      </c>
      <c r="U273" s="179">
        <v>41913</v>
      </c>
      <c r="V273" s="186">
        <v>100</v>
      </c>
      <c r="W273" s="186" t="s">
        <v>239</v>
      </c>
      <c r="X273" s="186">
        <f t="shared" si="57"/>
        <v>2800</v>
      </c>
      <c r="Y273" s="177"/>
      <c r="Z273" s="187" t="s">
        <v>239</v>
      </c>
      <c r="AA273" s="177" t="s">
        <v>239</v>
      </c>
      <c r="AB273" s="177" t="s">
        <v>239</v>
      </c>
      <c r="AC273" s="177" t="str">
        <f>D273</f>
        <v>Heidi Nystrand</v>
      </c>
      <c r="AD273" s="177" t="s">
        <v>239</v>
      </c>
      <c r="AE273" s="177" t="s">
        <v>239</v>
      </c>
      <c r="AF273" s="177"/>
      <c r="AG273" s="177"/>
      <c r="AH273" s="189" t="s">
        <v>239</v>
      </c>
      <c r="AI273" s="177" t="str">
        <f>"DL_"&amp;B273</f>
        <v>DL_F13-030</v>
      </c>
      <c r="AJ273" s="177"/>
      <c r="AK273" s="177"/>
      <c r="AL273" s="177"/>
      <c r="AM273" s="177"/>
      <c r="AN273" s="177"/>
      <c r="AO273" s="189"/>
    </row>
    <row r="274" spans="1:41" x14ac:dyDescent="0.3">
      <c r="A274" s="177" t="s">
        <v>237</v>
      </c>
      <c r="B274" s="178" t="s">
        <v>1289</v>
      </c>
      <c r="C274" s="177" t="s">
        <v>1633</v>
      </c>
      <c r="D274" s="177" t="s">
        <v>256</v>
      </c>
      <c r="E274" s="179" t="s">
        <v>239</v>
      </c>
      <c r="F274" s="180" t="s">
        <v>258</v>
      </c>
      <c r="G274" s="181"/>
      <c r="H274" s="182" t="e">
        <f t="shared" si="58"/>
        <v>#VALUE!</v>
      </c>
      <c r="I274" s="182" t="e">
        <f t="shared" si="59"/>
        <v>#VALUE!</v>
      </c>
      <c r="J274" s="182">
        <f t="shared" si="60"/>
        <v>2</v>
      </c>
      <c r="K274" s="182">
        <f t="shared" si="61"/>
        <v>4</v>
      </c>
      <c r="L274" s="183">
        <v>16</v>
      </c>
      <c r="M274" s="183">
        <v>1</v>
      </c>
      <c r="N274" s="177" t="s">
        <v>1419</v>
      </c>
      <c r="O274" s="177" t="str">
        <f t="shared" si="62"/>
        <v>Grindsted Gymnasium &amp; HF</v>
      </c>
      <c r="P274" s="177" t="s">
        <v>934</v>
      </c>
      <c r="Q274" s="177" t="s">
        <v>935</v>
      </c>
      <c r="R274" s="177" t="s">
        <v>1809</v>
      </c>
      <c r="S274" s="184" t="str">
        <f>VLOOKUP(GYM!R102,Kommune_Regioner!$A$2:$B$99,2,TRUE)</f>
        <v>Nordjylland</v>
      </c>
      <c r="T274" s="185" t="str">
        <f t="shared" si="63"/>
        <v>Tinghusgade 20, 7200 Grindsted</v>
      </c>
      <c r="U274" s="179">
        <v>41855</v>
      </c>
      <c r="V274" s="186">
        <v>100</v>
      </c>
      <c r="W274" s="186" t="s">
        <v>239</v>
      </c>
      <c r="X274" s="186">
        <f t="shared" si="57"/>
        <v>1600</v>
      </c>
      <c r="Y274" s="177"/>
      <c r="Z274" s="187" t="s">
        <v>239</v>
      </c>
      <c r="AA274" s="177"/>
      <c r="AB274" s="177"/>
      <c r="AC274" s="177" t="str">
        <f>D274</f>
        <v>Anja Lykke Hundebøll Nielsen</v>
      </c>
      <c r="AD274" s="177"/>
      <c r="AE274" s="177"/>
      <c r="AF274" s="177"/>
      <c r="AG274" s="177"/>
      <c r="AH274" s="189"/>
      <c r="AI274" s="177" t="str">
        <f>"DL_"&amp;B274</f>
        <v>DL_F14-001</v>
      </c>
      <c r="AJ274" s="177"/>
      <c r="AK274" s="177"/>
      <c r="AL274" s="177"/>
      <c r="AM274" s="177"/>
      <c r="AN274" s="177"/>
      <c r="AO274" s="189"/>
    </row>
    <row r="275" spans="1:41" x14ac:dyDescent="0.3">
      <c r="H275" s="14">
        <f t="shared" si="58"/>
        <v>1</v>
      </c>
      <c r="I275" s="14">
        <f t="shared" si="59"/>
        <v>1900</v>
      </c>
      <c r="J275" s="14">
        <f t="shared" si="60"/>
        <v>1</v>
      </c>
      <c r="K275" s="14" t="str">
        <f t="shared" si="61"/>
        <v>NA</v>
      </c>
      <c r="O275" s="11">
        <f t="shared" si="62"/>
        <v>0</v>
      </c>
      <c r="T275" s="57" t="str">
        <f t="shared" si="63"/>
        <v xml:space="preserve">, </v>
      </c>
      <c r="V275" s="17">
        <v>100</v>
      </c>
      <c r="X275" s="17">
        <f t="shared" si="57"/>
        <v>0</v>
      </c>
    </row>
    <row r="276" spans="1:41" x14ac:dyDescent="0.3">
      <c r="H276" s="14">
        <f t="shared" si="58"/>
        <v>1</v>
      </c>
      <c r="I276" s="14">
        <f t="shared" si="59"/>
        <v>1900</v>
      </c>
      <c r="J276" s="14">
        <f t="shared" si="60"/>
        <v>1</v>
      </c>
      <c r="K276" s="14" t="str">
        <f t="shared" si="61"/>
        <v>NA</v>
      </c>
      <c r="O276" s="11">
        <f t="shared" si="62"/>
        <v>0</v>
      </c>
      <c r="T276" s="57" t="str">
        <f t="shared" si="63"/>
        <v xml:space="preserve">, </v>
      </c>
      <c r="V276" s="17">
        <v>100</v>
      </c>
      <c r="X276" s="17">
        <f t="shared" si="57"/>
        <v>0</v>
      </c>
    </row>
    <row r="277" spans="1:41" x14ac:dyDescent="0.3">
      <c r="H277" s="14">
        <f t="shared" si="58"/>
        <v>1</v>
      </c>
      <c r="I277" s="14">
        <f t="shared" si="59"/>
        <v>1900</v>
      </c>
      <c r="J277" s="14">
        <f t="shared" si="60"/>
        <v>1</v>
      </c>
      <c r="K277" s="14" t="str">
        <f t="shared" si="61"/>
        <v>NA</v>
      </c>
      <c r="O277" s="11">
        <f t="shared" si="62"/>
        <v>0</v>
      </c>
      <c r="T277" s="57" t="str">
        <f t="shared" si="63"/>
        <v xml:space="preserve">, </v>
      </c>
      <c r="V277" s="17">
        <v>100</v>
      </c>
      <c r="X277" s="17">
        <f t="shared" si="57"/>
        <v>0</v>
      </c>
    </row>
    <row r="278" spans="1:41" x14ac:dyDescent="0.3">
      <c r="H278" s="14">
        <f t="shared" si="58"/>
        <v>1</v>
      </c>
      <c r="I278" s="14">
        <f t="shared" si="59"/>
        <v>1900</v>
      </c>
      <c r="J278" s="14">
        <f t="shared" si="60"/>
        <v>1</v>
      </c>
      <c r="K278" s="14" t="str">
        <f t="shared" si="61"/>
        <v>NA</v>
      </c>
      <c r="O278" s="11">
        <f t="shared" si="62"/>
        <v>0</v>
      </c>
      <c r="T278" s="57" t="str">
        <f t="shared" si="63"/>
        <v xml:space="preserve">, </v>
      </c>
      <c r="V278" s="17">
        <v>100</v>
      </c>
      <c r="X278" s="17">
        <f t="shared" si="57"/>
        <v>0</v>
      </c>
    </row>
    <row r="279" spans="1:41" x14ac:dyDescent="0.3">
      <c r="H279" s="14">
        <f t="shared" si="58"/>
        <v>1</v>
      </c>
      <c r="I279" s="14">
        <f t="shared" si="59"/>
        <v>1900</v>
      </c>
      <c r="J279" s="14">
        <f t="shared" si="60"/>
        <v>1</v>
      </c>
      <c r="K279" s="14" t="str">
        <f t="shared" si="61"/>
        <v>NA</v>
      </c>
      <c r="O279" s="11">
        <f t="shared" si="62"/>
        <v>0</v>
      </c>
      <c r="T279" s="57" t="str">
        <f t="shared" si="63"/>
        <v xml:space="preserve">, </v>
      </c>
      <c r="V279" s="17">
        <v>100</v>
      </c>
      <c r="X279" s="17">
        <f t="shared" si="57"/>
        <v>0</v>
      </c>
    </row>
    <row r="280" spans="1:41" x14ac:dyDescent="0.3">
      <c r="H280" s="14">
        <f t="shared" si="58"/>
        <v>1</v>
      </c>
      <c r="I280" s="14">
        <f t="shared" si="59"/>
        <v>1900</v>
      </c>
      <c r="J280" s="14">
        <f t="shared" si="60"/>
        <v>1</v>
      </c>
      <c r="K280" s="14" t="str">
        <f t="shared" si="61"/>
        <v>NA</v>
      </c>
      <c r="O280" s="11">
        <f t="shared" si="62"/>
        <v>0</v>
      </c>
      <c r="T280" s="57" t="str">
        <f t="shared" si="63"/>
        <v xml:space="preserve">, </v>
      </c>
      <c r="V280" s="17">
        <v>100</v>
      </c>
      <c r="X280" s="17">
        <f t="shared" si="57"/>
        <v>0</v>
      </c>
    </row>
    <row r="281" spans="1:41" x14ac:dyDescent="0.3">
      <c r="H281" s="14">
        <f t="shared" si="58"/>
        <v>1</v>
      </c>
      <c r="I281" s="14">
        <f t="shared" si="59"/>
        <v>1900</v>
      </c>
      <c r="J281" s="14">
        <f t="shared" si="60"/>
        <v>1</v>
      </c>
      <c r="K281" s="14" t="str">
        <f t="shared" si="61"/>
        <v>NA</v>
      </c>
      <c r="O281" s="11">
        <f t="shared" si="62"/>
        <v>0</v>
      </c>
      <c r="T281" s="57" t="str">
        <f t="shared" si="63"/>
        <v xml:space="preserve">, </v>
      </c>
      <c r="V281" s="17">
        <v>100</v>
      </c>
      <c r="X281" s="17">
        <f t="shared" si="57"/>
        <v>0</v>
      </c>
    </row>
    <row r="282" spans="1:41" x14ac:dyDescent="0.3">
      <c r="H282" s="14">
        <f t="shared" si="58"/>
        <v>1</v>
      </c>
      <c r="I282" s="14">
        <f t="shared" si="59"/>
        <v>1900</v>
      </c>
      <c r="J282" s="14">
        <f t="shared" si="60"/>
        <v>1</v>
      </c>
      <c r="K282" s="14" t="str">
        <f t="shared" si="61"/>
        <v>NA</v>
      </c>
      <c r="O282" s="11">
        <f t="shared" si="62"/>
        <v>0</v>
      </c>
      <c r="T282" s="57" t="str">
        <f t="shared" si="63"/>
        <v xml:space="preserve">, </v>
      </c>
      <c r="V282" s="17">
        <v>100</v>
      </c>
      <c r="X282" s="17">
        <f t="shared" si="57"/>
        <v>0</v>
      </c>
    </row>
    <row r="283" spans="1:41" x14ac:dyDescent="0.3">
      <c r="H283" s="14">
        <f t="shared" si="58"/>
        <v>1</v>
      </c>
      <c r="I283" s="14">
        <f t="shared" si="59"/>
        <v>1900</v>
      </c>
      <c r="J283" s="14">
        <f t="shared" si="60"/>
        <v>1</v>
      </c>
      <c r="K283" s="14" t="str">
        <f t="shared" si="61"/>
        <v>NA</v>
      </c>
      <c r="O283" s="11">
        <f t="shared" si="62"/>
        <v>0</v>
      </c>
      <c r="T283" s="57" t="str">
        <f t="shared" si="63"/>
        <v xml:space="preserve">, </v>
      </c>
      <c r="V283" s="17">
        <v>100</v>
      </c>
      <c r="X283" s="17">
        <f t="shared" si="57"/>
        <v>0</v>
      </c>
    </row>
    <row r="284" spans="1:41" x14ac:dyDescent="0.3">
      <c r="H284" s="14">
        <f t="shared" si="58"/>
        <v>1</v>
      </c>
      <c r="I284" s="14">
        <f t="shared" si="59"/>
        <v>1900</v>
      </c>
      <c r="J284" s="14">
        <f t="shared" si="60"/>
        <v>1</v>
      </c>
      <c r="K284" s="14" t="str">
        <f t="shared" si="61"/>
        <v>NA</v>
      </c>
      <c r="O284" s="11">
        <f t="shared" si="62"/>
        <v>0</v>
      </c>
      <c r="T284" s="57" t="str">
        <f t="shared" si="63"/>
        <v xml:space="preserve">, </v>
      </c>
      <c r="V284" s="17">
        <v>100</v>
      </c>
      <c r="X284" s="17">
        <f t="shared" si="57"/>
        <v>0</v>
      </c>
    </row>
    <row r="285" spans="1:41" x14ac:dyDescent="0.3">
      <c r="H285" s="14">
        <f t="shared" si="58"/>
        <v>1</v>
      </c>
      <c r="I285" s="14">
        <f t="shared" si="59"/>
        <v>1900</v>
      </c>
      <c r="J285" s="14">
        <f t="shared" si="60"/>
        <v>1</v>
      </c>
      <c r="K285" s="14" t="str">
        <f t="shared" si="61"/>
        <v>NA</v>
      </c>
      <c r="T285" s="57" t="str">
        <f t="shared" si="63"/>
        <v xml:space="preserve">, </v>
      </c>
      <c r="V285" s="17">
        <v>100</v>
      </c>
      <c r="X285" s="17">
        <f t="shared" ref="X285:X307" si="64">V285*L285</f>
        <v>0</v>
      </c>
    </row>
    <row r="286" spans="1:41" x14ac:dyDescent="0.3">
      <c r="H286" s="14">
        <f t="shared" si="58"/>
        <v>1</v>
      </c>
      <c r="I286" s="14">
        <f t="shared" si="59"/>
        <v>1900</v>
      </c>
      <c r="J286" s="14">
        <f t="shared" si="60"/>
        <v>1</v>
      </c>
      <c r="K286" s="14" t="str">
        <f t="shared" si="61"/>
        <v>NA</v>
      </c>
      <c r="T286" s="57" t="str">
        <f t="shared" si="63"/>
        <v xml:space="preserve">, </v>
      </c>
      <c r="V286" s="17">
        <v>100</v>
      </c>
      <c r="X286" s="17">
        <f t="shared" si="64"/>
        <v>0</v>
      </c>
    </row>
    <row r="287" spans="1:41" x14ac:dyDescent="0.3">
      <c r="H287" s="14">
        <f t="shared" si="58"/>
        <v>1</v>
      </c>
      <c r="I287" s="14">
        <f t="shared" si="59"/>
        <v>1900</v>
      </c>
      <c r="J287" s="14">
        <f t="shared" si="60"/>
        <v>1</v>
      </c>
      <c r="K287" s="14" t="str">
        <f t="shared" si="61"/>
        <v>NA</v>
      </c>
      <c r="T287" s="57" t="str">
        <f t="shared" si="63"/>
        <v xml:space="preserve">, </v>
      </c>
      <c r="V287" s="17">
        <v>100</v>
      </c>
      <c r="X287" s="17">
        <f t="shared" si="64"/>
        <v>0</v>
      </c>
    </row>
    <row r="288" spans="1:41" x14ac:dyDescent="0.3">
      <c r="H288" s="14">
        <f t="shared" si="58"/>
        <v>1</v>
      </c>
      <c r="I288" s="14">
        <f t="shared" si="59"/>
        <v>1900</v>
      </c>
      <c r="J288" s="14">
        <f t="shared" si="60"/>
        <v>1</v>
      </c>
      <c r="K288" s="14" t="str">
        <f t="shared" si="61"/>
        <v>NA</v>
      </c>
      <c r="T288" s="57" t="str">
        <f t="shared" si="63"/>
        <v xml:space="preserve">, </v>
      </c>
      <c r="V288" s="17">
        <v>100</v>
      </c>
      <c r="X288" s="17">
        <f t="shared" si="64"/>
        <v>0</v>
      </c>
    </row>
    <row r="289" spans="8:24" x14ac:dyDescent="0.3">
      <c r="H289" s="14">
        <f t="shared" si="58"/>
        <v>1</v>
      </c>
      <c r="I289" s="14">
        <f t="shared" si="59"/>
        <v>1900</v>
      </c>
      <c r="J289" s="14">
        <f t="shared" si="60"/>
        <v>1</v>
      </c>
      <c r="K289" s="14" t="str">
        <f t="shared" si="61"/>
        <v>NA</v>
      </c>
      <c r="T289" s="57" t="str">
        <f t="shared" si="63"/>
        <v xml:space="preserve">, </v>
      </c>
      <c r="V289" s="17">
        <v>100</v>
      </c>
      <c r="X289" s="17">
        <f t="shared" si="64"/>
        <v>0</v>
      </c>
    </row>
    <row r="290" spans="8:24" x14ac:dyDescent="0.3">
      <c r="H290" s="14">
        <f t="shared" si="58"/>
        <v>1</v>
      </c>
      <c r="I290" s="14">
        <f t="shared" si="59"/>
        <v>1900</v>
      </c>
      <c r="J290" s="14">
        <f t="shared" si="60"/>
        <v>1</v>
      </c>
      <c r="K290" s="14" t="str">
        <f t="shared" si="61"/>
        <v>NA</v>
      </c>
      <c r="T290" s="57" t="str">
        <f t="shared" si="63"/>
        <v xml:space="preserve">, </v>
      </c>
      <c r="V290" s="17">
        <v>100</v>
      </c>
      <c r="X290" s="17">
        <f t="shared" si="64"/>
        <v>0</v>
      </c>
    </row>
    <row r="291" spans="8:24" x14ac:dyDescent="0.3">
      <c r="H291" s="14">
        <f t="shared" si="58"/>
        <v>1</v>
      </c>
      <c r="I291" s="14">
        <f t="shared" si="59"/>
        <v>1900</v>
      </c>
      <c r="J291" s="14">
        <f t="shared" si="60"/>
        <v>1</v>
      </c>
      <c r="K291" s="14" t="str">
        <f t="shared" si="61"/>
        <v>NA</v>
      </c>
      <c r="T291" s="57" t="str">
        <f t="shared" si="63"/>
        <v xml:space="preserve">, </v>
      </c>
      <c r="V291" s="17">
        <v>100</v>
      </c>
      <c r="X291" s="17">
        <f t="shared" si="64"/>
        <v>0</v>
      </c>
    </row>
    <row r="292" spans="8:24" x14ac:dyDescent="0.3">
      <c r="H292" s="14">
        <f t="shared" si="58"/>
        <v>1</v>
      </c>
      <c r="I292" s="14">
        <f t="shared" si="59"/>
        <v>1900</v>
      </c>
      <c r="J292" s="14">
        <f t="shared" si="60"/>
        <v>1</v>
      </c>
      <c r="K292" s="14" t="str">
        <f t="shared" si="61"/>
        <v>NA</v>
      </c>
      <c r="T292" s="57" t="str">
        <f t="shared" si="63"/>
        <v xml:space="preserve">, </v>
      </c>
      <c r="V292" s="17">
        <v>100</v>
      </c>
      <c r="X292" s="17">
        <f t="shared" si="64"/>
        <v>0</v>
      </c>
    </row>
    <row r="293" spans="8:24" x14ac:dyDescent="0.3">
      <c r="H293" s="14">
        <f t="shared" si="58"/>
        <v>1</v>
      </c>
      <c r="I293" s="14">
        <f t="shared" si="59"/>
        <v>1900</v>
      </c>
      <c r="J293" s="14">
        <f t="shared" si="60"/>
        <v>1</v>
      </c>
      <c r="K293" s="14" t="str">
        <f t="shared" si="61"/>
        <v>NA</v>
      </c>
      <c r="T293" s="57" t="str">
        <f t="shared" si="63"/>
        <v xml:space="preserve">, </v>
      </c>
      <c r="V293" s="17">
        <v>100</v>
      </c>
      <c r="X293" s="17">
        <f t="shared" si="64"/>
        <v>0</v>
      </c>
    </row>
    <row r="294" spans="8:24" x14ac:dyDescent="0.3">
      <c r="H294" s="14">
        <f t="shared" si="58"/>
        <v>1</v>
      </c>
      <c r="I294" s="14">
        <f t="shared" si="59"/>
        <v>1900</v>
      </c>
      <c r="J294" s="14">
        <f t="shared" si="60"/>
        <v>1</v>
      </c>
      <c r="K294" s="14" t="str">
        <f t="shared" si="61"/>
        <v>NA</v>
      </c>
      <c r="T294" s="57" t="str">
        <f t="shared" si="63"/>
        <v xml:space="preserve">, </v>
      </c>
      <c r="V294" s="17">
        <v>100</v>
      </c>
      <c r="X294" s="17">
        <f t="shared" si="64"/>
        <v>0</v>
      </c>
    </row>
    <row r="295" spans="8:24" x14ac:dyDescent="0.3">
      <c r="H295" s="14">
        <f t="shared" si="58"/>
        <v>1</v>
      </c>
      <c r="I295" s="14">
        <f t="shared" si="59"/>
        <v>1900</v>
      </c>
      <c r="J295" s="14">
        <f t="shared" si="60"/>
        <v>1</v>
      </c>
      <c r="K295" s="14" t="str">
        <f t="shared" si="61"/>
        <v>NA</v>
      </c>
      <c r="T295" s="57" t="str">
        <f t="shared" si="63"/>
        <v xml:space="preserve">, </v>
      </c>
      <c r="V295" s="17">
        <v>100</v>
      </c>
      <c r="X295" s="17">
        <f t="shared" si="64"/>
        <v>0</v>
      </c>
    </row>
    <row r="296" spans="8:24" x14ac:dyDescent="0.3">
      <c r="H296" s="14">
        <f t="shared" si="58"/>
        <v>1</v>
      </c>
      <c r="I296" s="14">
        <f t="shared" si="59"/>
        <v>1900</v>
      </c>
      <c r="J296" s="14">
        <f t="shared" si="60"/>
        <v>1</v>
      </c>
      <c r="K296" s="14" t="str">
        <f t="shared" si="61"/>
        <v>NA</v>
      </c>
      <c r="T296" s="57" t="str">
        <f t="shared" si="63"/>
        <v xml:space="preserve">, </v>
      </c>
      <c r="V296" s="17">
        <v>100</v>
      </c>
      <c r="X296" s="17">
        <f t="shared" si="64"/>
        <v>0</v>
      </c>
    </row>
    <row r="297" spans="8:24" x14ac:dyDescent="0.3">
      <c r="H297" s="14">
        <f t="shared" si="58"/>
        <v>1</v>
      </c>
      <c r="I297" s="14">
        <f t="shared" si="59"/>
        <v>1900</v>
      </c>
      <c r="J297" s="14">
        <f t="shared" si="60"/>
        <v>1</v>
      </c>
      <c r="K297" s="14" t="str">
        <f t="shared" si="61"/>
        <v>NA</v>
      </c>
      <c r="T297" s="57" t="str">
        <f t="shared" si="63"/>
        <v xml:space="preserve">, </v>
      </c>
      <c r="V297" s="17">
        <v>100</v>
      </c>
      <c r="X297" s="17">
        <f t="shared" si="64"/>
        <v>0</v>
      </c>
    </row>
    <row r="298" spans="8:24" x14ac:dyDescent="0.3">
      <c r="H298" s="14">
        <f t="shared" si="58"/>
        <v>1</v>
      </c>
      <c r="I298" s="14">
        <f t="shared" si="59"/>
        <v>1900</v>
      </c>
      <c r="J298" s="14">
        <f t="shared" si="60"/>
        <v>1</v>
      </c>
      <c r="K298" s="14" t="str">
        <f t="shared" si="61"/>
        <v>NA</v>
      </c>
      <c r="T298" s="57" t="str">
        <f t="shared" si="63"/>
        <v xml:space="preserve">, </v>
      </c>
      <c r="V298" s="17">
        <v>100</v>
      </c>
      <c r="X298" s="17">
        <f t="shared" si="64"/>
        <v>0</v>
      </c>
    </row>
    <row r="299" spans="8:24" x14ac:dyDescent="0.3">
      <c r="H299" s="14">
        <f t="shared" si="58"/>
        <v>1</v>
      </c>
      <c r="I299" s="14">
        <f t="shared" si="59"/>
        <v>1900</v>
      </c>
      <c r="J299" s="14">
        <f t="shared" si="60"/>
        <v>1</v>
      </c>
      <c r="K299" s="14" t="str">
        <f t="shared" si="61"/>
        <v>NA</v>
      </c>
      <c r="T299" s="57" t="str">
        <f t="shared" si="63"/>
        <v xml:space="preserve">, </v>
      </c>
      <c r="V299" s="17">
        <v>100</v>
      </c>
      <c r="X299" s="17">
        <f t="shared" si="64"/>
        <v>0</v>
      </c>
    </row>
    <row r="300" spans="8:24" x14ac:dyDescent="0.3">
      <c r="H300" s="14">
        <f t="shared" si="58"/>
        <v>1</v>
      </c>
      <c r="I300" s="14">
        <f t="shared" si="59"/>
        <v>1900</v>
      </c>
      <c r="J300" s="14">
        <f t="shared" si="60"/>
        <v>1</v>
      </c>
      <c r="K300" s="14" t="str">
        <f t="shared" si="61"/>
        <v>NA</v>
      </c>
      <c r="T300" s="57" t="str">
        <f t="shared" ref="T300:T307" si="65">P300&amp;", "&amp;Q300</f>
        <v xml:space="preserve">, </v>
      </c>
      <c r="V300" s="17">
        <v>100</v>
      </c>
      <c r="X300" s="17">
        <f t="shared" si="64"/>
        <v>0</v>
      </c>
    </row>
    <row r="301" spans="8:24" x14ac:dyDescent="0.3">
      <c r="H301" s="14">
        <f t="shared" si="58"/>
        <v>1</v>
      </c>
      <c r="I301" s="14">
        <f t="shared" si="59"/>
        <v>1900</v>
      </c>
      <c r="J301" s="14">
        <f t="shared" si="60"/>
        <v>1</v>
      </c>
      <c r="K301" s="14" t="str">
        <f t="shared" si="61"/>
        <v>NA</v>
      </c>
      <c r="T301" s="57" t="str">
        <f t="shared" si="65"/>
        <v xml:space="preserve">, </v>
      </c>
      <c r="V301" s="17">
        <v>100</v>
      </c>
      <c r="X301" s="17">
        <f t="shared" si="64"/>
        <v>0</v>
      </c>
    </row>
    <row r="302" spans="8:24" x14ac:dyDescent="0.3">
      <c r="H302" s="14">
        <f t="shared" si="58"/>
        <v>1</v>
      </c>
      <c r="I302" s="14">
        <f t="shared" si="59"/>
        <v>1900</v>
      </c>
      <c r="J302" s="14">
        <f t="shared" si="60"/>
        <v>1</v>
      </c>
      <c r="K302" s="14" t="str">
        <f t="shared" si="61"/>
        <v>NA</v>
      </c>
      <c r="T302" s="57" t="str">
        <f t="shared" si="65"/>
        <v xml:space="preserve">, </v>
      </c>
      <c r="V302" s="17">
        <v>100</v>
      </c>
      <c r="X302" s="17">
        <f t="shared" si="64"/>
        <v>0</v>
      </c>
    </row>
    <row r="303" spans="8:24" x14ac:dyDescent="0.3">
      <c r="H303" s="14">
        <f t="shared" si="58"/>
        <v>1</v>
      </c>
      <c r="I303" s="14">
        <f t="shared" si="59"/>
        <v>1900</v>
      </c>
      <c r="J303" s="14">
        <f t="shared" si="60"/>
        <v>1</v>
      </c>
      <c r="K303" s="14" t="str">
        <f t="shared" si="61"/>
        <v>NA</v>
      </c>
      <c r="T303" s="57" t="str">
        <f t="shared" si="65"/>
        <v xml:space="preserve">, </v>
      </c>
      <c r="V303" s="17">
        <v>100</v>
      </c>
      <c r="X303" s="17">
        <f t="shared" si="64"/>
        <v>0</v>
      </c>
    </row>
    <row r="304" spans="8:24" x14ac:dyDescent="0.3">
      <c r="H304" s="14">
        <f t="shared" si="58"/>
        <v>1</v>
      </c>
      <c r="I304" s="14">
        <f t="shared" si="59"/>
        <v>1900</v>
      </c>
      <c r="J304" s="14">
        <f t="shared" si="60"/>
        <v>1</v>
      </c>
      <c r="K304" s="14" t="str">
        <f t="shared" si="61"/>
        <v>NA</v>
      </c>
      <c r="T304" s="57" t="str">
        <f t="shared" si="65"/>
        <v xml:space="preserve">, </v>
      </c>
      <c r="V304" s="17">
        <v>100</v>
      </c>
      <c r="X304" s="17">
        <f t="shared" si="64"/>
        <v>0</v>
      </c>
    </row>
    <row r="305" spans="8:24" x14ac:dyDescent="0.3">
      <c r="H305" s="14">
        <f t="shared" si="58"/>
        <v>1</v>
      </c>
      <c r="I305" s="14">
        <f t="shared" si="59"/>
        <v>1900</v>
      </c>
      <c r="J305" s="14">
        <f t="shared" si="60"/>
        <v>1</v>
      </c>
      <c r="K305" s="14" t="str">
        <f t="shared" si="61"/>
        <v>NA</v>
      </c>
      <c r="T305" s="57" t="str">
        <f t="shared" si="65"/>
        <v xml:space="preserve">, </v>
      </c>
      <c r="V305" s="17">
        <v>100</v>
      </c>
      <c r="X305" s="17">
        <f t="shared" si="64"/>
        <v>0</v>
      </c>
    </row>
    <row r="306" spans="8:24" x14ac:dyDescent="0.3">
      <c r="H306" s="14">
        <f t="shared" si="58"/>
        <v>1</v>
      </c>
      <c r="I306" s="14">
        <f t="shared" si="59"/>
        <v>1900</v>
      </c>
      <c r="J306" s="14">
        <f t="shared" si="60"/>
        <v>1</v>
      </c>
      <c r="K306" s="14" t="str">
        <f t="shared" si="61"/>
        <v>NA</v>
      </c>
      <c r="T306" s="57" t="str">
        <f t="shared" si="65"/>
        <v xml:space="preserve">, </v>
      </c>
      <c r="V306" s="17">
        <v>100</v>
      </c>
      <c r="X306" s="17">
        <f t="shared" si="64"/>
        <v>0</v>
      </c>
    </row>
    <row r="307" spans="8:24" x14ac:dyDescent="0.3">
      <c r="T307" s="57" t="str">
        <f t="shared" si="65"/>
        <v xml:space="preserve">, </v>
      </c>
      <c r="X307" s="17">
        <f t="shared" si="64"/>
        <v>0</v>
      </c>
    </row>
  </sheetData>
  <autoFilter ref="A1:AO307">
    <sortState ref="A2:AO307">
      <sortCondition ref="E1:E307"/>
    </sortState>
  </autoFilter>
  <sortState ref="A2:AP227">
    <sortCondition ref="B2:B227"/>
  </sortState>
  <hyperlinks>
    <hyperlink ref="F8" r:id="rId1"/>
    <hyperlink ref="F3" r:id="rId2"/>
    <hyperlink ref="F2" r:id="rId3"/>
    <hyperlink ref="F6" r:id="rId4"/>
    <hyperlink ref="F4" r:id="rId5"/>
    <hyperlink ref="F5" r:id="rId6"/>
    <hyperlink ref="F7" r:id="rId7"/>
    <hyperlink ref="F30" r:id="rId8"/>
    <hyperlink ref="F78" r:id="rId9"/>
    <hyperlink ref="F20" r:id="rId10"/>
    <hyperlink ref="F53" r:id="rId11"/>
    <hyperlink ref="F10" r:id="rId12"/>
    <hyperlink ref="F65" r:id="rId13"/>
    <hyperlink ref="F27" r:id="rId14"/>
    <hyperlink ref="F39" r:id="rId15" display="hn@ggnet.com"/>
    <hyperlink ref="F49" r:id="rId16"/>
    <hyperlink ref="F48" r:id="rId17"/>
    <hyperlink ref="F37" r:id="rId18"/>
    <hyperlink ref="F38" r:id="rId19"/>
    <hyperlink ref="F86" r:id="rId20"/>
    <hyperlink ref="F55" r:id="rId21"/>
    <hyperlink ref="F70" r:id="rId22"/>
    <hyperlink ref="F23" r:id="rId23"/>
    <hyperlink ref="F66" r:id="rId24"/>
    <hyperlink ref="F40" r:id="rId25"/>
    <hyperlink ref="F19" r:id="rId26"/>
    <hyperlink ref="F41" r:id="rId27"/>
    <hyperlink ref="F69" r:id="rId28"/>
    <hyperlink ref="F43" r:id="rId29"/>
    <hyperlink ref="F42" r:id="rId30"/>
    <hyperlink ref="F21" r:id="rId31"/>
    <hyperlink ref="F12" r:id="rId32"/>
    <hyperlink ref="F29" r:id="rId33"/>
    <hyperlink ref="F28" r:id="rId34"/>
    <hyperlink ref="F11" r:id="rId35"/>
    <hyperlink ref="F67" r:id="rId36"/>
    <hyperlink ref="F272" r:id="rId37" display="hn@ggnet.com"/>
    <hyperlink ref="F273" r:id="rId38" display="hn@ggnet.com"/>
    <hyperlink ref="F50" r:id="rId39"/>
    <hyperlink ref="F57" r:id="rId40"/>
    <hyperlink ref="F274" r:id="rId41"/>
    <hyperlink ref="F87" r:id="rId42"/>
    <hyperlink ref="F59" r:id="rId43"/>
    <hyperlink ref="F60" r:id="rId44"/>
    <hyperlink ref="F73" r:id="rId45"/>
    <hyperlink ref="F96" r:id="rId46"/>
    <hyperlink ref="AI114" r:id="rId47" display="..\Indsamling af prøver\Gymnasieprøver\DL_F13-52"/>
    <hyperlink ref="AI45" r:id="rId48" display="..\Indsamling af prøver\Gymnasieprøver\DL_F13-44"/>
    <hyperlink ref="F56" r:id="rId49"/>
    <hyperlink ref="F114" r:id="rId50"/>
    <hyperlink ref="F99" r:id="rId51"/>
    <hyperlink ref="F68" r:id="rId52"/>
    <hyperlink ref="F51" r:id="rId53"/>
    <hyperlink ref="F58" r:id="rId54"/>
    <hyperlink ref="AI29" r:id="rId55" display="..\Indsamling af prøver\Gymnasieprøver\DL_F13-36"/>
    <hyperlink ref="AI78" r:id="rId56" display="..\Indsamling af prøver\Gymnasieprøver\DL_F13-27"/>
    <hyperlink ref="AI48" r:id="rId57" display="..\Indsamling af prøver\Gymnasieprøver\DL_F13-35+37"/>
    <hyperlink ref="AI54" r:id="rId58" display="..\Indsamling af prøver\Gymnasieprøver\DL_F13-35+37"/>
    <hyperlink ref="AI81" r:id="rId59" display="..\Indsamling af prøver\Gymnasieprøver\DL_F14-08"/>
    <hyperlink ref="AI50" r:id="rId60" display="..\Indsamling af prøver\Gymnasieprøver\DL_F13-46"/>
    <hyperlink ref="AI72" r:id="rId61" display="..\Indsamling af prøver\Gymnasieprøver\DL_F14-13"/>
    <hyperlink ref="F63" r:id="rId62"/>
    <hyperlink ref="AI28" r:id="rId63" display="..\Indsamling af prøver\Gymnasieprøver\DL_F13-38"/>
    <hyperlink ref="AI108" r:id="rId64" display="..\Indsamling af prøver\Gymnasieprøver\DL_F14-12"/>
    <hyperlink ref="AI62" r:id="rId65" display="..\Indsamling af prøver\Gymnasieprøver\DL_F14-10"/>
    <hyperlink ref="AI63" r:id="rId66" display="..\Indsamling af prøver\Gymnasieprøver\DL_F13-44"/>
    <hyperlink ref="AI17" r:id="rId67" display="..\Indsamling af prøver\Gymnasieprøver\DL_F13-05"/>
    <hyperlink ref="AI30:AI32" r:id="rId68" display="..\Indsamling af prøver\Gymnasieprøver\DL_F13-19"/>
    <hyperlink ref="AI85" r:id="rId69" display="..\Indsamling af prøver\Gymnasieprøver\DL_F13-45"/>
    <hyperlink ref="AI27" r:id="rId70" display="..\Indsamling af prøver\Gymnasieprøver\DL_F13-47"/>
    <hyperlink ref="AI35" r:id="rId71" display="..\Indsamling af prøver\Gymnasieprøver\DL_F13-49"/>
    <hyperlink ref="AI26" r:id="rId72"/>
    <hyperlink ref="F88" r:id="rId73"/>
    <hyperlink ref="AI44" r:id="rId74" display="..\Indsamling af prøver\Gymnasieprøver\DL_F13-46"/>
    <hyperlink ref="F111" r:id="rId75"/>
    <hyperlink ref="F72" r:id="rId76"/>
    <hyperlink ref="F33" r:id="rId77"/>
    <hyperlink ref="F54" r:id="rId78"/>
    <hyperlink ref="F196" r:id="rId79"/>
    <hyperlink ref="F61" r:id="rId80"/>
    <hyperlink ref="F74" r:id="rId81"/>
    <hyperlink ref="F77" r:id="rId82"/>
    <hyperlink ref="F84" r:id="rId83"/>
    <hyperlink ref="F75" r:id="rId84"/>
    <hyperlink ref="F100" r:id="rId85"/>
    <hyperlink ref="F93" r:id="rId86"/>
    <hyperlink ref="F47" r:id="rId87"/>
    <hyperlink ref="F89" r:id="rId88"/>
    <hyperlink ref="F103" r:id="rId89" display="mailto:ao@gladgym.dk"/>
    <hyperlink ref="F141" r:id="rId90" display="mailto:srb@oegnet.dk"/>
    <hyperlink ref="F109" r:id="rId91" display="mailto:fg@toerring-gym.dk"/>
    <hyperlink ref="F107" r:id="rId92" display="mailto:srb@oegnet.dk"/>
    <hyperlink ref="F104" r:id="rId93" display="mailto:mariebondesen@gmail.com"/>
    <hyperlink ref="F101" r:id="rId94" display="mailto:mariebondesen@gmail.com"/>
    <hyperlink ref="F91" r:id="rId95" display="mailto:kl@norreg.dk"/>
    <hyperlink ref="F106" r:id="rId96" display="mailto:mc@sag.dk"/>
    <hyperlink ref="F123" r:id="rId97"/>
    <hyperlink ref="F120" r:id="rId98"/>
    <hyperlink ref="F117" r:id="rId99"/>
    <hyperlink ref="F92" r:id="rId100"/>
    <hyperlink ref="F121" r:id="rId101"/>
    <hyperlink ref="F83" r:id="rId102"/>
    <hyperlink ref="F76" r:id="rId103" display="oc@hels-gym.dk"/>
    <hyperlink ref="F128" r:id="rId104"/>
    <hyperlink ref="F118" r:id="rId105"/>
    <hyperlink ref="F116" r:id="rId106"/>
    <hyperlink ref="AI199" r:id="rId107" display="..\Indsamling af prøver\Gymnasieprøver\DL_F14-87"/>
    <hyperlink ref="AI123" r:id="rId108" display="..\Indsamling af prøver\Gymnasieprøver\DL_F14-46"/>
    <hyperlink ref="AI198" r:id="rId109" display="..\Indsamling af prøver\Gymnasieprøver\DL_F14-59"/>
    <hyperlink ref="F115" r:id="rId110"/>
    <hyperlink ref="AI191" r:id="rId111" display="..\Indsamling af prøver\Gymnasieprøver\DL_F14-95"/>
    <hyperlink ref="AI137" r:id="rId112" display="..\Indsamling af prøver\Gymnasieprøver\DL_F14-82"/>
    <hyperlink ref="AI150:AI151" r:id="rId113" display="DL_F14-97.1"/>
    <hyperlink ref="F102" r:id="rId114" display="mailto:leneviggo@mail.dk"/>
    <hyperlink ref="F97" r:id="rId115" display="mailto:natachabjerre@gmail.com"/>
    <hyperlink ref="F98" r:id="rId116" display="mailto:natachabjerre@gmail.com"/>
    <hyperlink ref="F157" r:id="rId117"/>
    <hyperlink ref="F140" r:id="rId118" display="mailto:uh@vghf.dk"/>
    <hyperlink ref="F81" r:id="rId119" display="rune.runesen@skolekom.dk"/>
    <hyperlink ref="F178" r:id="rId120"/>
    <hyperlink ref="F197" r:id="rId121"/>
    <hyperlink ref="F184" r:id="rId122"/>
    <hyperlink ref="F182" r:id="rId123"/>
    <hyperlink ref="F249" r:id="rId124"/>
    <hyperlink ref="F179" r:id="rId125"/>
    <hyperlink ref="F168" r:id="rId126"/>
    <hyperlink ref="F229" r:id="rId127"/>
  </hyperlinks>
  <printOptions gridLines="1"/>
  <pageMargins left="0.7" right="0.7" top="0.75" bottom="0.75" header="0.3" footer="0.3"/>
  <pageSetup paperSize="9" scale="57" fitToHeight="0" orientation="portrait" r:id="rId128"/>
  <legacyDrawing r:id="rId12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
  <sheetViews>
    <sheetView topLeftCell="A4" workbookViewId="0">
      <selection activeCell="F24" sqref="F24"/>
    </sheetView>
  </sheetViews>
  <sheetFormatPr defaultRowHeight="14.4" x14ac:dyDescent="0.3"/>
  <cols>
    <col min="1" max="1" width="11.6640625" bestFit="1" customWidth="1"/>
    <col min="2" max="2" width="24.6640625" bestFit="1" customWidth="1"/>
  </cols>
  <sheetData>
    <row r="1" spans="1:2" ht="15" x14ac:dyDescent="0.25">
      <c r="A1" t="s">
        <v>1778</v>
      </c>
      <c r="B1" t="s">
        <v>1779</v>
      </c>
    </row>
    <row r="2" spans="1:2" ht="15" x14ac:dyDescent="0.25">
      <c r="A2" t="s">
        <v>1936</v>
      </c>
      <c r="B2" t="s">
        <v>1881</v>
      </c>
    </row>
    <row r="3" spans="1:2" ht="15" x14ac:dyDescent="0.25">
      <c r="A3" t="s">
        <v>1842</v>
      </c>
      <c r="B3" t="s">
        <v>1879</v>
      </c>
    </row>
    <row r="4" spans="1:2" x14ac:dyDescent="0.3">
      <c r="A4" t="s">
        <v>1921</v>
      </c>
      <c r="B4" t="s">
        <v>1881</v>
      </c>
    </row>
    <row r="5" spans="1:2" ht="15" x14ac:dyDescent="0.25">
      <c r="A5" t="s">
        <v>1927</v>
      </c>
      <c r="B5" t="s">
        <v>1883</v>
      </c>
    </row>
    <row r="6" spans="1:2" x14ac:dyDescent="0.3">
      <c r="A6" t="s">
        <v>1784</v>
      </c>
      <c r="B6" t="s">
        <v>1883</v>
      </c>
    </row>
    <row r="7" spans="1:2" x14ac:dyDescent="0.3">
      <c r="A7" t="s">
        <v>1935</v>
      </c>
      <c r="B7" t="s">
        <v>1880</v>
      </c>
    </row>
    <row r="8" spans="1:2" ht="15" x14ac:dyDescent="0.25">
      <c r="A8" t="s">
        <v>1907</v>
      </c>
      <c r="B8" t="s">
        <v>1881</v>
      </c>
    </row>
    <row r="9" spans="1:2" ht="15" x14ac:dyDescent="0.25">
      <c r="A9" t="s">
        <v>1797</v>
      </c>
      <c r="B9" t="s">
        <v>1883</v>
      </c>
    </row>
    <row r="10" spans="1:2" ht="15" x14ac:dyDescent="0.25">
      <c r="A10" t="s">
        <v>1809</v>
      </c>
      <c r="B10" t="s">
        <v>1881</v>
      </c>
    </row>
    <row r="11" spans="1:2" ht="15" x14ac:dyDescent="0.25">
      <c r="A11" t="s">
        <v>1928</v>
      </c>
      <c r="B11" t="s">
        <v>1883</v>
      </c>
    </row>
    <row r="12" spans="1:2" x14ac:dyDescent="0.3">
      <c r="A12" t="s">
        <v>1929</v>
      </c>
      <c r="B12" t="s">
        <v>1883</v>
      </c>
    </row>
    <row r="13" spans="1:2" x14ac:dyDescent="0.3">
      <c r="A13" t="s">
        <v>1884</v>
      </c>
      <c r="B13" t="s">
        <v>1879</v>
      </c>
    </row>
    <row r="14" spans="1:2" x14ac:dyDescent="0.3">
      <c r="A14" t="s">
        <v>1930</v>
      </c>
      <c r="B14" t="s">
        <v>1883</v>
      </c>
    </row>
    <row r="15" spans="1:2" ht="15" x14ac:dyDescent="0.25">
      <c r="A15" t="s">
        <v>1862</v>
      </c>
      <c r="B15" t="s">
        <v>1883</v>
      </c>
    </row>
    <row r="16" spans="1:2" ht="15" x14ac:dyDescent="0.25">
      <c r="A16" t="s">
        <v>1783</v>
      </c>
      <c r="B16" t="s">
        <v>1881</v>
      </c>
    </row>
    <row r="17" spans="1:2" ht="15" x14ac:dyDescent="0.25">
      <c r="A17" t="s">
        <v>1910</v>
      </c>
      <c r="B17" t="s">
        <v>1881</v>
      </c>
    </row>
    <row r="18" spans="1:2" x14ac:dyDescent="0.3">
      <c r="A18" t="s">
        <v>1908</v>
      </c>
      <c r="B18" t="s">
        <v>1881</v>
      </c>
    </row>
    <row r="19" spans="1:2" ht="15" x14ac:dyDescent="0.25">
      <c r="A19" t="s">
        <v>1892</v>
      </c>
      <c r="B19" t="s">
        <v>1880</v>
      </c>
    </row>
    <row r="20" spans="1:2" x14ac:dyDescent="0.3">
      <c r="A20" t="s">
        <v>1922</v>
      </c>
      <c r="B20" t="s">
        <v>1882</v>
      </c>
    </row>
    <row r="21" spans="1:2" x14ac:dyDescent="0.3">
      <c r="A21" t="s">
        <v>1875</v>
      </c>
      <c r="B21" t="s">
        <v>1883</v>
      </c>
    </row>
    <row r="22" spans="1:2" x14ac:dyDescent="0.3">
      <c r="A22" t="s">
        <v>1909</v>
      </c>
      <c r="B22" t="s">
        <v>1881</v>
      </c>
    </row>
    <row r="23" spans="1:2" x14ac:dyDescent="0.3">
      <c r="A23" t="s">
        <v>1805</v>
      </c>
      <c r="B23" t="s">
        <v>1883</v>
      </c>
    </row>
    <row r="24" spans="1:2" x14ac:dyDescent="0.3">
      <c r="A24" t="s">
        <v>1885</v>
      </c>
      <c r="B24" t="s">
        <v>1879</v>
      </c>
    </row>
    <row r="25" spans="1:2" x14ac:dyDescent="0.3">
      <c r="A25" t="s">
        <v>1931</v>
      </c>
      <c r="B25" t="s">
        <v>1883</v>
      </c>
    </row>
    <row r="26" spans="1:2" x14ac:dyDescent="0.3">
      <c r="A26" t="s">
        <v>487</v>
      </c>
      <c r="B26" t="s">
        <v>1883</v>
      </c>
    </row>
    <row r="27" spans="1:2" x14ac:dyDescent="0.3">
      <c r="A27" t="s">
        <v>1796</v>
      </c>
      <c r="B27" t="s">
        <v>1883</v>
      </c>
    </row>
    <row r="28" spans="1:2" x14ac:dyDescent="0.3">
      <c r="A28" t="s">
        <v>1802</v>
      </c>
      <c r="B28" t="s">
        <v>1883</v>
      </c>
    </row>
    <row r="29" spans="1:2" x14ac:dyDescent="0.3">
      <c r="A29" t="s">
        <v>1932</v>
      </c>
      <c r="B29" t="s">
        <v>1883</v>
      </c>
    </row>
    <row r="30" spans="1:2" x14ac:dyDescent="0.3">
      <c r="A30" t="s">
        <v>1812</v>
      </c>
      <c r="B30" t="s">
        <v>1882</v>
      </c>
    </row>
    <row r="31" spans="1:2" x14ac:dyDescent="0.3">
      <c r="A31" t="s">
        <v>1781</v>
      </c>
      <c r="B31" t="s">
        <v>1883</v>
      </c>
    </row>
    <row r="32" spans="1:2" x14ac:dyDescent="0.3">
      <c r="A32" t="s">
        <v>1869</v>
      </c>
      <c r="B32" t="s">
        <v>1882</v>
      </c>
    </row>
    <row r="33" spans="1:2" x14ac:dyDescent="0.3">
      <c r="A33" t="s">
        <v>1911</v>
      </c>
      <c r="B33" t="s">
        <v>1881</v>
      </c>
    </row>
    <row r="34" spans="1:2" x14ac:dyDescent="0.3">
      <c r="A34" t="s">
        <v>1866</v>
      </c>
      <c r="B34" t="s">
        <v>1883</v>
      </c>
    </row>
    <row r="35" spans="1:2" x14ac:dyDescent="0.3">
      <c r="A35" t="s">
        <v>1893</v>
      </c>
      <c r="B35" t="s">
        <v>1880</v>
      </c>
    </row>
    <row r="36" spans="1:2" x14ac:dyDescent="0.3">
      <c r="A36" t="s">
        <v>1798</v>
      </c>
      <c r="B36" t="s">
        <v>1883</v>
      </c>
    </row>
    <row r="37" spans="1:2" x14ac:dyDescent="0.3">
      <c r="A37" t="s">
        <v>1933</v>
      </c>
      <c r="B37" t="s">
        <v>1883</v>
      </c>
    </row>
    <row r="38" spans="1:2" x14ac:dyDescent="0.3">
      <c r="A38" t="s">
        <v>1894</v>
      </c>
      <c r="B38" t="s">
        <v>1880</v>
      </c>
    </row>
    <row r="39" spans="1:2" x14ac:dyDescent="0.3">
      <c r="A39" t="s">
        <v>1785</v>
      </c>
      <c r="B39" t="s">
        <v>1883</v>
      </c>
    </row>
    <row r="40" spans="1:2" x14ac:dyDescent="0.3">
      <c r="A40" t="s">
        <v>1886</v>
      </c>
      <c r="B40" t="s">
        <v>1879</v>
      </c>
    </row>
    <row r="41" spans="1:2" x14ac:dyDescent="0.3">
      <c r="A41" t="s">
        <v>1818</v>
      </c>
      <c r="B41" t="s">
        <v>1883</v>
      </c>
    </row>
    <row r="42" spans="1:2" x14ac:dyDescent="0.3">
      <c r="A42" t="s">
        <v>1807</v>
      </c>
      <c r="B42" t="s">
        <v>1882</v>
      </c>
    </row>
    <row r="43" spans="1:2" x14ac:dyDescent="0.3">
      <c r="A43" t="s">
        <v>1895</v>
      </c>
      <c r="B43" t="s">
        <v>1880</v>
      </c>
    </row>
    <row r="44" spans="1:2" x14ac:dyDescent="0.3">
      <c r="A44" t="s">
        <v>1853</v>
      </c>
      <c r="B44" t="s">
        <v>1880</v>
      </c>
    </row>
    <row r="45" spans="1:2" x14ac:dyDescent="0.3">
      <c r="A45" t="s">
        <v>1833</v>
      </c>
      <c r="B45" t="s">
        <v>1883</v>
      </c>
    </row>
    <row r="46" spans="1:2" x14ac:dyDescent="0.3">
      <c r="A46" t="s">
        <v>1840</v>
      </c>
      <c r="B46" t="s">
        <v>1883</v>
      </c>
    </row>
    <row r="47" spans="1:2" x14ac:dyDescent="0.3">
      <c r="A47" t="s">
        <v>1896</v>
      </c>
      <c r="B47" t="s">
        <v>1880</v>
      </c>
    </row>
    <row r="48" spans="1:2" x14ac:dyDescent="0.3">
      <c r="A48" t="s">
        <v>1934</v>
      </c>
      <c r="B48" t="s">
        <v>1883</v>
      </c>
    </row>
    <row r="49" spans="1:2" x14ac:dyDescent="0.3">
      <c r="A49" t="s">
        <v>1887</v>
      </c>
      <c r="B49" t="s">
        <v>1879</v>
      </c>
    </row>
    <row r="50" spans="1:2" x14ac:dyDescent="0.3">
      <c r="A50" t="s">
        <v>1860</v>
      </c>
      <c r="B50" t="s">
        <v>1882</v>
      </c>
    </row>
    <row r="51" spans="1:2" x14ac:dyDescent="0.3">
      <c r="A51" t="s">
        <v>1912</v>
      </c>
      <c r="B51" t="s">
        <v>1881</v>
      </c>
    </row>
    <row r="52" spans="1:2" x14ac:dyDescent="0.3">
      <c r="A52" t="s">
        <v>1782</v>
      </c>
      <c r="B52" t="s">
        <v>1883</v>
      </c>
    </row>
    <row r="53" spans="1:2" x14ac:dyDescent="0.3">
      <c r="A53" t="s">
        <v>1820</v>
      </c>
      <c r="B53" t="s">
        <v>1882</v>
      </c>
    </row>
    <row r="54" spans="1:2" x14ac:dyDescent="0.3">
      <c r="A54" t="s">
        <v>1873</v>
      </c>
      <c r="B54" t="s">
        <v>1881</v>
      </c>
    </row>
    <row r="55" spans="1:2" x14ac:dyDescent="0.3">
      <c r="A55" t="s">
        <v>1888</v>
      </c>
      <c r="B55" t="s">
        <v>1879</v>
      </c>
    </row>
    <row r="56" spans="1:2" x14ac:dyDescent="0.3">
      <c r="A56" t="s">
        <v>1913</v>
      </c>
      <c r="B56" t="s">
        <v>1881</v>
      </c>
    </row>
    <row r="57" spans="1:2" x14ac:dyDescent="0.3">
      <c r="A57" t="s">
        <v>1923</v>
      </c>
      <c r="B57" t="s">
        <v>1882</v>
      </c>
    </row>
    <row r="58" spans="1:2" x14ac:dyDescent="0.3">
      <c r="A58" t="s">
        <v>1897</v>
      </c>
      <c r="B58" t="s">
        <v>1880</v>
      </c>
    </row>
    <row r="59" spans="1:2" x14ac:dyDescent="0.3">
      <c r="A59" t="s">
        <v>1938</v>
      </c>
      <c r="B59" t="s">
        <v>1882</v>
      </c>
    </row>
    <row r="60" spans="1:2" x14ac:dyDescent="0.3">
      <c r="A60" t="s">
        <v>1827</v>
      </c>
      <c r="B60" t="s">
        <v>1883</v>
      </c>
    </row>
    <row r="61" spans="1:2" x14ac:dyDescent="0.3">
      <c r="A61" t="s">
        <v>1889</v>
      </c>
      <c r="B61" t="s">
        <v>1879</v>
      </c>
    </row>
    <row r="62" spans="1:2" x14ac:dyDescent="0.3">
      <c r="A62" t="s">
        <v>1914</v>
      </c>
      <c r="B62" t="s">
        <v>1881</v>
      </c>
    </row>
    <row r="63" spans="1:2" x14ac:dyDescent="0.3">
      <c r="A63" t="s">
        <v>1851</v>
      </c>
      <c r="B63" t="s">
        <v>1879</v>
      </c>
    </row>
    <row r="64" spans="1:2" x14ac:dyDescent="0.3">
      <c r="A64" t="s">
        <v>1876</v>
      </c>
      <c r="B64" t="s">
        <v>1882</v>
      </c>
    </row>
    <row r="65" spans="1:2" x14ac:dyDescent="0.3">
      <c r="A65" t="s">
        <v>1898</v>
      </c>
      <c r="B65" t="s">
        <v>1880</v>
      </c>
    </row>
    <row r="66" spans="1:2" x14ac:dyDescent="0.3">
      <c r="A66" t="s">
        <v>1915</v>
      </c>
      <c r="B66" t="s">
        <v>1881</v>
      </c>
    </row>
    <row r="67" spans="1:2" x14ac:dyDescent="0.3">
      <c r="A67" t="s">
        <v>1916</v>
      </c>
      <c r="B67" t="s">
        <v>1881</v>
      </c>
    </row>
    <row r="68" spans="1:2" x14ac:dyDescent="0.3">
      <c r="A68" t="s">
        <v>1899</v>
      </c>
      <c r="B68" t="s">
        <v>1880</v>
      </c>
    </row>
    <row r="69" spans="1:2" x14ac:dyDescent="0.3">
      <c r="A69" t="s">
        <v>1815</v>
      </c>
      <c r="B69" t="s">
        <v>1881</v>
      </c>
    </row>
    <row r="70" spans="1:2" x14ac:dyDescent="0.3">
      <c r="A70" t="s">
        <v>1832</v>
      </c>
      <c r="B70" t="s">
        <v>1882</v>
      </c>
    </row>
    <row r="71" spans="1:2" x14ac:dyDescent="0.3">
      <c r="A71" t="s">
        <v>1900</v>
      </c>
      <c r="B71" t="s">
        <v>1880</v>
      </c>
    </row>
    <row r="72" spans="1:2" x14ac:dyDescent="0.3">
      <c r="A72" t="s">
        <v>1890</v>
      </c>
      <c r="B72" t="s">
        <v>1879</v>
      </c>
    </row>
    <row r="73" spans="1:2" x14ac:dyDescent="0.3">
      <c r="A73" t="s">
        <v>1901</v>
      </c>
      <c r="B73" t="s">
        <v>1880</v>
      </c>
    </row>
    <row r="74" spans="1:2" x14ac:dyDescent="0.3">
      <c r="A74" t="s">
        <v>1924</v>
      </c>
      <c r="B74" t="s">
        <v>1882</v>
      </c>
    </row>
    <row r="75" spans="1:2" x14ac:dyDescent="0.3">
      <c r="A75" t="s">
        <v>1825</v>
      </c>
      <c r="B75" t="s">
        <v>1883</v>
      </c>
    </row>
    <row r="76" spans="1:2" x14ac:dyDescent="0.3">
      <c r="A76" t="s">
        <v>1787</v>
      </c>
      <c r="B76" t="s">
        <v>1882</v>
      </c>
    </row>
    <row r="77" spans="1:2" x14ac:dyDescent="0.3">
      <c r="A77" t="s">
        <v>1804</v>
      </c>
      <c r="B77" t="s">
        <v>1883</v>
      </c>
    </row>
    <row r="78" spans="1:2" x14ac:dyDescent="0.3">
      <c r="A78" t="s">
        <v>1902</v>
      </c>
      <c r="B78" t="s">
        <v>1880</v>
      </c>
    </row>
    <row r="79" spans="1:2" x14ac:dyDescent="0.3">
      <c r="A79" t="s">
        <v>1903</v>
      </c>
      <c r="B79" t="s">
        <v>1880</v>
      </c>
    </row>
    <row r="80" spans="1:2" x14ac:dyDescent="0.3">
      <c r="A80" t="s">
        <v>1872</v>
      </c>
      <c r="B80" t="s">
        <v>1880</v>
      </c>
    </row>
    <row r="81" spans="1:2" x14ac:dyDescent="0.3">
      <c r="A81" t="s">
        <v>1904</v>
      </c>
      <c r="B81" t="s">
        <v>1880</v>
      </c>
    </row>
    <row r="82" spans="1:2" x14ac:dyDescent="0.3">
      <c r="A82" t="s">
        <v>1806</v>
      </c>
      <c r="B82" t="s">
        <v>1882</v>
      </c>
    </row>
    <row r="83" spans="1:2" x14ac:dyDescent="0.3">
      <c r="A83" t="s">
        <v>1878</v>
      </c>
      <c r="B83" t="s">
        <v>1882</v>
      </c>
    </row>
    <row r="84" spans="1:2" x14ac:dyDescent="0.3">
      <c r="A84" t="s">
        <v>1917</v>
      </c>
      <c r="B84" t="s">
        <v>1881</v>
      </c>
    </row>
    <row r="85" spans="1:2" x14ac:dyDescent="0.3">
      <c r="A85" t="s">
        <v>1925</v>
      </c>
      <c r="B85" t="s">
        <v>1882</v>
      </c>
    </row>
    <row r="86" spans="1:2" x14ac:dyDescent="0.3">
      <c r="A86" t="s">
        <v>1926</v>
      </c>
      <c r="B86" t="s">
        <v>1882</v>
      </c>
    </row>
    <row r="87" spans="1:2" x14ac:dyDescent="0.3">
      <c r="A87" t="s">
        <v>1905</v>
      </c>
      <c r="B87" t="s">
        <v>1880</v>
      </c>
    </row>
    <row r="88" spans="1:2" x14ac:dyDescent="0.3">
      <c r="A88" t="s">
        <v>1814</v>
      </c>
      <c r="B88" t="s">
        <v>1881</v>
      </c>
    </row>
    <row r="89" spans="1:2" x14ac:dyDescent="0.3">
      <c r="A89" t="s">
        <v>1906</v>
      </c>
      <c r="B89" t="s">
        <v>1880</v>
      </c>
    </row>
    <row r="90" spans="1:2" x14ac:dyDescent="0.3">
      <c r="A90" t="s">
        <v>1868</v>
      </c>
      <c r="B90" t="s">
        <v>1883</v>
      </c>
    </row>
    <row r="91" spans="1:2" x14ac:dyDescent="0.3">
      <c r="A91" t="s">
        <v>1871</v>
      </c>
      <c r="B91" t="s">
        <v>1879</v>
      </c>
    </row>
    <row r="92" spans="1:2" x14ac:dyDescent="0.3">
      <c r="A92" t="s">
        <v>1918</v>
      </c>
      <c r="B92" t="s">
        <v>1881</v>
      </c>
    </row>
    <row r="93" spans="1:2" x14ac:dyDescent="0.3">
      <c r="A93" t="s">
        <v>1937</v>
      </c>
      <c r="B93" t="s">
        <v>1883</v>
      </c>
    </row>
    <row r="94" spans="1:2" x14ac:dyDescent="0.3">
      <c r="A94" t="s">
        <v>1919</v>
      </c>
      <c r="B94" t="s">
        <v>1881</v>
      </c>
    </row>
    <row r="95" spans="1:2" x14ac:dyDescent="0.3">
      <c r="A95" t="s">
        <v>1920</v>
      </c>
      <c r="B95" t="s">
        <v>1881</v>
      </c>
    </row>
    <row r="96" spans="1:2" x14ac:dyDescent="0.3">
      <c r="A96" t="s">
        <v>1870</v>
      </c>
      <c r="B96" t="s">
        <v>1881</v>
      </c>
    </row>
    <row r="97" spans="1:2" x14ac:dyDescent="0.3">
      <c r="A97" t="s">
        <v>1891</v>
      </c>
      <c r="B97" t="s">
        <v>1879</v>
      </c>
    </row>
    <row r="98" spans="1:2" x14ac:dyDescent="0.3">
      <c r="A98" t="s">
        <v>1867</v>
      </c>
      <c r="B98" t="s">
        <v>1880</v>
      </c>
    </row>
    <row r="99" spans="1:2" x14ac:dyDescent="0.3">
      <c r="A99" t="s">
        <v>1843</v>
      </c>
      <c r="B99" t="s">
        <v>1882</v>
      </c>
    </row>
  </sheetData>
  <autoFilter ref="A1:B1">
    <sortState ref="A2:B99">
      <sortCondition ref="B1"/>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5"/>
  <sheetViews>
    <sheetView workbookViewId="0">
      <pane ySplit="1" topLeftCell="A2" activePane="bottomLeft" state="frozen"/>
      <selection pane="bottomLeft" activeCell="G9" sqref="G9"/>
    </sheetView>
  </sheetViews>
  <sheetFormatPr defaultColWidth="8.88671875" defaultRowHeight="10.199999999999999" x14ac:dyDescent="0.2"/>
  <cols>
    <col min="1" max="1" width="37.33203125" style="5" bestFit="1" customWidth="1"/>
    <col min="2" max="2" width="9.44140625" style="5" bestFit="1" customWidth="1"/>
    <col min="3" max="3" width="9.5546875" style="5" bestFit="1" customWidth="1"/>
    <col min="4" max="5" width="9.5546875" style="5" customWidth="1"/>
    <col min="6" max="6" width="14.6640625" style="5" bestFit="1" customWidth="1"/>
    <col min="7" max="7" width="15.88671875" style="5" bestFit="1" customWidth="1"/>
    <col min="8" max="8" width="10.44140625" style="5" bestFit="1" customWidth="1"/>
    <col min="9" max="10" width="19.33203125" style="5" bestFit="1" customWidth="1"/>
    <col min="11" max="11" width="11.88671875" style="5" bestFit="1" customWidth="1"/>
    <col min="12" max="12" width="25.33203125" style="5" bestFit="1" customWidth="1"/>
    <col min="13" max="13" width="14.33203125" style="5" bestFit="1" customWidth="1"/>
    <col min="14" max="14" width="13.44140625" style="5" bestFit="1" customWidth="1"/>
    <col min="15" max="15" width="11.88671875" style="5" bestFit="1" customWidth="1"/>
    <col min="16" max="16" width="9.5546875" style="5" bestFit="1" customWidth="1"/>
    <col min="17" max="17" width="46.6640625" style="5" bestFit="1" customWidth="1"/>
    <col min="18" max="16384" width="8.88671875" style="5"/>
  </cols>
  <sheetData>
    <row r="1" spans="1:17" ht="12" x14ac:dyDescent="0.3">
      <c r="A1" s="1" t="s">
        <v>70</v>
      </c>
      <c r="B1" s="1" t="s">
        <v>71</v>
      </c>
      <c r="C1" s="1" t="s">
        <v>71</v>
      </c>
      <c r="D1" s="1" t="s">
        <v>652</v>
      </c>
      <c r="E1" s="1" t="s">
        <v>653</v>
      </c>
      <c r="F1" s="1" t="s">
        <v>72</v>
      </c>
      <c r="G1" s="1" t="s">
        <v>296</v>
      </c>
      <c r="H1" s="1" t="s">
        <v>703</v>
      </c>
      <c r="I1" s="1" t="s">
        <v>269</v>
      </c>
      <c r="J1" s="1" t="s">
        <v>2</v>
      </c>
      <c r="K1" s="1" t="s">
        <v>91</v>
      </c>
      <c r="L1" s="1" t="s">
        <v>83</v>
      </c>
      <c r="M1" s="2" t="s">
        <v>3</v>
      </c>
      <c r="N1" s="1" t="s">
        <v>4</v>
      </c>
      <c r="O1" s="3" t="s">
        <v>415</v>
      </c>
      <c r="P1" s="4" t="s">
        <v>416</v>
      </c>
      <c r="Q1" s="1" t="s">
        <v>107</v>
      </c>
    </row>
    <row r="2" spans="1:17" s="1" customFormat="1" x14ac:dyDescent="0.2">
      <c r="A2" s="5" t="s">
        <v>286</v>
      </c>
      <c r="B2" s="5"/>
      <c r="C2" s="5"/>
      <c r="D2" s="5">
        <v>55.856805000000001</v>
      </c>
      <c r="E2" s="5">
        <v>12.33108</v>
      </c>
      <c r="F2" s="7">
        <v>41847</v>
      </c>
      <c r="G2" s="5" t="s">
        <v>542</v>
      </c>
      <c r="H2" s="5"/>
      <c r="I2" s="5" t="s">
        <v>284</v>
      </c>
      <c r="J2" s="6" t="s">
        <v>285</v>
      </c>
      <c r="K2" s="5"/>
      <c r="L2" s="5"/>
      <c r="M2" s="5"/>
      <c r="N2" s="5"/>
      <c r="O2" s="7">
        <v>41877</v>
      </c>
      <c r="P2" s="5" t="s">
        <v>417</v>
      </c>
      <c r="Q2" s="5"/>
    </row>
    <row r="3" spans="1:17" x14ac:dyDescent="0.2">
      <c r="A3" s="5" t="s">
        <v>768</v>
      </c>
      <c r="D3" s="5">
        <v>55.687438</v>
      </c>
      <c r="E3" s="5">
        <v>12.5747</v>
      </c>
      <c r="F3" s="7">
        <v>41844</v>
      </c>
      <c r="G3" s="5" t="s">
        <v>543</v>
      </c>
      <c r="I3" s="5" t="s">
        <v>129</v>
      </c>
      <c r="K3" s="5">
        <v>2</v>
      </c>
      <c r="L3" s="5" t="s">
        <v>164</v>
      </c>
      <c r="M3" s="7">
        <v>41800</v>
      </c>
      <c r="O3" s="7">
        <v>41877</v>
      </c>
      <c r="P3" s="5" t="s">
        <v>417</v>
      </c>
    </row>
    <row r="4" spans="1:17" x14ac:dyDescent="0.2">
      <c r="A4" s="5" t="s">
        <v>769</v>
      </c>
      <c r="D4" s="5">
        <v>55.686171999999999</v>
      </c>
      <c r="E4" s="5">
        <v>12.574429</v>
      </c>
      <c r="F4" s="7">
        <v>41844</v>
      </c>
      <c r="G4" s="5" t="s">
        <v>544</v>
      </c>
      <c r="I4" s="5" t="s">
        <v>129</v>
      </c>
      <c r="K4" s="5">
        <v>2</v>
      </c>
      <c r="L4" s="5" t="s">
        <v>164</v>
      </c>
      <c r="M4" s="7">
        <v>41800</v>
      </c>
      <c r="O4" s="7">
        <v>41877</v>
      </c>
      <c r="P4" s="5" t="s">
        <v>417</v>
      </c>
    </row>
    <row r="5" spans="1:17" x14ac:dyDescent="0.2">
      <c r="A5" s="5" t="s">
        <v>765</v>
      </c>
      <c r="B5" s="5" t="s">
        <v>282</v>
      </c>
      <c r="C5" s="5" t="s">
        <v>283</v>
      </c>
      <c r="D5" s="5">
        <v>55.021180000000001</v>
      </c>
      <c r="E5" s="5">
        <v>10.609961</v>
      </c>
      <c r="F5" s="7">
        <v>41863</v>
      </c>
      <c r="G5" s="6" t="s">
        <v>545</v>
      </c>
      <c r="H5" s="6"/>
      <c r="I5" s="5" t="s">
        <v>234</v>
      </c>
      <c r="J5" s="6" t="s">
        <v>236</v>
      </c>
      <c r="K5" s="5">
        <v>1</v>
      </c>
      <c r="L5" s="5" t="s">
        <v>235</v>
      </c>
      <c r="M5" s="7">
        <v>41845</v>
      </c>
      <c r="N5" s="7">
        <v>41864</v>
      </c>
      <c r="O5" s="7">
        <v>41877</v>
      </c>
      <c r="P5" s="5" t="s">
        <v>417</v>
      </c>
    </row>
    <row r="6" spans="1:17" x14ac:dyDescent="0.2">
      <c r="A6" s="5" t="s">
        <v>767</v>
      </c>
      <c r="B6" s="5" t="s">
        <v>105</v>
      </c>
      <c r="D6" s="28">
        <v>54.957672000000002</v>
      </c>
      <c r="E6" s="28">
        <v>12.450793000000001</v>
      </c>
      <c r="F6" s="7">
        <v>41789</v>
      </c>
      <c r="G6" s="5" t="s">
        <v>546</v>
      </c>
      <c r="I6" s="5" t="s">
        <v>110</v>
      </c>
      <c r="J6" s="6" t="s">
        <v>111</v>
      </c>
      <c r="K6" s="5">
        <v>3</v>
      </c>
      <c r="L6" s="5" t="s">
        <v>139</v>
      </c>
      <c r="N6" s="7">
        <v>41792</v>
      </c>
      <c r="O6" s="7">
        <v>41877</v>
      </c>
      <c r="P6" s="5" t="s">
        <v>417</v>
      </c>
    </row>
    <row r="7" spans="1:17" x14ac:dyDescent="0.2">
      <c r="A7" s="5" t="s">
        <v>758</v>
      </c>
      <c r="B7" s="5" t="s">
        <v>219</v>
      </c>
      <c r="C7" s="5" t="s">
        <v>220</v>
      </c>
      <c r="D7" s="5">
        <v>55.195979999999999</v>
      </c>
      <c r="E7" s="5">
        <v>10.805389999999999</v>
      </c>
      <c r="F7" s="7">
        <v>41823</v>
      </c>
      <c r="G7" s="5" t="s">
        <v>547</v>
      </c>
      <c r="I7" s="5" t="s">
        <v>114</v>
      </c>
      <c r="J7" s="6" t="s">
        <v>345</v>
      </c>
      <c r="L7" s="5" t="s">
        <v>152</v>
      </c>
      <c r="M7" s="7"/>
      <c r="N7" s="7">
        <v>41829</v>
      </c>
      <c r="O7" s="7">
        <v>41877</v>
      </c>
      <c r="P7" s="5" t="s">
        <v>417</v>
      </c>
    </row>
    <row r="8" spans="1:17" x14ac:dyDescent="0.2">
      <c r="A8" s="5" t="s">
        <v>378</v>
      </c>
      <c r="D8" s="5">
        <v>55.677523999999998</v>
      </c>
      <c r="E8" s="5">
        <v>12.48535</v>
      </c>
      <c r="F8" s="7">
        <v>41836</v>
      </c>
      <c r="G8" s="5" t="s">
        <v>548</v>
      </c>
      <c r="I8" s="5" t="s">
        <v>124</v>
      </c>
      <c r="K8" s="5">
        <v>2</v>
      </c>
      <c r="L8" s="5" t="s">
        <v>151</v>
      </c>
      <c r="M8" s="7">
        <v>41800</v>
      </c>
      <c r="O8" s="7">
        <v>41877</v>
      </c>
      <c r="P8" s="5" t="s">
        <v>417</v>
      </c>
    </row>
    <row r="9" spans="1:17" x14ac:dyDescent="0.2">
      <c r="A9" s="5" t="s">
        <v>291</v>
      </c>
      <c r="B9" s="5" t="s">
        <v>292</v>
      </c>
      <c r="C9" s="5" t="s">
        <v>293</v>
      </c>
      <c r="D9" s="5">
        <v>55.283087000000002</v>
      </c>
      <c r="E9" s="5">
        <v>14.765646</v>
      </c>
      <c r="F9" s="7">
        <v>41853</v>
      </c>
      <c r="G9" s="5" t="s">
        <v>549</v>
      </c>
      <c r="H9" s="5" t="s">
        <v>537</v>
      </c>
      <c r="I9" s="5" t="s">
        <v>289</v>
      </c>
      <c r="J9" s="6" t="s">
        <v>290</v>
      </c>
      <c r="L9" s="5" t="s">
        <v>138</v>
      </c>
      <c r="O9" s="7">
        <v>41877</v>
      </c>
      <c r="P9" s="5" t="s">
        <v>417</v>
      </c>
    </row>
    <row r="10" spans="1:17" x14ac:dyDescent="0.2">
      <c r="A10" s="5" t="s">
        <v>198</v>
      </c>
      <c r="B10" s="5" t="s">
        <v>199</v>
      </c>
      <c r="C10" s="5" t="s">
        <v>200</v>
      </c>
      <c r="D10" s="5">
        <v>55.613275000000002</v>
      </c>
      <c r="E10" s="5">
        <v>11.942081</v>
      </c>
      <c r="F10" s="7">
        <v>41819</v>
      </c>
      <c r="G10" s="5" t="s">
        <v>550</v>
      </c>
      <c r="H10" s="5" t="s">
        <v>537</v>
      </c>
      <c r="I10" s="5" t="s">
        <v>137</v>
      </c>
      <c r="J10" s="6" t="s">
        <v>201</v>
      </c>
      <c r="K10" s="5">
        <v>1</v>
      </c>
      <c r="L10" s="5" t="s">
        <v>138</v>
      </c>
      <c r="M10" s="7">
        <v>41806</v>
      </c>
      <c r="O10" s="7">
        <v>41877</v>
      </c>
      <c r="P10" s="5" t="s">
        <v>417</v>
      </c>
    </row>
    <row r="11" spans="1:17" x14ac:dyDescent="0.2">
      <c r="A11" s="5" t="s">
        <v>759</v>
      </c>
      <c r="B11" s="5" t="s">
        <v>217</v>
      </c>
      <c r="C11" s="5" t="s">
        <v>218</v>
      </c>
      <c r="D11" s="5">
        <v>55.189369999999997</v>
      </c>
      <c r="E11" s="5">
        <v>10.7845</v>
      </c>
      <c r="F11" s="7">
        <v>41824</v>
      </c>
      <c r="G11" s="5" t="s">
        <v>551</v>
      </c>
      <c r="H11" s="5" t="s">
        <v>775</v>
      </c>
      <c r="I11" s="5" t="s">
        <v>114</v>
      </c>
      <c r="J11" s="6" t="s">
        <v>345</v>
      </c>
      <c r="L11" s="5" t="s">
        <v>152</v>
      </c>
      <c r="M11" s="7"/>
      <c r="N11" s="7">
        <v>41829</v>
      </c>
      <c r="O11" s="7">
        <v>41877</v>
      </c>
      <c r="P11" s="5" t="s">
        <v>417</v>
      </c>
    </row>
    <row r="12" spans="1:17" x14ac:dyDescent="0.2">
      <c r="A12" s="5" t="s">
        <v>746</v>
      </c>
      <c r="B12" s="5" t="s">
        <v>105</v>
      </c>
      <c r="D12" s="28">
        <v>54.955238000000001</v>
      </c>
      <c r="E12" s="28">
        <v>12.475705</v>
      </c>
      <c r="F12" s="7">
        <v>41790</v>
      </c>
      <c r="G12" s="6" t="s">
        <v>552</v>
      </c>
      <c r="H12" s="6"/>
      <c r="I12" s="5" t="s">
        <v>110</v>
      </c>
      <c r="J12" s="6" t="s">
        <v>111</v>
      </c>
      <c r="L12" s="5" t="s">
        <v>139</v>
      </c>
      <c r="N12" s="7">
        <v>41792</v>
      </c>
      <c r="O12" s="7">
        <v>41877</v>
      </c>
      <c r="P12" s="5" t="s">
        <v>417</v>
      </c>
      <c r="Q12" s="5" t="s">
        <v>108</v>
      </c>
    </row>
    <row r="13" spans="1:17" x14ac:dyDescent="0.2">
      <c r="A13" s="5" t="s">
        <v>760</v>
      </c>
      <c r="B13" s="5" t="s">
        <v>215</v>
      </c>
      <c r="C13" s="5" t="s">
        <v>216</v>
      </c>
      <c r="D13" s="5">
        <v>55.224290000000003</v>
      </c>
      <c r="E13" s="5">
        <v>10.76089</v>
      </c>
      <c r="F13" s="7">
        <v>41825</v>
      </c>
      <c r="G13" s="5" t="s">
        <v>553</v>
      </c>
      <c r="H13" s="5" t="s">
        <v>775</v>
      </c>
      <c r="I13" s="5" t="s">
        <v>114</v>
      </c>
      <c r="J13" s="6" t="s">
        <v>345</v>
      </c>
      <c r="K13" s="5">
        <v>3</v>
      </c>
      <c r="L13" s="5" t="s">
        <v>152</v>
      </c>
      <c r="M13" s="7">
        <v>41800</v>
      </c>
      <c r="N13" s="7">
        <v>41829</v>
      </c>
      <c r="O13" s="7">
        <v>41880</v>
      </c>
      <c r="P13" s="5" t="s">
        <v>469</v>
      </c>
    </row>
    <row r="14" spans="1:17" x14ac:dyDescent="0.2">
      <c r="A14" s="5" t="s">
        <v>763</v>
      </c>
      <c r="D14" s="5">
        <v>56.692677000000003</v>
      </c>
      <c r="E14" s="5">
        <v>9.222035</v>
      </c>
      <c r="F14" s="7">
        <v>41810</v>
      </c>
      <c r="G14" s="6" t="s">
        <v>554</v>
      </c>
      <c r="H14" s="6" t="s">
        <v>703</v>
      </c>
      <c r="I14" s="5" t="s">
        <v>122</v>
      </c>
      <c r="J14" s="6" t="s">
        <v>194</v>
      </c>
      <c r="L14" s="5" t="s">
        <v>123</v>
      </c>
      <c r="M14" s="7">
        <v>41800</v>
      </c>
      <c r="O14" s="7">
        <v>41880</v>
      </c>
      <c r="P14" s="5" t="s">
        <v>469</v>
      </c>
    </row>
    <row r="15" spans="1:17" x14ac:dyDescent="0.2">
      <c r="A15" s="5" t="s">
        <v>772</v>
      </c>
      <c r="B15" s="5" t="s">
        <v>294</v>
      </c>
      <c r="C15" s="5" t="s">
        <v>295</v>
      </c>
      <c r="D15" s="5">
        <v>55.117778000000001</v>
      </c>
      <c r="E15" s="5">
        <v>14.896388999999999</v>
      </c>
      <c r="F15" s="7">
        <v>41851</v>
      </c>
      <c r="G15" s="5" t="s">
        <v>555</v>
      </c>
      <c r="H15" s="5" t="s">
        <v>537</v>
      </c>
      <c r="I15" s="5" t="s">
        <v>289</v>
      </c>
      <c r="J15" s="6" t="s">
        <v>290</v>
      </c>
      <c r="O15" s="7">
        <v>41880</v>
      </c>
      <c r="P15" s="5" t="s">
        <v>469</v>
      </c>
    </row>
    <row r="16" spans="1:17" x14ac:dyDescent="0.2">
      <c r="A16" s="5" t="s">
        <v>766</v>
      </c>
      <c r="D16" s="5">
        <v>55.673870000000001</v>
      </c>
      <c r="E16" s="5">
        <v>12.525809000000001</v>
      </c>
      <c r="F16" s="7">
        <v>41836</v>
      </c>
      <c r="G16" s="5" t="s">
        <v>556</v>
      </c>
      <c r="I16" s="5" t="s">
        <v>124</v>
      </c>
      <c r="K16" s="5">
        <v>2</v>
      </c>
      <c r="L16" s="5" t="s">
        <v>151</v>
      </c>
      <c r="M16" s="7">
        <v>41800</v>
      </c>
      <c r="O16" s="7">
        <v>41880</v>
      </c>
      <c r="P16" s="5" t="s">
        <v>469</v>
      </c>
    </row>
    <row r="17" spans="1:17" x14ac:dyDescent="0.2">
      <c r="A17" s="5" t="s">
        <v>743</v>
      </c>
      <c r="D17" s="5">
        <v>56.146481999999999</v>
      </c>
      <c r="E17" s="5">
        <v>9.5765159999999998</v>
      </c>
      <c r="F17" s="7">
        <v>41800</v>
      </c>
      <c r="G17" s="5" t="s">
        <v>557</v>
      </c>
      <c r="H17" s="5" t="s">
        <v>537</v>
      </c>
      <c r="I17" s="5" t="s">
        <v>196</v>
      </c>
      <c r="J17" s="6" t="s">
        <v>197</v>
      </c>
      <c r="K17" s="5">
        <v>2</v>
      </c>
      <c r="L17" s="5" t="s">
        <v>145</v>
      </c>
      <c r="O17" s="7">
        <v>41880</v>
      </c>
      <c r="P17" s="5" t="s">
        <v>469</v>
      </c>
    </row>
    <row r="18" spans="1:17" x14ac:dyDescent="0.2">
      <c r="A18" s="5" t="s">
        <v>757</v>
      </c>
      <c r="D18" s="5">
        <v>56.014721000000002</v>
      </c>
      <c r="E18" s="5">
        <v>9.8858069999999998</v>
      </c>
      <c r="F18" s="7">
        <v>41800</v>
      </c>
      <c r="G18" s="5" t="s">
        <v>558</v>
      </c>
      <c r="H18" s="5" t="s">
        <v>741</v>
      </c>
      <c r="I18" s="5" t="s">
        <v>196</v>
      </c>
      <c r="J18" s="6" t="s">
        <v>197</v>
      </c>
      <c r="L18" s="5" t="s">
        <v>145</v>
      </c>
      <c r="O18" s="7">
        <v>41880</v>
      </c>
      <c r="P18" s="5" t="s">
        <v>469</v>
      </c>
    </row>
    <row r="19" spans="1:17" x14ac:dyDescent="0.2">
      <c r="A19" s="5" t="s">
        <v>747</v>
      </c>
      <c r="B19" s="5" t="s">
        <v>105</v>
      </c>
      <c r="D19" s="28">
        <v>54.998443999999999</v>
      </c>
      <c r="E19" s="28">
        <v>12.419422000000001</v>
      </c>
      <c r="F19" s="7">
        <v>41790</v>
      </c>
      <c r="G19" s="5" t="s">
        <v>559</v>
      </c>
      <c r="I19" s="5" t="s">
        <v>110</v>
      </c>
      <c r="J19" s="6" t="s">
        <v>111</v>
      </c>
      <c r="L19" s="5" t="s">
        <v>139</v>
      </c>
      <c r="N19" s="7">
        <v>41792</v>
      </c>
      <c r="O19" s="7">
        <v>41880</v>
      </c>
      <c r="P19" s="5" t="s">
        <v>469</v>
      </c>
      <c r="Q19" s="5" t="s">
        <v>106</v>
      </c>
    </row>
    <row r="20" spans="1:17" x14ac:dyDescent="0.2">
      <c r="A20" s="5" t="s">
        <v>756</v>
      </c>
      <c r="B20" s="5" t="s">
        <v>287</v>
      </c>
      <c r="C20" s="5" t="s">
        <v>288</v>
      </c>
      <c r="D20" s="5">
        <v>55.746532999999999</v>
      </c>
      <c r="E20" s="5">
        <v>12.317</v>
      </c>
      <c r="F20" s="7">
        <v>41836</v>
      </c>
      <c r="G20" s="6" t="s">
        <v>560</v>
      </c>
      <c r="H20" s="6"/>
      <c r="I20" s="5" t="s">
        <v>113</v>
      </c>
      <c r="J20" s="6" t="s">
        <v>344</v>
      </c>
      <c r="K20" s="5">
        <v>2</v>
      </c>
      <c r="L20" s="5" t="s">
        <v>120</v>
      </c>
      <c r="M20" s="7">
        <v>41800</v>
      </c>
      <c r="O20" s="7">
        <v>41880</v>
      </c>
      <c r="P20" s="5" t="s">
        <v>469</v>
      </c>
    </row>
    <row r="21" spans="1:17" x14ac:dyDescent="0.2">
      <c r="A21" s="5" t="s">
        <v>771</v>
      </c>
      <c r="D21" s="5">
        <v>55.901074999999999</v>
      </c>
      <c r="E21" s="5">
        <v>11.995825999999999</v>
      </c>
      <c r="F21" s="7">
        <v>41791</v>
      </c>
      <c r="G21" s="5" t="s">
        <v>561</v>
      </c>
      <c r="I21" s="5" t="s">
        <v>96</v>
      </c>
      <c r="J21" s="6" t="s">
        <v>109</v>
      </c>
      <c r="K21" s="5">
        <v>2</v>
      </c>
      <c r="L21" s="5" t="s">
        <v>85</v>
      </c>
      <c r="M21" s="5" t="s">
        <v>89</v>
      </c>
      <c r="N21" s="7">
        <v>41792</v>
      </c>
      <c r="O21" s="7">
        <v>41880</v>
      </c>
      <c r="P21" s="5" t="s">
        <v>469</v>
      </c>
    </row>
    <row r="22" spans="1:17" x14ac:dyDescent="0.2">
      <c r="A22" s="5" t="s">
        <v>761</v>
      </c>
      <c r="B22" s="5" t="s">
        <v>191</v>
      </c>
      <c r="C22" s="5" t="s">
        <v>192</v>
      </c>
      <c r="D22" s="5">
        <v>55.331829999999997</v>
      </c>
      <c r="E22" s="5">
        <v>11.617978000000001</v>
      </c>
      <c r="F22" s="7">
        <v>41799</v>
      </c>
      <c r="G22" s="5" t="s">
        <v>562</v>
      </c>
      <c r="H22" s="7">
        <v>42115</v>
      </c>
      <c r="I22" s="5" t="s">
        <v>101</v>
      </c>
      <c r="J22" s="6" t="s">
        <v>193</v>
      </c>
      <c r="K22" s="5">
        <v>1</v>
      </c>
      <c r="L22" s="5" t="s">
        <v>85</v>
      </c>
      <c r="M22" s="5" t="s">
        <v>89</v>
      </c>
      <c r="N22" s="7">
        <v>41799</v>
      </c>
      <c r="O22" s="7">
        <v>41880</v>
      </c>
      <c r="P22" s="5" t="s">
        <v>469</v>
      </c>
    </row>
    <row r="23" spans="1:17" x14ac:dyDescent="0.2">
      <c r="A23" s="5" t="s">
        <v>148</v>
      </c>
      <c r="B23" s="5" t="s">
        <v>149</v>
      </c>
      <c r="C23" s="5" t="s">
        <v>150</v>
      </c>
      <c r="D23" s="5">
        <v>55.713211999999999</v>
      </c>
      <c r="E23" s="5">
        <v>12.49403</v>
      </c>
      <c r="F23" s="7">
        <v>41784</v>
      </c>
      <c r="G23" s="5" t="s">
        <v>563</v>
      </c>
      <c r="H23" s="5" t="s">
        <v>813</v>
      </c>
      <c r="I23" s="5" t="s">
        <v>84</v>
      </c>
      <c r="J23" s="6" t="s">
        <v>86</v>
      </c>
      <c r="K23" s="5">
        <v>1</v>
      </c>
      <c r="L23" s="5" t="s">
        <v>85</v>
      </c>
      <c r="M23" s="5" t="s">
        <v>87</v>
      </c>
      <c r="N23" s="5" t="s">
        <v>88</v>
      </c>
      <c r="O23" s="7">
        <v>41880</v>
      </c>
      <c r="P23" s="5" t="s">
        <v>469</v>
      </c>
    </row>
    <row r="24" spans="1:17" x14ac:dyDescent="0.2">
      <c r="A24" s="5" t="s">
        <v>764</v>
      </c>
      <c r="D24" s="5">
        <v>56.596558000000002</v>
      </c>
      <c r="E24" s="5">
        <v>9.2123259999999991</v>
      </c>
      <c r="F24" s="7">
        <v>41811</v>
      </c>
      <c r="G24" s="6" t="s">
        <v>564</v>
      </c>
      <c r="H24" s="6" t="s">
        <v>703</v>
      </c>
      <c r="I24" s="5" t="s">
        <v>122</v>
      </c>
      <c r="J24" s="6" t="s">
        <v>194</v>
      </c>
      <c r="K24" s="5">
        <v>5</v>
      </c>
      <c r="L24" s="5" t="s">
        <v>123</v>
      </c>
      <c r="M24" s="7">
        <v>41800</v>
      </c>
      <c r="O24" s="7">
        <v>41880</v>
      </c>
      <c r="P24" s="5" t="s">
        <v>469</v>
      </c>
    </row>
    <row r="25" spans="1:17" x14ac:dyDescent="0.2">
      <c r="A25" s="5" t="s">
        <v>762</v>
      </c>
      <c r="D25" s="5">
        <v>55.123545</v>
      </c>
      <c r="E25" s="5">
        <v>14.902642999999999</v>
      </c>
      <c r="F25" s="7">
        <v>41834</v>
      </c>
      <c r="G25" s="5" t="s">
        <v>565</v>
      </c>
      <c r="I25" s="5" t="s">
        <v>118</v>
      </c>
      <c r="J25" s="6" t="s">
        <v>214</v>
      </c>
      <c r="K25" s="5">
        <v>1</v>
      </c>
      <c r="L25" s="5" t="s">
        <v>127</v>
      </c>
      <c r="M25" s="7">
        <v>41800</v>
      </c>
      <c r="N25" s="7">
        <v>41837</v>
      </c>
      <c r="O25" s="7">
        <v>41880</v>
      </c>
      <c r="P25" s="5" t="s">
        <v>469</v>
      </c>
    </row>
    <row r="26" spans="1:17" x14ac:dyDescent="0.2">
      <c r="A26" s="5" t="s">
        <v>742</v>
      </c>
      <c r="B26" s="8"/>
      <c r="C26" s="9"/>
      <c r="D26" s="10">
        <v>55.582813000000002</v>
      </c>
      <c r="E26" s="9">
        <v>10.599933999999999</v>
      </c>
      <c r="F26" s="7">
        <v>41859</v>
      </c>
      <c r="G26" s="5" t="s">
        <v>566</v>
      </c>
      <c r="I26" s="5" t="s">
        <v>132</v>
      </c>
      <c r="J26" s="6" t="s">
        <v>335</v>
      </c>
      <c r="K26" s="5">
        <v>1</v>
      </c>
      <c r="L26" s="5" t="s">
        <v>142</v>
      </c>
      <c r="M26" s="7">
        <v>41807</v>
      </c>
      <c r="N26" s="7">
        <v>41871</v>
      </c>
    </row>
    <row r="27" spans="1:17" x14ac:dyDescent="0.2">
      <c r="A27" s="5" t="s">
        <v>770</v>
      </c>
      <c r="B27" s="5" t="s">
        <v>364</v>
      </c>
      <c r="C27" s="5" t="s">
        <v>365</v>
      </c>
      <c r="D27" s="5">
        <v>57.604999999999997</v>
      </c>
      <c r="E27" s="5">
        <v>10.236943999999999</v>
      </c>
      <c r="F27" s="7">
        <v>41847</v>
      </c>
      <c r="G27" s="6" t="s">
        <v>567</v>
      </c>
      <c r="H27" s="6"/>
      <c r="I27" s="5" t="s">
        <v>351</v>
      </c>
      <c r="J27" s="6" t="s">
        <v>363</v>
      </c>
      <c r="N27" s="7">
        <v>41869</v>
      </c>
    </row>
    <row r="28" spans="1:17" x14ac:dyDescent="0.2">
      <c r="A28" s="5" t="s">
        <v>384</v>
      </c>
      <c r="D28" s="5">
        <v>55.633667000000003</v>
      </c>
      <c r="E28" s="5">
        <v>11.689361</v>
      </c>
      <c r="F28" s="7">
        <v>41870</v>
      </c>
      <c r="G28" s="6" t="s">
        <v>568</v>
      </c>
      <c r="H28" s="6" t="s">
        <v>775</v>
      </c>
      <c r="I28" s="5" t="s">
        <v>133</v>
      </c>
      <c r="J28" s="6" t="s">
        <v>336</v>
      </c>
      <c r="K28" s="5">
        <v>3</v>
      </c>
      <c r="L28" s="5" t="s">
        <v>134</v>
      </c>
      <c r="M28" s="7">
        <v>41800</v>
      </c>
      <c r="N28" s="7">
        <v>41872</v>
      </c>
    </row>
    <row r="29" spans="1:17" x14ac:dyDescent="0.2">
      <c r="A29" s="5" t="s">
        <v>748</v>
      </c>
      <c r="D29" s="5">
        <v>55.627471999999997</v>
      </c>
      <c r="E29" s="5">
        <v>11.667721999999999</v>
      </c>
      <c r="F29" s="7">
        <v>41870</v>
      </c>
      <c r="G29" s="6" t="s">
        <v>569</v>
      </c>
      <c r="H29" s="6"/>
      <c r="I29" s="5" t="s">
        <v>133</v>
      </c>
      <c r="J29" s="6" t="s">
        <v>336</v>
      </c>
      <c r="K29" s="5">
        <v>3</v>
      </c>
      <c r="L29" s="5" t="s">
        <v>134</v>
      </c>
      <c r="M29" s="7">
        <v>41800</v>
      </c>
      <c r="N29" s="7">
        <v>41872</v>
      </c>
    </row>
    <row r="30" spans="1:17" x14ac:dyDescent="0.2">
      <c r="A30" s="5" t="s">
        <v>749</v>
      </c>
      <c r="D30" s="5">
        <v>55.624167</v>
      </c>
      <c r="E30" s="5">
        <v>11.666138999999999</v>
      </c>
      <c r="F30" s="7">
        <v>41870</v>
      </c>
      <c r="G30" s="6" t="s">
        <v>570</v>
      </c>
      <c r="H30" s="6"/>
      <c r="I30" s="5" t="s">
        <v>133</v>
      </c>
      <c r="J30" s="6" t="s">
        <v>336</v>
      </c>
      <c r="K30" s="5">
        <v>3</v>
      </c>
      <c r="L30" s="5" t="s">
        <v>134</v>
      </c>
      <c r="M30" s="7">
        <v>41800</v>
      </c>
      <c r="N30" s="7">
        <v>41872</v>
      </c>
    </row>
    <row r="31" spans="1:17" x14ac:dyDescent="0.2">
      <c r="A31" s="5" t="s">
        <v>195</v>
      </c>
      <c r="B31" s="9">
        <v>55.745477000000001</v>
      </c>
      <c r="C31" s="9">
        <v>12.538752000000001</v>
      </c>
      <c r="D31" s="10">
        <v>55.745477000000001</v>
      </c>
      <c r="E31" s="10">
        <v>12.538752000000001</v>
      </c>
      <c r="F31" s="7">
        <v>41876</v>
      </c>
      <c r="G31" s="5" t="s">
        <v>579</v>
      </c>
      <c r="H31" s="5" t="s">
        <v>537</v>
      </c>
      <c r="I31" s="5" t="s">
        <v>93</v>
      </c>
      <c r="J31" s="6" t="s">
        <v>334</v>
      </c>
      <c r="K31" s="5">
        <v>1</v>
      </c>
      <c r="L31" s="5" t="s">
        <v>85</v>
      </c>
      <c r="M31" s="5" t="s">
        <v>89</v>
      </c>
      <c r="N31" s="7">
        <v>41876</v>
      </c>
    </row>
    <row r="32" spans="1:17" x14ac:dyDescent="0.2">
      <c r="A32" s="5" t="s">
        <v>413</v>
      </c>
      <c r="B32" s="10">
        <v>55.762039999999999</v>
      </c>
      <c r="C32" s="10">
        <v>12.41601</v>
      </c>
      <c r="D32" s="10">
        <v>55.762039999999999</v>
      </c>
      <c r="E32" s="10">
        <v>12.41601</v>
      </c>
      <c r="F32" s="7">
        <v>41875</v>
      </c>
      <c r="G32" s="5" t="s">
        <v>580</v>
      </c>
      <c r="I32" s="5" t="s">
        <v>128</v>
      </c>
      <c r="J32" s="6" t="s">
        <v>328</v>
      </c>
      <c r="K32" s="5">
        <v>3</v>
      </c>
      <c r="L32" s="5" t="s">
        <v>115</v>
      </c>
      <c r="M32" s="7">
        <v>41800</v>
      </c>
      <c r="N32" s="7">
        <v>41877</v>
      </c>
    </row>
    <row r="33" spans="1:14" x14ac:dyDescent="0.2">
      <c r="A33" s="5" t="s">
        <v>413</v>
      </c>
      <c r="B33" s="10">
        <v>55.761980000000001</v>
      </c>
      <c r="C33" s="10">
        <v>12.418123</v>
      </c>
      <c r="D33" s="10">
        <v>55.761980000000001</v>
      </c>
      <c r="E33" s="10">
        <v>12.418123</v>
      </c>
      <c r="F33" s="7">
        <v>41875</v>
      </c>
      <c r="G33" s="5" t="s">
        <v>581</v>
      </c>
      <c r="I33" s="5" t="s">
        <v>128</v>
      </c>
      <c r="J33" s="6" t="s">
        <v>328</v>
      </c>
      <c r="K33" s="5">
        <v>3</v>
      </c>
      <c r="L33" s="5" t="s">
        <v>115</v>
      </c>
      <c r="M33" s="7">
        <v>41800</v>
      </c>
      <c r="N33" s="7">
        <v>41877</v>
      </c>
    </row>
    <row r="34" spans="1:14" x14ac:dyDescent="0.2">
      <c r="A34" s="5" t="s">
        <v>414</v>
      </c>
      <c r="B34" s="10">
        <v>55.754548</v>
      </c>
      <c r="C34" s="10">
        <v>12.404541</v>
      </c>
      <c r="D34" s="10">
        <v>55.754548</v>
      </c>
      <c r="E34" s="10">
        <v>12.404541</v>
      </c>
      <c r="F34" s="7">
        <v>41875</v>
      </c>
      <c r="G34" s="5" t="s">
        <v>582</v>
      </c>
      <c r="I34" s="5" t="s">
        <v>128</v>
      </c>
      <c r="J34" s="6" t="s">
        <v>328</v>
      </c>
      <c r="K34" s="5">
        <v>3</v>
      </c>
      <c r="L34" s="5" t="s">
        <v>115</v>
      </c>
      <c r="M34" s="7">
        <v>41800</v>
      </c>
      <c r="N34" s="7">
        <v>41877</v>
      </c>
    </row>
    <row r="35" spans="1:14" x14ac:dyDescent="0.2">
      <c r="A35" s="5" t="s">
        <v>394</v>
      </c>
      <c r="D35" s="5">
        <v>56.181244</v>
      </c>
      <c r="E35" s="5">
        <v>9.3449939999999998</v>
      </c>
      <c r="F35" s="7">
        <v>41874</v>
      </c>
      <c r="G35" s="6" t="s">
        <v>583</v>
      </c>
      <c r="H35" s="6" t="s">
        <v>775</v>
      </c>
      <c r="I35" s="5" t="s">
        <v>332</v>
      </c>
      <c r="J35" s="6" t="s">
        <v>333</v>
      </c>
      <c r="K35" s="5">
        <v>4</v>
      </c>
      <c r="L35" s="5" t="s">
        <v>85</v>
      </c>
      <c r="M35" s="5" t="s">
        <v>89</v>
      </c>
      <c r="N35" s="7">
        <v>41878</v>
      </c>
    </row>
    <row r="36" spans="1:14" x14ac:dyDescent="0.2">
      <c r="A36" s="5" t="s">
        <v>395</v>
      </c>
      <c r="D36" s="5">
        <v>56.063893999999998</v>
      </c>
      <c r="E36" s="5">
        <v>9.6461220000000001</v>
      </c>
      <c r="F36" s="7">
        <v>41874</v>
      </c>
      <c r="G36" s="6" t="s">
        <v>584</v>
      </c>
      <c r="H36" s="6" t="s">
        <v>537</v>
      </c>
      <c r="I36" s="5" t="s">
        <v>332</v>
      </c>
      <c r="J36" s="6" t="s">
        <v>333</v>
      </c>
      <c r="K36" s="5">
        <v>4</v>
      </c>
      <c r="L36" s="5" t="s">
        <v>85</v>
      </c>
      <c r="M36" s="5" t="s">
        <v>89</v>
      </c>
      <c r="N36" s="7">
        <v>41878</v>
      </c>
    </row>
    <row r="37" spans="1:14" x14ac:dyDescent="0.2">
      <c r="A37" s="5" t="s">
        <v>396</v>
      </c>
      <c r="D37" s="5">
        <v>56.013357999999997</v>
      </c>
      <c r="E37" s="5">
        <v>9.4538670000000007</v>
      </c>
      <c r="F37" s="7">
        <v>41874</v>
      </c>
      <c r="G37" s="6" t="s">
        <v>585</v>
      </c>
      <c r="H37" s="6" t="s">
        <v>775</v>
      </c>
      <c r="I37" s="5" t="s">
        <v>332</v>
      </c>
      <c r="J37" s="6" t="s">
        <v>333</v>
      </c>
      <c r="K37" s="5">
        <v>4</v>
      </c>
      <c r="L37" s="5" t="s">
        <v>85</v>
      </c>
      <c r="M37" s="5" t="s">
        <v>89</v>
      </c>
      <c r="N37" s="7">
        <v>41878</v>
      </c>
    </row>
    <row r="38" spans="1:14" x14ac:dyDescent="0.2">
      <c r="A38" s="5" t="s">
        <v>397</v>
      </c>
      <c r="D38" s="5">
        <v>56.157172000000003</v>
      </c>
      <c r="E38" s="5">
        <v>9.5266529999999996</v>
      </c>
      <c r="F38" s="7">
        <v>41875</v>
      </c>
      <c r="G38" s="6" t="s">
        <v>586</v>
      </c>
      <c r="H38" s="6" t="s">
        <v>775</v>
      </c>
      <c r="I38" s="5" t="s">
        <v>332</v>
      </c>
      <c r="J38" s="6" t="s">
        <v>333</v>
      </c>
      <c r="K38" s="5">
        <v>4</v>
      </c>
      <c r="L38" s="5" t="s">
        <v>85</v>
      </c>
      <c r="M38" s="5" t="s">
        <v>89</v>
      </c>
      <c r="N38" s="7">
        <v>41878</v>
      </c>
    </row>
    <row r="39" spans="1:14" x14ac:dyDescent="0.2">
      <c r="A39" s="5" t="s">
        <v>425</v>
      </c>
      <c r="B39" s="5" t="s">
        <v>438</v>
      </c>
      <c r="C39" s="5" t="s">
        <v>439</v>
      </c>
      <c r="D39" s="5">
        <v>55.428610999999997</v>
      </c>
      <c r="E39" s="5">
        <v>11.560389000000001</v>
      </c>
      <c r="F39" s="7">
        <v>41874</v>
      </c>
      <c r="G39" s="5" t="s">
        <v>587</v>
      </c>
      <c r="I39" s="5" t="s">
        <v>436</v>
      </c>
      <c r="J39" s="6" t="s">
        <v>494</v>
      </c>
      <c r="K39" s="5">
        <v>1</v>
      </c>
      <c r="N39" s="7">
        <v>41874</v>
      </c>
    </row>
    <row r="40" spans="1:14" x14ac:dyDescent="0.2">
      <c r="A40" s="5" t="s">
        <v>425</v>
      </c>
      <c r="B40" s="5" t="s">
        <v>438</v>
      </c>
      <c r="C40" s="5" t="s">
        <v>439</v>
      </c>
      <c r="D40" s="5">
        <v>55.428610999999997</v>
      </c>
      <c r="E40" s="5">
        <v>11.560389000000001</v>
      </c>
      <c r="F40" s="7">
        <v>41874</v>
      </c>
      <c r="G40" s="5" t="s">
        <v>588</v>
      </c>
      <c r="I40" s="5" t="s">
        <v>436</v>
      </c>
      <c r="J40" s="6" t="s">
        <v>494</v>
      </c>
      <c r="K40" s="5">
        <v>1</v>
      </c>
      <c r="L40" s="5" t="s">
        <v>85</v>
      </c>
      <c r="N40" s="7">
        <v>41874</v>
      </c>
    </row>
    <row r="41" spans="1:14" x14ac:dyDescent="0.2">
      <c r="A41" s="5" t="s">
        <v>425</v>
      </c>
      <c r="B41" s="5" t="s">
        <v>438</v>
      </c>
      <c r="C41" s="5" t="s">
        <v>439</v>
      </c>
      <c r="D41" s="5">
        <v>55.428610999999997</v>
      </c>
      <c r="E41" s="5">
        <v>11.560389000000001</v>
      </c>
      <c r="F41" s="7">
        <v>41874</v>
      </c>
      <c r="G41" s="5" t="s">
        <v>589</v>
      </c>
      <c r="I41" s="5" t="s">
        <v>436</v>
      </c>
      <c r="J41" s="6" t="s">
        <v>494</v>
      </c>
      <c r="K41" s="5">
        <v>1</v>
      </c>
      <c r="L41" s="5" t="s">
        <v>85</v>
      </c>
      <c r="N41" s="7">
        <v>41874</v>
      </c>
    </row>
    <row r="42" spans="1:14" x14ac:dyDescent="0.2">
      <c r="A42" s="5" t="s">
        <v>425</v>
      </c>
      <c r="B42" s="5" t="s">
        <v>438</v>
      </c>
      <c r="C42" s="5" t="s">
        <v>439</v>
      </c>
      <c r="D42" s="5">
        <v>55.428610999999997</v>
      </c>
      <c r="E42" s="5">
        <v>11.560389000000001</v>
      </c>
      <c r="F42" s="7">
        <v>41874</v>
      </c>
      <c r="G42" s="5" t="s">
        <v>590</v>
      </c>
      <c r="I42" s="5" t="s">
        <v>436</v>
      </c>
      <c r="J42" s="6" t="s">
        <v>494</v>
      </c>
      <c r="K42" s="5">
        <v>1</v>
      </c>
      <c r="L42" s="5" t="s">
        <v>85</v>
      </c>
      <c r="N42" s="7">
        <v>41874</v>
      </c>
    </row>
    <row r="43" spans="1:14" x14ac:dyDescent="0.2">
      <c r="A43" s="5" t="s">
        <v>440</v>
      </c>
      <c r="B43" s="5" t="s">
        <v>441</v>
      </c>
      <c r="C43" s="5" t="s">
        <v>442</v>
      </c>
      <c r="D43" s="5">
        <v>55.376249999999999</v>
      </c>
      <c r="E43" s="5">
        <v>11.540139</v>
      </c>
      <c r="F43" s="7">
        <v>41874</v>
      </c>
      <c r="G43" s="5" t="s">
        <v>665</v>
      </c>
      <c r="I43" s="5" t="s">
        <v>436</v>
      </c>
      <c r="J43" s="6" t="s">
        <v>494</v>
      </c>
      <c r="K43" s="5">
        <v>1</v>
      </c>
      <c r="L43" s="5" t="s">
        <v>85</v>
      </c>
      <c r="N43" s="7">
        <v>41874</v>
      </c>
    </row>
    <row r="44" spans="1:14" x14ac:dyDescent="0.2">
      <c r="A44" s="5" t="s">
        <v>440</v>
      </c>
      <c r="B44" s="5" t="s">
        <v>441</v>
      </c>
      <c r="C44" s="5" t="s">
        <v>442</v>
      </c>
      <c r="D44" s="5">
        <v>55.376249999999999</v>
      </c>
      <c r="E44" s="5">
        <v>11.540139</v>
      </c>
      <c r="F44" s="7">
        <v>41874</v>
      </c>
      <c r="G44" s="5" t="s">
        <v>665</v>
      </c>
      <c r="I44" s="5" t="s">
        <v>436</v>
      </c>
      <c r="J44" s="6" t="s">
        <v>494</v>
      </c>
      <c r="K44" s="5">
        <v>1</v>
      </c>
      <c r="L44" s="5" t="s">
        <v>85</v>
      </c>
      <c r="N44" s="7">
        <v>41874</v>
      </c>
    </row>
    <row r="45" spans="1:14" x14ac:dyDescent="0.2">
      <c r="A45" s="5" t="s">
        <v>440</v>
      </c>
      <c r="B45" s="5" t="s">
        <v>441</v>
      </c>
      <c r="C45" s="5" t="s">
        <v>442</v>
      </c>
      <c r="D45" s="5">
        <v>55.376249999999999</v>
      </c>
      <c r="E45" s="5">
        <v>11.540139</v>
      </c>
      <c r="F45" s="7">
        <v>41874</v>
      </c>
      <c r="G45" s="5" t="s">
        <v>666</v>
      </c>
      <c r="I45" s="5" t="s">
        <v>436</v>
      </c>
      <c r="J45" s="6" t="s">
        <v>494</v>
      </c>
      <c r="K45" s="5">
        <v>1</v>
      </c>
      <c r="L45" s="5" t="s">
        <v>85</v>
      </c>
      <c r="N45" s="7">
        <v>41874</v>
      </c>
    </row>
    <row r="46" spans="1:14" x14ac:dyDescent="0.2">
      <c r="A46" s="5" t="s">
        <v>440</v>
      </c>
      <c r="B46" s="5" t="s">
        <v>441</v>
      </c>
      <c r="C46" s="5" t="s">
        <v>442</v>
      </c>
      <c r="D46" s="5">
        <v>55.376249999999999</v>
      </c>
      <c r="E46" s="5">
        <v>11.540139</v>
      </c>
      <c r="F46" s="7">
        <v>41874</v>
      </c>
      <c r="G46" s="5" t="s">
        <v>667</v>
      </c>
      <c r="I46" s="5" t="s">
        <v>436</v>
      </c>
      <c r="J46" s="6" t="s">
        <v>494</v>
      </c>
      <c r="K46" s="5">
        <v>1</v>
      </c>
      <c r="L46" s="5" t="s">
        <v>85</v>
      </c>
      <c r="N46" s="7">
        <v>41874</v>
      </c>
    </row>
    <row r="47" spans="1:14" x14ac:dyDescent="0.2">
      <c r="A47" s="5" t="s">
        <v>426</v>
      </c>
      <c r="B47" s="5" t="s">
        <v>443</v>
      </c>
      <c r="C47" s="5" t="s">
        <v>444</v>
      </c>
      <c r="D47" s="5">
        <v>55.362555999999998</v>
      </c>
      <c r="E47" s="5">
        <v>11.568944</v>
      </c>
      <c r="F47" s="7">
        <v>41874</v>
      </c>
      <c r="G47" s="5" t="s">
        <v>655</v>
      </c>
      <c r="I47" s="5" t="s">
        <v>436</v>
      </c>
      <c r="J47" s="6" t="s">
        <v>494</v>
      </c>
      <c r="K47" s="5">
        <v>1</v>
      </c>
      <c r="L47" s="5" t="s">
        <v>85</v>
      </c>
      <c r="N47" s="7">
        <v>41874</v>
      </c>
    </row>
    <row r="48" spans="1:14" x14ac:dyDescent="0.2">
      <c r="A48" s="5" t="s">
        <v>426</v>
      </c>
      <c r="B48" s="5" t="s">
        <v>443</v>
      </c>
      <c r="C48" s="5" t="s">
        <v>444</v>
      </c>
      <c r="D48" s="5">
        <v>55.362555999999998</v>
      </c>
      <c r="E48" s="5">
        <v>11.568944</v>
      </c>
      <c r="F48" s="7">
        <v>41874</v>
      </c>
      <c r="G48" s="5" t="s">
        <v>656</v>
      </c>
      <c r="I48" s="5" t="s">
        <v>436</v>
      </c>
      <c r="J48" s="6" t="s">
        <v>494</v>
      </c>
      <c r="K48" s="5">
        <v>1</v>
      </c>
      <c r="L48" s="5" t="s">
        <v>85</v>
      </c>
      <c r="N48" s="7">
        <v>41874</v>
      </c>
    </row>
    <row r="49" spans="1:17" x14ac:dyDescent="0.2">
      <c r="A49" s="5" t="s">
        <v>426</v>
      </c>
      <c r="B49" s="5" t="s">
        <v>443</v>
      </c>
      <c r="C49" s="5" t="s">
        <v>444</v>
      </c>
      <c r="D49" s="5">
        <v>55.362555999999998</v>
      </c>
      <c r="E49" s="5">
        <v>11.568944</v>
      </c>
      <c r="F49" s="7">
        <v>41874</v>
      </c>
      <c r="G49" s="5" t="s">
        <v>657</v>
      </c>
      <c r="I49" s="5" t="s">
        <v>436</v>
      </c>
      <c r="J49" s="6" t="s">
        <v>494</v>
      </c>
      <c r="K49" s="5">
        <v>1</v>
      </c>
      <c r="L49" s="5" t="s">
        <v>85</v>
      </c>
      <c r="N49" s="7">
        <v>41874</v>
      </c>
    </row>
    <row r="50" spans="1:17" x14ac:dyDescent="0.2">
      <c r="A50" s="5" t="s">
        <v>426</v>
      </c>
      <c r="B50" s="5" t="s">
        <v>443</v>
      </c>
      <c r="C50" s="5" t="s">
        <v>444</v>
      </c>
      <c r="D50" s="5">
        <v>55.362555999999998</v>
      </c>
      <c r="E50" s="5">
        <v>11.568944</v>
      </c>
      <c r="F50" s="7">
        <v>41874</v>
      </c>
      <c r="G50" s="5" t="s">
        <v>658</v>
      </c>
      <c r="I50" s="5" t="s">
        <v>436</v>
      </c>
      <c r="J50" s="6" t="s">
        <v>494</v>
      </c>
      <c r="K50" s="5">
        <v>1</v>
      </c>
      <c r="L50" s="5" t="s">
        <v>85</v>
      </c>
      <c r="N50" s="7">
        <v>41874</v>
      </c>
    </row>
    <row r="51" spans="1:17" x14ac:dyDescent="0.2">
      <c r="A51" s="5" t="s">
        <v>427</v>
      </c>
      <c r="B51" s="5" t="s">
        <v>445</v>
      </c>
      <c r="C51" s="5" t="s">
        <v>446</v>
      </c>
      <c r="D51" s="5">
        <v>55.299833</v>
      </c>
      <c r="E51" s="5">
        <v>11.992027999999999</v>
      </c>
      <c r="F51" s="7">
        <v>41874</v>
      </c>
      <c r="G51" s="5" t="s">
        <v>672</v>
      </c>
      <c r="I51" s="5" t="s">
        <v>436</v>
      </c>
      <c r="J51" s="6" t="s">
        <v>494</v>
      </c>
      <c r="K51" s="5">
        <v>1</v>
      </c>
      <c r="L51" s="5" t="s">
        <v>85</v>
      </c>
      <c r="N51" s="7">
        <v>41874</v>
      </c>
    </row>
    <row r="52" spans="1:17" x14ac:dyDescent="0.2">
      <c r="A52" s="5" t="s">
        <v>427</v>
      </c>
      <c r="B52" s="5" t="s">
        <v>445</v>
      </c>
      <c r="C52" s="5" t="s">
        <v>446</v>
      </c>
      <c r="D52" s="5">
        <v>55.299833</v>
      </c>
      <c r="E52" s="5">
        <v>11.992027999999999</v>
      </c>
      <c r="F52" s="7">
        <v>41874</v>
      </c>
      <c r="G52" s="5" t="s">
        <v>668</v>
      </c>
      <c r="I52" s="5" t="s">
        <v>436</v>
      </c>
      <c r="J52" s="6" t="s">
        <v>494</v>
      </c>
      <c r="K52" s="5">
        <v>1</v>
      </c>
      <c r="L52" s="5" t="s">
        <v>85</v>
      </c>
      <c r="N52" s="7">
        <v>41874</v>
      </c>
    </row>
    <row r="53" spans="1:17" x14ac:dyDescent="0.2">
      <c r="A53" s="5" t="s">
        <v>427</v>
      </c>
      <c r="B53" s="5" t="s">
        <v>445</v>
      </c>
      <c r="C53" s="5" t="s">
        <v>446</v>
      </c>
      <c r="D53" s="5">
        <v>55.299833</v>
      </c>
      <c r="E53" s="5">
        <v>11.992027999999999</v>
      </c>
      <c r="F53" s="7">
        <v>41874</v>
      </c>
      <c r="G53" s="5" t="s">
        <v>669</v>
      </c>
      <c r="I53" s="5" t="s">
        <v>436</v>
      </c>
      <c r="J53" s="6" t="s">
        <v>494</v>
      </c>
      <c r="K53" s="5">
        <v>1</v>
      </c>
      <c r="L53" s="5" t="s">
        <v>85</v>
      </c>
      <c r="N53" s="7">
        <v>41874</v>
      </c>
    </row>
    <row r="54" spans="1:17" x14ac:dyDescent="0.2">
      <c r="A54" s="5" t="s">
        <v>427</v>
      </c>
      <c r="B54" s="5" t="s">
        <v>445</v>
      </c>
      <c r="C54" s="5" t="s">
        <v>446</v>
      </c>
      <c r="D54" s="5">
        <v>55.299833</v>
      </c>
      <c r="E54" s="5">
        <v>11.992027999999999</v>
      </c>
      <c r="F54" s="7">
        <v>41874</v>
      </c>
      <c r="G54" s="5" t="s">
        <v>670</v>
      </c>
      <c r="I54" s="5" t="s">
        <v>436</v>
      </c>
      <c r="J54" s="6" t="s">
        <v>494</v>
      </c>
      <c r="K54" s="5">
        <v>1</v>
      </c>
      <c r="L54" s="5" t="s">
        <v>85</v>
      </c>
      <c r="N54" s="7">
        <v>41874</v>
      </c>
    </row>
    <row r="55" spans="1:17" x14ac:dyDescent="0.2">
      <c r="A55" s="5" t="s">
        <v>428</v>
      </c>
      <c r="B55" s="5" t="s">
        <v>447</v>
      </c>
      <c r="C55" s="5" t="s">
        <v>448</v>
      </c>
      <c r="D55" s="5">
        <v>55.295999999999999</v>
      </c>
      <c r="E55" s="5">
        <v>12.006527999999999</v>
      </c>
      <c r="F55" s="7">
        <v>41874</v>
      </c>
      <c r="G55" s="5" t="s">
        <v>654</v>
      </c>
      <c r="I55" s="5" t="s">
        <v>436</v>
      </c>
      <c r="J55" s="6" t="s">
        <v>494</v>
      </c>
      <c r="K55" s="5">
        <v>1</v>
      </c>
      <c r="L55" s="5" t="s">
        <v>85</v>
      </c>
      <c r="N55" s="7">
        <v>41874</v>
      </c>
    </row>
    <row r="56" spans="1:17" x14ac:dyDescent="0.2">
      <c r="A56" s="5" t="s">
        <v>428</v>
      </c>
      <c r="B56" s="5" t="s">
        <v>447</v>
      </c>
      <c r="C56" s="5" t="s">
        <v>448</v>
      </c>
      <c r="D56" s="5">
        <v>55.295999999999999</v>
      </c>
      <c r="E56" s="5">
        <v>12.006527999999999</v>
      </c>
      <c r="F56" s="7">
        <v>41874</v>
      </c>
      <c r="G56" s="5" t="s">
        <v>659</v>
      </c>
      <c r="I56" s="5" t="s">
        <v>436</v>
      </c>
      <c r="J56" s="6" t="s">
        <v>494</v>
      </c>
      <c r="K56" s="5">
        <v>1</v>
      </c>
      <c r="L56" s="5" t="s">
        <v>85</v>
      </c>
      <c r="N56" s="7">
        <v>41874</v>
      </c>
    </row>
    <row r="57" spans="1:17" x14ac:dyDescent="0.2">
      <c r="A57" s="5" t="s">
        <v>428</v>
      </c>
      <c r="B57" s="5" t="s">
        <v>447</v>
      </c>
      <c r="C57" s="5" t="s">
        <v>448</v>
      </c>
      <c r="D57" s="5">
        <v>55.295999999999999</v>
      </c>
      <c r="E57" s="5">
        <v>12.006527999999999</v>
      </c>
      <c r="F57" s="7">
        <v>41874</v>
      </c>
      <c r="G57" s="5" t="s">
        <v>660</v>
      </c>
      <c r="I57" s="5" t="s">
        <v>436</v>
      </c>
      <c r="J57" s="6" t="s">
        <v>494</v>
      </c>
      <c r="K57" s="5">
        <v>1</v>
      </c>
      <c r="L57" s="5" t="s">
        <v>85</v>
      </c>
      <c r="N57" s="7">
        <v>41874</v>
      </c>
    </row>
    <row r="58" spans="1:17" x14ac:dyDescent="0.2">
      <c r="A58" s="5" t="s">
        <v>428</v>
      </c>
      <c r="B58" s="5" t="s">
        <v>447</v>
      </c>
      <c r="C58" s="5" t="s">
        <v>448</v>
      </c>
      <c r="D58" s="5">
        <v>55.295999999999999</v>
      </c>
      <c r="E58" s="5">
        <v>12.006527999999999</v>
      </c>
      <c r="F58" s="7">
        <v>41874</v>
      </c>
      <c r="G58" s="5" t="s">
        <v>661</v>
      </c>
      <c r="I58" s="5" t="s">
        <v>436</v>
      </c>
      <c r="J58" s="6" t="s">
        <v>494</v>
      </c>
      <c r="K58" s="5">
        <v>1</v>
      </c>
      <c r="L58" s="5" t="s">
        <v>85</v>
      </c>
      <c r="N58" s="7">
        <v>41874</v>
      </c>
    </row>
    <row r="59" spans="1:17" x14ac:dyDescent="0.2">
      <c r="A59" s="5" t="s">
        <v>429</v>
      </c>
      <c r="B59" s="5" t="s">
        <v>449</v>
      </c>
      <c r="C59" s="5" t="s">
        <v>450</v>
      </c>
      <c r="D59" s="5">
        <v>55.305194</v>
      </c>
      <c r="E59" s="5">
        <v>12.000999999999999</v>
      </c>
      <c r="F59" s="7">
        <v>41874</v>
      </c>
      <c r="G59" s="5" t="s">
        <v>671</v>
      </c>
      <c r="I59" s="5" t="s">
        <v>436</v>
      </c>
      <c r="J59" s="6" t="s">
        <v>494</v>
      </c>
      <c r="K59" s="5">
        <v>1</v>
      </c>
      <c r="L59" s="5" t="s">
        <v>85</v>
      </c>
      <c r="N59" s="7">
        <v>41874</v>
      </c>
    </row>
    <row r="60" spans="1:17" x14ac:dyDescent="0.2">
      <c r="A60" s="5" t="s">
        <v>429</v>
      </c>
      <c r="B60" s="5" t="s">
        <v>449</v>
      </c>
      <c r="C60" s="5" t="s">
        <v>450</v>
      </c>
      <c r="D60" s="5">
        <v>55.305194</v>
      </c>
      <c r="E60" s="5">
        <v>12.000999999999999</v>
      </c>
      <c r="F60" s="7">
        <v>41874</v>
      </c>
      <c r="G60" s="5" t="s">
        <v>662</v>
      </c>
      <c r="I60" s="5" t="s">
        <v>436</v>
      </c>
      <c r="J60" s="6" t="s">
        <v>494</v>
      </c>
      <c r="K60" s="5">
        <v>1</v>
      </c>
      <c r="L60" s="5" t="s">
        <v>85</v>
      </c>
      <c r="N60" s="7">
        <v>41874</v>
      </c>
    </row>
    <row r="61" spans="1:17" x14ac:dyDescent="0.2">
      <c r="A61" s="5" t="s">
        <v>429</v>
      </c>
      <c r="B61" s="5" t="s">
        <v>449</v>
      </c>
      <c r="C61" s="5" t="s">
        <v>450</v>
      </c>
      <c r="D61" s="5">
        <v>55.305194</v>
      </c>
      <c r="E61" s="5">
        <v>12.000999999999999</v>
      </c>
      <c r="F61" s="7">
        <v>41874</v>
      </c>
      <c r="G61" s="5" t="s">
        <v>663</v>
      </c>
      <c r="I61" s="5" t="s">
        <v>436</v>
      </c>
      <c r="J61" s="6" t="s">
        <v>494</v>
      </c>
      <c r="K61" s="5">
        <v>1</v>
      </c>
      <c r="L61" s="5" t="s">
        <v>85</v>
      </c>
      <c r="N61" s="7">
        <v>41874</v>
      </c>
    </row>
    <row r="62" spans="1:17" x14ac:dyDescent="0.2">
      <c r="A62" s="5" t="s">
        <v>429</v>
      </c>
      <c r="B62" s="5" t="s">
        <v>449</v>
      </c>
      <c r="C62" s="5" t="s">
        <v>450</v>
      </c>
      <c r="D62" s="5">
        <v>55.305194</v>
      </c>
      <c r="E62" s="5">
        <v>12.000999999999999</v>
      </c>
      <c r="F62" s="7">
        <v>41874</v>
      </c>
      <c r="G62" s="5" t="s">
        <v>664</v>
      </c>
      <c r="I62" s="5" t="s">
        <v>436</v>
      </c>
      <c r="J62" s="6" t="s">
        <v>494</v>
      </c>
      <c r="K62" s="5">
        <v>1</v>
      </c>
      <c r="L62" s="5" t="s">
        <v>85</v>
      </c>
      <c r="N62" s="7">
        <v>41874</v>
      </c>
    </row>
    <row r="63" spans="1:17" x14ac:dyDescent="0.2">
      <c r="A63" s="5" t="s">
        <v>430</v>
      </c>
      <c r="B63" s="5" t="s">
        <v>451</v>
      </c>
      <c r="C63" s="5" t="s">
        <v>452</v>
      </c>
      <c r="D63" s="5">
        <v>55.871389000000001</v>
      </c>
      <c r="E63" s="5">
        <v>12.469443999999999</v>
      </c>
      <c r="F63" s="7">
        <v>41875</v>
      </c>
      <c r="G63" s="5" t="s">
        <v>591</v>
      </c>
      <c r="I63" s="5" t="s">
        <v>437</v>
      </c>
      <c r="J63" s="6" t="s">
        <v>494</v>
      </c>
      <c r="K63" s="5">
        <v>1</v>
      </c>
      <c r="L63" s="5" t="s">
        <v>85</v>
      </c>
      <c r="N63" s="7">
        <v>41875</v>
      </c>
      <c r="Q63" s="5" t="s">
        <v>468</v>
      </c>
    </row>
    <row r="64" spans="1:17" x14ac:dyDescent="0.2">
      <c r="A64" s="5" t="s">
        <v>430</v>
      </c>
      <c r="B64" s="5" t="s">
        <v>451</v>
      </c>
      <c r="C64" s="5" t="s">
        <v>452</v>
      </c>
      <c r="D64" s="5">
        <v>55.871389000000001</v>
      </c>
      <c r="E64" s="5">
        <v>12.469443999999999</v>
      </c>
      <c r="F64" s="7">
        <v>41875</v>
      </c>
      <c r="G64" s="5" t="s">
        <v>592</v>
      </c>
      <c r="I64" s="5" t="s">
        <v>437</v>
      </c>
      <c r="J64" s="6" t="s">
        <v>494</v>
      </c>
      <c r="K64" s="5">
        <v>1</v>
      </c>
      <c r="L64" s="5" t="s">
        <v>85</v>
      </c>
      <c r="N64" s="7">
        <v>41875</v>
      </c>
      <c r="Q64" s="5" t="s">
        <v>468</v>
      </c>
    </row>
    <row r="65" spans="1:17" x14ac:dyDescent="0.2">
      <c r="A65" s="5" t="s">
        <v>430</v>
      </c>
      <c r="B65" s="5" t="s">
        <v>451</v>
      </c>
      <c r="C65" s="5" t="s">
        <v>452</v>
      </c>
      <c r="D65" s="5">
        <v>55.871389000000001</v>
      </c>
      <c r="E65" s="5">
        <v>12.469443999999999</v>
      </c>
      <c r="F65" s="7">
        <v>41875</v>
      </c>
      <c r="G65" s="5" t="s">
        <v>593</v>
      </c>
      <c r="I65" s="5" t="s">
        <v>437</v>
      </c>
      <c r="J65" s="6" t="s">
        <v>494</v>
      </c>
      <c r="K65" s="5">
        <v>1</v>
      </c>
      <c r="L65" s="5" t="s">
        <v>85</v>
      </c>
      <c r="N65" s="7">
        <v>41875</v>
      </c>
      <c r="Q65" s="5" t="s">
        <v>468</v>
      </c>
    </row>
    <row r="66" spans="1:17" x14ac:dyDescent="0.2">
      <c r="A66" s="5" t="s">
        <v>430</v>
      </c>
      <c r="B66" s="5" t="s">
        <v>451</v>
      </c>
      <c r="C66" s="5" t="s">
        <v>452</v>
      </c>
      <c r="D66" s="5">
        <v>55.871389000000001</v>
      </c>
      <c r="E66" s="5">
        <v>12.469443999999999</v>
      </c>
      <c r="F66" s="7">
        <v>41875</v>
      </c>
      <c r="G66" s="5" t="s">
        <v>594</v>
      </c>
      <c r="I66" s="5" t="s">
        <v>437</v>
      </c>
      <c r="J66" s="6" t="s">
        <v>494</v>
      </c>
      <c r="K66" s="5">
        <v>1</v>
      </c>
      <c r="L66" s="5" t="s">
        <v>85</v>
      </c>
      <c r="N66" s="7">
        <v>41875</v>
      </c>
      <c r="Q66" s="5" t="s">
        <v>468</v>
      </c>
    </row>
    <row r="67" spans="1:17" x14ac:dyDescent="0.2">
      <c r="A67" s="5" t="s">
        <v>745</v>
      </c>
      <c r="B67" s="5" t="s">
        <v>453</v>
      </c>
      <c r="C67" s="5" t="s">
        <v>454</v>
      </c>
      <c r="D67" s="5">
        <v>55.860278000000001</v>
      </c>
      <c r="E67" s="5">
        <v>12.478611000000001</v>
      </c>
      <c r="F67" s="7">
        <v>41875</v>
      </c>
      <c r="G67" s="5" t="s">
        <v>595</v>
      </c>
      <c r="I67" s="5" t="s">
        <v>437</v>
      </c>
      <c r="J67" s="6" t="s">
        <v>494</v>
      </c>
      <c r="K67" s="5">
        <v>1</v>
      </c>
      <c r="L67" s="5" t="s">
        <v>85</v>
      </c>
      <c r="N67" s="7">
        <v>41875</v>
      </c>
      <c r="Q67" s="5" t="s">
        <v>467</v>
      </c>
    </row>
    <row r="68" spans="1:17" x14ac:dyDescent="0.2">
      <c r="A68" s="5" t="s">
        <v>745</v>
      </c>
      <c r="B68" s="5" t="s">
        <v>453</v>
      </c>
      <c r="C68" s="5" t="s">
        <v>454</v>
      </c>
      <c r="D68" s="5">
        <v>55.860278000000001</v>
      </c>
      <c r="E68" s="5">
        <v>12.478611000000001</v>
      </c>
      <c r="F68" s="7">
        <v>41875</v>
      </c>
      <c r="G68" s="5" t="s">
        <v>596</v>
      </c>
      <c r="I68" s="5" t="s">
        <v>437</v>
      </c>
      <c r="J68" s="6" t="s">
        <v>494</v>
      </c>
      <c r="K68" s="5">
        <v>1</v>
      </c>
      <c r="L68" s="5" t="s">
        <v>85</v>
      </c>
      <c r="N68" s="7">
        <v>41875</v>
      </c>
      <c r="Q68" s="5" t="s">
        <v>467</v>
      </c>
    </row>
    <row r="69" spans="1:17" x14ac:dyDescent="0.2">
      <c r="A69" s="5" t="s">
        <v>431</v>
      </c>
      <c r="B69" s="5" t="s">
        <v>455</v>
      </c>
      <c r="C69" s="5" t="s">
        <v>456</v>
      </c>
      <c r="D69" s="5">
        <v>55.823177000000001</v>
      </c>
      <c r="E69" s="5">
        <v>12.467067999999999</v>
      </c>
      <c r="F69" s="7">
        <v>41875</v>
      </c>
      <c r="G69" s="5" t="s">
        <v>597</v>
      </c>
      <c r="I69" s="5" t="s">
        <v>437</v>
      </c>
      <c r="J69" s="6" t="s">
        <v>494</v>
      </c>
      <c r="K69" s="5">
        <v>1</v>
      </c>
      <c r="L69" s="5" t="s">
        <v>85</v>
      </c>
      <c r="N69" s="7">
        <v>41875</v>
      </c>
      <c r="Q69" s="5" t="s">
        <v>468</v>
      </c>
    </row>
    <row r="70" spans="1:17" x14ac:dyDescent="0.2">
      <c r="A70" s="5" t="s">
        <v>431</v>
      </c>
      <c r="B70" s="5" t="s">
        <v>455</v>
      </c>
      <c r="C70" s="5" t="s">
        <v>456</v>
      </c>
      <c r="D70" s="5">
        <v>55.823177000000001</v>
      </c>
      <c r="E70" s="5">
        <v>12.467067999999999</v>
      </c>
      <c r="F70" s="7">
        <v>41875</v>
      </c>
      <c r="G70" s="5" t="s">
        <v>598</v>
      </c>
      <c r="I70" s="5" t="s">
        <v>437</v>
      </c>
      <c r="J70" s="6" t="s">
        <v>494</v>
      </c>
      <c r="K70" s="5">
        <v>1</v>
      </c>
      <c r="L70" s="5" t="s">
        <v>85</v>
      </c>
      <c r="N70" s="7">
        <v>41875</v>
      </c>
      <c r="Q70" s="5" t="s">
        <v>468</v>
      </c>
    </row>
    <row r="71" spans="1:17" x14ac:dyDescent="0.2">
      <c r="A71" s="5" t="s">
        <v>431</v>
      </c>
      <c r="B71" s="5" t="s">
        <v>455</v>
      </c>
      <c r="C71" s="5" t="s">
        <v>456</v>
      </c>
      <c r="D71" s="5">
        <v>55.823177000000001</v>
      </c>
      <c r="E71" s="5">
        <v>12.467067999999999</v>
      </c>
      <c r="F71" s="7">
        <v>41875</v>
      </c>
      <c r="G71" s="5" t="s">
        <v>599</v>
      </c>
      <c r="I71" s="5" t="s">
        <v>437</v>
      </c>
      <c r="J71" s="6" t="s">
        <v>494</v>
      </c>
      <c r="K71" s="5">
        <v>1</v>
      </c>
      <c r="L71" s="5" t="s">
        <v>85</v>
      </c>
      <c r="N71" s="7">
        <v>41875</v>
      </c>
      <c r="Q71" s="5" t="s">
        <v>468</v>
      </c>
    </row>
    <row r="72" spans="1:17" x14ac:dyDescent="0.2">
      <c r="A72" s="5" t="s">
        <v>431</v>
      </c>
      <c r="B72" s="5" t="s">
        <v>455</v>
      </c>
      <c r="C72" s="5" t="s">
        <v>456</v>
      </c>
      <c r="D72" s="5">
        <v>55.823177000000001</v>
      </c>
      <c r="E72" s="5">
        <v>12.467067999999999</v>
      </c>
      <c r="F72" s="7">
        <v>41875</v>
      </c>
      <c r="G72" s="5" t="s">
        <v>600</v>
      </c>
      <c r="I72" s="5" t="s">
        <v>437</v>
      </c>
      <c r="J72" s="6" t="s">
        <v>494</v>
      </c>
      <c r="K72" s="5">
        <v>1</v>
      </c>
      <c r="L72" s="5" t="s">
        <v>85</v>
      </c>
      <c r="N72" s="7">
        <v>41875</v>
      </c>
      <c r="Q72" s="5" t="s">
        <v>468</v>
      </c>
    </row>
    <row r="73" spans="1:17" x14ac:dyDescent="0.2">
      <c r="A73" s="5" t="s">
        <v>432</v>
      </c>
      <c r="B73" s="5" t="s">
        <v>457</v>
      </c>
      <c r="C73" s="5" t="s">
        <v>458</v>
      </c>
      <c r="D73" s="5">
        <v>55.808610999999999</v>
      </c>
      <c r="E73" s="5">
        <v>12.441110999999999</v>
      </c>
      <c r="F73" s="7">
        <v>41875</v>
      </c>
      <c r="G73" s="5" t="s">
        <v>601</v>
      </c>
      <c r="H73" s="5" t="s">
        <v>775</v>
      </c>
      <c r="I73" s="5" t="s">
        <v>437</v>
      </c>
      <c r="J73" s="6" t="s">
        <v>494</v>
      </c>
      <c r="K73" s="5">
        <v>1</v>
      </c>
      <c r="L73" s="5" t="s">
        <v>85</v>
      </c>
      <c r="N73" s="7">
        <v>41875</v>
      </c>
      <c r="Q73" s="5" t="s">
        <v>468</v>
      </c>
    </row>
    <row r="74" spans="1:17" x14ac:dyDescent="0.2">
      <c r="A74" s="5" t="s">
        <v>432</v>
      </c>
      <c r="B74" s="5" t="s">
        <v>457</v>
      </c>
      <c r="C74" s="5" t="s">
        <v>458</v>
      </c>
      <c r="D74" s="5">
        <v>55.808610999999999</v>
      </c>
      <c r="E74" s="5">
        <v>12.441110999999999</v>
      </c>
      <c r="F74" s="7">
        <v>41875</v>
      </c>
      <c r="G74" s="5" t="s">
        <v>602</v>
      </c>
      <c r="I74" s="5" t="s">
        <v>437</v>
      </c>
      <c r="J74" s="6" t="s">
        <v>494</v>
      </c>
      <c r="K74" s="5">
        <v>1</v>
      </c>
      <c r="L74" s="5" t="s">
        <v>85</v>
      </c>
      <c r="N74" s="7">
        <v>41875</v>
      </c>
      <c r="Q74" s="5" t="s">
        <v>468</v>
      </c>
    </row>
    <row r="75" spans="1:17" x14ac:dyDescent="0.2">
      <c r="A75" s="5" t="s">
        <v>432</v>
      </c>
      <c r="B75" s="5" t="s">
        <v>457</v>
      </c>
      <c r="C75" s="5" t="s">
        <v>458</v>
      </c>
      <c r="D75" s="5">
        <v>55.808610999999999</v>
      </c>
      <c r="E75" s="5">
        <v>12.441110999999999</v>
      </c>
      <c r="F75" s="7">
        <v>41875</v>
      </c>
      <c r="G75" s="5" t="s">
        <v>603</v>
      </c>
      <c r="I75" s="5" t="s">
        <v>437</v>
      </c>
      <c r="J75" s="6" t="s">
        <v>494</v>
      </c>
      <c r="K75" s="5">
        <v>1</v>
      </c>
      <c r="L75" s="5" t="s">
        <v>85</v>
      </c>
      <c r="N75" s="7">
        <v>41875</v>
      </c>
      <c r="Q75" s="5" t="s">
        <v>468</v>
      </c>
    </row>
    <row r="76" spans="1:17" x14ac:dyDescent="0.2">
      <c r="A76" s="5" t="s">
        <v>432</v>
      </c>
      <c r="B76" s="5" t="s">
        <v>457</v>
      </c>
      <c r="C76" s="5" t="s">
        <v>458</v>
      </c>
      <c r="D76" s="5">
        <v>55.808610999999999</v>
      </c>
      <c r="E76" s="5">
        <v>12.441110999999999</v>
      </c>
      <c r="F76" s="7">
        <v>41875</v>
      </c>
      <c r="G76" s="5" t="s">
        <v>604</v>
      </c>
      <c r="I76" s="5" t="s">
        <v>437</v>
      </c>
      <c r="J76" s="6" t="s">
        <v>494</v>
      </c>
      <c r="K76" s="5">
        <v>1</v>
      </c>
      <c r="L76" s="5" t="s">
        <v>85</v>
      </c>
      <c r="N76" s="7">
        <v>41875</v>
      </c>
      <c r="Q76" s="5" t="s">
        <v>468</v>
      </c>
    </row>
    <row r="77" spans="1:17" x14ac:dyDescent="0.2">
      <c r="A77" s="5" t="s">
        <v>433</v>
      </c>
      <c r="B77" s="5" t="s">
        <v>459</v>
      </c>
      <c r="C77" s="5" t="s">
        <v>460</v>
      </c>
      <c r="D77" s="5">
        <v>55.785592999999999</v>
      </c>
      <c r="E77" s="5">
        <v>12.444216000000001</v>
      </c>
      <c r="F77" s="7">
        <v>41875</v>
      </c>
      <c r="G77" s="5" t="s">
        <v>605</v>
      </c>
      <c r="I77" s="5" t="s">
        <v>437</v>
      </c>
      <c r="J77" s="6" t="s">
        <v>494</v>
      </c>
      <c r="K77" s="5">
        <v>1</v>
      </c>
      <c r="L77" s="5" t="s">
        <v>85</v>
      </c>
      <c r="N77" s="7">
        <v>41875</v>
      </c>
      <c r="Q77" s="5" t="s">
        <v>468</v>
      </c>
    </row>
    <row r="78" spans="1:17" x14ac:dyDescent="0.2">
      <c r="A78" s="5" t="s">
        <v>433</v>
      </c>
      <c r="B78" s="5" t="s">
        <v>459</v>
      </c>
      <c r="C78" s="5" t="s">
        <v>460</v>
      </c>
      <c r="D78" s="5">
        <v>55.785592999999999</v>
      </c>
      <c r="E78" s="5">
        <v>12.444216000000001</v>
      </c>
      <c r="F78" s="7">
        <v>41875</v>
      </c>
      <c r="G78" s="5" t="s">
        <v>606</v>
      </c>
      <c r="I78" s="5" t="s">
        <v>437</v>
      </c>
      <c r="J78" s="6" t="s">
        <v>494</v>
      </c>
      <c r="K78" s="5">
        <v>1</v>
      </c>
      <c r="L78" s="5" t="s">
        <v>85</v>
      </c>
      <c r="N78" s="7">
        <v>41875</v>
      </c>
      <c r="Q78" s="5" t="s">
        <v>468</v>
      </c>
    </row>
    <row r="79" spans="1:17" x14ac:dyDescent="0.2">
      <c r="A79" s="5" t="s">
        <v>433</v>
      </c>
      <c r="B79" s="5" t="s">
        <v>459</v>
      </c>
      <c r="C79" s="5" t="s">
        <v>460</v>
      </c>
      <c r="D79" s="5">
        <v>55.785592999999999</v>
      </c>
      <c r="E79" s="5">
        <v>12.444216000000001</v>
      </c>
      <c r="F79" s="7">
        <v>41875</v>
      </c>
      <c r="G79" s="5" t="s">
        <v>607</v>
      </c>
      <c r="I79" s="5" t="s">
        <v>437</v>
      </c>
      <c r="J79" s="6" t="s">
        <v>494</v>
      </c>
      <c r="K79" s="5">
        <v>1</v>
      </c>
      <c r="L79" s="5" t="s">
        <v>85</v>
      </c>
      <c r="N79" s="7">
        <v>41875</v>
      </c>
      <c r="Q79" s="5" t="s">
        <v>468</v>
      </c>
    </row>
    <row r="80" spans="1:17" x14ac:dyDescent="0.2">
      <c r="A80" s="5" t="s">
        <v>433</v>
      </c>
      <c r="B80" s="5" t="s">
        <v>459</v>
      </c>
      <c r="C80" s="5" t="s">
        <v>460</v>
      </c>
      <c r="D80" s="5">
        <v>55.785592999999999</v>
      </c>
      <c r="E80" s="5">
        <v>12.444216000000001</v>
      </c>
      <c r="F80" s="7">
        <v>41875</v>
      </c>
      <c r="G80" s="5" t="s">
        <v>608</v>
      </c>
      <c r="I80" s="5" t="s">
        <v>437</v>
      </c>
      <c r="J80" s="6" t="s">
        <v>494</v>
      </c>
      <c r="K80" s="5">
        <v>1</v>
      </c>
      <c r="L80" s="5" t="s">
        <v>85</v>
      </c>
      <c r="N80" s="7">
        <v>41875</v>
      </c>
      <c r="Q80" s="5" t="s">
        <v>468</v>
      </c>
    </row>
    <row r="81" spans="1:17" x14ac:dyDescent="0.2">
      <c r="A81" s="5" t="s">
        <v>434</v>
      </c>
      <c r="B81" s="5" t="s">
        <v>461</v>
      </c>
      <c r="C81" s="5" t="s">
        <v>462</v>
      </c>
      <c r="D81" s="5">
        <v>55.772500000000001</v>
      </c>
      <c r="E81" s="5">
        <v>12.471944000000001</v>
      </c>
      <c r="F81" s="7">
        <v>41875</v>
      </c>
      <c r="G81" s="5" t="s">
        <v>609</v>
      </c>
      <c r="I81" s="5" t="s">
        <v>437</v>
      </c>
      <c r="J81" s="6" t="s">
        <v>494</v>
      </c>
      <c r="K81" s="5">
        <v>1</v>
      </c>
      <c r="L81" s="5" t="s">
        <v>85</v>
      </c>
      <c r="N81" s="7">
        <v>41875</v>
      </c>
      <c r="Q81" s="5" t="s">
        <v>468</v>
      </c>
    </row>
    <row r="82" spans="1:17" x14ac:dyDescent="0.2">
      <c r="A82" s="5" t="s">
        <v>434</v>
      </c>
      <c r="B82" s="5" t="s">
        <v>461</v>
      </c>
      <c r="C82" s="5" t="s">
        <v>462</v>
      </c>
      <c r="D82" s="5">
        <v>55.772500000000001</v>
      </c>
      <c r="E82" s="5">
        <v>12.471944000000001</v>
      </c>
      <c r="F82" s="7">
        <v>41875</v>
      </c>
      <c r="G82" s="5" t="s">
        <v>610</v>
      </c>
      <c r="I82" s="5" t="s">
        <v>437</v>
      </c>
      <c r="J82" s="6" t="s">
        <v>494</v>
      </c>
      <c r="K82" s="5">
        <v>1</v>
      </c>
      <c r="L82" s="5" t="s">
        <v>85</v>
      </c>
      <c r="N82" s="7">
        <v>41875</v>
      </c>
      <c r="Q82" s="5" t="s">
        <v>468</v>
      </c>
    </row>
    <row r="83" spans="1:17" x14ac:dyDescent="0.2">
      <c r="A83" s="5" t="s">
        <v>434</v>
      </c>
      <c r="B83" s="5" t="s">
        <v>461</v>
      </c>
      <c r="C83" s="5" t="s">
        <v>462</v>
      </c>
      <c r="D83" s="5">
        <v>55.772500000000001</v>
      </c>
      <c r="E83" s="5">
        <v>12.471944000000001</v>
      </c>
      <c r="F83" s="7">
        <v>41875</v>
      </c>
      <c r="G83" s="5" t="s">
        <v>611</v>
      </c>
      <c r="I83" s="5" t="s">
        <v>437</v>
      </c>
      <c r="J83" s="6" t="s">
        <v>494</v>
      </c>
      <c r="K83" s="5">
        <v>1</v>
      </c>
      <c r="L83" s="5" t="s">
        <v>85</v>
      </c>
      <c r="N83" s="7">
        <v>41875</v>
      </c>
      <c r="Q83" s="5" t="s">
        <v>468</v>
      </c>
    </row>
    <row r="84" spans="1:17" x14ac:dyDescent="0.2">
      <c r="A84" s="5" t="s">
        <v>434</v>
      </c>
      <c r="B84" s="5" t="s">
        <v>461</v>
      </c>
      <c r="C84" s="5" t="s">
        <v>462</v>
      </c>
      <c r="D84" s="5">
        <v>55.772500000000001</v>
      </c>
      <c r="E84" s="5">
        <v>12.471944000000001</v>
      </c>
      <c r="F84" s="7">
        <v>41875</v>
      </c>
      <c r="G84" s="5" t="s">
        <v>612</v>
      </c>
      <c r="I84" s="5" t="s">
        <v>437</v>
      </c>
      <c r="J84" s="6" t="s">
        <v>494</v>
      </c>
      <c r="K84" s="5">
        <v>1</v>
      </c>
      <c r="L84" s="5" t="s">
        <v>85</v>
      </c>
      <c r="N84" s="7">
        <v>41875</v>
      </c>
      <c r="Q84" s="5" t="s">
        <v>468</v>
      </c>
    </row>
    <row r="85" spans="1:17" x14ac:dyDescent="0.2">
      <c r="A85" s="5" t="s">
        <v>435</v>
      </c>
      <c r="B85" s="5" t="s">
        <v>463</v>
      </c>
      <c r="C85" s="5" t="s">
        <v>464</v>
      </c>
      <c r="D85" s="5">
        <v>55.771667000000001</v>
      </c>
      <c r="E85" s="5">
        <v>12.485833</v>
      </c>
      <c r="F85" s="7">
        <v>41875</v>
      </c>
      <c r="G85" s="5" t="s">
        <v>613</v>
      </c>
      <c r="H85" s="5" t="s">
        <v>783</v>
      </c>
      <c r="I85" s="5" t="s">
        <v>437</v>
      </c>
      <c r="J85" s="6" t="s">
        <v>494</v>
      </c>
      <c r="K85" s="5">
        <v>1</v>
      </c>
      <c r="L85" s="5" t="s">
        <v>85</v>
      </c>
      <c r="N85" s="7">
        <v>41875</v>
      </c>
      <c r="Q85" s="5" t="s">
        <v>468</v>
      </c>
    </row>
    <row r="86" spans="1:17" x14ac:dyDescent="0.2">
      <c r="A86" s="5" t="s">
        <v>435</v>
      </c>
      <c r="B86" s="5" t="s">
        <v>463</v>
      </c>
      <c r="C86" s="5" t="s">
        <v>464</v>
      </c>
      <c r="D86" s="5">
        <v>55.771667000000001</v>
      </c>
      <c r="E86" s="5">
        <v>12.485833</v>
      </c>
      <c r="F86" s="7">
        <v>41875</v>
      </c>
      <c r="G86" s="5" t="s">
        <v>614</v>
      </c>
      <c r="I86" s="5" t="s">
        <v>437</v>
      </c>
      <c r="J86" s="6" t="s">
        <v>494</v>
      </c>
      <c r="K86" s="5">
        <v>1</v>
      </c>
      <c r="L86" s="5" t="s">
        <v>85</v>
      </c>
      <c r="N86" s="7">
        <v>41875</v>
      </c>
      <c r="Q86" s="5" t="s">
        <v>468</v>
      </c>
    </row>
    <row r="87" spans="1:17" x14ac:dyDescent="0.2">
      <c r="A87" s="5" t="s">
        <v>435</v>
      </c>
      <c r="B87" s="5" t="s">
        <v>463</v>
      </c>
      <c r="C87" s="5" t="s">
        <v>464</v>
      </c>
      <c r="D87" s="5">
        <v>55.771667000000001</v>
      </c>
      <c r="E87" s="5">
        <v>12.485833</v>
      </c>
      <c r="F87" s="7">
        <v>41875</v>
      </c>
      <c r="G87" s="5" t="s">
        <v>615</v>
      </c>
      <c r="I87" s="5" t="s">
        <v>437</v>
      </c>
      <c r="J87" s="6" t="s">
        <v>494</v>
      </c>
      <c r="K87" s="5">
        <v>1</v>
      </c>
      <c r="L87" s="5" t="s">
        <v>85</v>
      </c>
      <c r="N87" s="7">
        <v>41875</v>
      </c>
      <c r="Q87" s="5" t="s">
        <v>468</v>
      </c>
    </row>
    <row r="88" spans="1:17" x14ac:dyDescent="0.2">
      <c r="A88" s="5" t="s">
        <v>435</v>
      </c>
      <c r="B88" s="5" t="s">
        <v>463</v>
      </c>
      <c r="C88" s="5" t="s">
        <v>464</v>
      </c>
      <c r="D88" s="5">
        <v>55.771667000000001</v>
      </c>
      <c r="E88" s="5">
        <v>12.485833</v>
      </c>
      <c r="F88" s="7">
        <v>41875</v>
      </c>
      <c r="G88" s="5" t="s">
        <v>616</v>
      </c>
      <c r="I88" s="5" t="s">
        <v>437</v>
      </c>
      <c r="J88" s="6" t="s">
        <v>494</v>
      </c>
      <c r="K88" s="5">
        <v>1</v>
      </c>
      <c r="L88" s="5" t="s">
        <v>85</v>
      </c>
      <c r="N88" s="7">
        <v>41875</v>
      </c>
      <c r="Q88" s="5" t="s">
        <v>468</v>
      </c>
    </row>
    <row r="89" spans="1:17" x14ac:dyDescent="0.2">
      <c r="A89" s="5" t="s">
        <v>744</v>
      </c>
      <c r="B89" s="5" t="s">
        <v>465</v>
      </c>
      <c r="C89" s="5" t="s">
        <v>466</v>
      </c>
      <c r="D89" s="5">
        <v>55.860014</v>
      </c>
      <c r="E89" s="5">
        <v>12.477980000000001</v>
      </c>
      <c r="F89" s="7">
        <v>41875</v>
      </c>
      <c r="G89" s="5" t="s">
        <v>617</v>
      </c>
      <c r="I89" s="5" t="s">
        <v>437</v>
      </c>
      <c r="J89" s="6" t="s">
        <v>494</v>
      </c>
      <c r="K89" s="5">
        <v>1</v>
      </c>
      <c r="L89" s="5" t="s">
        <v>85</v>
      </c>
      <c r="N89" s="7">
        <v>41875</v>
      </c>
      <c r="Q89" s="5" t="s">
        <v>467</v>
      </c>
    </row>
    <row r="90" spans="1:17" x14ac:dyDescent="0.2">
      <c r="A90" s="5" t="s">
        <v>744</v>
      </c>
      <c r="B90" s="5" t="s">
        <v>465</v>
      </c>
      <c r="C90" s="5" t="s">
        <v>466</v>
      </c>
      <c r="D90" s="5">
        <v>55.860014</v>
      </c>
      <c r="E90" s="5">
        <v>12.477980000000001</v>
      </c>
      <c r="F90" s="7">
        <v>41875</v>
      </c>
      <c r="G90" s="5" t="s">
        <v>618</v>
      </c>
      <c r="I90" s="5" t="s">
        <v>437</v>
      </c>
      <c r="J90" s="6" t="s">
        <v>494</v>
      </c>
      <c r="K90" s="5">
        <v>1</v>
      </c>
      <c r="L90" s="5" t="s">
        <v>85</v>
      </c>
      <c r="N90" s="7">
        <v>41875</v>
      </c>
      <c r="Q90" s="5" t="s">
        <v>467</v>
      </c>
    </row>
    <row r="91" spans="1:17" x14ac:dyDescent="0.2">
      <c r="A91" s="5" t="s">
        <v>483</v>
      </c>
      <c r="B91" s="5" t="s">
        <v>484</v>
      </c>
      <c r="C91" s="5" t="s">
        <v>485</v>
      </c>
      <c r="D91" s="5">
        <v>55.755833000000003</v>
      </c>
      <c r="E91" s="5">
        <v>12.313499999999999</v>
      </c>
      <c r="F91" s="7">
        <v>41882</v>
      </c>
      <c r="G91" s="6" t="s">
        <v>571</v>
      </c>
      <c r="H91" s="6"/>
      <c r="I91" s="5" t="s">
        <v>113</v>
      </c>
      <c r="J91" s="6" t="s">
        <v>344</v>
      </c>
      <c r="K91" s="5">
        <v>2</v>
      </c>
      <c r="L91" s="5" t="s">
        <v>120</v>
      </c>
      <c r="M91" s="7">
        <v>41800</v>
      </c>
      <c r="N91" s="7">
        <v>41884</v>
      </c>
      <c r="O91" s="7"/>
    </row>
    <row r="92" spans="1:17" x14ac:dyDescent="0.2">
      <c r="A92" s="5" t="s">
        <v>493</v>
      </c>
      <c r="D92" s="5">
        <v>55.686948000000001</v>
      </c>
      <c r="E92" s="5">
        <v>12.574228</v>
      </c>
      <c r="F92" s="7">
        <v>41886</v>
      </c>
      <c r="G92" s="5" t="s">
        <v>572</v>
      </c>
      <c r="I92" s="5" t="s">
        <v>495</v>
      </c>
      <c r="J92" s="6" t="s">
        <v>494</v>
      </c>
      <c r="L92" s="5" t="s">
        <v>85</v>
      </c>
      <c r="O92" s="7">
        <v>41887</v>
      </c>
      <c r="P92" s="5" t="s">
        <v>496</v>
      </c>
      <c r="Q92" s="5" t="s">
        <v>497</v>
      </c>
    </row>
    <row r="93" spans="1:17" x14ac:dyDescent="0.2">
      <c r="A93" s="5" t="s">
        <v>476</v>
      </c>
      <c r="B93" s="5" t="s">
        <v>506</v>
      </c>
      <c r="C93" s="5" t="s">
        <v>507</v>
      </c>
      <c r="D93" s="5">
        <v>55.743637</v>
      </c>
      <c r="E93" s="5">
        <v>12.535647000000001</v>
      </c>
      <c r="F93" s="7">
        <v>41889</v>
      </c>
      <c r="G93" s="5" t="s">
        <v>573</v>
      </c>
      <c r="H93" s="5" t="s">
        <v>537</v>
      </c>
      <c r="I93" s="5" t="s">
        <v>130</v>
      </c>
      <c r="J93" s="6" t="s">
        <v>331</v>
      </c>
      <c r="K93" s="5">
        <v>2</v>
      </c>
      <c r="L93" s="5" t="s">
        <v>131</v>
      </c>
      <c r="M93" s="7">
        <v>41800</v>
      </c>
      <c r="N93" s="7">
        <v>41891</v>
      </c>
    </row>
    <row r="94" spans="1:17" x14ac:dyDescent="0.2">
      <c r="A94" s="5" t="s">
        <v>476</v>
      </c>
      <c r="B94" s="5" t="s">
        <v>508</v>
      </c>
      <c r="C94" s="5" t="s">
        <v>509</v>
      </c>
      <c r="D94" s="5">
        <v>55.752713</v>
      </c>
      <c r="E94" s="5">
        <v>12.533951999999999</v>
      </c>
      <c r="F94" s="7">
        <v>41889</v>
      </c>
      <c r="G94" s="5" t="s">
        <v>574</v>
      </c>
      <c r="H94" s="5" t="s">
        <v>537</v>
      </c>
      <c r="I94" s="5" t="s">
        <v>130</v>
      </c>
      <c r="J94" s="6" t="s">
        <v>331</v>
      </c>
      <c r="K94" s="5">
        <v>2</v>
      </c>
      <c r="L94" s="5" t="s">
        <v>131</v>
      </c>
      <c r="M94" s="7">
        <v>41800</v>
      </c>
      <c r="N94" s="7">
        <v>41891</v>
      </c>
    </row>
    <row r="95" spans="1:17" x14ac:dyDescent="0.2">
      <c r="A95" s="5" t="s">
        <v>520</v>
      </c>
      <c r="B95" s="5" t="s">
        <v>521</v>
      </c>
      <c r="C95" s="5" t="s">
        <v>522</v>
      </c>
      <c r="D95" s="5">
        <v>55.818053999999997</v>
      </c>
      <c r="E95" s="5">
        <v>12.270484</v>
      </c>
      <c r="F95" s="7">
        <v>41898</v>
      </c>
      <c r="G95" s="5" t="s">
        <v>575</v>
      </c>
      <c r="I95" s="5" t="s">
        <v>518</v>
      </c>
      <c r="J95" s="6" t="s">
        <v>519</v>
      </c>
      <c r="N95" s="7">
        <v>41899</v>
      </c>
    </row>
    <row r="96" spans="1:17" x14ac:dyDescent="0.2">
      <c r="A96" s="5" t="s">
        <v>523</v>
      </c>
      <c r="B96" s="5" t="s">
        <v>524</v>
      </c>
      <c r="C96" s="5" t="s">
        <v>525</v>
      </c>
      <c r="D96" s="5">
        <v>55.774448999999997</v>
      </c>
      <c r="E96" s="5">
        <v>12.358245999999999</v>
      </c>
      <c r="F96" s="7">
        <v>41898</v>
      </c>
      <c r="G96" s="5" t="s">
        <v>576</v>
      </c>
      <c r="I96" s="5" t="s">
        <v>518</v>
      </c>
      <c r="J96" s="6" t="s">
        <v>519</v>
      </c>
      <c r="N96" s="7">
        <v>41901</v>
      </c>
    </row>
    <row r="97" spans="1:14" x14ac:dyDescent="0.2">
      <c r="A97" s="5" t="s">
        <v>487</v>
      </c>
      <c r="B97" s="5" t="s">
        <v>526</v>
      </c>
      <c r="C97" s="5" t="s">
        <v>527</v>
      </c>
      <c r="D97" s="5">
        <v>55.800798999999998</v>
      </c>
      <c r="E97" s="5">
        <v>12.416181999999999</v>
      </c>
      <c r="F97" s="7">
        <v>41898</v>
      </c>
      <c r="G97" s="5" t="s">
        <v>577</v>
      </c>
      <c r="I97" s="5" t="s">
        <v>518</v>
      </c>
      <c r="J97" s="6" t="s">
        <v>519</v>
      </c>
      <c r="N97" s="7">
        <v>41901</v>
      </c>
    </row>
    <row r="98" spans="1:14" x14ac:dyDescent="0.2">
      <c r="A98" s="5" t="s">
        <v>541</v>
      </c>
      <c r="D98" s="5">
        <v>55.699244999999998</v>
      </c>
      <c r="E98" s="5">
        <v>12.504635</v>
      </c>
      <c r="F98" s="7">
        <v>41874</v>
      </c>
      <c r="G98" s="5" t="s">
        <v>578</v>
      </c>
      <c r="I98" s="5" t="s">
        <v>539</v>
      </c>
      <c r="J98" s="6" t="s">
        <v>540</v>
      </c>
      <c r="K98" s="5">
        <v>1</v>
      </c>
      <c r="L98" s="5" t="s">
        <v>85</v>
      </c>
      <c r="N98" s="7">
        <v>41880</v>
      </c>
    </row>
    <row r="118" spans="9:13" x14ac:dyDescent="0.2">
      <c r="I118" s="5" t="s">
        <v>112</v>
      </c>
      <c r="J118" s="6" t="s">
        <v>317</v>
      </c>
      <c r="L118" s="5" t="s">
        <v>141</v>
      </c>
      <c r="M118" s="7">
        <v>41794</v>
      </c>
    </row>
    <row r="119" spans="9:13" x14ac:dyDescent="0.2">
      <c r="I119" s="5" t="s">
        <v>299</v>
      </c>
      <c r="J119" s="6" t="s">
        <v>318</v>
      </c>
      <c r="K119" s="5">
        <v>1</v>
      </c>
      <c r="L119" s="5" t="s">
        <v>85</v>
      </c>
      <c r="M119" s="5" t="s">
        <v>89</v>
      </c>
    </row>
    <row r="120" spans="9:13" x14ac:dyDescent="0.2">
      <c r="I120" s="5" t="s">
        <v>298</v>
      </c>
      <c r="J120" s="6" t="s">
        <v>319</v>
      </c>
      <c r="K120" s="5">
        <v>1</v>
      </c>
      <c r="L120" s="5" t="s">
        <v>85</v>
      </c>
      <c r="M120" s="5" t="s">
        <v>89</v>
      </c>
    </row>
    <row r="121" spans="9:13" x14ac:dyDescent="0.2">
      <c r="I121" s="5" t="s">
        <v>300</v>
      </c>
      <c r="J121" s="6" t="s">
        <v>320</v>
      </c>
      <c r="K121" s="5">
        <v>1</v>
      </c>
      <c r="L121" s="5" t="s">
        <v>85</v>
      </c>
      <c r="M121" s="5" t="s">
        <v>89</v>
      </c>
    </row>
    <row r="122" spans="9:13" x14ac:dyDescent="0.2">
      <c r="I122" s="5" t="s">
        <v>116</v>
      </c>
      <c r="J122" s="6" t="s">
        <v>321</v>
      </c>
      <c r="K122" s="5">
        <v>3</v>
      </c>
      <c r="L122" s="5" t="s">
        <v>85</v>
      </c>
      <c r="M122" s="7">
        <v>41800</v>
      </c>
    </row>
    <row r="123" spans="9:13" x14ac:dyDescent="0.2">
      <c r="I123" s="5" t="s">
        <v>117</v>
      </c>
      <c r="J123" s="6" t="s">
        <v>322</v>
      </c>
      <c r="K123" s="5">
        <v>1</v>
      </c>
      <c r="L123" s="5" t="s">
        <v>120</v>
      </c>
      <c r="M123" s="7">
        <v>41800</v>
      </c>
    </row>
    <row r="124" spans="9:13" x14ac:dyDescent="0.2">
      <c r="I124" s="5" t="s">
        <v>100</v>
      </c>
      <c r="J124" s="6" t="s">
        <v>323</v>
      </c>
      <c r="K124" s="5">
        <v>1</v>
      </c>
      <c r="L124" s="5" t="s">
        <v>102</v>
      </c>
      <c r="M124" s="5" t="s">
        <v>89</v>
      </c>
    </row>
    <row r="125" spans="9:13" x14ac:dyDescent="0.2">
      <c r="I125" s="5" t="s">
        <v>119</v>
      </c>
      <c r="J125" s="6" t="s">
        <v>324</v>
      </c>
      <c r="K125" s="5">
        <v>3</v>
      </c>
      <c r="L125" s="5" t="s">
        <v>121</v>
      </c>
      <c r="M125" s="7">
        <v>41800</v>
      </c>
    </row>
    <row r="126" spans="9:13" x14ac:dyDescent="0.2">
      <c r="I126" s="5" t="s">
        <v>163</v>
      </c>
      <c r="J126" s="6" t="s">
        <v>325</v>
      </c>
      <c r="K126" s="5">
        <v>2</v>
      </c>
      <c r="L126" s="5" t="s">
        <v>164</v>
      </c>
      <c r="M126" s="7">
        <v>41807</v>
      </c>
    </row>
    <row r="127" spans="9:13" x14ac:dyDescent="0.2">
      <c r="I127" s="5" t="s">
        <v>97</v>
      </c>
      <c r="J127" s="6" t="s">
        <v>326</v>
      </c>
      <c r="K127" s="5">
        <v>2</v>
      </c>
      <c r="L127" s="5" t="s">
        <v>85</v>
      </c>
      <c r="M127" s="5" t="s">
        <v>89</v>
      </c>
    </row>
    <row r="128" spans="9:13" x14ac:dyDescent="0.2">
      <c r="I128" s="5" t="s">
        <v>98</v>
      </c>
      <c r="J128" s="6" t="s">
        <v>327</v>
      </c>
      <c r="K128" s="5">
        <v>3</v>
      </c>
      <c r="L128" s="5" t="s">
        <v>85</v>
      </c>
      <c r="M128" s="5" t="s">
        <v>89</v>
      </c>
    </row>
    <row r="130" spans="9:13" x14ac:dyDescent="0.2">
      <c r="I130" s="5" t="s">
        <v>125</v>
      </c>
      <c r="J130" s="6" t="s">
        <v>329</v>
      </c>
      <c r="K130" s="5">
        <v>3</v>
      </c>
      <c r="L130" s="5" t="s">
        <v>126</v>
      </c>
      <c r="M130" s="7">
        <v>41800</v>
      </c>
    </row>
    <row r="131" spans="9:13" x14ac:dyDescent="0.2">
      <c r="I131" s="5" t="s">
        <v>104</v>
      </c>
      <c r="J131" s="6" t="s">
        <v>330</v>
      </c>
      <c r="K131" s="5">
        <v>2</v>
      </c>
      <c r="L131" s="5" t="s">
        <v>140</v>
      </c>
      <c r="M131" s="7">
        <v>41793</v>
      </c>
    </row>
    <row r="137" spans="9:13" x14ac:dyDescent="0.2">
      <c r="I137" s="5" t="s">
        <v>99</v>
      </c>
      <c r="J137" s="6" t="s">
        <v>337</v>
      </c>
      <c r="K137" s="5">
        <v>1</v>
      </c>
      <c r="L137" s="5" t="s">
        <v>85</v>
      </c>
      <c r="M137" s="5" t="s">
        <v>89</v>
      </c>
    </row>
    <row r="138" spans="9:13" x14ac:dyDescent="0.2">
      <c r="I138" s="5" t="s">
        <v>92</v>
      </c>
      <c r="J138" s="6" t="s">
        <v>338</v>
      </c>
      <c r="K138" s="5">
        <v>2</v>
      </c>
      <c r="L138" s="5" t="s">
        <v>85</v>
      </c>
      <c r="M138" s="5" t="s">
        <v>89</v>
      </c>
    </row>
    <row r="139" spans="9:13" x14ac:dyDescent="0.2">
      <c r="I139" s="5" t="s">
        <v>90</v>
      </c>
      <c r="J139" s="6" t="s">
        <v>339</v>
      </c>
      <c r="K139" s="5">
        <v>3</v>
      </c>
      <c r="L139" s="5" t="s">
        <v>85</v>
      </c>
      <c r="M139" s="5" t="s">
        <v>89</v>
      </c>
    </row>
    <row r="140" spans="9:13" x14ac:dyDescent="0.2">
      <c r="I140" s="5" t="s">
        <v>135</v>
      </c>
      <c r="J140" s="6" t="s">
        <v>340</v>
      </c>
      <c r="K140" s="5">
        <v>1</v>
      </c>
      <c r="L140" s="5" t="s">
        <v>136</v>
      </c>
      <c r="M140" s="7">
        <v>41800</v>
      </c>
    </row>
    <row r="141" spans="9:13" x14ac:dyDescent="0.2">
      <c r="I141" s="5" t="s">
        <v>94</v>
      </c>
      <c r="J141" s="6" t="s">
        <v>341</v>
      </c>
      <c r="K141" s="5">
        <v>1</v>
      </c>
      <c r="L141" s="5" t="s">
        <v>85</v>
      </c>
      <c r="M141" s="5" t="s">
        <v>89</v>
      </c>
    </row>
    <row r="142" spans="9:13" x14ac:dyDescent="0.2">
      <c r="I142" s="5" t="s">
        <v>95</v>
      </c>
      <c r="K142" s="5">
        <v>10</v>
      </c>
      <c r="L142" s="5" t="s">
        <v>103</v>
      </c>
      <c r="M142" s="5" t="s">
        <v>89</v>
      </c>
    </row>
    <row r="143" spans="9:13" x14ac:dyDescent="0.2">
      <c r="I143" s="5" t="s">
        <v>144</v>
      </c>
      <c r="J143" s="6" t="s">
        <v>341</v>
      </c>
      <c r="K143" s="5">
        <v>3</v>
      </c>
      <c r="L143" s="5" t="s">
        <v>145</v>
      </c>
      <c r="M143" s="7">
        <v>41807</v>
      </c>
    </row>
    <row r="144" spans="9:13" x14ac:dyDescent="0.2">
      <c r="I144" s="5" t="s">
        <v>143</v>
      </c>
      <c r="J144" s="6" t="s">
        <v>342</v>
      </c>
      <c r="K144" s="5">
        <v>1</v>
      </c>
      <c r="L144" s="5" t="s">
        <v>168</v>
      </c>
      <c r="M144" s="7">
        <v>41806</v>
      </c>
    </row>
    <row r="145" spans="9:13" x14ac:dyDescent="0.2">
      <c r="I145" s="5" t="s">
        <v>146</v>
      </c>
      <c r="J145" s="6" t="s">
        <v>343</v>
      </c>
      <c r="K145" s="5">
        <v>2</v>
      </c>
      <c r="L145" s="5" t="s">
        <v>147</v>
      </c>
      <c r="M145" s="7">
        <v>41800</v>
      </c>
    </row>
  </sheetData>
  <autoFilter ref="A1:Q98">
    <sortState ref="A2:Q98">
      <sortCondition ref="G1:G98"/>
    </sortState>
  </autoFilter>
  <sortState ref="A2:R145">
    <sortCondition ref="G2:G145"/>
  </sortState>
  <hyperlinks>
    <hyperlink ref="J23" r:id="rId1"/>
    <hyperlink ref="J21" r:id="rId2"/>
    <hyperlink ref="J6" r:id="rId3"/>
    <hyperlink ref="J12:J13" r:id="rId4" display="Kristinebohmann@gmail.com"/>
    <hyperlink ref="J22" r:id="rId5"/>
    <hyperlink ref="J24" r:id="rId6"/>
    <hyperlink ref="J14" r:id="rId7"/>
    <hyperlink ref="J17" r:id="rId8"/>
    <hyperlink ref="J18" r:id="rId9"/>
    <hyperlink ref="J10" r:id="rId10"/>
    <hyperlink ref="J25" r:id="rId11"/>
    <hyperlink ref="J2" r:id="rId12"/>
    <hyperlink ref="J9" r:id="rId13"/>
    <hyperlink ref="J15" r:id="rId14"/>
    <hyperlink ref="J118" r:id="rId15"/>
    <hyperlink ref="J119" r:id="rId16"/>
    <hyperlink ref="J121" r:id="rId17"/>
    <hyperlink ref="J120" r:id="rId18"/>
    <hyperlink ref="J122" r:id="rId19"/>
    <hyperlink ref="J123" r:id="rId20"/>
    <hyperlink ref="J124" r:id="rId21"/>
    <hyperlink ref="J125" r:id="rId22"/>
    <hyperlink ref="J126" r:id="rId23"/>
    <hyperlink ref="J127" r:id="rId24"/>
    <hyperlink ref="J128" r:id="rId25"/>
    <hyperlink ref="J32" r:id="rId26"/>
    <hyperlink ref="J130" r:id="rId27"/>
    <hyperlink ref="J131" r:id="rId28"/>
    <hyperlink ref="J93" r:id="rId29"/>
    <hyperlink ref="J35" r:id="rId30"/>
    <hyperlink ref="J31" r:id="rId31"/>
    <hyperlink ref="J26" r:id="rId32"/>
    <hyperlink ref="J28" r:id="rId33"/>
    <hyperlink ref="J137" r:id="rId34"/>
    <hyperlink ref="J138" r:id="rId35"/>
    <hyperlink ref="J139" r:id="rId36"/>
    <hyperlink ref="J140" r:id="rId37"/>
    <hyperlink ref="J141" r:id="rId38"/>
    <hyperlink ref="J143" r:id="rId39"/>
    <hyperlink ref="J144" r:id="rId40"/>
    <hyperlink ref="J145" r:id="rId41"/>
    <hyperlink ref="J20" r:id="rId42"/>
    <hyperlink ref="J7" r:id="rId43"/>
    <hyperlink ref="J11" r:id="rId44"/>
    <hyperlink ref="J13" r:id="rId45"/>
    <hyperlink ref="J27" r:id="rId46"/>
    <hyperlink ref="G27" r:id="rId47" display="DL-SNM-2014-0026"/>
    <hyperlink ref="G5" r:id="rId48" display="DL-SNM-2014-0004"/>
    <hyperlink ref="G12" r:id="rId49" display="DL-SNM-2014-0011"/>
    <hyperlink ref="G14" r:id="rId50" display="DL-SNM-2014-0013"/>
    <hyperlink ref="G20" r:id="rId51" display="DL-SNM-2014-0019"/>
    <hyperlink ref="G24" r:id="rId52" display="DL-SNM-2014-0023"/>
    <hyperlink ref="J29" r:id="rId53"/>
    <hyperlink ref="J30" r:id="rId54"/>
    <hyperlink ref="G28" r:id="rId55" display="DL-SNM-2014-0027"/>
    <hyperlink ref="G29" r:id="rId56" display="DL-SNM-2014-0028"/>
    <hyperlink ref="G30" r:id="rId57" display="DL-SNM-2014-0029"/>
    <hyperlink ref="J33" r:id="rId58"/>
    <hyperlink ref="J34" r:id="rId59"/>
    <hyperlink ref="J36" r:id="rId60"/>
    <hyperlink ref="J37" r:id="rId61"/>
    <hyperlink ref="J38" r:id="rId62"/>
    <hyperlink ref="G35" r:id="rId63" display="DL-SNM-2014_0034"/>
    <hyperlink ref="G36" r:id="rId64" display="DL-SNM-2014_0035"/>
    <hyperlink ref="G38:G39" r:id="rId65" display="DL-SNM-2014_0036"/>
    <hyperlink ref="J91" r:id="rId66"/>
    <hyperlink ref="G91" r:id="rId67" display="DL-SNM-2014-0052"/>
    <hyperlink ref="J92" r:id="rId68"/>
    <hyperlink ref="J94" r:id="rId69"/>
    <hyperlink ref="J98" r:id="rId70"/>
    <hyperlink ref="J39" r:id="rId71"/>
    <hyperlink ref="J18:J68" r:id="rId72" display="tina.joe@snm.ku.dk"/>
    <hyperlink ref="J5" r:id="rId73"/>
  </hyperlinks>
  <pageMargins left="0.7" right="0.7" top="0.75" bottom="0.75" header="0.3" footer="0.3"/>
  <pageSetup paperSize="9" orientation="portrait" r:id="rId7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topLeftCell="E1" zoomScale="85" zoomScaleNormal="85" workbookViewId="0">
      <pane ySplit="1" topLeftCell="A2" activePane="bottomLeft" state="frozen"/>
      <selection pane="bottomLeft" activeCell="H21" sqref="H21"/>
    </sheetView>
  </sheetViews>
  <sheetFormatPr defaultColWidth="9.109375" defaultRowHeight="15.6" x14ac:dyDescent="0.3"/>
  <cols>
    <col min="1" max="1" width="37.33203125" style="38" customWidth="1"/>
    <col min="2" max="2" width="16.5546875" style="38" bestFit="1" customWidth="1"/>
    <col min="3" max="3" width="16.33203125" style="38" customWidth="1"/>
    <col min="4" max="5" width="11.6640625" style="38" bestFit="1" customWidth="1"/>
    <col min="6" max="6" width="20.33203125" style="38" bestFit="1" customWidth="1"/>
    <col min="7" max="7" width="21" style="38" bestFit="1" customWidth="1"/>
    <col min="8" max="8" width="17.6640625" style="38" bestFit="1" customWidth="1"/>
    <col min="9" max="9" width="33.6640625" style="38" bestFit="1" customWidth="1"/>
    <col min="10" max="10" width="43.5546875" style="38" bestFit="1" customWidth="1"/>
    <col min="11" max="11" width="18.33203125" style="38" bestFit="1" customWidth="1"/>
    <col min="12" max="12" width="14" style="38" bestFit="1" customWidth="1"/>
    <col min="13" max="13" width="10" style="38" bestFit="1" customWidth="1"/>
    <col min="14" max="14" width="8.88671875" style="38" customWidth="1"/>
    <col min="15" max="15" width="12.88671875" style="38" bestFit="1" customWidth="1"/>
    <col min="16" max="16" width="15.5546875" style="38" bestFit="1" customWidth="1"/>
    <col min="17" max="17" width="14.44140625" style="38" bestFit="1" customWidth="1"/>
    <col min="18" max="18" width="16.109375" style="38" bestFit="1" customWidth="1"/>
    <col min="19" max="16384" width="9.109375" style="38"/>
  </cols>
  <sheetData>
    <row r="1" spans="1:18" s="35" customFormat="1" x14ac:dyDescent="0.3">
      <c r="A1" s="32" t="s">
        <v>70</v>
      </c>
      <c r="B1" s="32" t="s">
        <v>71</v>
      </c>
      <c r="C1" s="32" t="s">
        <v>71</v>
      </c>
      <c r="D1" s="32" t="s">
        <v>652</v>
      </c>
      <c r="E1" s="32" t="s">
        <v>653</v>
      </c>
      <c r="F1" s="32" t="s">
        <v>296</v>
      </c>
      <c r="G1" s="32" t="s">
        <v>72</v>
      </c>
      <c r="H1" s="32" t="s">
        <v>703</v>
      </c>
      <c r="I1" s="32" t="s">
        <v>269</v>
      </c>
      <c r="J1" s="32" t="s">
        <v>2</v>
      </c>
      <c r="K1" s="32" t="s">
        <v>4</v>
      </c>
      <c r="L1" s="34" t="s">
        <v>415</v>
      </c>
      <c r="M1" s="32" t="s">
        <v>416</v>
      </c>
      <c r="N1" s="32" t="s">
        <v>858</v>
      </c>
      <c r="O1" s="32" t="s">
        <v>107</v>
      </c>
      <c r="P1" s="32" t="s">
        <v>91</v>
      </c>
      <c r="Q1" s="32" t="s">
        <v>83</v>
      </c>
      <c r="R1" s="33" t="s">
        <v>3</v>
      </c>
    </row>
    <row r="2" spans="1:18" s="35" customFormat="1" x14ac:dyDescent="0.3">
      <c r="A2" s="35" t="s">
        <v>851</v>
      </c>
      <c r="D2" s="36">
        <v>55.846724999999999</v>
      </c>
      <c r="E2" s="36">
        <v>12.435603</v>
      </c>
      <c r="F2" s="35" t="s">
        <v>956</v>
      </c>
      <c r="G2" s="37">
        <v>42114</v>
      </c>
      <c r="H2" s="40">
        <v>42332</v>
      </c>
      <c r="I2" s="35" t="s">
        <v>852</v>
      </c>
      <c r="J2" s="74" t="s">
        <v>853</v>
      </c>
      <c r="K2" s="37">
        <v>42118</v>
      </c>
      <c r="L2" s="37">
        <v>42121</v>
      </c>
      <c r="M2" s="35" t="s">
        <v>838</v>
      </c>
      <c r="N2" s="35">
        <v>92.6</v>
      </c>
    </row>
    <row r="3" spans="1:18" x14ac:dyDescent="0.3">
      <c r="A3" s="38" t="s">
        <v>886</v>
      </c>
      <c r="D3" s="39">
        <v>54.768410000000003</v>
      </c>
      <c r="E3" s="39">
        <v>11.507543999999999</v>
      </c>
      <c r="F3" s="35" t="s">
        <v>957</v>
      </c>
      <c r="G3" s="40">
        <v>42127</v>
      </c>
      <c r="H3" s="40">
        <v>42195</v>
      </c>
      <c r="I3" s="38" t="s">
        <v>887</v>
      </c>
      <c r="J3" s="73" t="s">
        <v>1081</v>
      </c>
      <c r="K3" s="40">
        <v>42128</v>
      </c>
      <c r="L3" s="40">
        <v>42130</v>
      </c>
      <c r="M3" s="38" t="s">
        <v>892</v>
      </c>
      <c r="N3" s="41">
        <v>4.26</v>
      </c>
    </row>
    <row r="4" spans="1:18" x14ac:dyDescent="0.3">
      <c r="A4" s="38" t="s">
        <v>1624</v>
      </c>
      <c r="B4" s="39" t="s">
        <v>918</v>
      </c>
      <c r="C4" s="39" t="s">
        <v>917</v>
      </c>
      <c r="D4" s="38">
        <v>55.760542999999998</v>
      </c>
      <c r="E4" s="38">
        <v>12.356615</v>
      </c>
      <c r="F4" s="35" t="s">
        <v>958</v>
      </c>
      <c r="G4" s="40">
        <v>42141</v>
      </c>
      <c r="I4" s="38" t="s">
        <v>235</v>
      </c>
      <c r="K4" s="40">
        <v>42143</v>
      </c>
    </row>
    <row r="5" spans="1:18" x14ac:dyDescent="0.3">
      <c r="A5" s="42" t="s">
        <v>919</v>
      </c>
      <c r="D5" s="43">
        <v>55.481247000000003</v>
      </c>
      <c r="E5" s="43">
        <v>11.831602</v>
      </c>
      <c r="F5" s="35" t="s">
        <v>959</v>
      </c>
      <c r="G5" s="40">
        <v>42141</v>
      </c>
      <c r="I5" s="38" t="s">
        <v>920</v>
      </c>
      <c r="J5" s="73" t="s">
        <v>86</v>
      </c>
      <c r="K5" s="40">
        <v>42143</v>
      </c>
    </row>
    <row r="6" spans="1:18" x14ac:dyDescent="0.3">
      <c r="A6" s="38" t="s">
        <v>952</v>
      </c>
      <c r="B6" s="44" t="s">
        <v>953</v>
      </c>
      <c r="C6" s="44" t="s">
        <v>954</v>
      </c>
      <c r="D6" s="39">
        <v>55.415548999999999</v>
      </c>
      <c r="E6" s="39">
        <v>9.3013349999999999</v>
      </c>
      <c r="F6" s="35" t="s">
        <v>960</v>
      </c>
      <c r="G6" s="40">
        <v>42147</v>
      </c>
      <c r="I6" s="38" t="s">
        <v>955</v>
      </c>
      <c r="J6" s="73" t="s">
        <v>1076</v>
      </c>
      <c r="K6" s="40">
        <v>42150</v>
      </c>
    </row>
    <row r="7" spans="1:18" x14ac:dyDescent="0.3">
      <c r="A7" s="38" t="s">
        <v>961</v>
      </c>
      <c r="B7" s="44" t="s">
        <v>962</v>
      </c>
      <c r="C7" s="44" t="s">
        <v>963</v>
      </c>
      <c r="D7" s="39">
        <v>54.887452000000003</v>
      </c>
      <c r="E7" s="39">
        <v>11.975020000000001</v>
      </c>
      <c r="F7" s="35" t="s">
        <v>964</v>
      </c>
      <c r="G7" s="40">
        <v>42149</v>
      </c>
      <c r="I7" s="38" t="s">
        <v>351</v>
      </c>
      <c r="J7" s="75" t="s">
        <v>363</v>
      </c>
      <c r="K7" s="40">
        <v>42150</v>
      </c>
    </row>
    <row r="8" spans="1:18" x14ac:dyDescent="0.3">
      <c r="A8" s="38" t="s">
        <v>1153</v>
      </c>
      <c r="B8" s="44" t="s">
        <v>965</v>
      </c>
      <c r="C8" s="44" t="s">
        <v>966</v>
      </c>
      <c r="D8" s="39">
        <v>54.648215999999998</v>
      </c>
      <c r="E8" s="39">
        <v>11.816139</v>
      </c>
      <c r="F8" s="35" t="s">
        <v>967</v>
      </c>
      <c r="G8" s="40">
        <v>42146</v>
      </c>
      <c r="I8" s="38" t="s">
        <v>968</v>
      </c>
      <c r="J8" s="73" t="s">
        <v>1071</v>
      </c>
      <c r="K8" s="40">
        <v>42150</v>
      </c>
    </row>
    <row r="9" spans="1:18" x14ac:dyDescent="0.3">
      <c r="A9" s="38" t="s">
        <v>969</v>
      </c>
      <c r="D9" s="39">
        <v>55.725079999999998</v>
      </c>
      <c r="E9" s="39">
        <v>12.18343</v>
      </c>
      <c r="F9" s="35" t="s">
        <v>970</v>
      </c>
      <c r="G9" s="40">
        <v>42148</v>
      </c>
      <c r="I9" s="38" t="s">
        <v>971</v>
      </c>
      <c r="J9" s="73" t="s">
        <v>1072</v>
      </c>
      <c r="K9" s="40">
        <v>42150</v>
      </c>
    </row>
    <row r="10" spans="1:18" x14ac:dyDescent="0.3">
      <c r="A10" s="38" t="s">
        <v>972</v>
      </c>
      <c r="D10" s="43">
        <v>55.806507000000003</v>
      </c>
      <c r="E10" s="43">
        <v>12.367369</v>
      </c>
      <c r="F10" s="35" t="s">
        <v>973</v>
      </c>
      <c r="G10" s="40">
        <v>42148</v>
      </c>
      <c r="I10" s="38" t="s">
        <v>920</v>
      </c>
      <c r="J10" s="73" t="s">
        <v>86</v>
      </c>
      <c r="K10" s="40">
        <v>42150</v>
      </c>
    </row>
    <row r="11" spans="1:18" x14ac:dyDescent="0.3">
      <c r="A11" s="38" t="s">
        <v>1075</v>
      </c>
      <c r="B11" s="44" t="s">
        <v>980</v>
      </c>
      <c r="C11" s="44" t="s">
        <v>981</v>
      </c>
      <c r="D11" s="39">
        <v>55.812423000000003</v>
      </c>
      <c r="E11" s="39">
        <v>12.209158</v>
      </c>
      <c r="F11" s="35" t="s">
        <v>982</v>
      </c>
      <c r="G11" s="40">
        <v>42155</v>
      </c>
      <c r="H11" s="40">
        <v>42347</v>
      </c>
      <c r="I11" s="38" t="s">
        <v>119</v>
      </c>
      <c r="J11" s="75" t="s">
        <v>324</v>
      </c>
      <c r="K11" s="40">
        <v>42157</v>
      </c>
      <c r="L11" s="90">
        <v>42233</v>
      </c>
      <c r="M11" s="49" t="s">
        <v>838</v>
      </c>
      <c r="N11" s="38">
        <v>19.899999999999999</v>
      </c>
    </row>
    <row r="12" spans="1:18" x14ac:dyDescent="0.3">
      <c r="A12" s="38" t="s">
        <v>983</v>
      </c>
      <c r="B12" s="44" t="s">
        <v>984</v>
      </c>
      <c r="C12" s="44" t="s">
        <v>985</v>
      </c>
      <c r="D12" s="39">
        <v>55.819443999999997</v>
      </c>
      <c r="E12" s="39">
        <v>12.231944</v>
      </c>
      <c r="F12" s="35" t="s">
        <v>986</v>
      </c>
      <c r="G12" s="40">
        <v>42155</v>
      </c>
      <c r="H12" s="40">
        <v>42377</v>
      </c>
      <c r="I12" s="38" t="s">
        <v>119</v>
      </c>
      <c r="J12" s="75" t="s">
        <v>324</v>
      </c>
      <c r="K12" s="40">
        <v>42157</v>
      </c>
      <c r="L12" s="90">
        <v>42233</v>
      </c>
      <c r="M12" s="49" t="s">
        <v>838</v>
      </c>
      <c r="N12" s="38">
        <v>3.92</v>
      </c>
    </row>
    <row r="13" spans="1:18" x14ac:dyDescent="0.3">
      <c r="A13" s="38" t="s">
        <v>992</v>
      </c>
      <c r="B13" s="44" t="s">
        <v>993</v>
      </c>
      <c r="C13" s="44" t="s">
        <v>994</v>
      </c>
      <c r="D13" s="39">
        <v>54.924512</v>
      </c>
      <c r="E13" s="39">
        <v>9.8375500000000002</v>
      </c>
      <c r="F13" s="35" t="s">
        <v>989</v>
      </c>
      <c r="G13" s="40">
        <v>42155</v>
      </c>
      <c r="I13" s="38" t="s">
        <v>1080</v>
      </c>
      <c r="J13" s="73" t="s">
        <v>1079</v>
      </c>
      <c r="K13" s="40">
        <v>42156</v>
      </c>
      <c r="L13" s="90">
        <v>42233</v>
      </c>
      <c r="M13" s="49" t="s">
        <v>838</v>
      </c>
      <c r="N13" s="38">
        <v>28.4</v>
      </c>
    </row>
    <row r="14" spans="1:18" x14ac:dyDescent="0.3">
      <c r="A14" s="38" t="s">
        <v>995</v>
      </c>
      <c r="D14" s="39">
        <v>55.945999999999998</v>
      </c>
      <c r="E14" s="39">
        <v>12.4969</v>
      </c>
      <c r="F14" s="35" t="s">
        <v>996</v>
      </c>
      <c r="G14" s="40">
        <v>42155</v>
      </c>
      <c r="H14" s="40">
        <v>42402</v>
      </c>
      <c r="I14" s="38" t="s">
        <v>1073</v>
      </c>
      <c r="J14" s="73" t="s">
        <v>997</v>
      </c>
      <c r="K14" s="40">
        <v>42156</v>
      </c>
      <c r="L14" s="90">
        <v>42233</v>
      </c>
      <c r="M14" s="49" t="s">
        <v>838</v>
      </c>
      <c r="N14" s="38">
        <v>16.7</v>
      </c>
    </row>
    <row r="15" spans="1:18" x14ac:dyDescent="0.3">
      <c r="A15" s="38" t="s">
        <v>998</v>
      </c>
      <c r="D15" s="39">
        <v>54.843263999999998</v>
      </c>
      <c r="E15" s="39">
        <v>11.154781</v>
      </c>
      <c r="F15" s="35" t="s">
        <v>999</v>
      </c>
      <c r="G15" s="40">
        <v>42154</v>
      </c>
      <c r="H15" s="40">
        <v>42313</v>
      </c>
      <c r="I15" s="38" t="s">
        <v>1000</v>
      </c>
      <c r="J15" s="75" t="s">
        <v>1001</v>
      </c>
      <c r="K15" s="40">
        <v>42156</v>
      </c>
      <c r="L15" s="90">
        <v>42241</v>
      </c>
      <c r="M15" s="49" t="s">
        <v>838</v>
      </c>
      <c r="N15" s="38">
        <v>41.6</v>
      </c>
    </row>
    <row r="16" spans="1:18" x14ac:dyDescent="0.3">
      <c r="A16" s="38" t="s">
        <v>1003</v>
      </c>
      <c r="D16" s="39">
        <v>55.990746999999999</v>
      </c>
      <c r="E16" s="39">
        <v>12.352883</v>
      </c>
      <c r="F16" s="35" t="s">
        <v>1004</v>
      </c>
      <c r="G16" s="40">
        <v>42161</v>
      </c>
      <c r="I16" s="38" t="s">
        <v>90</v>
      </c>
      <c r="J16" s="73" t="s">
        <v>339</v>
      </c>
      <c r="K16" s="40">
        <v>42163</v>
      </c>
      <c r="L16" s="40">
        <v>42313</v>
      </c>
      <c r="M16" s="49" t="s">
        <v>838</v>
      </c>
      <c r="N16" s="38">
        <v>3.78</v>
      </c>
    </row>
    <row r="17" spans="1:14" x14ac:dyDescent="0.3">
      <c r="A17" s="38" t="s">
        <v>1494</v>
      </c>
      <c r="B17" s="38">
        <v>55.110421000000002</v>
      </c>
      <c r="C17" s="44">
        <v>10.66466</v>
      </c>
      <c r="D17" s="39">
        <v>55.110391</v>
      </c>
      <c r="E17" s="39">
        <v>10.664543</v>
      </c>
      <c r="F17" s="35" t="s">
        <v>1005</v>
      </c>
      <c r="G17" s="40">
        <v>42161</v>
      </c>
      <c r="I17" s="38" t="s">
        <v>920</v>
      </c>
      <c r="J17" s="73" t="s">
        <v>86</v>
      </c>
      <c r="K17" s="40">
        <v>42163</v>
      </c>
    </row>
    <row r="18" spans="1:14" x14ac:dyDescent="0.3">
      <c r="A18" s="38" t="s">
        <v>1010</v>
      </c>
      <c r="C18" s="82"/>
      <c r="D18" s="39">
        <v>56.057813000000003</v>
      </c>
      <c r="E18" s="39">
        <v>12.206469999999999</v>
      </c>
      <c r="F18" s="35" t="s">
        <v>1011</v>
      </c>
      <c r="G18" s="40">
        <v>42162</v>
      </c>
      <c r="I18" s="38" t="s">
        <v>117</v>
      </c>
      <c r="J18" s="75" t="s">
        <v>322</v>
      </c>
      <c r="K18" s="40">
        <v>42165</v>
      </c>
      <c r="L18" s="40">
        <v>42313</v>
      </c>
      <c r="M18" s="49" t="s">
        <v>838</v>
      </c>
      <c r="N18" s="38">
        <v>7.96</v>
      </c>
    </row>
    <row r="19" spans="1:14" x14ac:dyDescent="0.3">
      <c r="A19" s="38" t="s">
        <v>1033</v>
      </c>
      <c r="D19" s="39">
        <v>56.058965000000001</v>
      </c>
      <c r="E19" s="39">
        <v>12.207587</v>
      </c>
      <c r="F19" s="35" t="s">
        <v>1015</v>
      </c>
      <c r="G19" s="40">
        <v>42162</v>
      </c>
      <c r="I19" s="38" t="s">
        <v>117</v>
      </c>
      <c r="J19" s="75" t="s">
        <v>322</v>
      </c>
      <c r="K19" s="40">
        <v>42166</v>
      </c>
      <c r="L19" s="90">
        <v>42233</v>
      </c>
      <c r="M19" s="49" t="s">
        <v>838</v>
      </c>
      <c r="N19" s="38">
        <v>5.3</v>
      </c>
    </row>
    <row r="20" spans="1:14" x14ac:dyDescent="0.3">
      <c r="A20" s="38" t="s">
        <v>1012</v>
      </c>
      <c r="B20" s="44" t="s">
        <v>1013</v>
      </c>
      <c r="C20" s="44" t="s">
        <v>1014</v>
      </c>
      <c r="D20" s="39">
        <v>55.329796999999999</v>
      </c>
      <c r="E20" s="39">
        <v>12.190314000000001</v>
      </c>
      <c r="F20" s="35" t="s">
        <v>1016</v>
      </c>
      <c r="G20" s="40">
        <v>42161</v>
      </c>
      <c r="I20" s="38" t="s">
        <v>1078</v>
      </c>
      <c r="J20" s="73" t="s">
        <v>1077</v>
      </c>
      <c r="K20" s="40">
        <v>42165</v>
      </c>
      <c r="L20" s="40">
        <v>42313</v>
      </c>
      <c r="M20" s="49" t="s">
        <v>838</v>
      </c>
      <c r="N20" s="38">
        <v>2.04</v>
      </c>
    </row>
    <row r="21" spans="1:14" x14ac:dyDescent="0.3">
      <c r="A21" s="38" t="s">
        <v>1074</v>
      </c>
      <c r="B21" s="50" t="s">
        <v>1020</v>
      </c>
      <c r="C21" s="50" t="s">
        <v>1021</v>
      </c>
      <c r="D21" s="39">
        <v>55.997709</v>
      </c>
      <c r="E21" s="39">
        <v>12.309499000000001</v>
      </c>
      <c r="F21" s="35" t="s">
        <v>1019</v>
      </c>
      <c r="G21" s="40">
        <v>42159</v>
      </c>
      <c r="H21" s="40">
        <v>42404</v>
      </c>
      <c r="I21" s="38" t="s">
        <v>1022</v>
      </c>
      <c r="J21" s="75" t="s">
        <v>1023</v>
      </c>
      <c r="K21" s="40">
        <v>42165</v>
      </c>
      <c r="L21" s="40">
        <v>42313</v>
      </c>
      <c r="M21" s="49" t="s">
        <v>838</v>
      </c>
      <c r="N21" s="38">
        <v>23.2</v>
      </c>
    </row>
    <row r="22" spans="1:14" x14ac:dyDescent="0.3">
      <c r="A22" s="38" t="s">
        <v>1088</v>
      </c>
      <c r="B22" s="50" t="s">
        <v>1089</v>
      </c>
      <c r="C22" s="50" t="s">
        <v>1090</v>
      </c>
      <c r="D22" s="38">
        <v>56.970174999999998</v>
      </c>
      <c r="E22" s="38">
        <v>8.4636669999999992</v>
      </c>
      <c r="F22" s="35" t="s">
        <v>1091</v>
      </c>
      <c r="G22" s="40">
        <v>42178</v>
      </c>
      <c r="I22" s="38" t="s">
        <v>235</v>
      </c>
      <c r="K22" s="40">
        <v>42184</v>
      </c>
      <c r="L22" s="90">
        <v>42233</v>
      </c>
      <c r="M22" s="49" t="s">
        <v>838</v>
      </c>
      <c r="N22" s="38">
        <v>10.3</v>
      </c>
    </row>
    <row r="23" spans="1:14" x14ac:dyDescent="0.3">
      <c r="A23" s="38" t="s">
        <v>1092</v>
      </c>
      <c r="B23" s="39" t="s">
        <v>1093</v>
      </c>
      <c r="C23" s="38" t="s">
        <v>1094</v>
      </c>
      <c r="D23" s="38">
        <v>55.062317</v>
      </c>
      <c r="E23" s="39">
        <v>8.8281329999999993</v>
      </c>
      <c r="F23" s="35" t="s">
        <v>1120</v>
      </c>
      <c r="G23" s="40">
        <v>42169</v>
      </c>
      <c r="H23" s="40">
        <v>42314</v>
      </c>
      <c r="I23" s="38" t="s">
        <v>1022</v>
      </c>
      <c r="J23" s="75" t="s">
        <v>1023</v>
      </c>
      <c r="K23" s="40">
        <v>42186</v>
      </c>
      <c r="L23" s="90">
        <v>42241</v>
      </c>
      <c r="M23" s="49" t="s">
        <v>838</v>
      </c>
      <c r="N23" s="38">
        <v>1.58</v>
      </c>
    </row>
    <row r="24" spans="1:14" x14ac:dyDescent="0.3">
      <c r="A24" s="38" t="s">
        <v>1122</v>
      </c>
      <c r="D24" s="39">
        <v>55.822499000000001</v>
      </c>
      <c r="E24" s="39">
        <v>12.445054000000001</v>
      </c>
      <c r="F24" s="35" t="s">
        <v>1125</v>
      </c>
      <c r="G24" s="40">
        <v>42181</v>
      </c>
      <c r="H24" s="40">
        <v>42195</v>
      </c>
      <c r="I24" s="38" t="s">
        <v>1121</v>
      </c>
      <c r="J24" s="73" t="s">
        <v>1128</v>
      </c>
      <c r="K24" s="40">
        <v>42181</v>
      </c>
      <c r="L24" s="40">
        <v>42192</v>
      </c>
      <c r="M24" s="38" t="s">
        <v>838</v>
      </c>
      <c r="N24" s="38">
        <v>0.68</v>
      </c>
    </row>
    <row r="25" spans="1:14" x14ac:dyDescent="0.3">
      <c r="A25" s="38" t="s">
        <v>1124</v>
      </c>
      <c r="D25" s="39">
        <v>55.820704999999997</v>
      </c>
      <c r="E25" s="39">
        <v>12.442684</v>
      </c>
      <c r="F25" s="35" t="s">
        <v>1126</v>
      </c>
      <c r="G25" s="40">
        <v>42181</v>
      </c>
      <c r="H25" s="40">
        <v>42333</v>
      </c>
      <c r="I25" s="38" t="s">
        <v>1121</v>
      </c>
      <c r="J25" s="73" t="s">
        <v>1128</v>
      </c>
      <c r="K25" s="40">
        <v>42181</v>
      </c>
      <c r="L25" s="40">
        <v>42192</v>
      </c>
      <c r="M25" s="38" t="s">
        <v>838</v>
      </c>
      <c r="N25" s="38">
        <v>0.88600000000000001</v>
      </c>
    </row>
    <row r="26" spans="1:14" x14ac:dyDescent="0.3">
      <c r="A26" s="38" t="s">
        <v>1123</v>
      </c>
      <c r="D26" s="39">
        <v>55.821187999999999</v>
      </c>
      <c r="E26" s="39">
        <v>12.443057</v>
      </c>
      <c r="F26" s="35" t="s">
        <v>1127</v>
      </c>
      <c r="G26" s="40">
        <v>42181</v>
      </c>
      <c r="H26" s="40">
        <v>42341</v>
      </c>
      <c r="I26" s="38" t="s">
        <v>1121</v>
      </c>
      <c r="J26" s="73" t="s">
        <v>1128</v>
      </c>
      <c r="K26" s="40">
        <v>42181</v>
      </c>
      <c r="L26" s="40">
        <v>42192</v>
      </c>
      <c r="M26" s="38" t="s">
        <v>838</v>
      </c>
      <c r="N26" s="38">
        <v>0.99</v>
      </c>
    </row>
    <row r="27" spans="1:14" x14ac:dyDescent="0.3">
      <c r="A27" s="38" t="s">
        <v>1129</v>
      </c>
      <c r="B27" s="50" t="s">
        <v>1130</v>
      </c>
      <c r="C27" s="50" t="s">
        <v>1131</v>
      </c>
      <c r="D27" s="39">
        <v>54.739006000000003</v>
      </c>
      <c r="E27" s="39">
        <v>11.588475000000001</v>
      </c>
      <c r="F27" s="35" t="s">
        <v>1132</v>
      </c>
      <c r="G27" s="40">
        <v>42187</v>
      </c>
      <c r="H27" s="40">
        <v>42030</v>
      </c>
      <c r="I27" s="38" t="s">
        <v>1133</v>
      </c>
      <c r="J27" s="82" t="s">
        <v>1145</v>
      </c>
      <c r="K27" s="40">
        <v>42192</v>
      </c>
      <c r="L27" s="90">
        <v>42241</v>
      </c>
      <c r="M27" s="49" t="s">
        <v>838</v>
      </c>
      <c r="N27" s="38">
        <v>56.8</v>
      </c>
    </row>
    <row r="28" spans="1:14" x14ac:dyDescent="0.3">
      <c r="A28" s="38" t="s">
        <v>1137</v>
      </c>
      <c r="D28" s="102">
        <v>55.933577999999997</v>
      </c>
      <c r="E28" s="102">
        <v>12.303786000000001</v>
      </c>
      <c r="F28" s="35" t="s">
        <v>1134</v>
      </c>
      <c r="G28" s="40">
        <v>42160</v>
      </c>
      <c r="H28" s="38" t="s">
        <v>2052</v>
      </c>
      <c r="I28" s="38" t="s">
        <v>1135</v>
      </c>
      <c r="J28" s="82" t="s">
        <v>1136</v>
      </c>
      <c r="K28" s="40">
        <v>42192</v>
      </c>
      <c r="L28" s="90">
        <v>42233</v>
      </c>
      <c r="M28" s="49" t="s">
        <v>838</v>
      </c>
      <c r="N28" s="38">
        <v>11.4</v>
      </c>
    </row>
    <row r="29" spans="1:14" x14ac:dyDescent="0.3">
      <c r="A29" s="38" t="s">
        <v>1129</v>
      </c>
      <c r="B29" s="50" t="s">
        <v>1130</v>
      </c>
      <c r="C29" s="50" t="s">
        <v>1131</v>
      </c>
      <c r="D29" s="39">
        <v>54.739006000000003</v>
      </c>
      <c r="E29" s="39">
        <v>11.588475000000001</v>
      </c>
      <c r="F29" s="35" t="s">
        <v>1140</v>
      </c>
      <c r="G29" s="40">
        <v>42187</v>
      </c>
      <c r="I29" s="38" t="s">
        <v>1133</v>
      </c>
      <c r="J29" s="82" t="s">
        <v>1145</v>
      </c>
      <c r="K29" s="40">
        <v>42193</v>
      </c>
    </row>
    <row r="30" spans="1:14" x14ac:dyDescent="0.3">
      <c r="A30" s="38" t="s">
        <v>1129</v>
      </c>
      <c r="B30" s="50" t="s">
        <v>1130</v>
      </c>
      <c r="C30" s="50" t="s">
        <v>1131</v>
      </c>
      <c r="D30" s="39">
        <v>54.739006000000003</v>
      </c>
      <c r="E30" s="39">
        <v>11.588475000000001</v>
      </c>
      <c r="F30" s="35" t="s">
        <v>1141</v>
      </c>
      <c r="G30" s="40">
        <v>42187</v>
      </c>
      <c r="I30" s="38" t="s">
        <v>1133</v>
      </c>
      <c r="J30" s="82" t="s">
        <v>1145</v>
      </c>
      <c r="K30" s="40">
        <v>42193</v>
      </c>
    </row>
    <row r="31" spans="1:14" x14ac:dyDescent="0.3">
      <c r="A31" s="38" t="s">
        <v>1156</v>
      </c>
      <c r="D31" s="38">
        <v>57.125846000000003</v>
      </c>
      <c r="E31" s="38">
        <v>13.072257</v>
      </c>
      <c r="F31" s="35" t="s">
        <v>1157</v>
      </c>
      <c r="G31" s="40">
        <v>42201</v>
      </c>
      <c r="I31" s="38" t="s">
        <v>1158</v>
      </c>
      <c r="J31" s="82" t="s">
        <v>337</v>
      </c>
      <c r="K31" s="40">
        <v>42209</v>
      </c>
      <c r="L31" s="90">
        <v>42241</v>
      </c>
      <c r="M31" s="49" t="s">
        <v>838</v>
      </c>
      <c r="N31" s="38">
        <v>2.4</v>
      </c>
    </row>
    <row r="32" spans="1:14" x14ac:dyDescent="0.3">
      <c r="A32" s="38" t="s">
        <v>1159</v>
      </c>
      <c r="B32" s="50" t="s">
        <v>1160</v>
      </c>
      <c r="C32" s="50" t="s">
        <v>1161</v>
      </c>
      <c r="D32" s="38">
        <v>56.704841000000002</v>
      </c>
      <c r="E32" s="38">
        <v>11.539655</v>
      </c>
      <c r="F32" s="35" t="s">
        <v>1162</v>
      </c>
      <c r="G32" s="40">
        <v>42209</v>
      </c>
      <c r="H32" s="40"/>
      <c r="I32" s="38" t="s">
        <v>1163</v>
      </c>
      <c r="J32" s="82" t="s">
        <v>1164</v>
      </c>
      <c r="K32" s="40">
        <v>42216</v>
      </c>
      <c r="L32" s="90">
        <v>42241</v>
      </c>
      <c r="M32" s="49" t="s">
        <v>838</v>
      </c>
      <c r="N32" s="38">
        <v>25.4</v>
      </c>
    </row>
    <row r="33" spans="1:15" x14ac:dyDescent="0.3">
      <c r="A33" s="38" t="s">
        <v>1003</v>
      </c>
      <c r="B33" s="50" t="s">
        <v>1196</v>
      </c>
      <c r="C33" s="50" t="s">
        <v>1197</v>
      </c>
      <c r="D33" s="38">
        <v>55.997042</v>
      </c>
      <c r="E33" s="38">
        <v>12.358618999999999</v>
      </c>
      <c r="F33" s="35" t="s">
        <v>1189</v>
      </c>
      <c r="G33" s="40">
        <v>42225</v>
      </c>
      <c r="H33" s="40">
        <v>42403</v>
      </c>
      <c r="I33" s="38" t="s">
        <v>1396</v>
      </c>
      <c r="J33" s="82" t="s">
        <v>1397</v>
      </c>
      <c r="L33" s="90">
        <v>42241</v>
      </c>
      <c r="M33" s="49" t="s">
        <v>838</v>
      </c>
      <c r="N33" s="38">
        <v>2.72</v>
      </c>
    </row>
    <row r="34" spans="1:15" x14ac:dyDescent="0.3">
      <c r="A34" s="38" t="s">
        <v>1060</v>
      </c>
      <c r="B34" s="50" t="s">
        <v>1198</v>
      </c>
      <c r="C34" s="50" t="s">
        <v>1199</v>
      </c>
      <c r="D34" s="38">
        <v>55.986361000000002</v>
      </c>
      <c r="E34" s="38">
        <v>12.299761</v>
      </c>
      <c r="F34" s="35" t="s">
        <v>1190</v>
      </c>
      <c r="G34" s="40">
        <v>42225</v>
      </c>
      <c r="H34" s="40"/>
      <c r="I34" s="38" t="s">
        <v>1396</v>
      </c>
      <c r="J34" s="82" t="s">
        <v>1397</v>
      </c>
      <c r="L34" s="90">
        <v>42241</v>
      </c>
      <c r="M34" s="49" t="s">
        <v>838</v>
      </c>
      <c r="N34" s="38">
        <v>2.06</v>
      </c>
    </row>
    <row r="35" spans="1:15" x14ac:dyDescent="0.3">
      <c r="A35" s="38" t="s">
        <v>1479</v>
      </c>
      <c r="B35" s="50" t="s">
        <v>1480</v>
      </c>
      <c r="C35" s="50" t="s">
        <v>1481</v>
      </c>
      <c r="D35" s="38">
        <v>55.582833000000001</v>
      </c>
      <c r="E35" s="38">
        <v>10.599888999999999</v>
      </c>
      <c r="F35" s="35" t="s">
        <v>1482</v>
      </c>
      <c r="G35" s="40">
        <v>42260</v>
      </c>
      <c r="I35" s="38" t="s">
        <v>132</v>
      </c>
      <c r="J35" s="82" t="s">
        <v>335</v>
      </c>
      <c r="K35" s="40">
        <v>42264</v>
      </c>
    </row>
    <row r="36" spans="1:15" x14ac:dyDescent="0.3">
      <c r="A36" s="38" t="s">
        <v>1485</v>
      </c>
      <c r="D36" s="38">
        <v>55.63935</v>
      </c>
      <c r="E36" s="38">
        <v>11.35995</v>
      </c>
      <c r="F36" s="35" t="s">
        <v>1486</v>
      </c>
      <c r="G36" s="40">
        <v>42265</v>
      </c>
      <c r="I36" s="38" t="s">
        <v>1488</v>
      </c>
      <c r="J36" s="82" t="s">
        <v>1489</v>
      </c>
      <c r="K36" s="40">
        <v>42272</v>
      </c>
    </row>
    <row r="37" spans="1:15" x14ac:dyDescent="0.3">
      <c r="A37" s="38" t="s">
        <v>1500</v>
      </c>
      <c r="B37" s="50" t="s">
        <v>1490</v>
      </c>
      <c r="C37" s="50" t="s">
        <v>1491</v>
      </c>
      <c r="D37" s="38">
        <v>55.593832999999997</v>
      </c>
      <c r="E37" s="38">
        <v>11.306996</v>
      </c>
      <c r="F37" s="35" t="s">
        <v>1487</v>
      </c>
      <c r="G37" s="40">
        <v>42265</v>
      </c>
      <c r="I37" s="38" t="s">
        <v>1488</v>
      </c>
      <c r="J37" s="82" t="s">
        <v>1489</v>
      </c>
      <c r="K37" s="40">
        <v>42272</v>
      </c>
    </row>
    <row r="38" spans="1:15" x14ac:dyDescent="0.3">
      <c r="A38" s="38" t="s">
        <v>1505</v>
      </c>
      <c r="D38" s="38">
        <v>55.575111</v>
      </c>
      <c r="E38" s="38">
        <v>12.557691</v>
      </c>
      <c r="F38" s="35" t="s">
        <v>1506</v>
      </c>
      <c r="G38" s="40">
        <v>42274</v>
      </c>
      <c r="I38" s="38" t="s">
        <v>1509</v>
      </c>
      <c r="J38" s="38" t="s">
        <v>1510</v>
      </c>
      <c r="K38" s="40">
        <v>42279</v>
      </c>
    </row>
    <row r="39" spans="1:15" x14ac:dyDescent="0.3">
      <c r="A39" s="38" t="s">
        <v>1507</v>
      </c>
      <c r="D39" s="38">
        <v>55.591459</v>
      </c>
      <c r="E39" s="38">
        <v>12.538586</v>
      </c>
      <c r="F39" s="35" t="s">
        <v>1508</v>
      </c>
      <c r="G39" s="40">
        <v>42274</v>
      </c>
      <c r="I39" s="38" t="s">
        <v>1509</v>
      </c>
      <c r="J39" s="38" t="s">
        <v>1510</v>
      </c>
      <c r="K39" s="40">
        <v>42279</v>
      </c>
    </row>
    <row r="40" spans="1:15" x14ac:dyDescent="0.3">
      <c r="A40" s="38" t="s">
        <v>1941</v>
      </c>
      <c r="F40" s="38" t="s">
        <v>1943</v>
      </c>
      <c r="G40" s="40">
        <v>42334</v>
      </c>
      <c r="I40" s="38" t="s">
        <v>1942</v>
      </c>
      <c r="J40" s="82" t="s">
        <v>1945</v>
      </c>
      <c r="K40" s="40">
        <v>42334</v>
      </c>
      <c r="O40" s="38" t="s">
        <v>1946</v>
      </c>
    </row>
  </sheetData>
  <autoFilter ref="A1:R34">
    <sortState ref="A2:R40">
      <sortCondition ref="F1:F34"/>
    </sortState>
  </autoFilter>
  <hyperlinks>
    <hyperlink ref="J2" r:id="rId1"/>
    <hyperlink ref="J7" r:id="rId2"/>
    <hyperlink ref="J11" r:id="rId3"/>
    <hyperlink ref="J12" r:id="rId4"/>
    <hyperlink ref="J14" r:id="rId5"/>
    <hyperlink ref="J15" r:id="rId6"/>
    <hyperlink ref="J18" r:id="rId7"/>
    <hyperlink ref="J21" r:id="rId8"/>
    <hyperlink ref="J19" r:id="rId9"/>
    <hyperlink ref="J8" r:id="rId10"/>
    <hyperlink ref="J9" r:id="rId11"/>
    <hyperlink ref="J17" r:id="rId12"/>
    <hyperlink ref="J16" r:id="rId13"/>
    <hyperlink ref="J5" r:id="rId14"/>
    <hyperlink ref="J6" r:id="rId15"/>
    <hyperlink ref="J10" r:id="rId16"/>
    <hyperlink ref="J20" r:id="rId17"/>
    <hyperlink ref="J13" r:id="rId18"/>
    <hyperlink ref="J3" r:id="rId19"/>
    <hyperlink ref="J23" r:id="rId20"/>
    <hyperlink ref="J24" r:id="rId21" display="akelager@snm.ku.dk"/>
    <hyperlink ref="J25" r:id="rId22" display="akelager@snm.ku.dk"/>
    <hyperlink ref="J26" r:id="rId23" display="akelager@snm.ku.dk"/>
    <hyperlink ref="J28" r:id="rId24"/>
    <hyperlink ref="J27" r:id="rId25"/>
    <hyperlink ref="J29" r:id="rId26"/>
    <hyperlink ref="J30" r:id="rId27"/>
    <hyperlink ref="J31" r:id="rId28"/>
    <hyperlink ref="J32" r:id="rId29"/>
    <hyperlink ref="J33" r:id="rId30"/>
    <hyperlink ref="J34" r:id="rId31"/>
    <hyperlink ref="J36" r:id="rId32"/>
    <hyperlink ref="J37" r:id="rId33"/>
    <hyperlink ref="J35" r:id="rId34"/>
    <hyperlink ref="J40" r:id="rId35"/>
  </hyperlinks>
  <pageMargins left="0.7" right="0.7" top="0.75" bottom="0.75" header="0.3" footer="0.3"/>
  <pageSetup paperSize="9" orientation="portrait" horizontalDpi="300" verticalDpi="300" r:id="rId36"/>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23"/>
  <sheetViews>
    <sheetView topLeftCell="E1" workbookViewId="0">
      <selection activeCell="F18" sqref="F18"/>
    </sheetView>
  </sheetViews>
  <sheetFormatPr defaultColWidth="9.109375" defaultRowHeight="15.6" x14ac:dyDescent="0.3"/>
  <cols>
    <col min="1" max="1" width="27.6640625" style="38" bestFit="1" customWidth="1"/>
    <col min="2" max="2" width="13.5546875" style="38" bestFit="1" customWidth="1"/>
    <col min="3" max="3" width="13.33203125" style="38" bestFit="1" customWidth="1"/>
    <col min="4" max="5" width="11.33203125" style="38" bestFit="1" customWidth="1"/>
    <col min="6" max="6" width="17.44140625" style="38" customWidth="1"/>
    <col min="7" max="7" width="20.5546875" style="38" bestFit="1" customWidth="1"/>
    <col min="8" max="8" width="13.109375" style="38" bestFit="1" customWidth="1"/>
    <col min="9" max="9" width="37.109375" style="38" bestFit="1" customWidth="1"/>
    <col min="10" max="10" width="18.44140625" style="38" bestFit="1" customWidth="1"/>
    <col min="11" max="11" width="15.5546875" style="38" bestFit="1" customWidth="1"/>
    <col min="12" max="12" width="18" style="38" bestFit="1" customWidth="1"/>
    <col min="13" max="13" width="11.5546875" style="38" bestFit="1" customWidth="1"/>
    <col min="14" max="14" width="9.88671875" style="38" bestFit="1" customWidth="1"/>
    <col min="15" max="15" width="6.44140625" style="38" bestFit="1" customWidth="1"/>
    <col min="16" max="16" width="63" style="38" bestFit="1" customWidth="1"/>
    <col min="17" max="16384" width="9.109375" style="38"/>
  </cols>
  <sheetData>
    <row r="1" spans="1:16" s="35" customFormat="1" ht="31.2" x14ac:dyDescent="0.3">
      <c r="A1" s="32" t="s">
        <v>70</v>
      </c>
      <c r="B1" s="32" t="s">
        <v>71</v>
      </c>
      <c r="C1" s="32" t="s">
        <v>71</v>
      </c>
      <c r="D1" s="32" t="s">
        <v>652</v>
      </c>
      <c r="E1" s="32" t="s">
        <v>653</v>
      </c>
      <c r="F1" s="32" t="s">
        <v>296</v>
      </c>
      <c r="G1" s="32" t="s">
        <v>72</v>
      </c>
      <c r="H1" s="32" t="s">
        <v>703</v>
      </c>
      <c r="I1" s="32" t="s">
        <v>269</v>
      </c>
      <c r="J1" s="32" t="s">
        <v>2</v>
      </c>
      <c r="K1" s="33" t="s">
        <v>3</v>
      </c>
      <c r="L1" s="32" t="s">
        <v>4</v>
      </c>
      <c r="M1" s="34" t="s">
        <v>415</v>
      </c>
      <c r="N1" s="32" t="s">
        <v>416</v>
      </c>
      <c r="O1" s="32" t="s">
        <v>858</v>
      </c>
      <c r="P1" s="32" t="s">
        <v>107</v>
      </c>
    </row>
    <row r="2" spans="1:16" x14ac:dyDescent="0.3">
      <c r="A2" s="11" t="s">
        <v>1434</v>
      </c>
      <c r="B2" s="68"/>
      <c r="C2" s="11"/>
      <c r="D2" s="11">
        <v>55.567284000000001</v>
      </c>
      <c r="E2" s="11">
        <v>11.887934</v>
      </c>
      <c r="F2" s="11" t="s">
        <v>1436</v>
      </c>
      <c r="G2" s="12">
        <v>42131</v>
      </c>
      <c r="H2" s="275">
        <v>42384</v>
      </c>
      <c r="I2" s="54" t="s">
        <v>1995</v>
      </c>
      <c r="J2" s="14"/>
      <c r="K2" s="14"/>
      <c r="L2" s="15"/>
      <c r="M2" s="15"/>
      <c r="N2" s="68"/>
      <c r="O2" s="11"/>
      <c r="P2" s="11" t="s">
        <v>2045</v>
      </c>
    </row>
    <row r="3" spans="1:16" x14ac:dyDescent="0.3">
      <c r="A3" s="51" t="s">
        <v>378</v>
      </c>
      <c r="D3" s="38">
        <v>55.675963000000003</v>
      </c>
      <c r="E3" s="38">
        <v>12.476979</v>
      </c>
      <c r="F3" s="38" t="s">
        <v>866</v>
      </c>
      <c r="G3" s="40">
        <v>42121</v>
      </c>
      <c r="I3" s="38" t="s">
        <v>867</v>
      </c>
      <c r="L3" s="40">
        <v>42123</v>
      </c>
      <c r="M3" s="46">
        <v>42130</v>
      </c>
      <c r="N3" s="47" t="s">
        <v>838</v>
      </c>
      <c r="O3" s="38">
        <v>11.6</v>
      </c>
    </row>
    <row r="4" spans="1:16" x14ac:dyDescent="0.3">
      <c r="A4" s="48" t="s">
        <v>868</v>
      </c>
      <c r="D4" s="38">
        <v>55.053432999999998</v>
      </c>
      <c r="E4" s="38">
        <v>10.586365000000001</v>
      </c>
      <c r="F4" s="38" t="s">
        <v>869</v>
      </c>
      <c r="G4" s="40">
        <v>42118</v>
      </c>
      <c r="I4" s="38" t="s">
        <v>870</v>
      </c>
      <c r="L4" s="40">
        <v>42123</v>
      </c>
      <c r="M4" s="46">
        <v>42130</v>
      </c>
      <c r="N4" s="47" t="s">
        <v>838</v>
      </c>
      <c r="O4" s="38">
        <v>9.8800000000000008</v>
      </c>
      <c r="P4" s="38" t="s">
        <v>2044</v>
      </c>
    </row>
    <row r="5" spans="1:16" x14ac:dyDescent="0.3">
      <c r="A5" s="52" t="s">
        <v>927</v>
      </c>
      <c r="D5" s="38">
        <v>56.067655000000002</v>
      </c>
      <c r="E5" s="38">
        <v>12.230712</v>
      </c>
      <c r="F5" s="38" t="s">
        <v>928</v>
      </c>
      <c r="G5" s="40">
        <v>42139</v>
      </c>
      <c r="I5" s="38" t="s">
        <v>43</v>
      </c>
      <c r="L5" s="40">
        <v>42144</v>
      </c>
      <c r="M5" s="40">
        <v>42275</v>
      </c>
      <c r="N5" s="47" t="s">
        <v>838</v>
      </c>
      <c r="O5" s="38">
        <v>29.2</v>
      </c>
      <c r="P5" s="38" t="s">
        <v>2109</v>
      </c>
    </row>
    <row r="6" spans="1:16" x14ac:dyDescent="0.3">
      <c r="A6" s="52" t="s">
        <v>942</v>
      </c>
      <c r="D6" s="38" t="s">
        <v>235</v>
      </c>
      <c r="E6" s="38" t="s">
        <v>235</v>
      </c>
      <c r="F6" s="38" t="s">
        <v>941</v>
      </c>
      <c r="G6" s="40">
        <v>42145</v>
      </c>
      <c r="I6" s="38" t="s">
        <v>943</v>
      </c>
      <c r="L6" s="40">
        <v>42146</v>
      </c>
      <c r="M6" s="40">
        <v>42275</v>
      </c>
      <c r="N6" s="47" t="s">
        <v>838</v>
      </c>
      <c r="O6" s="38">
        <v>10.9</v>
      </c>
      <c r="P6" s="38" t="s">
        <v>2044</v>
      </c>
    </row>
    <row r="7" spans="1:16" x14ac:dyDescent="0.3">
      <c r="A7" s="52" t="s">
        <v>195</v>
      </c>
      <c r="D7" s="38">
        <v>55.753278999999999</v>
      </c>
      <c r="E7" s="38">
        <v>12.534386</v>
      </c>
      <c r="F7" s="38" t="s">
        <v>975</v>
      </c>
      <c r="G7" s="40">
        <v>42151</v>
      </c>
      <c r="I7" s="38" t="s">
        <v>779</v>
      </c>
      <c r="L7" s="40">
        <v>42153</v>
      </c>
      <c r="M7" s="90">
        <v>42254</v>
      </c>
      <c r="N7" s="49" t="s">
        <v>838</v>
      </c>
      <c r="O7" s="38">
        <v>3.3</v>
      </c>
      <c r="P7" s="38" t="s">
        <v>2047</v>
      </c>
    </row>
    <row r="8" spans="1:16" x14ac:dyDescent="0.3">
      <c r="A8" s="38" t="s">
        <v>378</v>
      </c>
      <c r="B8" s="44" t="s">
        <v>987</v>
      </c>
      <c r="C8" s="44" t="s">
        <v>988</v>
      </c>
      <c r="D8" s="38">
        <v>55.675963000000003</v>
      </c>
      <c r="E8" s="38">
        <v>12.476979</v>
      </c>
      <c r="F8" s="38" t="s">
        <v>991</v>
      </c>
      <c r="G8" s="40">
        <v>42155</v>
      </c>
      <c r="I8" s="38" t="s">
        <v>1146</v>
      </c>
      <c r="J8" s="45" t="s">
        <v>990</v>
      </c>
      <c r="L8" s="40">
        <v>42157</v>
      </c>
      <c r="M8" s="40">
        <v>42275</v>
      </c>
      <c r="N8" s="47" t="s">
        <v>838</v>
      </c>
      <c r="O8" s="38">
        <v>0.67</v>
      </c>
      <c r="P8" s="38" t="s">
        <v>2053</v>
      </c>
    </row>
    <row r="9" spans="1:16" x14ac:dyDescent="0.3">
      <c r="A9" s="38" t="s">
        <v>1006</v>
      </c>
      <c r="D9" s="38">
        <v>55.119700000000002</v>
      </c>
      <c r="E9" s="38">
        <v>12.038399999999999</v>
      </c>
      <c r="F9" s="38" t="s">
        <v>1007</v>
      </c>
      <c r="G9" s="40">
        <v>42156</v>
      </c>
      <c r="H9" s="40">
        <v>42376</v>
      </c>
      <c r="I9" s="38" t="s">
        <v>1147</v>
      </c>
      <c r="J9" s="45" t="s">
        <v>1009</v>
      </c>
      <c r="L9" s="40">
        <v>42164</v>
      </c>
      <c r="M9" s="90">
        <v>42254</v>
      </c>
      <c r="N9" s="49" t="s">
        <v>838</v>
      </c>
      <c r="O9" s="38">
        <v>0.34799999999999998</v>
      </c>
    </row>
    <row r="10" spans="1:16" x14ac:dyDescent="0.3">
      <c r="A10" s="38" t="s">
        <v>2050</v>
      </c>
      <c r="D10" s="38">
        <v>55.915878999999997</v>
      </c>
      <c r="E10" s="38">
        <v>12.070652000000001</v>
      </c>
      <c r="F10" s="38" t="s">
        <v>1017</v>
      </c>
      <c r="G10" s="40">
        <v>42162</v>
      </c>
      <c r="I10" s="38" t="s">
        <v>43</v>
      </c>
      <c r="L10" s="40">
        <v>42165</v>
      </c>
      <c r="M10" s="40">
        <v>42275</v>
      </c>
      <c r="N10" s="49" t="s">
        <v>838</v>
      </c>
      <c r="O10" s="38">
        <v>14.9</v>
      </c>
      <c r="P10" s="38" t="s">
        <v>2049</v>
      </c>
    </row>
    <row r="11" spans="1:16" x14ac:dyDescent="0.3">
      <c r="A11" s="52" t="s">
        <v>1024</v>
      </c>
      <c r="D11" s="38">
        <v>55.864545</v>
      </c>
      <c r="E11" s="38">
        <v>12.332922</v>
      </c>
      <c r="F11" s="38" t="s">
        <v>1025</v>
      </c>
      <c r="G11" s="40">
        <v>42163</v>
      </c>
      <c r="I11" s="38" t="s">
        <v>24</v>
      </c>
      <c r="J11" s="45" t="s">
        <v>31</v>
      </c>
      <c r="L11" s="40">
        <v>42165</v>
      </c>
      <c r="M11" s="40">
        <v>42282</v>
      </c>
      <c r="N11" s="49" t="s">
        <v>838</v>
      </c>
      <c r="O11" s="38">
        <v>13.3</v>
      </c>
      <c r="P11" s="38" t="s">
        <v>23</v>
      </c>
    </row>
    <row r="12" spans="1:16" x14ac:dyDescent="0.3">
      <c r="A12" s="52" t="s">
        <v>1032</v>
      </c>
      <c r="D12" s="38">
        <v>55.863515</v>
      </c>
      <c r="E12" s="38">
        <v>12.363408</v>
      </c>
      <c r="F12" s="38" t="s">
        <v>1031</v>
      </c>
      <c r="G12" s="40">
        <v>42163</v>
      </c>
      <c r="I12" s="38" t="s">
        <v>24</v>
      </c>
      <c r="J12" s="45" t="s">
        <v>31</v>
      </c>
      <c r="L12" s="40">
        <v>42166</v>
      </c>
      <c r="M12" s="40">
        <v>42275</v>
      </c>
      <c r="N12" s="47" t="s">
        <v>838</v>
      </c>
      <c r="O12" s="38">
        <v>16</v>
      </c>
      <c r="P12" s="38" t="s">
        <v>2043</v>
      </c>
    </row>
    <row r="13" spans="1:16" x14ac:dyDescent="0.3">
      <c r="A13" s="52" t="s">
        <v>1148</v>
      </c>
      <c r="D13" s="38">
        <v>55.629376000000001</v>
      </c>
      <c r="E13" s="38">
        <v>12.052436</v>
      </c>
      <c r="F13" s="38" t="s">
        <v>1034</v>
      </c>
      <c r="G13" s="40">
        <v>42135</v>
      </c>
      <c r="I13" s="38" t="s">
        <v>1035</v>
      </c>
      <c r="L13" s="38" t="s">
        <v>235</v>
      </c>
      <c r="M13" s="40">
        <v>42264</v>
      </c>
      <c r="N13" s="49" t="s">
        <v>838</v>
      </c>
      <c r="O13" s="38">
        <v>3.98</v>
      </c>
      <c r="P13" s="38" t="s">
        <v>2048</v>
      </c>
    </row>
    <row r="14" spans="1:16" x14ac:dyDescent="0.3">
      <c r="A14" s="38" t="s">
        <v>1069</v>
      </c>
      <c r="D14" s="39">
        <v>55.122799999999998</v>
      </c>
      <c r="E14" s="39">
        <v>12.113200000000001</v>
      </c>
      <c r="F14" s="38" t="s">
        <v>1070</v>
      </c>
      <c r="G14" s="40">
        <v>42167</v>
      </c>
      <c r="H14" s="40">
        <v>42375</v>
      </c>
      <c r="I14" s="38" t="s">
        <v>1008</v>
      </c>
      <c r="J14" s="45" t="s">
        <v>1009</v>
      </c>
      <c r="L14" s="40">
        <v>42171</v>
      </c>
      <c r="M14" s="90">
        <v>42254</v>
      </c>
      <c r="N14" s="49" t="s">
        <v>838</v>
      </c>
      <c r="O14" s="38">
        <v>0.434</v>
      </c>
    </row>
    <row r="15" spans="1:16" x14ac:dyDescent="0.3">
      <c r="A15" s="52" t="s">
        <v>1138</v>
      </c>
      <c r="D15" s="38">
        <v>56.044179999999997</v>
      </c>
      <c r="E15" s="38">
        <v>12.095694999999999</v>
      </c>
      <c r="F15" s="38" t="s">
        <v>1139</v>
      </c>
      <c r="G15" s="40">
        <v>42154</v>
      </c>
      <c r="H15" s="40">
        <v>42388</v>
      </c>
      <c r="I15" s="38" t="s">
        <v>58</v>
      </c>
      <c r="L15" s="35" t="s">
        <v>235</v>
      </c>
      <c r="M15" s="37">
        <v>42275</v>
      </c>
      <c r="N15" s="49" t="s">
        <v>838</v>
      </c>
      <c r="O15" s="35">
        <v>9.24</v>
      </c>
      <c r="P15" s="38" t="s">
        <v>2051</v>
      </c>
    </row>
    <row r="16" spans="1:16" x14ac:dyDescent="0.3">
      <c r="A16" s="52" t="s">
        <v>1477</v>
      </c>
      <c r="D16" s="38">
        <v>57.449989000000002</v>
      </c>
      <c r="E16" s="38">
        <v>9.9861830000000005</v>
      </c>
      <c r="F16" s="282" t="s">
        <v>2069</v>
      </c>
      <c r="G16" s="280">
        <v>42262</v>
      </c>
      <c r="H16" s="282"/>
      <c r="I16" s="282" t="s">
        <v>1492</v>
      </c>
      <c r="J16" s="283" t="s">
        <v>1493</v>
      </c>
      <c r="K16" s="282"/>
      <c r="L16" s="280">
        <v>42265</v>
      </c>
      <c r="M16" s="280">
        <v>42264</v>
      </c>
      <c r="N16" s="281" t="s">
        <v>838</v>
      </c>
      <c r="O16" s="282">
        <v>4.0599999999999996</v>
      </c>
      <c r="P16" s="38" t="s">
        <v>2044</v>
      </c>
    </row>
    <row r="17" spans="1:41" x14ac:dyDescent="0.3">
      <c r="A17" s="52" t="s">
        <v>1477</v>
      </c>
      <c r="D17" s="38">
        <v>57.449989000000002</v>
      </c>
      <c r="E17" s="38">
        <v>9.9861830000000005</v>
      </c>
      <c r="F17" s="38" t="s">
        <v>1478</v>
      </c>
      <c r="G17" s="40">
        <v>42262</v>
      </c>
      <c r="I17" s="38" t="s">
        <v>1492</v>
      </c>
      <c r="J17" s="82" t="s">
        <v>1493</v>
      </c>
      <c r="L17" s="40">
        <v>42265</v>
      </c>
      <c r="M17" s="40">
        <v>42282</v>
      </c>
      <c r="N17" s="49" t="s">
        <v>838</v>
      </c>
      <c r="O17" s="38">
        <v>5.86</v>
      </c>
      <c r="P17" s="38" t="s">
        <v>2044</v>
      </c>
    </row>
    <row r="18" spans="1:41" s="57" customFormat="1" x14ac:dyDescent="0.3">
      <c r="A18" s="52" t="s">
        <v>2041</v>
      </c>
      <c r="B18" s="38" t="s">
        <v>1622</v>
      </c>
      <c r="C18" s="38" t="s">
        <v>1623</v>
      </c>
      <c r="D18" s="38">
        <v>55.815556000000001</v>
      </c>
      <c r="E18" s="38">
        <v>11.713388999999999</v>
      </c>
      <c r="F18" s="38" t="s">
        <v>2066</v>
      </c>
      <c r="G18" s="40">
        <v>42179</v>
      </c>
      <c r="H18" s="38"/>
      <c r="I18" s="38" t="s">
        <v>1621</v>
      </c>
      <c r="J18" s="38"/>
      <c r="K18" s="38"/>
      <c r="L18" s="38"/>
      <c r="M18" s="38"/>
      <c r="N18" s="38"/>
      <c r="O18" s="38"/>
      <c r="P18" s="38"/>
      <c r="Q18" s="11"/>
      <c r="R18" s="11"/>
      <c r="S18" s="175"/>
      <c r="T18" s="68"/>
      <c r="U18" s="12"/>
      <c r="V18" s="17"/>
      <c r="W18" s="15"/>
      <c r="X18" s="17"/>
      <c r="Y18" s="11"/>
      <c r="Z18" s="18"/>
      <c r="AA18" s="11"/>
      <c r="AC18" s="11" t="e">
        <f>#REF!</f>
        <v>#REF!</v>
      </c>
      <c r="AD18" s="11"/>
      <c r="AE18" s="11"/>
      <c r="AJ18" s="11"/>
      <c r="AK18" s="11"/>
      <c r="AL18" s="11"/>
      <c r="AM18" s="11"/>
      <c r="AN18" s="11"/>
      <c r="AO18" s="12"/>
    </row>
    <row r="19" spans="1:41" x14ac:dyDescent="0.3">
      <c r="A19" s="282" t="s">
        <v>2068</v>
      </c>
      <c r="B19" s="282"/>
      <c r="C19" s="282"/>
      <c r="D19" s="282"/>
      <c r="E19" s="282"/>
      <c r="F19" s="282" t="s">
        <v>2067</v>
      </c>
      <c r="G19" s="282"/>
      <c r="H19" s="282"/>
      <c r="I19" s="282"/>
      <c r="J19" s="282"/>
      <c r="K19" s="282"/>
      <c r="L19" s="282"/>
      <c r="M19" s="280">
        <v>42282</v>
      </c>
      <c r="N19" s="281" t="s">
        <v>838</v>
      </c>
      <c r="O19" s="282">
        <v>11</v>
      </c>
    </row>
    <row r="20" spans="1:41" x14ac:dyDescent="0.3">
      <c r="A20" s="52"/>
    </row>
    <row r="21" spans="1:41" x14ac:dyDescent="0.3">
      <c r="A21" s="52"/>
    </row>
    <row r="22" spans="1:41" x14ac:dyDescent="0.3">
      <c r="A22" s="52"/>
    </row>
    <row r="23" spans="1:41" x14ac:dyDescent="0.3">
      <c r="A23" s="52"/>
    </row>
  </sheetData>
  <autoFilter ref="A1:P15">
    <sortState ref="A2:P18">
      <sortCondition ref="F1:F15"/>
    </sortState>
  </autoFilter>
  <hyperlinks>
    <hyperlink ref="A4" r:id="rId1"/>
    <hyperlink ref="J8" r:id="rId2"/>
    <hyperlink ref="J9" r:id="rId3"/>
    <hyperlink ref="J11" r:id="rId4"/>
    <hyperlink ref="J12" r:id="rId5"/>
    <hyperlink ref="J14" r:id="rId6"/>
    <hyperlink ref="J16" r:id="rId7"/>
    <hyperlink ref="J17" r:id="rId8"/>
  </hyperlinks>
  <pageMargins left="0.7" right="0.7" top="0.75" bottom="0.75" header="0.3" footer="0.3"/>
  <pageSetup paperSize="9" orientation="portrait" horizontalDpi="300" verticalDpi="300" r:id="rId9"/>
  <legacyDrawing r:id="rId1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workbookViewId="0">
      <selection activeCell="A4" sqref="A4"/>
    </sheetView>
  </sheetViews>
  <sheetFormatPr defaultColWidth="8.88671875" defaultRowHeight="15.6" x14ac:dyDescent="0.3"/>
  <cols>
    <col min="1" max="1" width="31.109375" style="83" bestFit="1" customWidth="1"/>
    <col min="2" max="3" width="10.33203125" style="109" bestFit="1" customWidth="1"/>
    <col min="4" max="4" width="40.6640625" style="83" bestFit="1" customWidth="1"/>
    <col min="5" max="16384" width="8.88671875" style="83"/>
  </cols>
  <sheetData>
    <row r="1" spans="1:7" ht="15.75" x14ac:dyDescent="0.25">
      <c r="A1" s="85" t="s">
        <v>70</v>
      </c>
      <c r="B1" s="103" t="s">
        <v>652</v>
      </c>
      <c r="C1" s="103" t="s">
        <v>653</v>
      </c>
      <c r="D1" s="86" t="s">
        <v>346</v>
      </c>
    </row>
    <row r="2" spans="1:7" x14ac:dyDescent="0.3">
      <c r="A2" s="87" t="s">
        <v>1445</v>
      </c>
      <c r="B2" s="87">
        <v>55.501854000000002</v>
      </c>
      <c r="C2" s="87">
        <v>9.4908029999999997</v>
      </c>
      <c r="D2" s="57" t="s">
        <v>1453</v>
      </c>
      <c r="G2" s="57" t="s">
        <v>1152</v>
      </c>
    </row>
    <row r="3" spans="1:7" x14ac:dyDescent="0.3">
      <c r="A3" s="11" t="s">
        <v>1456</v>
      </c>
      <c r="B3" s="11">
        <v>55.013877999999998</v>
      </c>
      <c r="C3" s="11">
        <v>12.008236</v>
      </c>
      <c r="D3" s="57" t="s">
        <v>1150</v>
      </c>
      <c r="G3" s="57" t="s">
        <v>1151</v>
      </c>
    </row>
    <row r="4" spans="1:7" ht="15.75" x14ac:dyDescent="0.25">
      <c r="A4" s="11" t="s">
        <v>1235</v>
      </c>
      <c r="B4" s="11">
        <v>55.642145999999997</v>
      </c>
      <c r="C4" s="11">
        <v>12.205181</v>
      </c>
      <c r="D4" s="57" t="s">
        <v>1150</v>
      </c>
      <c r="G4" s="57" t="s">
        <v>1150</v>
      </c>
    </row>
    <row r="5" spans="1:7" x14ac:dyDescent="0.3">
      <c r="A5" s="11" t="s">
        <v>1462</v>
      </c>
      <c r="B5" s="11">
        <v>55.705095</v>
      </c>
      <c r="C5" s="11">
        <v>9.5150129999999997</v>
      </c>
      <c r="D5" s="57" t="s">
        <v>1150</v>
      </c>
      <c r="G5" s="57" t="s">
        <v>1453</v>
      </c>
    </row>
    <row r="6" spans="1:7" x14ac:dyDescent="0.3">
      <c r="A6" s="11" t="s">
        <v>1465</v>
      </c>
      <c r="B6" s="11">
        <v>55.783858000000002</v>
      </c>
      <c r="C6" s="11">
        <v>12.495678</v>
      </c>
      <c r="D6" s="57" t="s">
        <v>1150</v>
      </c>
    </row>
    <row r="7" spans="1:7" x14ac:dyDescent="0.3">
      <c r="A7" s="87" t="s">
        <v>1432</v>
      </c>
      <c r="B7" s="87">
        <v>55.835445999999997</v>
      </c>
      <c r="C7" s="87">
        <v>12.441126000000001</v>
      </c>
      <c r="D7" s="57" t="s">
        <v>1150</v>
      </c>
    </row>
    <row r="8" spans="1:7" x14ac:dyDescent="0.3">
      <c r="A8" s="11" t="s">
        <v>534</v>
      </c>
      <c r="B8" s="105">
        <v>55.736691999999998</v>
      </c>
      <c r="C8" s="105">
        <v>12.383048</v>
      </c>
      <c r="D8" s="57" t="s">
        <v>1150</v>
      </c>
    </row>
    <row r="9" spans="1:7" x14ac:dyDescent="0.3">
      <c r="A9" s="68" t="s">
        <v>533</v>
      </c>
      <c r="B9" s="104">
        <v>55.772044000000001</v>
      </c>
      <c r="C9" s="104">
        <v>12.299616</v>
      </c>
      <c r="D9" s="57" t="s">
        <v>1150</v>
      </c>
    </row>
    <row r="10" spans="1:7" x14ac:dyDescent="0.3">
      <c r="A10" s="11" t="s">
        <v>1466</v>
      </c>
      <c r="B10" s="105">
        <v>56.142972</v>
      </c>
      <c r="C10" s="105">
        <v>10.061035</v>
      </c>
      <c r="D10" s="57" t="s">
        <v>1150</v>
      </c>
    </row>
    <row r="11" spans="1:7" ht="15.75" x14ac:dyDescent="0.25">
      <c r="A11" s="11"/>
      <c r="B11" s="105"/>
      <c r="C11" s="105"/>
      <c r="D11" s="57"/>
    </row>
    <row r="12" spans="1:7" ht="15.75" x14ac:dyDescent="0.25">
      <c r="A12" s="68"/>
      <c r="B12" s="104"/>
      <c r="C12" s="104"/>
      <c r="D12" s="57"/>
    </row>
    <row r="13" spans="1:7" ht="15.75" x14ac:dyDescent="0.25">
      <c r="A13" s="68"/>
      <c r="B13" s="104"/>
      <c r="C13" s="104"/>
      <c r="D13" s="57"/>
    </row>
    <row r="14" spans="1:7" ht="15.75" x14ac:dyDescent="0.25">
      <c r="A14" s="68"/>
      <c r="B14" s="106"/>
      <c r="C14" s="106"/>
      <c r="D14" s="57"/>
    </row>
    <row r="15" spans="1:7" ht="15.75" x14ac:dyDescent="0.25">
      <c r="A15" s="11"/>
      <c r="B15" s="105"/>
      <c r="C15" s="105"/>
      <c r="D15" s="57"/>
    </row>
    <row r="16" spans="1:7" ht="15.75" x14ac:dyDescent="0.25">
      <c r="A16" s="68"/>
      <c r="B16" s="104"/>
      <c r="C16" s="104"/>
      <c r="D16" s="57"/>
    </row>
    <row r="17" spans="1:4" x14ac:dyDescent="0.3">
      <c r="A17" s="57"/>
      <c r="B17" s="107"/>
      <c r="C17" s="107"/>
      <c r="D17" s="57"/>
    </row>
    <row r="18" spans="1:4" x14ac:dyDescent="0.3">
      <c r="A18" s="68"/>
      <c r="B18" s="104"/>
      <c r="C18" s="104"/>
      <c r="D18" s="57"/>
    </row>
    <row r="19" spans="1:4" x14ac:dyDescent="0.3">
      <c r="A19" s="68"/>
      <c r="B19" s="104"/>
      <c r="C19" s="104"/>
      <c r="D19" s="57"/>
    </row>
    <row r="20" spans="1:4" x14ac:dyDescent="0.3">
      <c r="A20" s="68"/>
      <c r="B20" s="104"/>
      <c r="C20" s="104"/>
      <c r="D20" s="57"/>
    </row>
    <row r="21" spans="1:4" x14ac:dyDescent="0.3">
      <c r="A21" s="11"/>
      <c r="B21" s="105"/>
      <c r="C21" s="105"/>
      <c r="D21" s="57"/>
    </row>
    <row r="22" spans="1:4" x14ac:dyDescent="0.3">
      <c r="A22" s="68"/>
      <c r="B22" s="104"/>
      <c r="C22" s="104"/>
      <c r="D22" s="57"/>
    </row>
    <row r="23" spans="1:4" x14ac:dyDescent="0.3">
      <c r="A23" s="11"/>
      <c r="B23" s="105"/>
      <c r="C23" s="105"/>
      <c r="D23" s="57"/>
    </row>
    <row r="24" spans="1:4" x14ac:dyDescent="0.3">
      <c r="A24" s="11"/>
      <c r="B24" s="105"/>
      <c r="C24" s="105"/>
      <c r="D24" s="57"/>
    </row>
    <row r="25" spans="1:4" x14ac:dyDescent="0.3">
      <c r="A25" s="57"/>
      <c r="B25" s="107"/>
      <c r="C25" s="107"/>
      <c r="D25" s="57"/>
    </row>
    <row r="26" spans="1:4" x14ac:dyDescent="0.3">
      <c r="A26" s="11"/>
      <c r="B26" s="105"/>
      <c r="C26" s="105"/>
      <c r="D26" s="57"/>
    </row>
    <row r="27" spans="1:4" x14ac:dyDescent="0.3">
      <c r="A27" s="11"/>
      <c r="B27" s="105"/>
      <c r="C27" s="105"/>
      <c r="D27" s="57"/>
    </row>
    <row r="28" spans="1:4" x14ac:dyDescent="0.3">
      <c r="A28" s="11"/>
      <c r="B28" s="105"/>
      <c r="C28" s="105"/>
      <c r="D28" s="57"/>
    </row>
    <row r="29" spans="1:4" x14ac:dyDescent="0.3">
      <c r="A29" s="68"/>
      <c r="B29" s="104"/>
      <c r="C29" s="104"/>
      <c r="D29" s="57"/>
    </row>
    <row r="30" spans="1:4" x14ac:dyDescent="0.3">
      <c r="A30" s="11"/>
      <c r="B30" s="105"/>
      <c r="C30" s="105"/>
      <c r="D30" s="57"/>
    </row>
    <row r="31" spans="1:4" x14ac:dyDescent="0.3">
      <c r="A31" s="57"/>
      <c r="B31" s="104"/>
      <c r="C31" s="104"/>
      <c r="D31" s="57"/>
    </row>
    <row r="32" spans="1:4" x14ac:dyDescent="0.3">
      <c r="A32" s="11"/>
      <c r="B32" s="105"/>
      <c r="C32" s="105"/>
      <c r="D32" s="57"/>
    </row>
    <row r="33" spans="1:4" x14ac:dyDescent="0.3">
      <c r="A33" s="68"/>
      <c r="B33" s="104"/>
      <c r="C33" s="104"/>
      <c r="D33" s="57"/>
    </row>
    <row r="34" spans="1:4" x14ac:dyDescent="0.3">
      <c r="A34" s="68"/>
      <c r="B34" s="104"/>
      <c r="C34" s="104"/>
      <c r="D34" s="57"/>
    </row>
    <row r="35" spans="1:4" x14ac:dyDescent="0.3">
      <c r="A35" s="11"/>
      <c r="B35" s="105"/>
      <c r="C35" s="105"/>
      <c r="D35" s="57"/>
    </row>
    <row r="36" spans="1:4" x14ac:dyDescent="0.3">
      <c r="A36" s="11"/>
      <c r="B36" s="105"/>
      <c r="C36" s="105"/>
      <c r="D36" s="57"/>
    </row>
    <row r="37" spans="1:4" x14ac:dyDescent="0.3">
      <c r="A37" s="68"/>
      <c r="B37" s="104"/>
      <c r="C37" s="104"/>
      <c r="D37" s="57"/>
    </row>
    <row r="38" spans="1:4" x14ac:dyDescent="0.3">
      <c r="A38" s="68"/>
      <c r="B38" s="104"/>
      <c r="C38" s="104"/>
      <c r="D38" s="57"/>
    </row>
    <row r="39" spans="1:4" x14ac:dyDescent="0.3">
      <c r="A39" s="11"/>
      <c r="B39" s="105"/>
      <c r="C39" s="105"/>
      <c r="D39" s="57"/>
    </row>
    <row r="40" spans="1:4" x14ac:dyDescent="0.3">
      <c r="A40" s="68"/>
      <c r="B40" s="104"/>
      <c r="C40" s="104"/>
      <c r="D40" s="57"/>
    </row>
    <row r="41" spans="1:4" x14ac:dyDescent="0.3">
      <c r="A41" s="68"/>
      <c r="B41" s="104"/>
      <c r="C41" s="104"/>
      <c r="D41" s="57"/>
    </row>
    <row r="42" spans="1:4" x14ac:dyDescent="0.3">
      <c r="A42" s="68"/>
      <c r="B42" s="104"/>
      <c r="C42" s="104"/>
      <c r="D42" s="57"/>
    </row>
    <row r="43" spans="1:4" x14ac:dyDescent="0.3">
      <c r="A43" s="68"/>
      <c r="B43" s="104"/>
      <c r="C43" s="104"/>
      <c r="D43" s="57"/>
    </row>
    <row r="44" spans="1:4" x14ac:dyDescent="0.3">
      <c r="A44" s="68"/>
      <c r="B44" s="104"/>
      <c r="C44" s="104"/>
      <c r="D44" s="57"/>
    </row>
    <row r="45" spans="1:4" x14ac:dyDescent="0.3">
      <c r="A45" s="68"/>
      <c r="B45" s="104"/>
      <c r="C45" s="104"/>
      <c r="D45" s="57"/>
    </row>
    <row r="46" spans="1:4" x14ac:dyDescent="0.3">
      <c r="A46" s="68"/>
      <c r="B46" s="104"/>
      <c r="C46" s="104"/>
      <c r="D46" s="57"/>
    </row>
    <row r="52" spans="1:3" x14ac:dyDescent="0.3">
      <c r="A52" s="38"/>
      <c r="B52" s="108"/>
      <c r="C52" s="108"/>
    </row>
    <row r="53" spans="1:3" x14ac:dyDescent="0.3">
      <c r="A53" s="38"/>
      <c r="B53" s="108"/>
      <c r="C53" s="108"/>
    </row>
  </sheetData>
  <autoFilter ref="A1:D46"/>
  <sortState ref="A2:D46">
    <sortCondition ref="A1"/>
  </sortState>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1"/>
  <sheetViews>
    <sheetView topLeftCell="A115" workbookViewId="0">
      <selection activeCell="A12" sqref="A12"/>
    </sheetView>
  </sheetViews>
  <sheetFormatPr defaultRowHeight="14.4" x14ac:dyDescent="0.3"/>
  <cols>
    <col min="1" max="1" width="12.5546875" bestFit="1" customWidth="1"/>
    <col min="2" max="2" width="29" bestFit="1" customWidth="1"/>
    <col min="3" max="3" width="40.33203125" bestFit="1" customWidth="1"/>
    <col min="4" max="5" width="8.88671875" style="119"/>
  </cols>
  <sheetData>
    <row r="1" spans="1:5" x14ac:dyDescent="0.3">
      <c r="A1" s="117" t="s">
        <v>1467</v>
      </c>
      <c r="B1" t="s">
        <v>0</v>
      </c>
      <c r="C1" t="s">
        <v>70</v>
      </c>
      <c r="D1" s="30" t="s">
        <v>315</v>
      </c>
      <c r="E1" s="30" t="s">
        <v>316</v>
      </c>
    </row>
    <row r="2" spans="1:5" ht="15" x14ac:dyDescent="0.25">
      <c r="A2" s="16">
        <v>41899</v>
      </c>
      <c r="B2" s="11" t="s">
        <v>8</v>
      </c>
      <c r="C2" t="s">
        <v>360</v>
      </c>
      <c r="D2" s="20">
        <v>55.717801999999999</v>
      </c>
      <c r="E2" s="20">
        <v>12.50389</v>
      </c>
    </row>
    <row r="3" spans="1:5" x14ac:dyDescent="0.3">
      <c r="A3" s="16">
        <v>41901</v>
      </c>
      <c r="B3" s="11" t="s">
        <v>8</v>
      </c>
      <c r="C3" t="s">
        <v>476</v>
      </c>
      <c r="D3" s="20">
        <v>55.752488999999997</v>
      </c>
      <c r="E3" s="20">
        <v>12.534553000000001</v>
      </c>
    </row>
    <row r="4" spans="1:5" x14ac:dyDescent="0.3">
      <c r="A4" s="16">
        <v>41905</v>
      </c>
      <c r="B4" s="11" t="s">
        <v>15</v>
      </c>
      <c r="D4" s="20"/>
      <c r="E4" s="20"/>
    </row>
    <row r="5" spans="1:5" x14ac:dyDescent="0.3">
      <c r="A5" s="16">
        <v>41906</v>
      </c>
      <c r="B5" s="11" t="s">
        <v>15</v>
      </c>
      <c r="C5" t="s">
        <v>378</v>
      </c>
      <c r="D5" s="20">
        <v>55.676389</v>
      </c>
      <c r="E5" s="20">
        <v>12.481111</v>
      </c>
    </row>
    <row r="6" spans="1:5" x14ac:dyDescent="0.3">
      <c r="A6" s="16">
        <v>41907</v>
      </c>
      <c r="B6" s="11" t="s">
        <v>8</v>
      </c>
      <c r="C6" t="s">
        <v>470</v>
      </c>
      <c r="D6" s="21">
        <v>55.721756999999997</v>
      </c>
      <c r="E6" s="21">
        <v>12.548605999999999</v>
      </c>
    </row>
    <row r="7" spans="1:5" x14ac:dyDescent="0.3">
      <c r="A7" s="16">
        <v>41908</v>
      </c>
      <c r="B7" s="11" t="s">
        <v>15</v>
      </c>
      <c r="C7" t="s">
        <v>500</v>
      </c>
      <c r="D7" s="20">
        <v>55.428258999999997</v>
      </c>
      <c r="E7" s="20">
        <v>11.552697</v>
      </c>
    </row>
    <row r="8" spans="1:5" x14ac:dyDescent="0.3">
      <c r="A8" s="16">
        <v>41913</v>
      </c>
      <c r="B8" s="11" t="s">
        <v>6</v>
      </c>
      <c r="C8" t="s">
        <v>471</v>
      </c>
      <c r="D8" s="20">
        <v>55.938465999999998</v>
      </c>
      <c r="E8" s="20">
        <v>11.73901</v>
      </c>
    </row>
    <row r="9" spans="1:5" x14ac:dyDescent="0.3">
      <c r="A9" s="16">
        <v>41919</v>
      </c>
      <c r="B9" s="11" t="s">
        <v>46</v>
      </c>
      <c r="C9" t="s">
        <v>532</v>
      </c>
      <c r="D9" s="20">
        <v>55.567197999999998</v>
      </c>
      <c r="E9" s="20">
        <v>11.887869999999999</v>
      </c>
    </row>
    <row r="10" spans="1:5" x14ac:dyDescent="0.3">
      <c r="A10" s="16">
        <v>41920</v>
      </c>
      <c r="B10" s="11" t="s">
        <v>36</v>
      </c>
      <c r="C10" t="s">
        <v>202</v>
      </c>
      <c r="D10" s="20">
        <v>55.298099999999998</v>
      </c>
      <c r="E10" s="20">
        <v>8.7991128215299508</v>
      </c>
    </row>
    <row r="11" spans="1:5" x14ac:dyDescent="0.3">
      <c r="A11" s="16">
        <v>41920</v>
      </c>
      <c r="B11" s="11" t="s">
        <v>36</v>
      </c>
      <c r="C11" t="s">
        <v>211</v>
      </c>
      <c r="D11" s="20">
        <v>55.297868000000001</v>
      </c>
      <c r="E11" s="20">
        <v>8.7997439810953804</v>
      </c>
    </row>
    <row r="12" spans="1:5" x14ac:dyDescent="0.3">
      <c r="A12" s="16">
        <v>41920</v>
      </c>
      <c r="B12" s="11" t="s">
        <v>36</v>
      </c>
      <c r="C12" t="s">
        <v>205</v>
      </c>
      <c r="D12" s="20">
        <v>55.298943000000001</v>
      </c>
      <c r="E12" s="20">
        <v>8.7981005599862598</v>
      </c>
    </row>
    <row r="13" spans="1:5" x14ac:dyDescent="0.3">
      <c r="A13" s="16">
        <v>41921</v>
      </c>
      <c r="B13" s="11" t="s">
        <v>24</v>
      </c>
      <c r="C13" t="s">
        <v>348</v>
      </c>
      <c r="D13" s="20">
        <v>55.815637000000002</v>
      </c>
      <c r="E13" s="20">
        <v>12.433669999999999</v>
      </c>
    </row>
    <row r="14" spans="1:5" x14ac:dyDescent="0.3">
      <c r="A14" s="16">
        <v>41921</v>
      </c>
      <c r="B14" s="11" t="s">
        <v>24</v>
      </c>
      <c r="C14" t="s">
        <v>350</v>
      </c>
      <c r="D14" s="20">
        <v>55.818671000000002</v>
      </c>
      <c r="E14" s="20">
        <v>12.450365</v>
      </c>
    </row>
    <row r="15" spans="1:5" x14ac:dyDescent="0.3">
      <c r="A15" s="16">
        <v>41921</v>
      </c>
      <c r="B15" s="11" t="s">
        <v>24</v>
      </c>
      <c r="C15" t="s">
        <v>349</v>
      </c>
      <c r="D15" s="20">
        <v>55.815147000000003</v>
      </c>
      <c r="E15" s="20">
        <v>12.458601</v>
      </c>
    </row>
    <row r="16" spans="1:5" x14ac:dyDescent="0.3">
      <c r="A16" s="16">
        <v>41922</v>
      </c>
      <c r="B16" s="11" t="s">
        <v>46</v>
      </c>
      <c r="C16" t="s">
        <v>374</v>
      </c>
      <c r="D16" s="20">
        <v>55.689656999999997</v>
      </c>
      <c r="E16" s="20">
        <v>12.580235999999999</v>
      </c>
    </row>
    <row r="17" spans="1:5" x14ac:dyDescent="0.3">
      <c r="A17" s="16">
        <v>41933</v>
      </c>
      <c r="B17" s="11" t="s">
        <v>26</v>
      </c>
      <c r="C17" t="s">
        <v>534</v>
      </c>
      <c r="D17" s="20">
        <v>55.736691999999998</v>
      </c>
      <c r="E17" s="20">
        <v>12.383048</v>
      </c>
    </row>
    <row r="18" spans="1:5" x14ac:dyDescent="0.3">
      <c r="A18" s="16">
        <v>41933</v>
      </c>
      <c r="B18" s="11" t="s">
        <v>26</v>
      </c>
      <c r="C18" t="s">
        <v>533</v>
      </c>
      <c r="D18" s="20">
        <v>55.772044000000001</v>
      </c>
      <c r="E18" s="20">
        <v>12.299616</v>
      </c>
    </row>
    <row r="19" spans="1:5" x14ac:dyDescent="0.3">
      <c r="A19" s="16">
        <v>41934</v>
      </c>
      <c r="B19" s="11" t="s">
        <v>50</v>
      </c>
      <c r="C19" t="s">
        <v>302</v>
      </c>
      <c r="D19" s="20">
        <v>56.032722</v>
      </c>
      <c r="E19" s="20">
        <v>12.470499999999999</v>
      </c>
    </row>
    <row r="20" spans="1:5" x14ac:dyDescent="0.3">
      <c r="A20" s="16">
        <v>41935</v>
      </c>
      <c r="B20" s="11" t="s">
        <v>174</v>
      </c>
      <c r="C20" t="s">
        <v>535</v>
      </c>
      <c r="D20" s="21">
        <v>55.806049999999999</v>
      </c>
      <c r="E20" s="21">
        <v>12.557337</v>
      </c>
    </row>
    <row r="21" spans="1:5" x14ac:dyDescent="0.3">
      <c r="A21" s="16">
        <v>41936</v>
      </c>
      <c r="B21" s="11" t="s">
        <v>69</v>
      </c>
      <c r="C21" t="s">
        <v>753</v>
      </c>
      <c r="D21" s="20">
        <v>55.83625</v>
      </c>
      <c r="E21" s="20">
        <v>12.44074</v>
      </c>
    </row>
    <row r="22" spans="1:5" x14ac:dyDescent="0.3">
      <c r="A22" s="16">
        <v>41940</v>
      </c>
      <c r="B22" s="11" t="s">
        <v>64</v>
      </c>
      <c r="C22" t="s">
        <v>622</v>
      </c>
      <c r="D22" s="21">
        <v>55.616430999999999</v>
      </c>
      <c r="E22" s="21">
        <v>12.561407000000001</v>
      </c>
    </row>
    <row r="23" spans="1:5" x14ac:dyDescent="0.3">
      <c r="A23" s="16">
        <v>41941</v>
      </c>
      <c r="B23" s="11" t="s">
        <v>46</v>
      </c>
      <c r="C23" t="s">
        <v>374</v>
      </c>
      <c r="D23" s="20">
        <v>55.689444000000002</v>
      </c>
      <c r="E23" s="20">
        <v>12.58</v>
      </c>
    </row>
    <row r="24" spans="1:5" x14ac:dyDescent="0.3">
      <c r="A24" s="16">
        <v>41942</v>
      </c>
      <c r="B24" s="11" t="s">
        <v>69</v>
      </c>
      <c r="C24" t="s">
        <v>619</v>
      </c>
      <c r="D24" s="20">
        <v>55.836855999999997</v>
      </c>
      <c r="E24" s="20">
        <v>12.426266999999999</v>
      </c>
    </row>
    <row r="25" spans="1:5" x14ac:dyDescent="0.3">
      <c r="A25" s="16">
        <v>41943</v>
      </c>
      <c r="B25" s="11" t="s">
        <v>24</v>
      </c>
      <c r="C25" t="s">
        <v>210</v>
      </c>
      <c r="D25" s="20">
        <v>55.864296000000003</v>
      </c>
      <c r="E25" s="20">
        <v>12.332907000000001</v>
      </c>
    </row>
    <row r="26" spans="1:5" x14ac:dyDescent="0.3">
      <c r="A26" s="16">
        <v>41943</v>
      </c>
      <c r="B26" s="11" t="s">
        <v>24</v>
      </c>
      <c r="C26" t="s">
        <v>209</v>
      </c>
      <c r="D26" s="20">
        <v>55.862619000000002</v>
      </c>
      <c r="E26" s="20">
        <v>12.334232999999999</v>
      </c>
    </row>
    <row r="27" spans="1:5" x14ac:dyDescent="0.3">
      <c r="A27" s="16">
        <v>41943</v>
      </c>
      <c r="B27" s="11" t="s">
        <v>24</v>
      </c>
      <c r="C27" t="s">
        <v>208</v>
      </c>
      <c r="D27" s="20">
        <v>55.872183</v>
      </c>
      <c r="E27" s="20">
        <v>12.362057999999999</v>
      </c>
    </row>
    <row r="28" spans="1:5" x14ac:dyDescent="0.3">
      <c r="A28" s="16">
        <v>41947</v>
      </c>
      <c r="B28" s="11" t="s">
        <v>38</v>
      </c>
      <c r="C28" t="s">
        <v>1468</v>
      </c>
      <c r="D28" s="20"/>
      <c r="E28" s="20"/>
    </row>
    <row r="29" spans="1:5" x14ac:dyDescent="0.3">
      <c r="A29" s="16">
        <v>41948</v>
      </c>
      <c r="B29" s="11" t="s">
        <v>223</v>
      </c>
      <c r="C29" t="s">
        <v>1469</v>
      </c>
      <c r="D29" s="11"/>
      <c r="E29" s="11"/>
    </row>
    <row r="30" spans="1:5" x14ac:dyDescent="0.3">
      <c r="A30" s="16">
        <v>41949</v>
      </c>
      <c r="B30" s="11" t="s">
        <v>46</v>
      </c>
      <c r="C30" t="s">
        <v>374</v>
      </c>
      <c r="D30" s="20">
        <v>55.689253999999998</v>
      </c>
      <c r="E30" s="20">
        <v>12.57808</v>
      </c>
    </row>
    <row r="31" spans="1:5" x14ac:dyDescent="0.3">
      <c r="A31" s="16">
        <v>41950</v>
      </c>
      <c r="B31" s="11" t="s">
        <v>54</v>
      </c>
      <c r="C31" t="s">
        <v>381</v>
      </c>
      <c r="D31" s="23">
        <v>55.665655999999998</v>
      </c>
      <c r="E31" s="23">
        <v>12.015396000000001</v>
      </c>
    </row>
    <row r="32" spans="1:5" ht="15" x14ac:dyDescent="0.25">
      <c r="A32" s="16">
        <v>41954</v>
      </c>
      <c r="B32" s="11" t="s">
        <v>77</v>
      </c>
      <c r="C32" t="s">
        <v>512</v>
      </c>
      <c r="D32" s="23">
        <v>55.568595999999999</v>
      </c>
      <c r="E32" s="23">
        <v>11.399539000000001</v>
      </c>
    </row>
    <row r="33" spans="1:5" x14ac:dyDescent="0.3">
      <c r="A33" s="16">
        <v>41955</v>
      </c>
      <c r="B33" s="11" t="s">
        <v>161</v>
      </c>
      <c r="C33" t="s">
        <v>398</v>
      </c>
      <c r="D33" s="20">
        <v>55.988166999999997</v>
      </c>
      <c r="E33" s="20">
        <v>10.561833</v>
      </c>
    </row>
    <row r="34" spans="1:5" x14ac:dyDescent="0.3">
      <c r="A34" s="16">
        <v>41957</v>
      </c>
      <c r="B34" s="11" t="s">
        <v>255</v>
      </c>
      <c r="C34" s="118" t="s">
        <v>1470</v>
      </c>
      <c r="D34" s="20"/>
      <c r="E34" s="20"/>
    </row>
    <row r="35" spans="1:5" x14ac:dyDescent="0.3">
      <c r="A35" s="16">
        <v>41961</v>
      </c>
      <c r="B35" s="11" t="s">
        <v>180</v>
      </c>
      <c r="C35" t="s">
        <v>754</v>
      </c>
      <c r="D35" s="20">
        <v>55.457056000000001</v>
      </c>
      <c r="E35" s="20">
        <v>12.159583</v>
      </c>
    </row>
    <row r="36" spans="1:5" x14ac:dyDescent="0.3">
      <c r="A36" s="16">
        <v>41962</v>
      </c>
      <c r="B36" s="11" t="s">
        <v>180</v>
      </c>
      <c r="C36" t="s">
        <v>517</v>
      </c>
      <c r="D36" s="23">
        <v>55.465924999999999</v>
      </c>
      <c r="E36" s="23">
        <v>12.15686</v>
      </c>
    </row>
    <row r="37" spans="1:5" x14ac:dyDescent="0.3">
      <c r="A37" s="16">
        <v>41963</v>
      </c>
      <c r="B37" s="25" t="s">
        <v>24</v>
      </c>
      <c r="C37" t="s">
        <v>623</v>
      </c>
      <c r="D37" s="23">
        <v>55.859008000000003</v>
      </c>
      <c r="E37" s="23">
        <v>12.325931000000001</v>
      </c>
    </row>
    <row r="38" spans="1:5" ht="15" x14ac:dyDescent="0.25">
      <c r="A38" s="16">
        <v>41968</v>
      </c>
      <c r="B38" s="11" t="s">
        <v>82</v>
      </c>
      <c r="C38" t="s">
        <v>490</v>
      </c>
      <c r="D38" s="20">
        <v>55.674694000000002</v>
      </c>
      <c r="E38" s="20">
        <v>12.520083</v>
      </c>
    </row>
    <row r="39" spans="1:5" ht="15" x14ac:dyDescent="0.25">
      <c r="A39" s="16">
        <v>41969</v>
      </c>
      <c r="B39" s="25" t="s">
        <v>222</v>
      </c>
      <c r="C39" t="s">
        <v>480</v>
      </c>
      <c r="D39" s="20">
        <v>55.6629</v>
      </c>
      <c r="E39" s="20">
        <v>12.118923000000001</v>
      </c>
    </row>
    <row r="40" spans="1:5" x14ac:dyDescent="0.3">
      <c r="A40" s="16">
        <v>41971</v>
      </c>
      <c r="B40" s="11" t="s">
        <v>43</v>
      </c>
      <c r="C40" t="s">
        <v>195</v>
      </c>
      <c r="D40" s="20">
        <v>55.745477000000001</v>
      </c>
      <c r="E40" s="20">
        <v>12.538752000000001</v>
      </c>
    </row>
    <row r="41" spans="1:5" x14ac:dyDescent="0.3">
      <c r="A41" s="16">
        <v>41975</v>
      </c>
      <c r="B41" s="11" t="s">
        <v>248</v>
      </c>
      <c r="C41" t="s">
        <v>487</v>
      </c>
      <c r="D41" s="20">
        <v>55.796697999999999</v>
      </c>
      <c r="E41" s="20">
        <v>12.412490999999999</v>
      </c>
    </row>
    <row r="42" spans="1:5" x14ac:dyDescent="0.3">
      <c r="A42" s="16">
        <v>41977</v>
      </c>
      <c r="B42" s="11" t="s">
        <v>255</v>
      </c>
      <c r="C42" t="s">
        <v>392</v>
      </c>
      <c r="D42" s="23">
        <v>55.756211</v>
      </c>
      <c r="E42" s="23">
        <v>8.9186130000000006</v>
      </c>
    </row>
    <row r="43" spans="1:5" x14ac:dyDescent="0.3">
      <c r="A43" s="16">
        <v>41977</v>
      </c>
      <c r="B43" s="11" t="s">
        <v>255</v>
      </c>
      <c r="C43" t="s">
        <v>624</v>
      </c>
      <c r="D43" s="20">
        <v>55.758563000000002</v>
      </c>
      <c r="E43" s="20">
        <v>8.8878540000000008</v>
      </c>
    </row>
    <row r="44" spans="1:5" x14ac:dyDescent="0.3">
      <c r="A44" s="16">
        <v>41978</v>
      </c>
      <c r="B44" s="11" t="s">
        <v>408</v>
      </c>
      <c r="C44" t="s">
        <v>476</v>
      </c>
      <c r="D44" s="20">
        <v>55.752713</v>
      </c>
      <c r="E44" s="20">
        <v>12.533951999999999</v>
      </c>
    </row>
    <row r="45" spans="1:5" x14ac:dyDescent="0.3">
      <c r="A45" s="16">
        <v>41982</v>
      </c>
      <c r="B45" s="25" t="s">
        <v>6</v>
      </c>
      <c r="C45" t="s">
        <v>752</v>
      </c>
      <c r="D45" s="20">
        <v>55.650280000000002</v>
      </c>
      <c r="E45" s="20">
        <v>12.584538</v>
      </c>
    </row>
    <row r="46" spans="1:5" x14ac:dyDescent="0.3">
      <c r="A46" s="16">
        <v>41983</v>
      </c>
      <c r="B46" s="11" t="s">
        <v>30</v>
      </c>
      <c r="C46" t="s">
        <v>301</v>
      </c>
      <c r="D46" s="20">
        <v>55.629865899999999</v>
      </c>
      <c r="E46" s="20">
        <v>12.0528861</v>
      </c>
    </row>
    <row r="47" spans="1:5" x14ac:dyDescent="0.3">
      <c r="A47" s="16">
        <v>41985</v>
      </c>
      <c r="B47" s="11" t="s">
        <v>169</v>
      </c>
      <c r="C47" t="s">
        <v>306</v>
      </c>
      <c r="D47" s="20">
        <v>55.392457</v>
      </c>
      <c r="E47" s="20">
        <v>10.381758</v>
      </c>
    </row>
    <row r="48" spans="1:5" x14ac:dyDescent="0.3">
      <c r="A48" s="16">
        <v>41990</v>
      </c>
      <c r="B48" s="11" t="s">
        <v>24</v>
      </c>
      <c r="C48" t="s">
        <v>303</v>
      </c>
      <c r="D48" s="20">
        <v>55.86251</v>
      </c>
      <c r="E48" s="20">
        <v>12.334213</v>
      </c>
    </row>
    <row r="49" spans="1:5" x14ac:dyDescent="0.3">
      <c r="A49" s="16">
        <v>41991</v>
      </c>
      <c r="B49" s="11" t="s">
        <v>46</v>
      </c>
      <c r="C49" t="s">
        <v>374</v>
      </c>
      <c r="D49" s="20">
        <v>55.690182999999998</v>
      </c>
      <c r="E49" s="20">
        <v>12.580375999999999</v>
      </c>
    </row>
    <row r="50" spans="1:5" x14ac:dyDescent="0.3">
      <c r="A50" s="16">
        <v>42011</v>
      </c>
      <c r="B50" s="11" t="s">
        <v>633</v>
      </c>
      <c r="C50" t="s">
        <v>291</v>
      </c>
      <c r="D50" s="11">
        <v>55.283087000000002</v>
      </c>
      <c r="E50" s="11">
        <v>14.765646</v>
      </c>
    </row>
    <row r="51" spans="1:5" x14ac:dyDescent="0.3">
      <c r="A51" s="16">
        <v>42012</v>
      </c>
      <c r="B51" s="11" t="s">
        <v>59</v>
      </c>
      <c r="C51" t="s">
        <v>628</v>
      </c>
      <c r="D51" s="20">
        <v>55.786434999999997</v>
      </c>
      <c r="E51" s="20">
        <v>12.443191000000001</v>
      </c>
    </row>
    <row r="52" spans="1:5" ht="15" x14ac:dyDescent="0.25">
      <c r="A52" s="16">
        <v>42013</v>
      </c>
      <c r="B52" s="11" t="s">
        <v>59</v>
      </c>
      <c r="C52" t="s">
        <v>198</v>
      </c>
      <c r="D52" s="11">
        <v>55.613275000000002</v>
      </c>
      <c r="E52" s="11">
        <v>11.942081</v>
      </c>
    </row>
    <row r="53" spans="1:5" x14ac:dyDescent="0.3">
      <c r="A53" s="16">
        <v>42017</v>
      </c>
      <c r="B53" s="11" t="s">
        <v>59</v>
      </c>
      <c r="C53" t="s">
        <v>755</v>
      </c>
      <c r="D53" s="20">
        <v>55.783222000000002</v>
      </c>
      <c r="E53" s="20">
        <v>12.443808000000001</v>
      </c>
    </row>
    <row r="54" spans="1:5" x14ac:dyDescent="0.3">
      <c r="A54" s="16">
        <v>42018</v>
      </c>
      <c r="B54" s="11" t="s">
        <v>177</v>
      </c>
      <c r="C54" t="s">
        <v>389</v>
      </c>
      <c r="D54" s="24">
        <v>55.663055999999997</v>
      </c>
      <c r="E54" s="24">
        <v>12.265833000000001</v>
      </c>
    </row>
    <row r="55" spans="1:5" x14ac:dyDescent="0.3">
      <c r="A55" s="16">
        <v>42019</v>
      </c>
      <c r="B55" s="25" t="s">
        <v>221</v>
      </c>
      <c r="C55" t="s">
        <v>377</v>
      </c>
      <c r="D55" s="23">
        <v>55.333280000000002</v>
      </c>
      <c r="E55" s="23">
        <v>10.536707</v>
      </c>
    </row>
    <row r="56" spans="1:5" x14ac:dyDescent="0.3">
      <c r="A56" s="16">
        <v>42020</v>
      </c>
      <c r="B56" s="11" t="s">
        <v>355</v>
      </c>
      <c r="C56" t="s">
        <v>360</v>
      </c>
      <c r="D56" s="23">
        <v>55.712251999999999</v>
      </c>
      <c r="E56" s="23">
        <v>12.487586</v>
      </c>
    </row>
    <row r="57" spans="1:5" x14ac:dyDescent="0.3">
      <c r="A57" s="16">
        <v>42024</v>
      </c>
      <c r="B57" s="11" t="s">
        <v>180</v>
      </c>
      <c r="C57" t="s">
        <v>513</v>
      </c>
      <c r="D57" s="23">
        <v>55.462902</v>
      </c>
      <c r="E57" s="23">
        <v>12.161908</v>
      </c>
    </row>
    <row r="58" spans="1:5" x14ac:dyDescent="0.3">
      <c r="A58" s="16">
        <v>42025</v>
      </c>
      <c r="B58" s="11" t="s">
        <v>165</v>
      </c>
      <c r="C58" t="s">
        <v>418</v>
      </c>
      <c r="D58" s="23">
        <v>55.573737999999999</v>
      </c>
      <c r="E58" s="23">
        <v>12.263745</v>
      </c>
    </row>
    <row r="59" spans="1:5" x14ac:dyDescent="0.3">
      <c r="A59" s="16">
        <v>42026</v>
      </c>
      <c r="B59" s="11" t="s">
        <v>161</v>
      </c>
      <c r="C59" t="s">
        <v>486</v>
      </c>
      <c r="D59" s="20">
        <v>55.710546000000001</v>
      </c>
      <c r="E59" s="20">
        <v>11.682721000000001</v>
      </c>
    </row>
    <row r="60" spans="1:5" x14ac:dyDescent="0.3">
      <c r="A60" s="16">
        <v>42027</v>
      </c>
      <c r="B60" s="11" t="s">
        <v>921</v>
      </c>
      <c r="C60" t="s">
        <v>395</v>
      </c>
      <c r="D60" s="20"/>
      <c r="E60" s="20"/>
    </row>
    <row r="61" spans="1:5" x14ac:dyDescent="0.3">
      <c r="A61" s="16">
        <v>42031</v>
      </c>
      <c r="B61" s="11" t="s">
        <v>352</v>
      </c>
      <c r="C61" t="s">
        <v>751</v>
      </c>
      <c r="D61" s="20">
        <v>55.893431</v>
      </c>
      <c r="E61" s="20">
        <v>12.521614</v>
      </c>
    </row>
    <row r="62" spans="1:5" ht="15" x14ac:dyDescent="0.25">
      <c r="A62" s="16">
        <v>42033</v>
      </c>
      <c r="B62" s="11" t="s">
        <v>54</v>
      </c>
      <c r="C62" t="s">
        <v>235</v>
      </c>
      <c r="D62" s="11"/>
      <c r="E62" s="11"/>
    </row>
    <row r="63" spans="1:5" x14ac:dyDescent="0.3">
      <c r="A63" s="16">
        <v>42038</v>
      </c>
      <c r="B63" s="11" t="s">
        <v>310</v>
      </c>
      <c r="C63" t="s">
        <v>750</v>
      </c>
      <c r="D63" s="11">
        <v>55.999192000000001</v>
      </c>
      <c r="E63" s="11">
        <v>12.564043</v>
      </c>
    </row>
    <row r="64" spans="1:5" x14ac:dyDescent="0.3">
      <c r="A64" s="16">
        <v>42039</v>
      </c>
      <c r="B64" s="11" t="s">
        <v>637</v>
      </c>
      <c r="C64" t="s">
        <v>743</v>
      </c>
      <c r="D64" s="11"/>
      <c r="E64" s="11"/>
    </row>
    <row r="65" spans="1:5" x14ac:dyDescent="0.3">
      <c r="A65" s="16">
        <v>42040</v>
      </c>
      <c r="B65" s="11" t="s">
        <v>22</v>
      </c>
      <c r="C65" t="s">
        <v>195</v>
      </c>
      <c r="D65" s="20">
        <v>55.746353999999997</v>
      </c>
      <c r="E65" s="20">
        <v>12.536258999999999</v>
      </c>
    </row>
    <row r="66" spans="1:5" x14ac:dyDescent="0.3">
      <c r="A66" s="16">
        <v>42052</v>
      </c>
      <c r="B66" s="11" t="s">
        <v>310</v>
      </c>
      <c r="C66" t="s">
        <v>627</v>
      </c>
      <c r="D66" s="11">
        <v>56.024560999999999</v>
      </c>
      <c r="E66" s="11">
        <v>12.588775999999999</v>
      </c>
    </row>
    <row r="67" spans="1:5" x14ac:dyDescent="0.3">
      <c r="A67" s="16">
        <v>42055</v>
      </c>
      <c r="B67" s="11" t="s">
        <v>528</v>
      </c>
      <c r="C67" t="s">
        <v>1471</v>
      </c>
      <c r="D67" s="20"/>
      <c r="E67" s="20"/>
    </row>
    <row r="68" spans="1:5" x14ac:dyDescent="0.3">
      <c r="A68" s="16">
        <v>42059</v>
      </c>
      <c r="B68" s="11" t="s">
        <v>59</v>
      </c>
      <c r="C68" t="s">
        <v>764</v>
      </c>
      <c r="D68" s="11">
        <v>56.596558000000002</v>
      </c>
      <c r="E68" s="11">
        <v>9.2123259999999991</v>
      </c>
    </row>
    <row r="69" spans="1:5" x14ac:dyDescent="0.3">
      <c r="A69" s="98">
        <v>42061</v>
      </c>
      <c r="B69" s="25" t="s">
        <v>310</v>
      </c>
      <c r="C69" t="s">
        <v>625</v>
      </c>
      <c r="D69" s="25">
        <v>56.018109000000003</v>
      </c>
      <c r="E69" s="25">
        <v>12.573767</v>
      </c>
    </row>
    <row r="70" spans="1:5" x14ac:dyDescent="0.3">
      <c r="A70" s="98">
        <v>42062</v>
      </c>
      <c r="B70" s="25" t="s">
        <v>82</v>
      </c>
      <c r="C70" t="s">
        <v>764</v>
      </c>
      <c r="D70" s="25">
        <v>56.596558000000002</v>
      </c>
      <c r="E70" s="25">
        <v>9.2123259999999991</v>
      </c>
    </row>
    <row r="71" spans="1:5" ht="15" x14ac:dyDescent="0.25">
      <c r="A71" s="16">
        <v>42069</v>
      </c>
      <c r="B71" s="11" t="s">
        <v>717</v>
      </c>
      <c r="C71" t="s">
        <v>388</v>
      </c>
      <c r="D71" s="23">
        <v>55.053539999999998</v>
      </c>
      <c r="E71" s="23">
        <v>10.586344</v>
      </c>
    </row>
    <row r="72" spans="1:5" x14ac:dyDescent="0.3">
      <c r="A72" s="16">
        <v>42073</v>
      </c>
      <c r="B72" s="11" t="s">
        <v>165</v>
      </c>
      <c r="C72" t="s">
        <v>418</v>
      </c>
      <c r="D72" s="23">
        <v>55.573737999999999</v>
      </c>
      <c r="E72" s="23">
        <v>12.263745</v>
      </c>
    </row>
    <row r="73" spans="1:5" x14ac:dyDescent="0.3">
      <c r="A73" s="16">
        <v>42074</v>
      </c>
      <c r="B73" s="25" t="s">
        <v>177</v>
      </c>
      <c r="C73" t="s">
        <v>421</v>
      </c>
      <c r="D73" s="20"/>
      <c r="E73" s="20"/>
    </row>
    <row r="74" spans="1:5" x14ac:dyDescent="0.3">
      <c r="A74" s="16">
        <v>42074</v>
      </c>
      <c r="B74" s="25" t="s">
        <v>177</v>
      </c>
      <c r="C74" t="s">
        <v>499</v>
      </c>
      <c r="D74" s="23">
        <v>55.660680999999997</v>
      </c>
      <c r="E74" s="23">
        <v>12.262653999999999</v>
      </c>
    </row>
    <row r="75" spans="1:5" x14ac:dyDescent="0.3">
      <c r="A75" s="16">
        <v>42080</v>
      </c>
      <c r="B75" s="11" t="s">
        <v>307</v>
      </c>
      <c r="C75" t="s">
        <v>403</v>
      </c>
      <c r="D75" s="20">
        <v>55.797241999999997</v>
      </c>
      <c r="E75" s="20">
        <v>11.550471999999999</v>
      </c>
    </row>
    <row r="76" spans="1:5" x14ac:dyDescent="0.3">
      <c r="A76" s="16">
        <v>42082</v>
      </c>
      <c r="B76" s="11" t="s">
        <v>729</v>
      </c>
      <c r="C76" t="s">
        <v>759</v>
      </c>
      <c r="D76" s="11">
        <v>55.189369999999997</v>
      </c>
      <c r="E76" s="11">
        <v>10.7845</v>
      </c>
    </row>
    <row r="77" spans="1:5" x14ac:dyDescent="0.3">
      <c r="A77" s="16">
        <v>42083</v>
      </c>
      <c r="B77" s="22" t="s">
        <v>698</v>
      </c>
      <c r="C77" t="s">
        <v>760</v>
      </c>
      <c r="D77" s="20"/>
      <c r="E77" s="20"/>
    </row>
    <row r="78" spans="1:5" x14ac:dyDescent="0.3">
      <c r="A78" s="16">
        <v>42088</v>
      </c>
      <c r="B78" s="11" t="s">
        <v>646</v>
      </c>
      <c r="C78" t="s">
        <v>394</v>
      </c>
      <c r="D78" s="11"/>
      <c r="E78" s="11"/>
    </row>
    <row r="79" spans="1:5" x14ac:dyDescent="0.3">
      <c r="A79" s="16">
        <v>42089</v>
      </c>
      <c r="B79" s="11" t="s">
        <v>222</v>
      </c>
      <c r="C79" t="s">
        <v>396</v>
      </c>
      <c r="D79" s="11"/>
      <c r="E79" s="11"/>
    </row>
    <row r="80" spans="1:5" x14ac:dyDescent="0.3">
      <c r="A80" s="16">
        <v>42101</v>
      </c>
      <c r="B80" s="11" t="s">
        <v>773</v>
      </c>
      <c r="C80" t="s">
        <v>487</v>
      </c>
      <c r="D80" s="11"/>
      <c r="E80" s="11"/>
    </row>
    <row r="81" spans="1:5" x14ac:dyDescent="0.3">
      <c r="A81" s="16">
        <v>42102</v>
      </c>
      <c r="B81" s="11" t="s">
        <v>59</v>
      </c>
      <c r="C81" t="s">
        <v>435</v>
      </c>
      <c r="D81" s="11"/>
      <c r="E81" s="12"/>
    </row>
    <row r="82" spans="1:5" x14ac:dyDescent="0.3">
      <c r="A82" s="16">
        <v>42102</v>
      </c>
      <c r="B82" s="11" t="s">
        <v>1036</v>
      </c>
      <c r="C82" t="s">
        <v>435</v>
      </c>
      <c r="D82" s="11"/>
      <c r="E82" s="11"/>
    </row>
    <row r="83" spans="1:5" x14ac:dyDescent="0.3">
      <c r="A83" s="16">
        <v>42103</v>
      </c>
      <c r="B83" s="25" t="s">
        <v>223</v>
      </c>
      <c r="C83" t="s">
        <v>378</v>
      </c>
      <c r="D83" s="20">
        <v>55.676048000000002</v>
      </c>
      <c r="E83" s="20">
        <v>12.477121</v>
      </c>
    </row>
    <row r="84" spans="1:5" x14ac:dyDescent="0.3">
      <c r="A84" s="16">
        <v>42104</v>
      </c>
      <c r="B84" s="11" t="s">
        <v>646</v>
      </c>
      <c r="C84" t="s">
        <v>476</v>
      </c>
      <c r="D84" s="11"/>
      <c r="E84" s="11"/>
    </row>
    <row r="85" spans="1:5" x14ac:dyDescent="0.3">
      <c r="A85" s="16">
        <v>42109</v>
      </c>
      <c r="B85" s="22" t="s">
        <v>686</v>
      </c>
      <c r="C85" t="s">
        <v>397</v>
      </c>
      <c r="D85" s="11"/>
      <c r="E85" s="12"/>
    </row>
    <row r="86" spans="1:5" ht="15" x14ac:dyDescent="0.25">
      <c r="A86" s="16">
        <v>42110</v>
      </c>
      <c r="B86" s="22" t="s">
        <v>59</v>
      </c>
      <c r="C86" t="s">
        <v>148</v>
      </c>
      <c r="D86" s="11"/>
      <c r="E86" s="11"/>
    </row>
    <row r="87" spans="1:5" x14ac:dyDescent="0.3">
      <c r="A87" s="16">
        <v>42111</v>
      </c>
      <c r="B87" s="11" t="s">
        <v>728</v>
      </c>
      <c r="C87" t="s">
        <v>384</v>
      </c>
      <c r="D87" s="11"/>
      <c r="E87" s="11"/>
    </row>
    <row r="88" spans="1:5" x14ac:dyDescent="0.3">
      <c r="A88" s="16">
        <v>42115</v>
      </c>
      <c r="B88" s="22" t="s">
        <v>58</v>
      </c>
      <c r="C88" t="s">
        <v>1472</v>
      </c>
      <c r="D88" s="11"/>
      <c r="E88" s="11"/>
    </row>
    <row r="89" spans="1:5" x14ac:dyDescent="0.3">
      <c r="A89" s="16">
        <v>42116</v>
      </c>
      <c r="B89" s="22" t="s">
        <v>6</v>
      </c>
      <c r="C89" t="s">
        <v>1473</v>
      </c>
      <c r="D89" s="11"/>
      <c r="E89" s="11"/>
    </row>
    <row r="90" spans="1:5" x14ac:dyDescent="0.3">
      <c r="A90" s="16">
        <v>42117</v>
      </c>
      <c r="B90" s="11" t="s">
        <v>273</v>
      </c>
      <c r="C90" t="s">
        <v>378</v>
      </c>
      <c r="D90" s="20"/>
      <c r="E90" s="20"/>
    </row>
    <row r="91" spans="1:5" x14ac:dyDescent="0.3">
      <c r="A91" s="16">
        <v>42118</v>
      </c>
      <c r="B91" s="22" t="s">
        <v>691</v>
      </c>
      <c r="C91" t="s">
        <v>815</v>
      </c>
      <c r="D91" s="11">
        <v>56.018332999999998</v>
      </c>
      <c r="E91" s="11">
        <v>9.3794439999999994</v>
      </c>
    </row>
    <row r="92" spans="1:5" x14ac:dyDescent="0.3">
      <c r="A92" s="16">
        <v>42118</v>
      </c>
      <c r="B92" s="22" t="s">
        <v>691</v>
      </c>
      <c r="C92" t="s">
        <v>835</v>
      </c>
      <c r="D92" s="11">
        <v>56.010832999999998</v>
      </c>
      <c r="E92" s="11">
        <v>9.4027779999999996</v>
      </c>
    </row>
    <row r="93" spans="1:5" ht="15" x14ac:dyDescent="0.25">
      <c r="A93" s="16">
        <v>42122</v>
      </c>
      <c r="B93" s="11" t="s">
        <v>222</v>
      </c>
      <c r="C93" t="s">
        <v>235</v>
      </c>
      <c r="D93" s="11"/>
      <c r="E93" s="11"/>
    </row>
    <row r="94" spans="1:5" x14ac:dyDescent="0.3">
      <c r="A94" s="16">
        <v>42123</v>
      </c>
      <c r="B94" s="11" t="s">
        <v>385</v>
      </c>
      <c r="C94" t="s">
        <v>514</v>
      </c>
      <c r="D94" s="23">
        <v>55.65981</v>
      </c>
      <c r="E94" s="23">
        <v>12.52876</v>
      </c>
    </row>
    <row r="95" spans="1:5" x14ac:dyDescent="0.3">
      <c r="A95" s="16">
        <v>42123</v>
      </c>
      <c r="B95" s="11" t="s">
        <v>385</v>
      </c>
      <c r="C95" t="s">
        <v>848</v>
      </c>
      <c r="D95" s="23">
        <v>55.653711000000001</v>
      </c>
      <c r="E95" s="23">
        <v>12.483806</v>
      </c>
    </row>
    <row r="96" spans="1:5" x14ac:dyDescent="0.3">
      <c r="A96" s="16">
        <v>42124</v>
      </c>
      <c r="B96" s="11" t="s">
        <v>913</v>
      </c>
      <c r="C96" t="s">
        <v>819</v>
      </c>
      <c r="D96" s="11"/>
      <c r="E96" s="11"/>
    </row>
    <row r="97" spans="1:5" x14ac:dyDescent="0.3">
      <c r="A97" s="16">
        <v>42124</v>
      </c>
      <c r="B97" s="11" t="s">
        <v>695</v>
      </c>
      <c r="C97" t="s">
        <v>847</v>
      </c>
      <c r="D97" s="29">
        <v>55.457900000000002</v>
      </c>
      <c r="E97" s="11">
        <v>12.1638</v>
      </c>
    </row>
    <row r="98" spans="1:5" x14ac:dyDescent="0.3">
      <c r="A98" s="16">
        <v>42129</v>
      </c>
      <c r="B98" s="11" t="s">
        <v>695</v>
      </c>
      <c r="C98" t="s">
        <v>861</v>
      </c>
      <c r="D98" s="11">
        <v>55.514099999999999</v>
      </c>
      <c r="E98" s="11">
        <v>12.149800000000001</v>
      </c>
    </row>
    <row r="99" spans="1:5" x14ac:dyDescent="0.3">
      <c r="A99" s="16">
        <v>42131</v>
      </c>
      <c r="B99" s="11" t="s">
        <v>633</v>
      </c>
      <c r="C99" t="s">
        <v>823</v>
      </c>
      <c r="D99" s="11"/>
      <c r="E99" s="11"/>
    </row>
    <row r="100" spans="1:5" ht="15" x14ac:dyDescent="0.25">
      <c r="A100" s="16">
        <v>42132</v>
      </c>
      <c r="B100" s="11" t="s">
        <v>43</v>
      </c>
      <c r="C100" t="s">
        <v>850</v>
      </c>
      <c r="D100" s="11">
        <v>56.071890000000003</v>
      </c>
      <c r="E100" s="11">
        <v>12.210407</v>
      </c>
    </row>
    <row r="101" spans="1:5" ht="15" x14ac:dyDescent="0.25">
      <c r="A101" s="16">
        <v>42136</v>
      </c>
      <c r="B101" s="11" t="s">
        <v>633</v>
      </c>
      <c r="C101" t="s">
        <v>857</v>
      </c>
      <c r="D101" s="11">
        <v>55.007306370000002</v>
      </c>
      <c r="E101" s="11">
        <v>11.912925</v>
      </c>
    </row>
    <row r="102" spans="1:5" x14ac:dyDescent="0.3">
      <c r="A102" s="16">
        <v>42137</v>
      </c>
      <c r="B102" s="11" t="s">
        <v>58</v>
      </c>
      <c r="C102" t="s">
        <v>885</v>
      </c>
      <c r="D102" s="11">
        <v>55.608632999999998</v>
      </c>
      <c r="E102" s="11">
        <v>12.337417</v>
      </c>
    </row>
    <row r="103" spans="1:5" x14ac:dyDescent="0.3">
      <c r="A103" s="16">
        <v>42137</v>
      </c>
      <c r="B103" s="11" t="s">
        <v>58</v>
      </c>
      <c r="C103" t="s">
        <v>936</v>
      </c>
      <c r="D103" s="11">
        <v>55.608632999999998</v>
      </c>
      <c r="E103" s="11">
        <v>12.337417</v>
      </c>
    </row>
    <row r="104" spans="1:5" x14ac:dyDescent="0.3">
      <c r="A104" s="16">
        <v>42143</v>
      </c>
      <c r="B104" s="11" t="s">
        <v>165</v>
      </c>
      <c r="C104" t="s">
        <v>418</v>
      </c>
      <c r="D104" s="11">
        <v>55.573790000000002</v>
      </c>
      <c r="E104" s="11">
        <v>12.264122</v>
      </c>
    </row>
    <row r="105" spans="1:5" x14ac:dyDescent="0.3">
      <c r="A105" s="98">
        <v>42143</v>
      </c>
      <c r="B105" s="25" t="s">
        <v>165</v>
      </c>
      <c r="C105" t="s">
        <v>896</v>
      </c>
      <c r="D105" s="25"/>
      <c r="E105" s="25"/>
    </row>
    <row r="106" spans="1:5" ht="15" x14ac:dyDescent="0.25">
      <c r="A106" s="16">
        <v>42145</v>
      </c>
      <c r="B106" s="11" t="s">
        <v>730</v>
      </c>
      <c r="C106" t="s">
        <v>148</v>
      </c>
      <c r="D106" s="11">
        <v>55.7196</v>
      </c>
      <c r="E106" s="11">
        <v>12.519600000000001</v>
      </c>
    </row>
    <row r="107" spans="1:5" x14ac:dyDescent="0.3">
      <c r="A107" s="98">
        <v>42146</v>
      </c>
      <c r="B107" s="76" t="s">
        <v>408</v>
      </c>
      <c r="C107" t="s">
        <v>859</v>
      </c>
      <c r="D107" s="25">
        <v>55.923611000000001</v>
      </c>
      <c r="E107" s="25">
        <v>12.313889</v>
      </c>
    </row>
    <row r="108" spans="1:5" x14ac:dyDescent="0.3">
      <c r="A108" s="98">
        <v>42152</v>
      </c>
      <c r="B108" s="25" t="s">
        <v>774</v>
      </c>
      <c r="C108" t="s">
        <v>930</v>
      </c>
      <c r="D108" s="25">
        <v>55.773363000000003</v>
      </c>
      <c r="E108" s="25">
        <v>12.56395</v>
      </c>
    </row>
    <row r="109" spans="1:5" x14ac:dyDescent="0.3">
      <c r="A109" s="98">
        <v>42153</v>
      </c>
      <c r="B109" s="76" t="s">
        <v>273</v>
      </c>
      <c r="C109" t="s">
        <v>938</v>
      </c>
      <c r="D109" s="25">
        <v>55.674534999999999</v>
      </c>
      <c r="E109" s="25">
        <v>12.556086000000001</v>
      </c>
    </row>
    <row r="110" spans="1:5" x14ac:dyDescent="0.3">
      <c r="A110" s="98">
        <v>42158</v>
      </c>
      <c r="B110" s="76" t="s">
        <v>223</v>
      </c>
      <c r="C110" t="s">
        <v>378</v>
      </c>
      <c r="D110" s="25">
        <v>55.676375</v>
      </c>
      <c r="E110" s="25">
        <v>12.477293</v>
      </c>
    </row>
    <row r="111" spans="1:5" ht="15" x14ac:dyDescent="0.25">
      <c r="A111" s="16">
        <v>42241</v>
      </c>
      <c r="B111" s="112" t="s">
        <v>1104</v>
      </c>
      <c r="C111" t="s">
        <v>1154</v>
      </c>
      <c r="D111" s="11">
        <v>55.053539999999998</v>
      </c>
      <c r="E111" s="11">
        <v>10.586344</v>
      </c>
    </row>
    <row r="112" spans="1:5" x14ac:dyDescent="0.3">
      <c r="A112" s="16">
        <v>42242</v>
      </c>
      <c r="B112" s="11" t="s">
        <v>8</v>
      </c>
      <c r="C112" t="s">
        <v>195</v>
      </c>
      <c r="D112" s="11">
        <v>55.745801999999998</v>
      </c>
      <c r="E112" s="11">
        <v>12.537934999999999</v>
      </c>
    </row>
    <row r="113" spans="1:5" x14ac:dyDescent="0.3">
      <c r="A113" s="16">
        <v>42243</v>
      </c>
      <c r="B113" s="11" t="s">
        <v>876</v>
      </c>
      <c r="C113" t="s">
        <v>904</v>
      </c>
      <c r="D113" s="11">
        <v>55.619967000000003</v>
      </c>
      <c r="E113" s="11">
        <v>12.373301</v>
      </c>
    </row>
    <row r="114" spans="1:5" x14ac:dyDescent="0.3">
      <c r="A114" s="98">
        <v>42244</v>
      </c>
      <c r="B114" s="25" t="s">
        <v>784</v>
      </c>
      <c r="C114" t="s">
        <v>1142</v>
      </c>
      <c r="D114" s="25">
        <v>55.978549000000001</v>
      </c>
      <c r="E114" s="25">
        <v>12.030759</v>
      </c>
    </row>
    <row r="115" spans="1:5" x14ac:dyDescent="0.3">
      <c r="A115" s="16">
        <v>42249</v>
      </c>
      <c r="B115" s="22" t="s">
        <v>6</v>
      </c>
      <c r="C115" s="11" t="s">
        <v>195</v>
      </c>
      <c r="D115" s="11"/>
      <c r="E115" s="11"/>
    </row>
    <row r="116" spans="1:5" x14ac:dyDescent="0.3">
      <c r="A116" s="16">
        <v>42250</v>
      </c>
      <c r="B116" s="67" t="s">
        <v>46</v>
      </c>
      <c r="C116" t="s">
        <v>195</v>
      </c>
      <c r="D116" s="11">
        <v>55.745446000000001</v>
      </c>
      <c r="E116" s="11">
        <v>12.535712</v>
      </c>
    </row>
    <row r="117" spans="1:5" x14ac:dyDescent="0.3">
      <c r="A117" s="16">
        <v>42255</v>
      </c>
      <c r="B117" s="67" t="s">
        <v>718</v>
      </c>
      <c r="C117" t="s">
        <v>1002</v>
      </c>
      <c r="D117" s="11">
        <v>56.423091999999997</v>
      </c>
      <c r="E117" s="11">
        <v>9.4476169999999993</v>
      </c>
    </row>
    <row r="118" spans="1:5" x14ac:dyDescent="0.3">
      <c r="A118" s="16">
        <v>42256</v>
      </c>
      <c r="B118" s="67" t="s">
        <v>854</v>
      </c>
      <c r="C118" t="s">
        <v>1234</v>
      </c>
      <c r="D118" s="11">
        <v>54.982567000000003</v>
      </c>
      <c r="E118" s="11">
        <v>11.513476000000001</v>
      </c>
    </row>
    <row r="119" spans="1:5" x14ac:dyDescent="0.3">
      <c r="A119" s="16">
        <v>42256</v>
      </c>
      <c r="B119" s="67" t="s">
        <v>854</v>
      </c>
      <c r="C119" t="s">
        <v>389</v>
      </c>
      <c r="D119" s="116">
        <v>55.662599999999998</v>
      </c>
      <c r="E119" s="116">
        <v>12.2613</v>
      </c>
    </row>
    <row r="120" spans="1:5" x14ac:dyDescent="0.3">
      <c r="A120" s="16">
        <v>42257</v>
      </c>
      <c r="B120" s="67" t="s">
        <v>24</v>
      </c>
      <c r="C120" t="s">
        <v>882</v>
      </c>
      <c r="D120" s="11">
        <v>55.872183999999997</v>
      </c>
      <c r="E120" s="11">
        <v>12.362007</v>
      </c>
    </row>
    <row r="121" spans="1:5" x14ac:dyDescent="0.3">
      <c r="A121" s="16">
        <v>42258</v>
      </c>
      <c r="B121" s="67" t="s">
        <v>916</v>
      </c>
      <c r="C121" t="s">
        <v>944</v>
      </c>
      <c r="D121" s="11">
        <v>55.464806000000003</v>
      </c>
      <c r="E121" s="11">
        <v>11.886722000000001</v>
      </c>
    </row>
    <row r="122" spans="1:5" x14ac:dyDescent="0.3">
      <c r="A122" s="16">
        <v>42258</v>
      </c>
      <c r="B122" s="67" t="s">
        <v>916</v>
      </c>
      <c r="C122" t="s">
        <v>945</v>
      </c>
      <c r="D122" s="11">
        <v>55.464610999999998</v>
      </c>
      <c r="E122" s="11">
        <v>11.888972000000001</v>
      </c>
    </row>
    <row r="123" spans="1:5" ht="15" x14ac:dyDescent="0.25">
      <c r="A123" s="16"/>
      <c r="B123" s="68"/>
      <c r="D123" s="11"/>
      <c r="E123" s="11"/>
    </row>
    <row r="124" spans="1:5" ht="15" x14ac:dyDescent="0.25">
      <c r="A124" s="16"/>
      <c r="B124" s="67"/>
      <c r="D124" s="11"/>
      <c r="E124" s="11"/>
    </row>
    <row r="125" spans="1:5" ht="15" x14ac:dyDescent="0.25">
      <c r="A125" s="16"/>
      <c r="B125" s="67"/>
      <c r="D125" s="11"/>
      <c r="E125" s="11"/>
    </row>
    <row r="126" spans="1:5" ht="15" x14ac:dyDescent="0.25">
      <c r="A126" s="16"/>
      <c r="B126" s="68"/>
      <c r="D126" s="11"/>
      <c r="E126" s="11"/>
    </row>
    <row r="127" spans="1:5" ht="15" x14ac:dyDescent="0.25">
      <c r="A127" s="16"/>
      <c r="B127" s="11"/>
      <c r="D127" s="11"/>
      <c r="E127" s="11"/>
    </row>
    <row r="128" spans="1:5" ht="15" x14ac:dyDescent="0.25">
      <c r="A128" s="99"/>
      <c r="B128" s="87"/>
      <c r="D128" s="11"/>
      <c r="E128" s="11"/>
    </row>
    <row r="129" spans="1:5" ht="15" x14ac:dyDescent="0.25">
      <c r="A129" s="99"/>
      <c r="B129" s="87"/>
      <c r="D129" s="114"/>
      <c r="E129" s="114"/>
    </row>
    <row r="130" spans="1:5" ht="15" x14ac:dyDescent="0.25">
      <c r="A130" s="99"/>
      <c r="B130" s="87"/>
      <c r="D130" s="114"/>
      <c r="E130" s="114"/>
    </row>
    <row r="131" spans="1:5" ht="15" x14ac:dyDescent="0.25">
      <c r="A131" s="16"/>
      <c r="B131" s="72"/>
      <c r="D131" s="11"/>
      <c r="E131" s="11"/>
    </row>
    <row r="132" spans="1:5" x14ac:dyDescent="0.3">
      <c r="A132" s="16"/>
      <c r="B132" s="67"/>
      <c r="D132" s="11"/>
      <c r="E132" s="11"/>
    </row>
    <row r="133" spans="1:5" x14ac:dyDescent="0.3">
      <c r="A133" s="16"/>
      <c r="B133" s="67"/>
      <c r="D133" s="11"/>
      <c r="E133" s="11"/>
    </row>
    <row r="134" spans="1:5" x14ac:dyDescent="0.3">
      <c r="A134" s="16"/>
      <c r="B134" s="67"/>
      <c r="D134" s="11"/>
      <c r="E134" s="11"/>
    </row>
    <row r="135" spans="1:5" x14ac:dyDescent="0.3">
      <c r="A135" s="16"/>
      <c r="B135" s="72"/>
      <c r="D135" s="11"/>
      <c r="E135" s="11"/>
    </row>
    <row r="136" spans="1:5" x14ac:dyDescent="0.3">
      <c r="A136" s="16"/>
      <c r="B136" s="72"/>
      <c r="D136" s="11"/>
      <c r="E136" s="11"/>
    </row>
    <row r="137" spans="1:5" x14ac:dyDescent="0.3">
      <c r="A137" s="99"/>
      <c r="B137" s="11"/>
      <c r="D137" s="11"/>
      <c r="E137" s="11"/>
    </row>
    <row r="138" spans="1:5" x14ac:dyDescent="0.3">
      <c r="A138" s="16"/>
      <c r="B138" s="67"/>
      <c r="D138" s="11"/>
      <c r="E138" s="11"/>
    </row>
    <row r="139" spans="1:5" x14ac:dyDescent="0.3">
      <c r="A139" s="16"/>
      <c r="B139" s="67"/>
      <c r="D139" s="11"/>
      <c r="E139" s="11"/>
    </row>
    <row r="140" spans="1:5" x14ac:dyDescent="0.3">
      <c r="A140" s="99"/>
      <c r="B140" s="87"/>
      <c r="D140" s="88"/>
      <c r="E140" s="88"/>
    </row>
    <row r="141" spans="1:5" x14ac:dyDescent="0.3">
      <c r="A141" s="16"/>
      <c r="B141" s="68"/>
      <c r="D141" s="11"/>
      <c r="E141" s="11"/>
    </row>
    <row r="142" spans="1:5" x14ac:dyDescent="0.3">
      <c r="A142" s="99"/>
      <c r="B142" s="87"/>
      <c r="D142" s="88"/>
      <c r="E142" s="88"/>
    </row>
    <row r="143" spans="1:5" x14ac:dyDescent="0.3">
      <c r="A143" s="99"/>
      <c r="B143" s="87"/>
      <c r="D143" s="88"/>
      <c r="E143" s="88"/>
    </row>
    <row r="144" spans="1:5" x14ac:dyDescent="0.3">
      <c r="A144" s="99"/>
      <c r="B144" s="11"/>
      <c r="D144" s="11"/>
      <c r="E144" s="11"/>
    </row>
    <row r="145" spans="1:5" x14ac:dyDescent="0.3">
      <c r="A145" s="16"/>
      <c r="B145" s="68"/>
      <c r="D145" s="11"/>
      <c r="E145" s="11"/>
    </row>
    <row r="146" spans="1:5" x14ac:dyDescent="0.3">
      <c r="A146" s="99"/>
      <c r="B146" s="11"/>
      <c r="D146" s="11"/>
      <c r="E146" s="11"/>
    </row>
    <row r="147" spans="1:5" x14ac:dyDescent="0.3">
      <c r="A147" s="99"/>
      <c r="B147" s="87"/>
      <c r="D147" s="11"/>
      <c r="E147" s="11"/>
    </row>
    <row r="148" spans="1:5" x14ac:dyDescent="0.3">
      <c r="A148" s="99"/>
      <c r="B148" s="57"/>
      <c r="D148" s="11"/>
      <c r="E148" s="11"/>
    </row>
    <row r="149" spans="1:5" x14ac:dyDescent="0.3">
      <c r="A149" s="99"/>
      <c r="B149" s="87"/>
      <c r="D149" s="88"/>
      <c r="E149" s="88"/>
    </row>
    <row r="150" spans="1:5" x14ac:dyDescent="0.3">
      <c r="A150" s="16"/>
      <c r="B150" s="67"/>
      <c r="D150" s="11"/>
      <c r="E150" s="11"/>
    </row>
    <row r="151" spans="1:5" x14ac:dyDescent="0.3">
      <c r="A151" s="99"/>
      <c r="B151" s="87"/>
      <c r="D151" s="88"/>
      <c r="E151" s="88"/>
    </row>
    <row r="152" spans="1:5" x14ac:dyDescent="0.3">
      <c r="A152" s="16"/>
      <c r="B152" s="11"/>
      <c r="D152" s="11"/>
      <c r="E152" s="11"/>
    </row>
    <row r="153" spans="1:5" x14ac:dyDescent="0.3">
      <c r="A153" s="16"/>
      <c r="B153" s="11"/>
      <c r="D153" s="11"/>
      <c r="E153" s="11"/>
    </row>
    <row r="154" spans="1:5" x14ac:dyDescent="0.3">
      <c r="A154" s="99"/>
      <c r="B154" s="11"/>
      <c r="D154" s="11"/>
      <c r="E154" s="11"/>
    </row>
    <row r="155" spans="1:5" x14ac:dyDescent="0.3">
      <c r="A155" s="16"/>
      <c r="B155" s="11"/>
      <c r="D155" s="11"/>
      <c r="E155" s="11"/>
    </row>
    <row r="156" spans="1:5" x14ac:dyDescent="0.3">
      <c r="A156" s="16"/>
      <c r="B156" s="67"/>
      <c r="D156" s="11"/>
      <c r="E156" s="11"/>
    </row>
    <row r="157" spans="1:5" x14ac:dyDescent="0.3">
      <c r="A157" s="16"/>
      <c r="B157" s="67"/>
      <c r="D157" s="11"/>
      <c r="E157" s="11"/>
    </row>
    <row r="158" spans="1:5" x14ac:dyDescent="0.3">
      <c r="A158" s="99"/>
      <c r="B158" s="11"/>
      <c r="D158" s="11"/>
      <c r="E158" s="11"/>
    </row>
    <row r="159" spans="1:5" x14ac:dyDescent="0.3">
      <c r="A159" s="99"/>
      <c r="B159" s="11"/>
      <c r="D159" s="11"/>
      <c r="E159" s="11"/>
    </row>
    <row r="160" spans="1:5" x14ac:dyDescent="0.3">
      <c r="A160" s="16"/>
      <c r="B160" s="11"/>
      <c r="D160" s="11"/>
      <c r="E160" s="11"/>
    </row>
    <row r="161" spans="1:5" x14ac:dyDescent="0.3">
      <c r="A161" s="99"/>
      <c r="B161" s="87"/>
      <c r="D161" s="88"/>
      <c r="E161" s="88"/>
    </row>
    <row r="162" spans="1:5" x14ac:dyDescent="0.3">
      <c r="A162" s="99"/>
      <c r="B162" s="87"/>
      <c r="D162" s="88"/>
      <c r="E162" s="88"/>
    </row>
    <row r="163" spans="1:5" x14ac:dyDescent="0.3">
      <c r="A163" s="16"/>
      <c r="B163" s="68"/>
      <c r="D163" s="11"/>
      <c r="E163" s="11"/>
    </row>
    <row r="164" spans="1:5" x14ac:dyDescent="0.3">
      <c r="A164" s="99"/>
      <c r="B164" s="87"/>
      <c r="D164" s="88"/>
      <c r="E164" s="88"/>
    </row>
    <row r="165" spans="1:5" x14ac:dyDescent="0.3">
      <c r="A165" s="99"/>
      <c r="B165" s="87"/>
      <c r="D165" s="88"/>
      <c r="E165" s="88"/>
    </row>
    <row r="166" spans="1:5" x14ac:dyDescent="0.3">
      <c r="A166" s="99"/>
      <c r="B166" s="87"/>
      <c r="D166" s="88"/>
      <c r="E166" s="88"/>
    </row>
    <row r="167" spans="1:5" x14ac:dyDescent="0.3">
      <c r="A167" s="16"/>
      <c r="B167" s="115"/>
      <c r="D167" s="11"/>
      <c r="E167" s="11"/>
    </row>
    <row r="168" spans="1:5" x14ac:dyDescent="0.3">
      <c r="A168" s="16"/>
      <c r="B168" s="72"/>
      <c r="D168" s="11"/>
      <c r="E168" s="11"/>
    </row>
    <row r="169" spans="1:5" x14ac:dyDescent="0.3">
      <c r="A169" s="99"/>
      <c r="B169" s="87"/>
      <c r="D169" s="88"/>
      <c r="E169" s="88"/>
    </row>
    <row r="170" spans="1:5" x14ac:dyDescent="0.3">
      <c r="A170" s="99"/>
      <c r="B170" s="87"/>
      <c r="D170" s="88"/>
      <c r="E170" s="88"/>
    </row>
    <row r="171" spans="1:5" x14ac:dyDescent="0.3">
      <c r="A171" s="16"/>
      <c r="B171" s="68"/>
      <c r="D171" s="11"/>
      <c r="E171"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F7" sqref="F7"/>
    </sheetView>
  </sheetViews>
  <sheetFormatPr defaultRowHeight="14.4" x14ac:dyDescent="0.3"/>
  <cols>
    <col min="1" max="1" width="34.6640625" customWidth="1"/>
    <col min="2" max="2" width="17.33203125" bestFit="1" customWidth="1"/>
    <col min="3" max="3" width="23.33203125" bestFit="1" customWidth="1"/>
    <col min="4" max="4" width="26.6640625" bestFit="1" customWidth="1"/>
    <col min="5" max="5" width="20.33203125" bestFit="1" customWidth="1"/>
    <col min="6" max="6" width="23.44140625" bestFit="1" customWidth="1"/>
  </cols>
  <sheetData>
    <row r="1" spans="1:6" ht="15" x14ac:dyDescent="0.25">
      <c r="A1" s="139" t="s">
        <v>1502</v>
      </c>
      <c r="B1" t="s">
        <v>1503</v>
      </c>
    </row>
    <row r="3" spans="1:6" x14ac:dyDescent="0.3">
      <c r="A3" s="139" t="s">
        <v>1596</v>
      </c>
      <c r="B3" t="s">
        <v>2035</v>
      </c>
      <c r="C3" t="s">
        <v>1939</v>
      </c>
      <c r="D3" t="s">
        <v>2036</v>
      </c>
      <c r="E3" t="s">
        <v>2037</v>
      </c>
      <c r="F3" t="s">
        <v>2038</v>
      </c>
    </row>
    <row r="4" spans="1:6" x14ac:dyDescent="0.3">
      <c r="A4" s="134" t="s">
        <v>24</v>
      </c>
      <c r="B4" s="70">
        <v>1</v>
      </c>
      <c r="C4" s="70">
        <v>1</v>
      </c>
      <c r="D4" s="70">
        <v>1</v>
      </c>
      <c r="E4" s="70">
        <v>1</v>
      </c>
      <c r="F4" s="70"/>
    </row>
    <row r="5" spans="1:6" x14ac:dyDescent="0.3">
      <c r="A5" s="134" t="s">
        <v>1166</v>
      </c>
      <c r="B5" s="70">
        <v>1</v>
      </c>
      <c r="C5" s="70">
        <v>1</v>
      </c>
      <c r="D5" s="70">
        <v>1</v>
      </c>
      <c r="E5" s="70">
        <v>1</v>
      </c>
      <c r="F5" s="70">
        <v>1</v>
      </c>
    </row>
    <row r="6" spans="1:6" ht="15" x14ac:dyDescent="0.25">
      <c r="A6" s="134" t="s">
        <v>26</v>
      </c>
      <c r="B6" s="70">
        <v>1</v>
      </c>
      <c r="C6" s="70">
        <v>1</v>
      </c>
      <c r="D6" s="70">
        <v>1</v>
      </c>
      <c r="E6" s="70"/>
      <c r="F6" s="70"/>
    </row>
    <row r="7" spans="1:6" ht="15" x14ac:dyDescent="0.25">
      <c r="A7" s="134" t="s">
        <v>64</v>
      </c>
      <c r="B7" s="70">
        <v>2</v>
      </c>
      <c r="C7" s="70">
        <v>2</v>
      </c>
      <c r="D7" s="70">
        <v>2</v>
      </c>
      <c r="E7" s="70">
        <v>2</v>
      </c>
      <c r="F7" s="70">
        <v>2</v>
      </c>
    </row>
    <row r="8" spans="1:6" ht="15" x14ac:dyDescent="0.25">
      <c r="A8" s="134" t="s">
        <v>802</v>
      </c>
      <c r="B8" s="70">
        <v>1</v>
      </c>
      <c r="C8" s="70">
        <v>1</v>
      </c>
      <c r="D8" s="70">
        <v>1</v>
      </c>
      <c r="E8" s="70">
        <v>1</v>
      </c>
      <c r="F8" s="70">
        <v>1</v>
      </c>
    </row>
    <row r="9" spans="1:6" x14ac:dyDescent="0.3">
      <c r="A9" s="134" t="s">
        <v>50</v>
      </c>
      <c r="B9" s="70">
        <v>1</v>
      </c>
      <c r="C9" s="70">
        <v>1</v>
      </c>
      <c r="D9" s="70">
        <v>1</v>
      </c>
      <c r="E9" s="70">
        <v>1</v>
      </c>
      <c r="F9" s="70">
        <v>1</v>
      </c>
    </row>
    <row r="10" spans="1:6" x14ac:dyDescent="0.3">
      <c r="A10" s="134" t="s">
        <v>310</v>
      </c>
      <c r="B10" s="70">
        <v>3</v>
      </c>
      <c r="C10" s="70">
        <v>3</v>
      </c>
      <c r="D10" s="70">
        <v>3</v>
      </c>
      <c r="E10" s="70">
        <v>3</v>
      </c>
      <c r="F10" s="70">
        <v>1</v>
      </c>
    </row>
    <row r="11" spans="1:6" x14ac:dyDescent="0.3">
      <c r="A11" s="134" t="s">
        <v>913</v>
      </c>
      <c r="B11" s="70">
        <v>1</v>
      </c>
      <c r="C11" s="70">
        <v>1</v>
      </c>
      <c r="D11" s="70">
        <v>1</v>
      </c>
      <c r="E11" s="70"/>
      <c r="F11" s="70"/>
    </row>
    <row r="12" spans="1:6" ht="15" x14ac:dyDescent="0.25">
      <c r="A12" s="134" t="s">
        <v>1167</v>
      </c>
      <c r="B12" s="70">
        <v>1</v>
      </c>
      <c r="C12" s="70">
        <v>1</v>
      </c>
      <c r="D12" s="70">
        <v>1</v>
      </c>
      <c r="E12" s="70">
        <v>1</v>
      </c>
      <c r="F12" s="70"/>
    </row>
    <row r="13" spans="1:6" x14ac:dyDescent="0.3">
      <c r="A13" s="134" t="s">
        <v>174</v>
      </c>
      <c r="B13" s="70">
        <v>1</v>
      </c>
      <c r="C13" s="70">
        <v>1</v>
      </c>
      <c r="D13" s="70">
        <v>1</v>
      </c>
      <c r="E13" s="70"/>
      <c r="F13" s="70"/>
    </row>
    <row r="14" spans="1:6" x14ac:dyDescent="0.3">
      <c r="A14" s="134" t="s">
        <v>180</v>
      </c>
      <c r="B14" s="70">
        <v>1</v>
      </c>
      <c r="C14" s="70">
        <v>1</v>
      </c>
      <c r="D14" s="70">
        <v>1</v>
      </c>
      <c r="E14" s="70">
        <v>1</v>
      </c>
      <c r="F14" s="70">
        <v>1</v>
      </c>
    </row>
    <row r="15" spans="1:6" ht="15" x14ac:dyDescent="0.25">
      <c r="A15" s="134" t="s">
        <v>1521</v>
      </c>
      <c r="B15" s="70">
        <v>1</v>
      </c>
      <c r="C15" s="70">
        <v>1</v>
      </c>
      <c r="D15" s="70">
        <v>1</v>
      </c>
      <c r="E15" s="70">
        <v>1</v>
      </c>
      <c r="F15" s="70"/>
    </row>
    <row r="16" spans="1:6" x14ac:dyDescent="0.3">
      <c r="A16" s="134" t="s">
        <v>1423</v>
      </c>
      <c r="B16" s="70">
        <v>1</v>
      </c>
      <c r="C16" s="70">
        <v>1</v>
      </c>
      <c r="D16" s="70"/>
      <c r="E16" s="70">
        <v>1</v>
      </c>
      <c r="F16" s="70">
        <v>1</v>
      </c>
    </row>
    <row r="17" spans="1:6" x14ac:dyDescent="0.3">
      <c r="A17" s="134" t="s">
        <v>921</v>
      </c>
      <c r="B17" s="70">
        <v>1</v>
      </c>
      <c r="C17" s="70">
        <v>1</v>
      </c>
      <c r="D17" s="70">
        <v>1</v>
      </c>
      <c r="E17" s="70">
        <v>1</v>
      </c>
      <c r="F17" s="70"/>
    </row>
    <row r="18" spans="1:6" x14ac:dyDescent="0.3">
      <c r="A18" s="134" t="s">
        <v>774</v>
      </c>
      <c r="B18" s="70">
        <v>2</v>
      </c>
      <c r="C18" s="70">
        <v>2</v>
      </c>
      <c r="D18" s="70"/>
      <c r="E18" s="70">
        <v>2</v>
      </c>
      <c r="F18" s="70"/>
    </row>
    <row r="19" spans="1:6" x14ac:dyDescent="0.3">
      <c r="A19" s="134" t="s">
        <v>6</v>
      </c>
      <c r="B19" s="70">
        <v>1</v>
      </c>
      <c r="C19" s="70">
        <v>1</v>
      </c>
      <c r="D19" s="70">
        <v>1</v>
      </c>
      <c r="E19" s="70">
        <v>1</v>
      </c>
      <c r="F19" s="70"/>
    </row>
    <row r="20" spans="1:6" x14ac:dyDescent="0.3">
      <c r="A20" s="134" t="s">
        <v>1043</v>
      </c>
      <c r="B20" s="70">
        <v>1</v>
      </c>
      <c r="C20" s="70">
        <v>1</v>
      </c>
      <c r="D20" s="70"/>
      <c r="E20" s="70">
        <v>1</v>
      </c>
      <c r="F20" s="70">
        <v>1</v>
      </c>
    </row>
    <row r="21" spans="1:6" x14ac:dyDescent="0.3">
      <c r="A21" s="134" t="s">
        <v>352</v>
      </c>
      <c r="B21" s="70">
        <v>1</v>
      </c>
      <c r="C21" s="70">
        <v>1</v>
      </c>
      <c r="D21" s="70">
        <v>1</v>
      </c>
      <c r="E21" s="70">
        <v>1</v>
      </c>
      <c r="F21" s="70"/>
    </row>
    <row r="22" spans="1:6" x14ac:dyDescent="0.3">
      <c r="A22" s="134" t="s">
        <v>1109</v>
      </c>
      <c r="B22" s="70">
        <v>1</v>
      </c>
      <c r="C22" s="70">
        <v>1</v>
      </c>
      <c r="D22" s="70">
        <v>1</v>
      </c>
      <c r="E22" s="70">
        <v>1</v>
      </c>
      <c r="F22" s="70">
        <v>1</v>
      </c>
    </row>
    <row r="23" spans="1:6" x14ac:dyDescent="0.3">
      <c r="A23" s="134" t="s">
        <v>1104</v>
      </c>
      <c r="B23" s="70">
        <v>1</v>
      </c>
      <c r="C23" s="70">
        <v>1</v>
      </c>
      <c r="D23" s="70">
        <v>1</v>
      </c>
      <c r="E23" s="70">
        <v>1</v>
      </c>
      <c r="F23" s="70"/>
    </row>
    <row r="24" spans="1:6" x14ac:dyDescent="0.3">
      <c r="A24" s="134" t="s">
        <v>916</v>
      </c>
      <c r="B24" s="70">
        <v>1</v>
      </c>
      <c r="C24" s="70">
        <v>1</v>
      </c>
      <c r="D24" s="70">
        <v>1</v>
      </c>
      <c r="E24" s="70">
        <v>1</v>
      </c>
      <c r="F24" s="70">
        <v>1</v>
      </c>
    </row>
    <row r="25" spans="1:6" x14ac:dyDescent="0.3">
      <c r="A25" s="134" t="s">
        <v>718</v>
      </c>
      <c r="B25" s="70">
        <v>1</v>
      </c>
      <c r="C25" s="70">
        <v>1</v>
      </c>
      <c r="D25" s="70">
        <v>1</v>
      </c>
      <c r="E25" s="70"/>
      <c r="F25" s="70"/>
    </row>
    <row r="26" spans="1:6" x14ac:dyDescent="0.3">
      <c r="A26" s="134" t="s">
        <v>1165</v>
      </c>
      <c r="B26" s="70">
        <v>1</v>
      </c>
      <c r="C26" s="70">
        <v>1</v>
      </c>
      <c r="D26" s="70">
        <v>1</v>
      </c>
      <c r="E26" s="70">
        <v>1</v>
      </c>
      <c r="F26" s="70">
        <v>1</v>
      </c>
    </row>
    <row r="27" spans="1:6" x14ac:dyDescent="0.3">
      <c r="A27" s="134" t="s">
        <v>633</v>
      </c>
      <c r="B27" s="70">
        <v>1</v>
      </c>
      <c r="C27" s="70">
        <v>1</v>
      </c>
      <c r="D27" s="70">
        <v>1</v>
      </c>
      <c r="E27" s="70">
        <v>1</v>
      </c>
      <c r="F27" s="70">
        <v>1</v>
      </c>
    </row>
    <row r="28" spans="1:6" x14ac:dyDescent="0.3">
      <c r="A28" s="134" t="s">
        <v>1597</v>
      </c>
      <c r="B28" s="70">
        <v>28</v>
      </c>
      <c r="C28" s="70">
        <v>28</v>
      </c>
      <c r="D28" s="70">
        <v>24</v>
      </c>
      <c r="E28" s="70">
        <v>24</v>
      </c>
      <c r="F28" s="70">
        <v>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125"/>
  <sheetViews>
    <sheetView tabSelected="1" topLeftCell="W1" zoomScale="110" zoomScaleNormal="110" workbookViewId="0">
      <pane ySplit="1" topLeftCell="A2" activePane="bottomLeft" state="frozen"/>
      <selection pane="bottomLeft" activeCell="AC24" sqref="AC24"/>
    </sheetView>
  </sheetViews>
  <sheetFormatPr defaultColWidth="14.33203125" defaultRowHeight="13.8" x14ac:dyDescent="0.3"/>
  <cols>
    <col min="1" max="1" width="12.44140625" style="87" customWidth="1"/>
    <col min="2" max="2" width="9.6640625" style="87" bestFit="1" customWidth="1"/>
    <col min="3" max="3" width="33.44140625" style="87" bestFit="1" customWidth="1"/>
    <col min="4" max="4" width="35.5546875" style="87" bestFit="1" customWidth="1"/>
    <col min="5" max="5" width="40.109375" style="133" customWidth="1"/>
    <col min="6" max="6" width="12.33203125" style="87" bestFit="1" customWidth="1"/>
    <col min="7" max="7" width="23.109375" style="87" bestFit="1" customWidth="1"/>
    <col min="8" max="8" width="7.33203125" style="87" bestFit="1" customWidth="1"/>
    <col min="9" max="9" width="11.33203125" style="87" bestFit="1" customWidth="1"/>
    <col min="10" max="10" width="15.6640625" style="87" bestFit="1" customWidth="1"/>
    <col min="11" max="11" width="14.109375" style="87" bestFit="1" customWidth="1"/>
    <col min="12" max="12" width="14" style="87" bestFit="1" customWidth="1"/>
    <col min="13" max="13" width="33.44140625" style="87" bestFit="1" customWidth="1"/>
    <col min="14" max="14" width="26.33203125" style="87" bestFit="1" customWidth="1"/>
    <col min="15" max="15" width="17.6640625" style="87" bestFit="1" customWidth="1"/>
    <col min="16" max="16" width="39.44140625" style="87" bestFit="1" customWidth="1"/>
    <col min="17" max="17" width="12.88671875" style="101" bestFit="1" customWidth="1"/>
    <col min="18" max="18" width="16.33203125" style="279" customWidth="1"/>
    <col min="19" max="19" width="16.33203125" style="100" customWidth="1"/>
    <col min="20" max="20" width="13.109375" style="87" customWidth="1"/>
    <col min="21" max="21" width="22.88671875" style="269" bestFit="1" customWidth="1"/>
    <col min="22" max="22" width="22.88671875" style="87" bestFit="1" customWidth="1"/>
    <col min="23" max="23" width="14.33203125" style="162" bestFit="1" customWidth="1"/>
    <col min="24" max="24" width="17.44140625" style="162" bestFit="1" customWidth="1"/>
    <col min="25" max="25" width="23.33203125" style="87" bestFit="1" customWidth="1"/>
    <col min="26" max="26" width="13" style="156" customWidth="1"/>
    <col min="27" max="27" width="12.44140625" style="87" bestFit="1" customWidth="1"/>
    <col min="28" max="28" width="7.44140625" style="87" bestFit="1" customWidth="1"/>
    <col min="29" max="29" width="16.44140625" style="96" bestFit="1" customWidth="1"/>
    <col min="30" max="30" width="19" style="87" bestFit="1" customWidth="1"/>
    <col min="31" max="31" width="17.33203125" style="88" bestFit="1" customWidth="1"/>
    <col min="32" max="32" width="21.6640625" style="88" bestFit="1" customWidth="1"/>
    <col min="33" max="33" width="17.5546875" style="88" bestFit="1" customWidth="1"/>
    <col min="34" max="34" width="19" style="88" bestFit="1" customWidth="1"/>
    <col min="35" max="35" width="17.33203125" style="88" bestFit="1" customWidth="1"/>
    <col min="36" max="36" width="21.6640625" style="88" bestFit="1" customWidth="1"/>
    <col min="37" max="37" width="17.5546875" style="88" bestFit="1" customWidth="1"/>
    <col min="38" max="38" width="39.33203125" style="87" bestFit="1" customWidth="1"/>
    <col min="39" max="16384" width="14.33203125" style="87"/>
  </cols>
  <sheetData>
    <row r="1" spans="1:46" s="91" customFormat="1" x14ac:dyDescent="0.3">
      <c r="A1" s="30" t="s">
        <v>238</v>
      </c>
      <c r="B1" s="58" t="s">
        <v>160</v>
      </c>
      <c r="C1" s="30" t="s">
        <v>0</v>
      </c>
      <c r="D1" s="30" t="s">
        <v>269</v>
      </c>
      <c r="E1" s="60" t="s">
        <v>2</v>
      </c>
      <c r="F1" s="97" t="s">
        <v>267</v>
      </c>
      <c r="G1" s="30" t="s">
        <v>648</v>
      </c>
      <c r="H1" s="61" t="s">
        <v>531</v>
      </c>
      <c r="I1" s="61" t="s">
        <v>1238</v>
      </c>
      <c r="J1" s="62" t="s">
        <v>270</v>
      </c>
      <c r="K1" s="62" t="s">
        <v>271</v>
      </c>
      <c r="L1" s="30" t="s">
        <v>1</v>
      </c>
      <c r="M1" s="30" t="s">
        <v>0</v>
      </c>
      <c r="N1" s="30" t="s">
        <v>33</v>
      </c>
      <c r="O1" s="30" t="s">
        <v>787</v>
      </c>
      <c r="P1" s="30" t="s">
        <v>1522</v>
      </c>
      <c r="Q1" s="59" t="s">
        <v>1502</v>
      </c>
      <c r="R1" s="276" t="s">
        <v>2040</v>
      </c>
      <c r="S1" s="61" t="s">
        <v>2062</v>
      </c>
      <c r="T1" s="30" t="s">
        <v>250</v>
      </c>
      <c r="U1" s="136" t="s">
        <v>263</v>
      </c>
      <c r="V1" s="31" t="s">
        <v>538</v>
      </c>
      <c r="W1" s="158" t="s">
        <v>264</v>
      </c>
      <c r="X1" s="158" t="s">
        <v>265</v>
      </c>
      <c r="Y1" s="30" t="s">
        <v>268</v>
      </c>
      <c r="Z1" s="157" t="s">
        <v>415</v>
      </c>
      <c r="AA1" s="30" t="s">
        <v>1556</v>
      </c>
      <c r="AB1" s="30" t="s">
        <v>858</v>
      </c>
      <c r="AC1" s="135" t="s">
        <v>1557</v>
      </c>
      <c r="AD1" s="30" t="s">
        <v>1658</v>
      </c>
      <c r="AE1" s="215" t="s">
        <v>2006</v>
      </c>
      <c r="AF1" s="30" t="s">
        <v>1659</v>
      </c>
      <c r="AG1" s="215" t="s">
        <v>2007</v>
      </c>
      <c r="AH1" s="30" t="s">
        <v>1660</v>
      </c>
      <c r="AI1" s="215" t="s">
        <v>2008</v>
      </c>
      <c r="AJ1" s="30" t="s">
        <v>1661</v>
      </c>
      <c r="AK1" s="215" t="s">
        <v>2009</v>
      </c>
      <c r="AL1" s="30" t="s">
        <v>346</v>
      </c>
      <c r="AM1" s="85"/>
      <c r="AN1" s="85"/>
      <c r="AO1" s="85"/>
      <c r="AP1" s="85"/>
      <c r="AQ1" s="85"/>
    </row>
    <row r="2" spans="1:46" x14ac:dyDescent="0.3">
      <c r="A2" s="30" t="s">
        <v>1558</v>
      </c>
      <c r="B2" s="58" t="s">
        <v>1558</v>
      </c>
      <c r="C2" s="30" t="s">
        <v>1559</v>
      </c>
      <c r="D2" s="30" t="s">
        <v>1135</v>
      </c>
      <c r="E2" s="11" t="s">
        <v>1570</v>
      </c>
      <c r="F2" s="97" t="s">
        <v>1558</v>
      </c>
      <c r="G2" s="30" t="s">
        <v>1558</v>
      </c>
      <c r="H2" s="61" t="s">
        <v>1558</v>
      </c>
      <c r="I2" s="61" t="s">
        <v>1558</v>
      </c>
      <c r="J2" s="62" t="s">
        <v>1558</v>
      </c>
      <c r="K2" s="62" t="s">
        <v>1558</v>
      </c>
      <c r="L2" s="30" t="s">
        <v>1558</v>
      </c>
      <c r="M2" s="11" t="str">
        <f>C2</f>
        <v>Botanisk Museum</v>
      </c>
      <c r="N2" s="30" t="s">
        <v>1561</v>
      </c>
      <c r="O2" s="30" t="s">
        <v>1562</v>
      </c>
      <c r="P2" s="30" t="s">
        <v>1560</v>
      </c>
      <c r="Q2" s="59" t="s">
        <v>1503</v>
      </c>
      <c r="R2" s="276" t="s">
        <v>235</v>
      </c>
      <c r="S2" s="61"/>
      <c r="T2" s="30"/>
      <c r="U2" s="136"/>
      <c r="V2" s="31"/>
      <c r="W2" s="160">
        <v>42236</v>
      </c>
      <c r="X2" s="160">
        <v>42236</v>
      </c>
      <c r="Y2" s="30" t="s">
        <v>1576</v>
      </c>
      <c r="Z2" s="157">
        <v>42241</v>
      </c>
      <c r="AA2" s="30">
        <v>125</v>
      </c>
      <c r="AB2" s="91" t="s">
        <v>1574</v>
      </c>
      <c r="AC2" s="157" t="s">
        <v>2032</v>
      </c>
      <c r="AD2" s="30"/>
      <c r="AE2" s="30"/>
      <c r="AF2" s="30"/>
      <c r="AG2" s="30"/>
      <c r="AH2" s="30"/>
      <c r="AI2" s="30"/>
      <c r="AJ2" s="30"/>
      <c r="AK2" s="30"/>
      <c r="AL2" s="30"/>
      <c r="AM2" s="85"/>
      <c r="AN2" s="85"/>
      <c r="AO2" s="85"/>
      <c r="AP2" s="85"/>
      <c r="AQ2" s="85"/>
    </row>
    <row r="3" spans="1:46" x14ac:dyDescent="0.3">
      <c r="A3" s="30" t="s">
        <v>1558</v>
      </c>
      <c r="B3" s="58" t="s">
        <v>1558</v>
      </c>
      <c r="C3" s="30" t="s">
        <v>1559</v>
      </c>
      <c r="D3" s="30" t="s">
        <v>1135</v>
      </c>
      <c r="E3" s="11" t="s">
        <v>1570</v>
      </c>
      <c r="F3" s="97" t="s">
        <v>1558</v>
      </c>
      <c r="G3" s="30" t="s">
        <v>1558</v>
      </c>
      <c r="H3" s="61" t="s">
        <v>1558</v>
      </c>
      <c r="I3" s="61" t="s">
        <v>1558</v>
      </c>
      <c r="J3" s="62" t="s">
        <v>1558</v>
      </c>
      <c r="K3" s="62" t="s">
        <v>1558</v>
      </c>
      <c r="L3" s="30" t="s">
        <v>1558</v>
      </c>
      <c r="M3" s="11" t="str">
        <f>C3</f>
        <v>Botanisk Museum</v>
      </c>
      <c r="N3" s="30" t="s">
        <v>1561</v>
      </c>
      <c r="O3" s="30" t="s">
        <v>1562</v>
      </c>
      <c r="P3" s="30" t="s">
        <v>1560</v>
      </c>
      <c r="Q3" s="59" t="s">
        <v>1503</v>
      </c>
      <c r="R3" s="276" t="s">
        <v>235</v>
      </c>
      <c r="S3" s="61"/>
      <c r="T3" s="30"/>
      <c r="U3" s="136"/>
      <c r="V3" s="31"/>
      <c r="W3" s="160">
        <v>42257</v>
      </c>
      <c r="X3" s="160">
        <v>42257</v>
      </c>
      <c r="Y3" s="30" t="s">
        <v>1575</v>
      </c>
      <c r="Z3" s="157">
        <v>42275</v>
      </c>
      <c r="AA3" s="30">
        <v>40</v>
      </c>
      <c r="AB3" s="91" t="s">
        <v>1574</v>
      </c>
      <c r="AC3" s="157" t="s">
        <v>2032</v>
      </c>
      <c r="AD3" s="30"/>
      <c r="AE3" s="30"/>
      <c r="AF3" s="30"/>
      <c r="AG3" s="30"/>
      <c r="AH3" s="30"/>
      <c r="AI3" s="30"/>
      <c r="AJ3" s="30"/>
      <c r="AK3" s="30"/>
      <c r="AL3" s="30"/>
      <c r="AM3" s="85"/>
      <c r="AN3" s="85"/>
      <c r="AO3" s="85"/>
      <c r="AP3" s="85"/>
      <c r="AQ3" s="85"/>
    </row>
    <row r="4" spans="1:46" s="91" customFormat="1" x14ac:dyDescent="0.3">
      <c r="A4" s="30" t="s">
        <v>1558</v>
      </c>
      <c r="B4" s="58" t="s">
        <v>1558</v>
      </c>
      <c r="C4" s="30" t="s">
        <v>2058</v>
      </c>
      <c r="D4" s="30" t="s">
        <v>2059</v>
      </c>
      <c r="E4" s="11" t="s">
        <v>2057</v>
      </c>
      <c r="F4" s="97" t="s">
        <v>1558</v>
      </c>
      <c r="G4" s="30" t="s">
        <v>1558</v>
      </c>
      <c r="H4" s="61" t="s">
        <v>1558</v>
      </c>
      <c r="I4" s="61" t="s">
        <v>1558</v>
      </c>
      <c r="J4" s="62" t="s">
        <v>1558</v>
      </c>
      <c r="K4" s="62" t="s">
        <v>1558</v>
      </c>
      <c r="L4" s="30" t="s">
        <v>1558</v>
      </c>
      <c r="M4" s="11"/>
      <c r="N4" s="30" t="s">
        <v>1561</v>
      </c>
      <c r="O4" s="30" t="s">
        <v>1562</v>
      </c>
      <c r="P4" s="30" t="s">
        <v>1560</v>
      </c>
      <c r="Q4" s="59" t="s">
        <v>1503</v>
      </c>
      <c r="R4" s="276" t="s">
        <v>235</v>
      </c>
      <c r="S4" s="61"/>
      <c r="T4" s="30" t="s">
        <v>2060</v>
      </c>
      <c r="U4" s="136"/>
      <c r="V4" s="31"/>
      <c r="W4" s="160">
        <v>42383</v>
      </c>
      <c r="X4" s="160">
        <v>42380</v>
      </c>
      <c r="Y4" s="30" t="s">
        <v>2055</v>
      </c>
      <c r="Z4" s="157">
        <v>42395</v>
      </c>
      <c r="AA4" s="30"/>
      <c r="AC4" s="157"/>
      <c r="AD4" s="30"/>
      <c r="AE4" s="30"/>
      <c r="AF4" s="30"/>
      <c r="AG4" s="30"/>
      <c r="AH4" s="30"/>
      <c r="AI4" s="30"/>
      <c r="AJ4" s="30"/>
      <c r="AK4" s="30"/>
      <c r="AL4" s="30"/>
      <c r="AM4" s="85"/>
      <c r="AN4" s="85"/>
      <c r="AO4" s="85"/>
      <c r="AP4" s="85"/>
      <c r="AQ4" s="85"/>
    </row>
    <row r="5" spans="1:46" s="57" customFormat="1" x14ac:dyDescent="0.3">
      <c r="A5" s="30" t="s">
        <v>1558</v>
      </c>
      <c r="B5" s="58" t="s">
        <v>1558</v>
      </c>
      <c r="C5" s="30" t="s">
        <v>2058</v>
      </c>
      <c r="D5" s="30" t="s">
        <v>2059</v>
      </c>
      <c r="E5" s="11" t="s">
        <v>2057</v>
      </c>
      <c r="F5" s="97" t="s">
        <v>1558</v>
      </c>
      <c r="G5" s="30" t="s">
        <v>1558</v>
      </c>
      <c r="H5" s="61" t="s">
        <v>1558</v>
      </c>
      <c r="I5" s="61" t="s">
        <v>1558</v>
      </c>
      <c r="J5" s="62" t="s">
        <v>1558</v>
      </c>
      <c r="K5" s="62" t="s">
        <v>1558</v>
      </c>
      <c r="L5" s="30" t="s">
        <v>1558</v>
      </c>
      <c r="M5" s="11"/>
      <c r="N5" s="30" t="s">
        <v>1561</v>
      </c>
      <c r="O5" s="30" t="s">
        <v>1562</v>
      </c>
      <c r="P5" s="30" t="s">
        <v>1560</v>
      </c>
      <c r="Q5" s="59" t="s">
        <v>1504</v>
      </c>
      <c r="R5" s="276" t="s">
        <v>235</v>
      </c>
      <c r="S5" s="61"/>
      <c r="T5" s="30" t="s">
        <v>2060</v>
      </c>
      <c r="U5" s="136"/>
      <c r="V5" s="31"/>
      <c r="W5" s="160">
        <v>42383</v>
      </c>
      <c r="X5" s="160">
        <v>42380</v>
      </c>
      <c r="Y5" s="30" t="s">
        <v>2055</v>
      </c>
      <c r="Z5" s="157"/>
      <c r="AA5" s="30"/>
      <c r="AB5" s="91"/>
      <c r="AC5" s="157"/>
      <c r="AD5" s="30"/>
      <c r="AE5" s="30"/>
      <c r="AF5" s="30"/>
      <c r="AG5" s="30"/>
      <c r="AH5" s="30"/>
      <c r="AI5" s="30"/>
      <c r="AJ5" s="30"/>
      <c r="AK5" s="30"/>
      <c r="AL5" s="30"/>
      <c r="AM5" s="85"/>
      <c r="AN5" s="85"/>
      <c r="AO5" s="85"/>
      <c r="AP5" s="85"/>
      <c r="AQ5" s="85"/>
    </row>
    <row r="6" spans="1:46" s="234" customFormat="1" x14ac:dyDescent="0.3">
      <c r="A6" s="133" t="s">
        <v>1558</v>
      </c>
      <c r="B6" s="58" t="s">
        <v>1558</v>
      </c>
      <c r="C6" s="25" t="s">
        <v>1553</v>
      </c>
      <c r="D6" s="11" t="s">
        <v>1554</v>
      </c>
      <c r="E6" s="11" t="s">
        <v>1555</v>
      </c>
      <c r="F6" s="133" t="s">
        <v>1558</v>
      </c>
      <c r="G6" s="87"/>
      <c r="H6" s="133"/>
      <c r="I6" s="133"/>
      <c r="J6" s="133"/>
      <c r="K6" s="133"/>
      <c r="L6" s="133"/>
      <c r="M6" s="133"/>
      <c r="N6" s="133"/>
      <c r="O6" s="133"/>
      <c r="P6" s="68" t="str">
        <f>N6&amp;", "&amp;O6</f>
        <v xml:space="preserve">, </v>
      </c>
      <c r="Q6" s="15"/>
      <c r="R6" s="277"/>
      <c r="S6" s="57"/>
      <c r="T6" s="57"/>
      <c r="U6" s="138">
        <v>42300</v>
      </c>
      <c r="V6" s="57"/>
      <c r="W6" s="160"/>
      <c r="X6" s="160"/>
      <c r="Y6" s="30" t="s">
        <v>2056</v>
      </c>
      <c r="Z6" s="155"/>
      <c r="AA6" s="57"/>
      <c r="AB6" s="57"/>
      <c r="AC6" s="155"/>
      <c r="AD6" s="57"/>
      <c r="AE6" s="57"/>
      <c r="AF6" s="57"/>
      <c r="AG6" s="57"/>
      <c r="AH6" s="57"/>
      <c r="AI6" s="57"/>
      <c r="AJ6" s="57"/>
      <c r="AK6" s="57"/>
      <c r="AL6" s="57"/>
      <c r="AM6" s="57"/>
      <c r="AN6" s="57"/>
      <c r="AO6" s="57"/>
      <c r="AP6" s="57"/>
      <c r="AQ6" s="95"/>
    </row>
    <row r="7" spans="1:46" s="57" customFormat="1" x14ac:dyDescent="0.3">
      <c r="A7" s="11" t="s">
        <v>240</v>
      </c>
      <c r="B7" s="54" t="s">
        <v>1254</v>
      </c>
      <c r="C7" s="11" t="s">
        <v>58</v>
      </c>
      <c r="D7" s="11" t="s">
        <v>57</v>
      </c>
      <c r="E7" s="133" t="s">
        <v>56</v>
      </c>
      <c r="F7" s="16">
        <v>42137</v>
      </c>
      <c r="G7" s="11"/>
      <c r="H7" s="14">
        <v>2015</v>
      </c>
      <c r="I7" s="14">
        <v>2</v>
      </c>
      <c r="J7" s="15">
        <v>15</v>
      </c>
      <c r="K7" s="15">
        <v>1</v>
      </c>
      <c r="L7" s="11" t="s">
        <v>1421</v>
      </c>
      <c r="M7" s="11" t="s">
        <v>58</v>
      </c>
      <c r="N7" s="11"/>
      <c r="O7" s="11"/>
      <c r="P7" s="130" t="s">
        <v>1542</v>
      </c>
      <c r="Q7" s="17"/>
      <c r="R7" s="278"/>
      <c r="S7" s="17"/>
      <c r="T7" s="11"/>
      <c r="U7" s="137" t="s">
        <v>1565</v>
      </c>
      <c r="V7" s="19"/>
      <c r="W7" s="159"/>
      <c r="X7" s="160"/>
      <c r="Y7" s="11" t="str">
        <f>"DL_TW_"&amp;B7&amp;"_"&amp;Q7</f>
        <v>DL_TW_F13-017_</v>
      </c>
      <c r="Z7" s="263"/>
      <c r="AA7" s="11"/>
      <c r="AB7" s="11"/>
      <c r="AC7" s="152"/>
      <c r="AD7" s="65"/>
      <c r="AE7" s="65"/>
      <c r="AF7" s="65"/>
      <c r="AG7" s="65"/>
      <c r="AH7" s="65"/>
      <c r="AI7" s="65"/>
      <c r="AJ7" s="65"/>
      <c r="AK7" s="65"/>
      <c r="AL7" s="19"/>
      <c r="AM7" s="11"/>
      <c r="AN7" s="11"/>
      <c r="AO7" s="11"/>
      <c r="AP7" s="11"/>
      <c r="AQ7" s="12"/>
    </row>
    <row r="8" spans="1:46" s="57" customFormat="1" x14ac:dyDescent="0.3">
      <c r="A8" s="11" t="s">
        <v>240</v>
      </c>
      <c r="B8" s="54" t="s">
        <v>1269</v>
      </c>
      <c r="C8" s="128" t="s">
        <v>1104</v>
      </c>
      <c r="D8" s="11" t="s">
        <v>158</v>
      </c>
      <c r="E8" s="133" t="s">
        <v>159</v>
      </c>
      <c r="F8" s="16">
        <v>42069</v>
      </c>
      <c r="G8" s="11"/>
      <c r="H8" s="14">
        <v>2015</v>
      </c>
      <c r="I8" s="14">
        <v>2</v>
      </c>
      <c r="J8" s="15">
        <v>28</v>
      </c>
      <c r="K8" s="15">
        <v>1</v>
      </c>
      <c r="L8" s="11" t="s">
        <v>1416</v>
      </c>
      <c r="M8" s="11" t="s">
        <v>1104</v>
      </c>
      <c r="N8" s="11"/>
      <c r="O8" s="11"/>
      <c r="P8" s="130" t="s">
        <v>1549</v>
      </c>
      <c r="Q8" s="17" t="s">
        <v>1503</v>
      </c>
      <c r="R8" s="259">
        <v>8</v>
      </c>
      <c r="S8" s="259"/>
      <c r="T8" s="11" t="s">
        <v>1947</v>
      </c>
      <c r="U8" s="137" t="s">
        <v>1565</v>
      </c>
      <c r="V8" s="19"/>
      <c r="W8" s="160">
        <v>42334</v>
      </c>
      <c r="X8" s="160">
        <v>42328</v>
      </c>
      <c r="Y8" s="11" t="str">
        <f>"DL_TW_"&amp;B8&amp;"_"&amp;Q8</f>
        <v>DL_TW_F13-033_Cold</v>
      </c>
      <c r="Z8" s="152">
        <v>42348</v>
      </c>
      <c r="AA8" s="23">
        <v>40</v>
      </c>
      <c r="AB8" s="23">
        <v>9.7799999999999994</v>
      </c>
      <c r="AC8" s="152" t="s">
        <v>2110</v>
      </c>
      <c r="AD8" s="65"/>
      <c r="AE8" s="65"/>
      <c r="AF8" s="65"/>
      <c r="AG8" s="65"/>
      <c r="AH8" s="65"/>
      <c r="AI8" s="65"/>
      <c r="AJ8" s="65"/>
      <c r="AK8" s="65"/>
      <c r="AL8" s="11"/>
      <c r="AM8" s="11"/>
      <c r="AN8" s="11"/>
      <c r="AO8" s="11"/>
      <c r="AP8" s="11"/>
      <c r="AQ8" s="12"/>
    </row>
    <row r="9" spans="1:46" s="57" customFormat="1" x14ac:dyDescent="0.3">
      <c r="A9" s="11" t="s">
        <v>240</v>
      </c>
      <c r="B9" s="54" t="s">
        <v>1269</v>
      </c>
      <c r="C9" s="128" t="s">
        <v>1104</v>
      </c>
      <c r="D9" s="11" t="s">
        <v>158</v>
      </c>
      <c r="E9" s="133" t="s">
        <v>159</v>
      </c>
      <c r="F9" s="16">
        <v>42069</v>
      </c>
      <c r="G9" s="11"/>
      <c r="H9" s="14">
        <v>2015</v>
      </c>
      <c r="I9" s="14">
        <v>2</v>
      </c>
      <c r="J9" s="15">
        <v>28</v>
      </c>
      <c r="K9" s="15">
        <v>1</v>
      </c>
      <c r="L9" s="11" t="s">
        <v>1416</v>
      </c>
      <c r="M9" s="11" t="s">
        <v>1104</v>
      </c>
      <c r="N9" s="11"/>
      <c r="O9" s="11"/>
      <c r="P9" s="130" t="s">
        <v>1549</v>
      </c>
      <c r="Q9" s="17" t="s">
        <v>1504</v>
      </c>
      <c r="R9" s="259">
        <v>25</v>
      </c>
      <c r="S9" s="259"/>
      <c r="T9" s="11" t="s">
        <v>1948</v>
      </c>
      <c r="U9" s="137" t="s">
        <v>1565</v>
      </c>
      <c r="V9" s="19"/>
      <c r="W9" s="160">
        <v>42334</v>
      </c>
      <c r="X9" s="160">
        <v>42328</v>
      </c>
      <c r="Y9" s="11" t="str">
        <f>"DL_TW_"&amp;B9&amp;"_"&amp;Q9</f>
        <v>DL_TW_F13-033_Hot</v>
      </c>
      <c r="Z9" s="152"/>
      <c r="AA9" s="23"/>
      <c r="AB9" s="23"/>
      <c r="AC9" s="152"/>
      <c r="AD9" s="65"/>
      <c r="AE9" s="65"/>
      <c r="AF9" s="65"/>
      <c r="AG9" s="65"/>
      <c r="AH9" s="65"/>
      <c r="AI9" s="65"/>
      <c r="AJ9" s="65"/>
      <c r="AK9" s="65"/>
      <c r="AL9" s="11"/>
      <c r="AM9" s="11"/>
      <c r="AN9" s="11"/>
      <c r="AO9" s="11"/>
      <c r="AP9" s="11"/>
      <c r="AQ9" s="12"/>
    </row>
    <row r="10" spans="1:46" s="57" customFormat="1" x14ac:dyDescent="0.3">
      <c r="A10" s="11" t="s">
        <v>240</v>
      </c>
      <c r="B10" s="54" t="s">
        <v>1273</v>
      </c>
      <c r="C10" s="11" t="s">
        <v>165</v>
      </c>
      <c r="D10" s="11" t="s">
        <v>172</v>
      </c>
      <c r="E10" s="133" t="s">
        <v>173</v>
      </c>
      <c r="F10" s="16">
        <v>42025</v>
      </c>
      <c r="G10" s="13"/>
      <c r="H10" s="14">
        <v>2015</v>
      </c>
      <c r="I10" s="14">
        <v>2</v>
      </c>
      <c r="J10" s="15">
        <v>28</v>
      </c>
      <c r="K10" s="15">
        <v>2</v>
      </c>
      <c r="L10" s="11" t="s">
        <v>1419</v>
      </c>
      <c r="M10" s="11" t="s">
        <v>165</v>
      </c>
      <c r="N10" s="11"/>
      <c r="O10" s="11"/>
      <c r="P10" s="130" t="s">
        <v>1552</v>
      </c>
      <c r="Q10" s="17"/>
      <c r="R10" s="259"/>
      <c r="S10" s="259"/>
      <c r="T10" s="11"/>
      <c r="U10" s="137" t="s">
        <v>1565</v>
      </c>
      <c r="V10" s="19"/>
      <c r="W10" s="160"/>
      <c r="X10" s="160"/>
      <c r="Y10" s="11" t="str">
        <f>"DL_TW_"&amp;B10&amp;"_"&amp;Q10</f>
        <v>DL_TW_F13-037_</v>
      </c>
      <c r="Z10" s="152"/>
      <c r="AA10" s="23"/>
      <c r="AB10" s="23"/>
      <c r="AC10" s="152"/>
      <c r="AD10" s="11"/>
      <c r="AE10" s="11"/>
      <c r="AF10" s="11"/>
      <c r="AG10" s="11"/>
      <c r="AH10" s="11"/>
      <c r="AI10" s="11"/>
      <c r="AJ10" s="11"/>
      <c r="AK10" s="11"/>
      <c r="AL10" s="11"/>
      <c r="AM10" s="11"/>
      <c r="AN10" s="11"/>
      <c r="AO10" s="11"/>
      <c r="AP10" s="11"/>
      <c r="AQ10" s="12"/>
      <c r="AR10" s="11"/>
      <c r="AS10" s="11"/>
      <c r="AT10" s="12"/>
    </row>
    <row r="11" spans="1:46" s="57" customFormat="1" x14ac:dyDescent="0.3">
      <c r="A11" s="11" t="s">
        <v>240</v>
      </c>
      <c r="B11" s="54" t="s">
        <v>1290</v>
      </c>
      <c r="C11" s="11" t="s">
        <v>273</v>
      </c>
      <c r="D11" s="11" t="s">
        <v>272</v>
      </c>
      <c r="E11" s="133" t="s">
        <v>274</v>
      </c>
      <c r="F11" s="16">
        <v>42117</v>
      </c>
      <c r="G11" s="11"/>
      <c r="H11" s="14">
        <v>2015</v>
      </c>
      <c r="I11" s="14">
        <v>2</v>
      </c>
      <c r="J11" s="15">
        <v>29</v>
      </c>
      <c r="K11" s="15">
        <v>1</v>
      </c>
      <c r="L11" s="11" t="s">
        <v>1421</v>
      </c>
      <c r="M11" s="11" t="s">
        <v>273</v>
      </c>
      <c r="N11" s="11"/>
      <c r="O11" s="11"/>
      <c r="P11" s="130" t="s">
        <v>1546</v>
      </c>
      <c r="Q11" s="17"/>
      <c r="R11" s="259"/>
      <c r="S11" s="259"/>
      <c r="T11" s="11"/>
      <c r="U11" s="137" t="s">
        <v>1565</v>
      </c>
      <c r="V11" s="11"/>
      <c r="W11" s="160"/>
      <c r="X11" s="160"/>
      <c r="Y11" s="11" t="str">
        <f>"DL_TW_"&amp;B11&amp;"_"&amp;Q11</f>
        <v>DL_TW_F14-002_</v>
      </c>
      <c r="Z11" s="152"/>
      <c r="AA11" s="24"/>
      <c r="AB11" s="20"/>
      <c r="AC11" s="152"/>
      <c r="AD11" s="65"/>
      <c r="AE11" s="65"/>
      <c r="AF11" s="65"/>
      <c r="AG11" s="65"/>
      <c r="AH11" s="65"/>
      <c r="AI11" s="65"/>
      <c r="AJ11" s="65"/>
      <c r="AK11" s="65"/>
      <c r="AL11" s="11"/>
      <c r="AM11" s="11"/>
      <c r="AN11" s="11"/>
      <c r="AO11" s="11"/>
      <c r="AP11" s="11"/>
      <c r="AQ11" s="12"/>
      <c r="AR11" s="11"/>
      <c r="AS11" s="11"/>
      <c r="AT11" s="12"/>
    </row>
    <row r="12" spans="1:46" s="57" customFormat="1" x14ac:dyDescent="0.3">
      <c r="A12" s="11" t="s">
        <v>240</v>
      </c>
      <c r="B12" s="54" t="s">
        <v>1291</v>
      </c>
      <c r="C12" s="11" t="s">
        <v>161</v>
      </c>
      <c r="D12" s="11" t="s">
        <v>275</v>
      </c>
      <c r="E12" s="133" t="s">
        <v>276</v>
      </c>
      <c r="F12" s="16">
        <v>42026</v>
      </c>
      <c r="G12" s="11"/>
      <c r="H12" s="14">
        <v>2015</v>
      </c>
      <c r="I12" s="14">
        <v>2</v>
      </c>
      <c r="J12" s="15">
        <v>26</v>
      </c>
      <c r="K12" s="15">
        <v>2</v>
      </c>
      <c r="L12" s="11" t="s">
        <v>1419</v>
      </c>
      <c r="M12" s="11" t="s">
        <v>161</v>
      </c>
      <c r="N12" s="11"/>
      <c r="O12" s="11"/>
      <c r="P12" s="130" t="s">
        <v>1551</v>
      </c>
      <c r="Q12" s="17"/>
      <c r="R12" s="259"/>
      <c r="S12" s="259"/>
      <c r="T12" s="11"/>
      <c r="U12" s="137" t="s">
        <v>1565</v>
      </c>
      <c r="V12" s="19"/>
      <c r="W12" s="160"/>
      <c r="X12" s="160"/>
      <c r="Y12" s="11" t="str">
        <f>"DL_TW_"&amp;B12&amp;"_"&amp;Q12</f>
        <v>DL_TW_F14-004_</v>
      </c>
      <c r="Z12" s="152"/>
      <c r="AA12" s="20"/>
      <c r="AB12" s="20"/>
      <c r="AC12" s="152"/>
      <c r="AD12" s="11"/>
      <c r="AE12" s="11"/>
      <c r="AF12" s="11"/>
      <c r="AG12" s="11"/>
      <c r="AH12" s="11"/>
      <c r="AI12" s="11"/>
      <c r="AJ12" s="11"/>
      <c r="AK12" s="11"/>
      <c r="AL12" s="11"/>
      <c r="AM12" s="11"/>
      <c r="AN12" s="11"/>
      <c r="AO12" s="11"/>
      <c r="AP12" s="11"/>
      <c r="AQ12" s="12"/>
      <c r="AR12" s="11"/>
      <c r="AS12" s="11"/>
      <c r="AT12" s="12"/>
    </row>
    <row r="13" spans="1:46" s="57" customFormat="1" x14ac:dyDescent="0.3">
      <c r="A13" s="11" t="s">
        <v>240</v>
      </c>
      <c r="B13" s="54" t="s">
        <v>1295</v>
      </c>
      <c r="C13" s="11" t="s">
        <v>307</v>
      </c>
      <c r="D13" s="11" t="s">
        <v>308</v>
      </c>
      <c r="E13" s="133" t="s">
        <v>309</v>
      </c>
      <c r="F13" s="16">
        <v>42080</v>
      </c>
      <c r="G13" s="11"/>
      <c r="H13" s="14">
        <v>2015</v>
      </c>
      <c r="I13" s="14">
        <v>2</v>
      </c>
      <c r="J13" s="15">
        <v>21</v>
      </c>
      <c r="K13" s="15">
        <v>1</v>
      </c>
      <c r="L13" s="11" t="s">
        <v>1419</v>
      </c>
      <c r="M13" s="11" t="s">
        <v>307</v>
      </c>
      <c r="N13" s="11"/>
      <c r="O13" s="11"/>
      <c r="P13" s="130" t="s">
        <v>1548</v>
      </c>
      <c r="Q13" s="17"/>
      <c r="R13" s="259"/>
      <c r="S13" s="259"/>
      <c r="T13" s="11"/>
      <c r="U13" s="137" t="s">
        <v>1565</v>
      </c>
      <c r="V13" s="19"/>
      <c r="W13" s="160"/>
      <c r="X13" s="160"/>
      <c r="Y13" s="11" t="str">
        <f>"DL_TW_"&amp;B13&amp;"_"&amp;Q13</f>
        <v>DL_TW_F14-008_</v>
      </c>
      <c r="Z13" s="152"/>
      <c r="AA13" s="20"/>
      <c r="AB13" s="20"/>
      <c r="AC13" s="152"/>
      <c r="AD13" s="11"/>
      <c r="AE13" s="11"/>
      <c r="AF13" s="11"/>
      <c r="AG13" s="11"/>
      <c r="AH13" s="11"/>
      <c r="AI13" s="11"/>
      <c r="AJ13" s="11"/>
      <c r="AK13" s="11"/>
      <c r="AL13" s="11"/>
      <c r="AM13" s="11"/>
      <c r="AN13" s="11"/>
      <c r="AO13" s="11"/>
      <c r="AP13" s="11"/>
      <c r="AQ13" s="12"/>
      <c r="AR13" s="11"/>
      <c r="AS13" s="11"/>
      <c r="AT13" s="12"/>
    </row>
    <row r="14" spans="1:46" s="57" customFormat="1" x14ac:dyDescent="0.3">
      <c r="A14" s="11" t="s">
        <v>240</v>
      </c>
      <c r="B14" s="54" t="s">
        <v>1308</v>
      </c>
      <c r="C14" s="11" t="s">
        <v>528</v>
      </c>
      <c r="D14" s="11" t="s">
        <v>529</v>
      </c>
      <c r="E14" s="133" t="s">
        <v>1118</v>
      </c>
      <c r="F14" s="16">
        <v>42055</v>
      </c>
      <c r="G14" s="13"/>
      <c r="H14" s="14">
        <v>2015</v>
      </c>
      <c r="I14" s="14">
        <v>2</v>
      </c>
      <c r="J14" s="15">
        <v>20</v>
      </c>
      <c r="K14" s="15">
        <v>2</v>
      </c>
      <c r="L14" s="11" t="s">
        <v>1416</v>
      </c>
      <c r="M14" s="11" t="s">
        <v>528</v>
      </c>
      <c r="N14" s="11"/>
      <c r="O14" s="11"/>
      <c r="P14" s="130" t="s">
        <v>1550</v>
      </c>
      <c r="Q14" s="17"/>
      <c r="R14" s="259"/>
      <c r="S14" s="259"/>
      <c r="T14" s="11"/>
      <c r="U14" s="137" t="s">
        <v>1565</v>
      </c>
      <c r="V14" s="11"/>
      <c r="W14" s="160"/>
      <c r="X14" s="160"/>
      <c r="Y14" s="11" t="str">
        <f>"DL_TW_"&amp;B14&amp;"_"&amp;Q14</f>
        <v>DL_TW_F14-021_</v>
      </c>
      <c r="Z14" s="152"/>
      <c r="AA14" s="20"/>
      <c r="AB14" s="20"/>
      <c r="AC14" s="152"/>
      <c r="AD14" s="65"/>
      <c r="AE14" s="65"/>
      <c r="AF14" s="65"/>
      <c r="AG14" s="65"/>
      <c r="AH14" s="65"/>
      <c r="AI14" s="65"/>
      <c r="AJ14" s="65"/>
      <c r="AK14" s="65"/>
      <c r="AL14" s="11"/>
      <c r="AM14" s="11"/>
      <c r="AN14" s="11"/>
      <c r="AO14" s="11"/>
      <c r="AP14" s="11"/>
      <c r="AQ14" s="12"/>
    </row>
    <row r="15" spans="1:46" s="57" customFormat="1" x14ac:dyDescent="0.3">
      <c r="A15" s="11" t="s">
        <v>240</v>
      </c>
      <c r="B15" s="54" t="s">
        <v>1329</v>
      </c>
      <c r="C15" s="22" t="s">
        <v>691</v>
      </c>
      <c r="D15" s="22" t="s">
        <v>690</v>
      </c>
      <c r="E15" s="133" t="s">
        <v>692</v>
      </c>
      <c r="F15" s="16">
        <v>42118</v>
      </c>
      <c r="G15" s="22"/>
      <c r="H15" s="14">
        <v>2015</v>
      </c>
      <c r="I15" s="14">
        <v>2</v>
      </c>
      <c r="J15" s="15"/>
      <c r="K15" s="15"/>
      <c r="L15" s="11"/>
      <c r="M15" s="11" t="s">
        <v>691</v>
      </c>
      <c r="N15" s="11"/>
      <c r="O15" s="11"/>
      <c r="P15" s="131" t="s">
        <v>1545</v>
      </c>
      <c r="Q15" s="17"/>
      <c r="R15" s="259"/>
      <c r="S15" s="259"/>
      <c r="T15" s="11"/>
      <c r="U15" s="137" t="s">
        <v>1565</v>
      </c>
      <c r="V15" s="19"/>
      <c r="W15" s="160"/>
      <c r="X15" s="160"/>
      <c r="Y15" s="11" t="str">
        <f>"DL_TW_"&amp;B15&amp;"_"&amp;Q15</f>
        <v>DL_TW_F14-042_</v>
      </c>
      <c r="Z15" s="152"/>
      <c r="AA15" s="11"/>
      <c r="AB15" s="11"/>
      <c r="AC15" s="152"/>
      <c r="AD15" s="65"/>
      <c r="AE15" s="65"/>
      <c r="AF15" s="65"/>
      <c r="AG15" s="65"/>
      <c r="AH15" s="65"/>
      <c r="AI15" s="65"/>
      <c r="AJ15" s="65"/>
      <c r="AK15" s="65"/>
      <c r="AL15" s="19"/>
      <c r="AM15" s="11"/>
      <c r="AN15" s="11"/>
      <c r="AO15" s="11"/>
      <c r="AP15" s="11"/>
      <c r="AQ15" s="12"/>
    </row>
    <row r="16" spans="1:46" x14ac:dyDescent="0.3">
      <c r="A16" s="11" t="s">
        <v>240</v>
      </c>
      <c r="B16" s="54" t="s">
        <v>1335</v>
      </c>
      <c r="C16" s="11" t="s">
        <v>913</v>
      </c>
      <c r="D16" s="11" t="s">
        <v>818</v>
      </c>
      <c r="E16" s="133" t="s">
        <v>894</v>
      </c>
      <c r="F16" s="16">
        <v>42124</v>
      </c>
      <c r="G16" s="11"/>
      <c r="H16" s="14">
        <v>2015</v>
      </c>
      <c r="I16" s="14">
        <v>2</v>
      </c>
      <c r="J16" s="15">
        <v>4</v>
      </c>
      <c r="K16" s="15">
        <v>1</v>
      </c>
      <c r="L16" s="11"/>
      <c r="M16" s="11" t="s">
        <v>913</v>
      </c>
      <c r="N16" s="11"/>
      <c r="O16" s="11"/>
      <c r="P16" s="130" t="s">
        <v>1544</v>
      </c>
      <c r="Q16" s="17" t="s">
        <v>1503</v>
      </c>
      <c r="R16" s="259">
        <v>14.4</v>
      </c>
      <c r="S16" s="259"/>
      <c r="T16" s="11"/>
      <c r="U16" s="137" t="s">
        <v>1565</v>
      </c>
      <c r="V16" s="19"/>
      <c r="W16" s="160">
        <v>42374</v>
      </c>
      <c r="X16" s="160">
        <v>42332</v>
      </c>
      <c r="Y16" s="11" t="str">
        <f>"DL_TW_"&amp;B16&amp;"_"&amp;Q16</f>
        <v>DL_TW_F14-048_Cold</v>
      </c>
      <c r="Z16" s="160">
        <v>42383</v>
      </c>
      <c r="AA16" s="11">
        <v>40</v>
      </c>
      <c r="AB16" s="11">
        <v>0.36199999999999999</v>
      </c>
      <c r="AC16" s="152" t="s">
        <v>2111</v>
      </c>
      <c r="AD16" s="11"/>
      <c r="AE16" s="11"/>
      <c r="AF16" s="11"/>
      <c r="AG16" s="11"/>
      <c r="AH16" s="11"/>
      <c r="AI16" s="11"/>
      <c r="AJ16" s="11"/>
      <c r="AK16" s="11"/>
      <c r="AL16" s="19"/>
      <c r="AM16" s="11"/>
      <c r="AN16" s="11"/>
      <c r="AO16" s="11"/>
      <c r="AP16" s="11"/>
      <c r="AQ16" s="12"/>
    </row>
    <row r="17" spans="1:43" x14ac:dyDescent="0.3">
      <c r="A17" s="11" t="s">
        <v>240</v>
      </c>
      <c r="B17" s="54" t="s">
        <v>1335</v>
      </c>
      <c r="C17" s="11" t="s">
        <v>913</v>
      </c>
      <c r="D17" s="11" t="s">
        <v>818</v>
      </c>
      <c r="E17" s="133" t="s">
        <v>894</v>
      </c>
      <c r="F17" s="16">
        <v>42124</v>
      </c>
      <c r="G17" s="11"/>
      <c r="H17" s="14">
        <v>2015</v>
      </c>
      <c r="I17" s="14">
        <v>2</v>
      </c>
      <c r="J17" s="15">
        <v>4</v>
      </c>
      <c r="K17" s="15">
        <v>1</v>
      </c>
      <c r="L17" s="11"/>
      <c r="M17" s="11" t="s">
        <v>913</v>
      </c>
      <c r="N17" s="11"/>
      <c r="O17" s="11"/>
      <c r="P17" s="130" t="s">
        <v>1544</v>
      </c>
      <c r="Q17" s="17" t="s">
        <v>1504</v>
      </c>
      <c r="R17" s="259">
        <v>46.8</v>
      </c>
      <c r="S17" s="259"/>
      <c r="T17" s="11"/>
      <c r="U17" s="137" t="s">
        <v>1565</v>
      </c>
      <c r="V17" s="19"/>
      <c r="W17" s="160">
        <v>42374</v>
      </c>
      <c r="X17" s="160">
        <v>42332</v>
      </c>
      <c r="Y17" s="11" t="str">
        <f>"DL_TW_"&amp;B17&amp;"_"&amp;Q17</f>
        <v>DL_TW_F14-048_Hot</v>
      </c>
      <c r="Z17" s="152"/>
      <c r="AA17" s="11"/>
      <c r="AB17" s="11"/>
      <c r="AC17" s="152"/>
      <c r="AD17" s="11"/>
      <c r="AE17" s="11"/>
      <c r="AF17" s="11"/>
      <c r="AG17" s="11"/>
      <c r="AH17" s="11"/>
      <c r="AI17" s="11"/>
      <c r="AJ17" s="11"/>
      <c r="AK17" s="11"/>
      <c r="AL17" s="19"/>
      <c r="AM17" s="11"/>
      <c r="AN17" s="11"/>
      <c r="AO17" s="11"/>
      <c r="AP17" s="11"/>
      <c r="AQ17" s="12"/>
    </row>
    <row r="18" spans="1:43" s="57" customFormat="1" x14ac:dyDescent="0.3">
      <c r="A18" s="11" t="s">
        <v>240</v>
      </c>
      <c r="B18" s="54" t="s">
        <v>1341</v>
      </c>
      <c r="C18" s="11" t="s">
        <v>729</v>
      </c>
      <c r="D18" s="11" t="s">
        <v>732</v>
      </c>
      <c r="E18" s="133" t="s">
        <v>720</v>
      </c>
      <c r="F18" s="16">
        <v>42082</v>
      </c>
      <c r="G18" s="24">
        <v>41418968</v>
      </c>
      <c r="H18" s="14">
        <v>2015</v>
      </c>
      <c r="I18" s="14">
        <v>2</v>
      </c>
      <c r="J18" s="15">
        <v>24</v>
      </c>
      <c r="K18" s="15">
        <v>1</v>
      </c>
      <c r="L18" s="11" t="s">
        <v>1420</v>
      </c>
      <c r="M18" s="11" t="s">
        <v>729</v>
      </c>
      <c r="N18" s="11"/>
      <c r="O18" s="11"/>
      <c r="P18" s="131" t="s">
        <v>1547</v>
      </c>
      <c r="Q18" s="17"/>
      <c r="R18" s="259"/>
      <c r="S18" s="259"/>
      <c r="T18" s="11"/>
      <c r="U18" s="137" t="s">
        <v>1565</v>
      </c>
      <c r="V18" s="11"/>
      <c r="W18" s="160"/>
      <c r="X18" s="160"/>
      <c r="Y18" s="11" t="str">
        <f>"DL_TW_"&amp;B18&amp;"_"&amp;Q18</f>
        <v>DL_TW_F14-054_</v>
      </c>
      <c r="Z18" s="152"/>
      <c r="AA18" s="11"/>
      <c r="AB18" s="11"/>
      <c r="AC18" s="152"/>
      <c r="AD18" s="11"/>
      <c r="AE18" s="11"/>
      <c r="AF18" s="11"/>
      <c r="AG18" s="11"/>
      <c r="AH18" s="11"/>
      <c r="AI18" s="11"/>
      <c r="AJ18" s="11"/>
      <c r="AK18" s="11"/>
      <c r="AL18" s="11"/>
      <c r="AM18" s="11"/>
      <c r="AN18" s="11"/>
      <c r="AO18" s="133"/>
      <c r="AP18" s="133"/>
      <c r="AQ18" s="133"/>
    </row>
    <row r="19" spans="1:43" s="57" customFormat="1" x14ac:dyDescent="0.3">
      <c r="A19" s="11" t="s">
        <v>240</v>
      </c>
      <c r="B19" s="54" t="s">
        <v>1346</v>
      </c>
      <c r="C19" s="11" t="s">
        <v>262</v>
      </c>
      <c r="D19" s="11" t="s">
        <v>256</v>
      </c>
      <c r="E19" s="133" t="s">
        <v>258</v>
      </c>
      <c r="F19" s="16">
        <v>42354</v>
      </c>
      <c r="G19" s="24">
        <v>22819393</v>
      </c>
      <c r="H19" s="14">
        <v>2015</v>
      </c>
      <c r="I19" s="14">
        <v>3</v>
      </c>
      <c r="J19" s="15">
        <v>15</v>
      </c>
      <c r="K19" s="15">
        <v>1</v>
      </c>
      <c r="L19" s="11" t="s">
        <v>1419</v>
      </c>
      <c r="M19" s="11" t="s">
        <v>262</v>
      </c>
      <c r="N19" s="11" t="s">
        <v>934</v>
      </c>
      <c r="O19" s="11" t="s">
        <v>935</v>
      </c>
      <c r="P19" s="129" t="s">
        <v>1525</v>
      </c>
      <c r="Q19" s="17" t="s">
        <v>1503</v>
      </c>
      <c r="R19" s="259">
        <v>16</v>
      </c>
      <c r="S19" s="259" t="s">
        <v>2127</v>
      </c>
      <c r="T19" s="17"/>
      <c r="U19" s="138">
        <v>42300</v>
      </c>
      <c r="V19" s="18"/>
      <c r="W19" s="160">
        <v>42395</v>
      </c>
      <c r="X19" s="160">
        <v>42388</v>
      </c>
      <c r="Y19" s="11" t="str">
        <f>"DL_TW_"&amp;B19&amp;"_"&amp;Q19</f>
        <v>DL_TW_F14-059_Cold</v>
      </c>
      <c r="Z19" s="152">
        <v>42395</v>
      </c>
      <c r="AA19" s="11"/>
      <c r="AB19" s="11"/>
      <c r="AC19" s="152"/>
      <c r="AD19" s="12"/>
      <c r="AE19" s="12"/>
      <c r="AF19" s="12"/>
      <c r="AG19" s="12"/>
      <c r="AH19" s="12"/>
      <c r="AI19" s="12"/>
      <c r="AJ19" s="12"/>
      <c r="AK19" s="65"/>
      <c r="AL19" s="19"/>
      <c r="AM19" s="11"/>
      <c r="AN19" s="11"/>
      <c r="AO19" s="87"/>
      <c r="AP19" s="87"/>
      <c r="AQ19" s="87"/>
    </row>
    <row r="20" spans="1:43" s="57" customFormat="1" x14ac:dyDescent="0.3">
      <c r="A20" s="11" t="s">
        <v>240</v>
      </c>
      <c r="B20" s="54" t="s">
        <v>1346</v>
      </c>
      <c r="C20" s="11" t="s">
        <v>262</v>
      </c>
      <c r="D20" s="11" t="s">
        <v>256</v>
      </c>
      <c r="E20" s="133" t="s">
        <v>258</v>
      </c>
      <c r="F20" s="16">
        <v>42354</v>
      </c>
      <c r="G20" s="24">
        <v>22819393</v>
      </c>
      <c r="H20" s="14">
        <v>2015</v>
      </c>
      <c r="I20" s="14">
        <v>3</v>
      </c>
      <c r="J20" s="15">
        <v>15</v>
      </c>
      <c r="K20" s="15">
        <v>1</v>
      </c>
      <c r="L20" s="11" t="s">
        <v>1419</v>
      </c>
      <c r="M20" s="11" t="s">
        <v>262</v>
      </c>
      <c r="N20" s="11" t="s">
        <v>934</v>
      </c>
      <c r="O20" s="11" t="s">
        <v>935</v>
      </c>
      <c r="P20" s="129" t="s">
        <v>1525</v>
      </c>
      <c r="Q20" s="17" t="s">
        <v>1504</v>
      </c>
      <c r="R20" s="259">
        <v>40</v>
      </c>
      <c r="S20" s="259" t="s">
        <v>2127</v>
      </c>
      <c r="T20" s="17"/>
      <c r="U20" s="138">
        <v>42300</v>
      </c>
      <c r="V20" s="18"/>
      <c r="W20" s="160">
        <v>42395</v>
      </c>
      <c r="X20" s="160">
        <v>42388</v>
      </c>
      <c r="Y20" s="11" t="str">
        <f>"DL_TW_"&amp;B20&amp;"_"&amp;Q20</f>
        <v>DL_TW_F14-059_Hot</v>
      </c>
      <c r="Z20" s="152"/>
      <c r="AA20" s="11"/>
      <c r="AB20" s="11"/>
      <c r="AC20" s="152"/>
      <c r="AD20" s="12"/>
      <c r="AE20" s="12"/>
      <c r="AF20" s="12"/>
      <c r="AG20" s="12"/>
      <c r="AH20" s="12"/>
      <c r="AI20" s="12"/>
      <c r="AJ20" s="12"/>
      <c r="AK20" s="65"/>
      <c r="AL20" s="19"/>
      <c r="AM20" s="11"/>
      <c r="AN20" s="11"/>
      <c r="AO20" s="87"/>
      <c r="AP20" s="87"/>
      <c r="AQ20" s="87"/>
    </row>
    <row r="21" spans="1:43" s="57" customFormat="1" x14ac:dyDescent="0.3">
      <c r="A21" s="11" t="s">
        <v>240</v>
      </c>
      <c r="B21" s="54" t="s">
        <v>1348</v>
      </c>
      <c r="C21" s="11" t="s">
        <v>43</v>
      </c>
      <c r="D21" s="11" t="s">
        <v>738</v>
      </c>
      <c r="E21" s="133" t="s">
        <v>726</v>
      </c>
      <c r="F21" s="16">
        <v>42132</v>
      </c>
      <c r="G21" s="24">
        <v>24677788</v>
      </c>
      <c r="H21" s="14">
        <v>2015</v>
      </c>
      <c r="I21" s="14">
        <v>2</v>
      </c>
      <c r="J21" s="15">
        <v>15</v>
      </c>
      <c r="K21" s="15">
        <v>1</v>
      </c>
      <c r="L21" s="11" t="s">
        <v>1415</v>
      </c>
      <c r="M21" s="11" t="s">
        <v>43</v>
      </c>
      <c r="N21" s="11"/>
      <c r="O21" s="11"/>
      <c r="P21" s="130" t="s">
        <v>1543</v>
      </c>
      <c r="Q21" s="17"/>
      <c r="R21" s="259"/>
      <c r="S21" s="259"/>
      <c r="T21" s="11"/>
      <c r="U21" s="137" t="s">
        <v>1565</v>
      </c>
      <c r="V21" s="19"/>
      <c r="W21" s="160"/>
      <c r="X21" s="160"/>
      <c r="Y21" s="11" t="str">
        <f>"DL_TW_"&amp;B21&amp;"_"&amp;Q21</f>
        <v>DL_TW_F14-062_</v>
      </c>
      <c r="Z21" s="152"/>
      <c r="AA21" s="11"/>
      <c r="AB21" s="11"/>
      <c r="AC21" s="152"/>
      <c r="AD21" s="11"/>
      <c r="AE21" s="11"/>
      <c r="AF21" s="11"/>
      <c r="AG21" s="11"/>
      <c r="AH21" s="11"/>
      <c r="AI21" s="11"/>
      <c r="AJ21" s="11"/>
      <c r="AK21" s="11"/>
      <c r="AL21" s="19"/>
      <c r="AM21" s="11"/>
      <c r="AN21" s="11"/>
      <c r="AO21" s="133"/>
      <c r="AP21" s="133"/>
      <c r="AQ21" s="133"/>
    </row>
    <row r="22" spans="1:43" s="92" customFormat="1" x14ac:dyDescent="0.3">
      <c r="A22" s="11" t="s">
        <v>240</v>
      </c>
      <c r="B22" s="54" t="s">
        <v>1351</v>
      </c>
      <c r="C22" s="11" t="s">
        <v>776</v>
      </c>
      <c r="D22" s="11" t="s">
        <v>777</v>
      </c>
      <c r="E22" s="133" t="s">
        <v>778</v>
      </c>
      <c r="F22" s="16">
        <v>42271</v>
      </c>
      <c r="G22" s="11">
        <v>61277766</v>
      </c>
      <c r="H22" s="14">
        <v>2015</v>
      </c>
      <c r="I22" s="14">
        <v>3</v>
      </c>
      <c r="J22" s="15">
        <v>17</v>
      </c>
      <c r="K22" s="15">
        <v>1</v>
      </c>
      <c r="L22" s="11" t="s">
        <v>1415</v>
      </c>
      <c r="M22" s="11" t="s">
        <v>776</v>
      </c>
      <c r="N22" s="11" t="s">
        <v>931</v>
      </c>
      <c r="O22" s="11" t="s">
        <v>932</v>
      </c>
      <c r="P22" s="129" t="s">
        <v>1534</v>
      </c>
      <c r="Q22" s="17"/>
      <c r="R22" s="259"/>
      <c r="S22" s="259"/>
      <c r="T22" s="17"/>
      <c r="U22" s="138">
        <v>42300</v>
      </c>
      <c r="V22" s="18"/>
      <c r="W22" s="160"/>
      <c r="X22" s="160"/>
      <c r="Y22" s="11" t="str">
        <f>"DL_TW_"&amp;B22&amp;"_"&amp;Q22</f>
        <v>DL_TW_F14-065_</v>
      </c>
      <c r="Z22" s="152"/>
      <c r="AA22" s="11"/>
      <c r="AB22" s="11"/>
      <c r="AC22" s="152"/>
      <c r="AD22" s="12"/>
      <c r="AE22" s="12"/>
      <c r="AF22" s="12"/>
      <c r="AG22" s="12"/>
      <c r="AH22" s="12"/>
      <c r="AI22" s="12"/>
      <c r="AJ22" s="12"/>
      <c r="AK22" s="11"/>
      <c r="AL22" s="19"/>
      <c r="AM22" s="11"/>
      <c r="AN22" s="11"/>
      <c r="AO22" s="133"/>
      <c r="AP22" s="133"/>
      <c r="AQ22" s="133"/>
    </row>
    <row r="23" spans="1:43" s="92" customFormat="1" x14ac:dyDescent="0.3">
      <c r="A23" s="25" t="s">
        <v>240</v>
      </c>
      <c r="B23" s="55" t="s">
        <v>1354</v>
      </c>
      <c r="C23" s="25" t="s">
        <v>784</v>
      </c>
      <c r="D23" s="25" t="s">
        <v>785</v>
      </c>
      <c r="E23" s="133" t="s">
        <v>786</v>
      </c>
      <c r="F23" s="98">
        <v>42244</v>
      </c>
      <c r="G23" s="25">
        <v>21267728</v>
      </c>
      <c r="H23" s="14">
        <v>2015</v>
      </c>
      <c r="I23" s="14">
        <v>3</v>
      </c>
      <c r="J23" s="77">
        <v>28</v>
      </c>
      <c r="K23" s="77">
        <v>1</v>
      </c>
      <c r="L23" s="25" t="s">
        <v>1416</v>
      </c>
      <c r="M23" s="25" t="s">
        <v>784</v>
      </c>
      <c r="N23" s="25" t="s">
        <v>788</v>
      </c>
      <c r="O23" s="25" t="s">
        <v>789</v>
      </c>
      <c r="P23" s="129" t="s">
        <v>1539</v>
      </c>
      <c r="Q23" s="79"/>
      <c r="R23" s="260"/>
      <c r="S23" s="260"/>
      <c r="T23" s="25"/>
      <c r="U23" s="137" t="s">
        <v>1565</v>
      </c>
      <c r="V23" s="80"/>
      <c r="W23" s="161"/>
      <c r="X23" s="161"/>
      <c r="Y23" s="11" t="str">
        <f>"DL_TW_"&amp;B23&amp;"_"&amp;Q23</f>
        <v>DL_TW_F14-074_</v>
      </c>
      <c r="Z23" s="264"/>
      <c r="AA23" s="25"/>
      <c r="AB23" s="25"/>
      <c r="AC23" s="153"/>
      <c r="AD23" s="25"/>
      <c r="AE23" s="25"/>
      <c r="AF23" s="25"/>
      <c r="AG23" s="25"/>
      <c r="AH23" s="25"/>
      <c r="AI23" s="25"/>
      <c r="AJ23" s="25"/>
      <c r="AK23" s="25"/>
      <c r="AL23" s="80"/>
      <c r="AM23" s="25"/>
      <c r="AN23" s="25"/>
      <c r="AO23" s="133"/>
      <c r="AP23" s="133"/>
      <c r="AQ23" s="133"/>
    </row>
    <row r="24" spans="1:43" s="92" customFormat="1" x14ac:dyDescent="0.3">
      <c r="A24" s="11" t="s">
        <v>240</v>
      </c>
      <c r="B24" s="54" t="s">
        <v>1357</v>
      </c>
      <c r="C24" s="67" t="s">
        <v>718</v>
      </c>
      <c r="D24" s="67" t="s">
        <v>799</v>
      </c>
      <c r="E24" s="133" t="s">
        <v>800</v>
      </c>
      <c r="F24" s="16">
        <v>42255</v>
      </c>
      <c r="G24" s="67">
        <v>25115155</v>
      </c>
      <c r="H24" s="14">
        <v>2015</v>
      </c>
      <c r="I24" s="14">
        <v>3</v>
      </c>
      <c r="J24" s="15">
        <v>27</v>
      </c>
      <c r="K24" s="15">
        <v>1</v>
      </c>
      <c r="L24" s="11" t="s">
        <v>1420</v>
      </c>
      <c r="M24" s="11" t="s">
        <v>718</v>
      </c>
      <c r="N24" s="11" t="s">
        <v>1183</v>
      </c>
      <c r="O24" s="67" t="s">
        <v>801</v>
      </c>
      <c r="P24" s="129" t="s">
        <v>1538</v>
      </c>
      <c r="Q24" s="17" t="s">
        <v>1503</v>
      </c>
      <c r="R24" s="259">
        <v>1</v>
      </c>
      <c r="S24" s="259"/>
      <c r="T24" s="11"/>
      <c r="U24" s="137" t="s">
        <v>1565</v>
      </c>
      <c r="V24" s="19"/>
      <c r="W24" s="160">
        <v>42325</v>
      </c>
      <c r="X24" s="160">
        <v>42319</v>
      </c>
      <c r="Y24" s="11" t="str">
        <f>"DL_TW_"&amp;B24&amp;"_"&amp;Q24</f>
        <v>DL_TW_F14-077_Cold</v>
      </c>
      <c r="Z24" s="160">
        <v>42383</v>
      </c>
      <c r="AA24" s="11">
        <v>40</v>
      </c>
      <c r="AB24" s="11">
        <v>1.63</v>
      </c>
      <c r="AC24" s="152" t="s">
        <v>2138</v>
      </c>
      <c r="AD24" s="11"/>
      <c r="AE24" s="11"/>
      <c r="AF24" s="11"/>
      <c r="AG24" s="11"/>
      <c r="AH24" s="11"/>
      <c r="AI24" s="11"/>
      <c r="AJ24" s="11"/>
      <c r="AK24" s="11"/>
      <c r="AL24" s="19"/>
      <c r="AM24" s="11"/>
      <c r="AN24" s="11"/>
      <c r="AO24" s="133"/>
      <c r="AP24" s="133"/>
      <c r="AQ24" s="133"/>
    </row>
    <row r="25" spans="1:43" s="57" customFormat="1" x14ac:dyDescent="0.3">
      <c r="A25" s="11" t="s">
        <v>240</v>
      </c>
      <c r="B25" s="54" t="s">
        <v>1357</v>
      </c>
      <c r="C25" s="67" t="s">
        <v>718</v>
      </c>
      <c r="D25" s="67" t="s">
        <v>799</v>
      </c>
      <c r="E25" s="133" t="s">
        <v>800</v>
      </c>
      <c r="F25" s="16">
        <v>42255</v>
      </c>
      <c r="G25" s="67">
        <v>25115155</v>
      </c>
      <c r="H25" s="14">
        <v>2015</v>
      </c>
      <c r="I25" s="14">
        <v>3</v>
      </c>
      <c r="J25" s="15">
        <v>27</v>
      </c>
      <c r="K25" s="15">
        <v>1</v>
      </c>
      <c r="L25" s="11" t="s">
        <v>1420</v>
      </c>
      <c r="M25" s="11" t="s">
        <v>718</v>
      </c>
      <c r="N25" s="11" t="s">
        <v>1183</v>
      </c>
      <c r="O25" s="67" t="s">
        <v>801</v>
      </c>
      <c r="P25" s="129" t="s">
        <v>1538</v>
      </c>
      <c r="Q25" s="17" t="s">
        <v>1504</v>
      </c>
      <c r="R25" s="259">
        <v>27</v>
      </c>
      <c r="S25" s="259"/>
      <c r="T25" s="11"/>
      <c r="U25" s="137" t="s">
        <v>1565</v>
      </c>
      <c r="V25" s="19"/>
      <c r="W25" s="160">
        <v>42325</v>
      </c>
      <c r="X25" s="160">
        <v>42319</v>
      </c>
      <c r="Y25" s="11" t="str">
        <f>"DL_TW_"&amp;B25&amp;"_"&amp;Q25</f>
        <v>DL_TW_F14-077_Hot</v>
      </c>
      <c r="Z25" s="152"/>
      <c r="AA25" s="11"/>
      <c r="AB25" s="11"/>
      <c r="AC25" s="152"/>
      <c r="AD25" s="11"/>
      <c r="AE25" s="11"/>
      <c r="AF25" s="11"/>
      <c r="AG25" s="11"/>
      <c r="AH25" s="11"/>
      <c r="AI25" s="11"/>
      <c r="AJ25" s="11"/>
      <c r="AK25" s="11"/>
      <c r="AL25" s="19"/>
      <c r="AM25" s="11"/>
      <c r="AN25" s="11"/>
      <c r="AO25" s="133"/>
      <c r="AP25" s="133"/>
      <c r="AQ25" s="133"/>
    </row>
    <row r="26" spans="1:43" s="57" customFormat="1" x14ac:dyDescent="0.3">
      <c r="A26" s="11" t="s">
        <v>240</v>
      </c>
      <c r="B26" s="54" t="s">
        <v>1358</v>
      </c>
      <c r="C26" s="67" t="s">
        <v>802</v>
      </c>
      <c r="D26" s="67" t="s">
        <v>736</v>
      </c>
      <c r="E26" s="133" t="s">
        <v>724</v>
      </c>
      <c r="F26" s="16">
        <v>42300</v>
      </c>
      <c r="G26" s="67">
        <v>29914554</v>
      </c>
      <c r="H26" s="14">
        <f>YEAR(F26)</f>
        <v>2015</v>
      </c>
      <c r="I26" s="14">
        <f>IF(F26&gt;(DATE(2015,12,31)),4,IF(F26&gt;(DATE(2015,6,30)),3,IF(F26&gt;(DATE(2014,12,31)),2,IF(F26&gt;(DATE(2014,8,1)),1,"NA"))))</f>
        <v>3</v>
      </c>
      <c r="J26" s="15">
        <v>30</v>
      </c>
      <c r="K26" s="15">
        <v>1</v>
      </c>
      <c r="L26" s="11" t="s">
        <v>1416</v>
      </c>
      <c r="M26" s="11" t="str">
        <f>C26</f>
        <v>Egedal gymnasium</v>
      </c>
      <c r="N26" s="67" t="s">
        <v>804</v>
      </c>
      <c r="O26" s="67" t="s">
        <v>803</v>
      </c>
      <c r="P26" s="68" t="str">
        <f>N26&amp;", "&amp;O26</f>
        <v>Gymnasievej 1, 3660 Stenløse</v>
      </c>
      <c r="Q26" s="138" t="s">
        <v>1503</v>
      </c>
      <c r="R26" s="259">
        <v>24</v>
      </c>
      <c r="S26" s="259"/>
      <c r="T26" s="67" t="s">
        <v>805</v>
      </c>
      <c r="U26" s="137" t="s">
        <v>1483</v>
      </c>
      <c r="V26" s="12"/>
      <c r="W26" s="160">
        <v>42297</v>
      </c>
      <c r="X26" s="160">
        <v>42278</v>
      </c>
      <c r="Y26" s="11" t="str">
        <f>"DL_TW_"&amp;B26&amp;"_"&amp;Q26</f>
        <v>DL_TW_F14-078_Cold</v>
      </c>
      <c r="Z26" s="152">
        <v>42298</v>
      </c>
      <c r="AA26" s="11">
        <v>40</v>
      </c>
      <c r="AB26" s="11">
        <v>0.122</v>
      </c>
      <c r="AC26" s="152">
        <v>42300</v>
      </c>
      <c r="AD26" s="11"/>
      <c r="AE26" s="11"/>
      <c r="AF26" s="11"/>
      <c r="AG26" s="11"/>
      <c r="AH26" s="11"/>
      <c r="AI26" s="11"/>
      <c r="AJ26" s="11"/>
      <c r="AK26" s="15" t="s">
        <v>1949</v>
      </c>
      <c r="AL26" s="11"/>
    </row>
    <row r="27" spans="1:43" s="57" customFormat="1" x14ac:dyDescent="0.3">
      <c r="A27" s="11" t="s">
        <v>240</v>
      </c>
      <c r="B27" s="54" t="s">
        <v>1358</v>
      </c>
      <c r="C27" s="67" t="s">
        <v>802</v>
      </c>
      <c r="D27" s="67" t="s">
        <v>736</v>
      </c>
      <c r="E27" s="133" t="s">
        <v>724</v>
      </c>
      <c r="F27" s="16">
        <v>42300</v>
      </c>
      <c r="G27" s="67">
        <v>29914554</v>
      </c>
      <c r="H27" s="14">
        <f>YEAR(F27)</f>
        <v>2015</v>
      </c>
      <c r="I27" s="14">
        <f>IF(F27&gt;(DATE(2015,12,31)),4,IF(F27&gt;(DATE(2015,6,30)),3,IF(F27&gt;(DATE(2014,12,31)),2,IF(F27&gt;(DATE(2014,8,1)),1,"NA"))))</f>
        <v>3</v>
      </c>
      <c r="J27" s="15">
        <v>30</v>
      </c>
      <c r="K27" s="15">
        <v>1</v>
      </c>
      <c r="L27" s="11" t="s">
        <v>1416</v>
      </c>
      <c r="M27" s="11" t="str">
        <f>C27</f>
        <v>Egedal gymnasium</v>
      </c>
      <c r="N27" s="67" t="s">
        <v>804</v>
      </c>
      <c r="O27" s="67" t="s">
        <v>803</v>
      </c>
      <c r="P27" s="68" t="str">
        <f>N27&amp;", "&amp;O27</f>
        <v>Gymnasievej 1, 3660 Stenløse</v>
      </c>
      <c r="Q27" s="138" t="s">
        <v>1504</v>
      </c>
      <c r="R27" s="259">
        <v>46</v>
      </c>
      <c r="S27" s="259"/>
      <c r="T27" s="67" t="s">
        <v>805</v>
      </c>
      <c r="U27" s="137" t="s">
        <v>1483</v>
      </c>
      <c r="V27" s="12"/>
      <c r="W27" s="160">
        <v>42297</v>
      </c>
      <c r="X27" s="160">
        <v>42278</v>
      </c>
      <c r="Y27" s="11" t="str">
        <f>"DL_TW_"&amp;B27&amp;"_"&amp;Q27</f>
        <v>DL_TW_F14-078_Hot</v>
      </c>
      <c r="Z27" s="152"/>
      <c r="AA27" s="11"/>
      <c r="AB27" s="11"/>
      <c r="AC27" s="152"/>
      <c r="AD27" s="11"/>
      <c r="AE27" s="11"/>
      <c r="AF27" s="11"/>
      <c r="AG27" s="11"/>
      <c r="AH27" s="11"/>
      <c r="AI27" s="11"/>
      <c r="AJ27" s="11"/>
      <c r="AK27" s="11"/>
      <c r="AL27" s="11"/>
    </row>
    <row r="28" spans="1:43" s="57" customFormat="1" x14ac:dyDescent="0.3">
      <c r="A28" s="11" t="s">
        <v>240</v>
      </c>
      <c r="B28" s="54" t="s">
        <v>1362</v>
      </c>
      <c r="C28" s="11" t="s">
        <v>8</v>
      </c>
      <c r="D28" s="11" t="s">
        <v>827</v>
      </c>
      <c r="E28" s="133" t="s">
        <v>828</v>
      </c>
      <c r="F28" s="16">
        <v>42242</v>
      </c>
      <c r="G28" s="11">
        <v>26171557</v>
      </c>
      <c r="H28" s="14">
        <v>2015</v>
      </c>
      <c r="I28" s="14">
        <v>3</v>
      </c>
      <c r="J28" s="15">
        <v>29</v>
      </c>
      <c r="K28" s="15">
        <v>2</v>
      </c>
      <c r="L28" s="11" t="s">
        <v>1420</v>
      </c>
      <c r="M28" s="11" t="s">
        <v>8</v>
      </c>
      <c r="N28" s="11" t="s">
        <v>829</v>
      </c>
      <c r="O28" s="11" t="s">
        <v>830</v>
      </c>
      <c r="P28" s="129" t="s">
        <v>1540</v>
      </c>
      <c r="Q28" s="17"/>
      <c r="R28" s="259"/>
      <c r="S28" s="259"/>
      <c r="T28" s="11"/>
      <c r="U28" s="137" t="s">
        <v>1565</v>
      </c>
      <c r="V28" s="19"/>
      <c r="W28" s="160"/>
      <c r="X28" s="160"/>
      <c r="Y28" s="11" t="str">
        <f>"DL_TW_"&amp;B28&amp;"_"&amp;Q28</f>
        <v>DL_TW_F14-082_</v>
      </c>
      <c r="Z28" s="152"/>
      <c r="AA28" s="11"/>
      <c r="AB28" s="11"/>
      <c r="AC28" s="152"/>
      <c r="AD28" s="13"/>
      <c r="AE28" s="13"/>
      <c r="AF28" s="13"/>
      <c r="AG28" s="13"/>
      <c r="AH28" s="13"/>
      <c r="AI28" s="13"/>
      <c r="AJ28" s="13"/>
      <c r="AK28" s="13"/>
      <c r="AL28" s="19"/>
      <c r="AM28" s="11"/>
      <c r="AN28" s="11"/>
      <c r="AO28" s="133"/>
      <c r="AP28" s="133"/>
      <c r="AQ28" s="133"/>
    </row>
    <row r="29" spans="1:43" s="57" customFormat="1" x14ac:dyDescent="0.3">
      <c r="A29" s="11" t="s">
        <v>240</v>
      </c>
      <c r="B29" s="56" t="s">
        <v>1364</v>
      </c>
      <c r="C29" s="67" t="s">
        <v>38</v>
      </c>
      <c r="D29" s="67" t="s">
        <v>29</v>
      </c>
      <c r="E29" s="133" t="s">
        <v>41</v>
      </c>
      <c r="F29" s="16">
        <v>42278</v>
      </c>
      <c r="G29" s="67">
        <v>30741421</v>
      </c>
      <c r="H29" s="14">
        <v>2015</v>
      </c>
      <c r="I29" s="14">
        <v>3</v>
      </c>
      <c r="J29" s="15">
        <v>19</v>
      </c>
      <c r="K29" s="15">
        <v>1</v>
      </c>
      <c r="L29" s="11" t="s">
        <v>1420</v>
      </c>
      <c r="M29" s="11" t="s">
        <v>38</v>
      </c>
      <c r="N29" s="67" t="s">
        <v>839</v>
      </c>
      <c r="O29" s="67" t="s">
        <v>807</v>
      </c>
      <c r="P29" s="129" t="s">
        <v>1533</v>
      </c>
      <c r="Q29" s="17"/>
      <c r="R29" s="259"/>
      <c r="S29" s="259"/>
      <c r="T29" s="17"/>
      <c r="U29" s="138">
        <v>42300</v>
      </c>
      <c r="V29" s="18"/>
      <c r="W29" s="160"/>
      <c r="X29" s="160"/>
      <c r="Y29" s="11" t="str">
        <f>"DL_TW_"&amp;B29&amp;"_"&amp;Q29</f>
        <v>DL_TW_F14-084_</v>
      </c>
      <c r="Z29" s="152"/>
      <c r="AA29" s="11"/>
      <c r="AB29" s="11"/>
      <c r="AC29" s="152"/>
      <c r="AD29" s="12"/>
      <c r="AE29" s="12"/>
      <c r="AF29" s="12"/>
      <c r="AG29" s="12"/>
      <c r="AH29" s="12"/>
      <c r="AI29" s="12"/>
      <c r="AJ29" s="12"/>
      <c r="AK29" s="11"/>
      <c r="AL29" s="19"/>
      <c r="AM29" s="11"/>
      <c r="AN29" s="11"/>
      <c r="AO29" s="133"/>
      <c r="AP29" s="133"/>
      <c r="AQ29" s="133"/>
    </row>
    <row r="30" spans="1:43" s="57" customFormat="1" x14ac:dyDescent="0.3">
      <c r="A30" s="25" t="s">
        <v>240</v>
      </c>
      <c r="B30" s="110" t="s">
        <v>1366</v>
      </c>
      <c r="C30" s="76" t="s">
        <v>223</v>
      </c>
      <c r="D30" s="76" t="s">
        <v>228</v>
      </c>
      <c r="E30" s="133" t="s">
        <v>233</v>
      </c>
      <c r="F30" s="98">
        <v>42158</v>
      </c>
      <c r="G30" s="76">
        <v>29866967</v>
      </c>
      <c r="H30" s="14">
        <v>2015</v>
      </c>
      <c r="I30" s="14">
        <v>2</v>
      </c>
      <c r="J30" s="77">
        <v>26</v>
      </c>
      <c r="K30" s="77">
        <v>2</v>
      </c>
      <c r="L30" s="25" t="s">
        <v>1421</v>
      </c>
      <c r="M30" s="25" t="s">
        <v>223</v>
      </c>
      <c r="N30" s="76" t="s">
        <v>1520</v>
      </c>
      <c r="O30" s="76" t="s">
        <v>834</v>
      </c>
      <c r="P30" s="129" t="s">
        <v>1541</v>
      </c>
      <c r="Q30" s="79"/>
      <c r="R30" s="260"/>
      <c r="S30" s="260"/>
      <c r="T30" s="25"/>
      <c r="U30" s="137" t="s">
        <v>1565</v>
      </c>
      <c r="V30" s="80"/>
      <c r="W30" s="161"/>
      <c r="X30" s="161"/>
      <c r="Y30" s="11" t="str">
        <f>"DL_TW_"&amp;B30&amp;"_"&amp;Q30</f>
        <v>DL_TW_F14-086_</v>
      </c>
      <c r="Z30" s="153"/>
      <c r="AA30" s="25"/>
      <c r="AB30" s="25"/>
      <c r="AC30" s="153"/>
      <c r="AD30" s="25"/>
      <c r="AE30" s="25"/>
      <c r="AF30" s="25"/>
      <c r="AG30" s="25"/>
      <c r="AH30" s="25"/>
      <c r="AI30" s="25"/>
      <c r="AJ30" s="25"/>
      <c r="AK30" s="25"/>
      <c r="AL30" s="80"/>
      <c r="AM30" s="25"/>
      <c r="AN30" s="25"/>
      <c r="AO30" s="133"/>
      <c r="AP30" s="133"/>
      <c r="AQ30" s="133"/>
    </row>
    <row r="31" spans="1:43" s="57" customFormat="1" x14ac:dyDescent="0.3">
      <c r="A31" s="11" t="s">
        <v>240</v>
      </c>
      <c r="B31" s="56" t="s">
        <v>1367</v>
      </c>
      <c r="C31" s="11" t="s">
        <v>310</v>
      </c>
      <c r="D31" s="11" t="s">
        <v>842</v>
      </c>
      <c r="E31" s="268" t="s">
        <v>843</v>
      </c>
      <c r="F31" s="16">
        <v>42355</v>
      </c>
      <c r="G31" s="11">
        <v>26498331</v>
      </c>
      <c r="H31" s="14">
        <v>2015</v>
      </c>
      <c r="I31" s="14">
        <v>3</v>
      </c>
      <c r="J31" s="15">
        <v>28</v>
      </c>
      <c r="K31" s="15">
        <v>2</v>
      </c>
      <c r="L31" s="11" t="s">
        <v>1420</v>
      </c>
      <c r="M31" s="11" t="s">
        <v>310</v>
      </c>
      <c r="N31" s="11" t="s">
        <v>844</v>
      </c>
      <c r="O31" s="11" t="s">
        <v>845</v>
      </c>
      <c r="P31" s="129" t="s">
        <v>1526</v>
      </c>
      <c r="Q31" s="17" t="s">
        <v>1503</v>
      </c>
      <c r="R31" s="259">
        <v>9.1</v>
      </c>
      <c r="S31" s="259"/>
      <c r="T31" s="17"/>
      <c r="U31" s="138">
        <v>42300</v>
      </c>
      <c r="V31" s="18"/>
      <c r="W31" s="160">
        <v>42328</v>
      </c>
      <c r="X31" s="160">
        <v>42324</v>
      </c>
      <c r="Y31" s="11" t="str">
        <f>"DL_TW_"&amp;B31&amp;"_"&amp;Q31&amp;1</f>
        <v>DL_TW_F14-087_Cold1</v>
      </c>
      <c r="Z31" s="152">
        <v>42334</v>
      </c>
      <c r="AA31" s="24">
        <v>40</v>
      </c>
      <c r="AB31" s="11">
        <v>5</v>
      </c>
      <c r="AC31" s="152">
        <v>42355</v>
      </c>
      <c r="AD31" s="12"/>
      <c r="AE31" s="12"/>
      <c r="AF31" s="12"/>
      <c r="AG31" s="12"/>
      <c r="AH31" s="12"/>
      <c r="AI31" s="12"/>
      <c r="AJ31" s="12"/>
      <c r="AK31" s="65"/>
      <c r="AL31" s="19"/>
      <c r="AM31" s="11"/>
      <c r="AN31" s="11"/>
      <c r="AO31" s="88"/>
      <c r="AP31" s="88"/>
      <c r="AQ31" s="88"/>
    </row>
    <row r="32" spans="1:43" x14ac:dyDescent="0.3">
      <c r="A32" s="11" t="s">
        <v>240</v>
      </c>
      <c r="B32" s="56" t="s">
        <v>1367</v>
      </c>
      <c r="C32" s="67" t="s">
        <v>310</v>
      </c>
      <c r="D32" s="67" t="s">
        <v>842</v>
      </c>
      <c r="E32" s="133" t="s">
        <v>843</v>
      </c>
      <c r="F32" s="16">
        <v>42355</v>
      </c>
      <c r="G32" s="67">
        <v>26498331</v>
      </c>
      <c r="H32" s="14">
        <v>2015</v>
      </c>
      <c r="I32" s="14">
        <v>3</v>
      </c>
      <c r="J32" s="15">
        <v>28</v>
      </c>
      <c r="K32" s="15">
        <v>2</v>
      </c>
      <c r="L32" s="11" t="s">
        <v>1420</v>
      </c>
      <c r="M32" s="11" t="s">
        <v>310</v>
      </c>
      <c r="N32" s="67" t="s">
        <v>844</v>
      </c>
      <c r="O32" s="11" t="s">
        <v>845</v>
      </c>
      <c r="P32" s="129" t="s">
        <v>1526</v>
      </c>
      <c r="Q32" s="17" t="s">
        <v>1503</v>
      </c>
      <c r="R32" s="259">
        <v>16.7</v>
      </c>
      <c r="S32" s="259"/>
      <c r="T32" s="17"/>
      <c r="U32" s="138">
        <v>42300</v>
      </c>
      <c r="V32" s="18"/>
      <c r="W32" s="160">
        <v>42328</v>
      </c>
      <c r="X32" s="160">
        <v>42324</v>
      </c>
      <c r="Y32" s="11" t="str">
        <f>"DL_TW_"&amp;B32&amp;"_"&amp;Q32&amp;2</f>
        <v>DL_TW_F14-087_Cold2</v>
      </c>
      <c r="Z32" s="152" t="s">
        <v>2012</v>
      </c>
      <c r="AA32" s="20"/>
      <c r="AB32" s="11"/>
      <c r="AC32" s="152"/>
      <c r="AD32" s="12"/>
      <c r="AE32" s="12"/>
      <c r="AF32" s="12"/>
      <c r="AG32" s="12"/>
      <c r="AH32" s="12"/>
      <c r="AI32" s="12"/>
      <c r="AJ32" s="12"/>
      <c r="AK32" s="65"/>
      <c r="AL32" s="19"/>
      <c r="AM32" s="11"/>
      <c r="AN32" s="11"/>
    </row>
    <row r="33" spans="1:43" x14ac:dyDescent="0.3">
      <c r="A33" s="11" t="s">
        <v>240</v>
      </c>
      <c r="B33" s="56" t="s">
        <v>1367</v>
      </c>
      <c r="C33" s="11" t="s">
        <v>310</v>
      </c>
      <c r="D33" s="11" t="s">
        <v>842</v>
      </c>
      <c r="E33" s="114" t="s">
        <v>843</v>
      </c>
      <c r="F33" s="16">
        <v>42355</v>
      </c>
      <c r="G33" s="11">
        <v>26498331</v>
      </c>
      <c r="H33" s="14">
        <v>2015</v>
      </c>
      <c r="I33" s="14">
        <v>3</v>
      </c>
      <c r="J33" s="15">
        <v>28</v>
      </c>
      <c r="K33" s="15">
        <v>2</v>
      </c>
      <c r="L33" s="11" t="s">
        <v>1420</v>
      </c>
      <c r="M33" s="11" t="s">
        <v>310</v>
      </c>
      <c r="N33" s="11" t="s">
        <v>844</v>
      </c>
      <c r="O33" s="11" t="s">
        <v>845</v>
      </c>
      <c r="P33" s="129" t="s">
        <v>1526</v>
      </c>
      <c r="Q33" s="17" t="s">
        <v>1503</v>
      </c>
      <c r="R33" s="259">
        <v>11.5</v>
      </c>
      <c r="S33" s="259"/>
      <c r="T33" s="17"/>
      <c r="U33" s="138" t="s">
        <v>235</v>
      </c>
      <c r="V33" s="18"/>
      <c r="W33" s="160">
        <v>42328</v>
      </c>
      <c r="X33" s="160">
        <v>42346</v>
      </c>
      <c r="Y33" s="11" t="str">
        <f>"DL_TW_"&amp;B33&amp;"_"&amp;Q33&amp;3</f>
        <v>DL_TW_F14-087_Cold3</v>
      </c>
      <c r="Z33" s="152">
        <v>42348</v>
      </c>
      <c r="AA33" s="24">
        <v>40</v>
      </c>
      <c r="AB33" s="11">
        <v>1.19</v>
      </c>
      <c r="AC33" s="152"/>
      <c r="AD33" s="12"/>
      <c r="AE33" s="12"/>
      <c r="AF33" s="12"/>
      <c r="AG33" s="12"/>
      <c r="AH33" s="12"/>
      <c r="AI33" s="12"/>
      <c r="AJ33" s="12"/>
      <c r="AK33" s="65"/>
      <c r="AL33" s="19"/>
      <c r="AM33" s="11"/>
      <c r="AN33" s="11"/>
    </row>
    <row r="34" spans="1:43" x14ac:dyDescent="0.3">
      <c r="A34" s="11" t="s">
        <v>240</v>
      </c>
      <c r="B34" s="56" t="s">
        <v>1367</v>
      </c>
      <c r="C34" s="11" t="s">
        <v>310</v>
      </c>
      <c r="D34" s="11" t="s">
        <v>842</v>
      </c>
      <c r="E34" s="114" t="s">
        <v>843</v>
      </c>
      <c r="F34" s="16">
        <v>42355</v>
      </c>
      <c r="G34" s="11">
        <v>26498331</v>
      </c>
      <c r="H34" s="14">
        <v>2015</v>
      </c>
      <c r="I34" s="14">
        <v>3</v>
      </c>
      <c r="J34" s="15">
        <v>28</v>
      </c>
      <c r="K34" s="15">
        <v>2</v>
      </c>
      <c r="L34" s="11" t="s">
        <v>1420</v>
      </c>
      <c r="M34" s="11" t="s">
        <v>310</v>
      </c>
      <c r="N34" s="11" t="s">
        <v>844</v>
      </c>
      <c r="O34" s="11" t="s">
        <v>845</v>
      </c>
      <c r="P34" s="129" t="s">
        <v>1526</v>
      </c>
      <c r="Q34" s="17" t="s">
        <v>1504</v>
      </c>
      <c r="R34" s="259">
        <v>11.5</v>
      </c>
      <c r="S34" s="259"/>
      <c r="T34" s="17"/>
      <c r="U34" s="138" t="s">
        <v>235</v>
      </c>
      <c r="V34" s="18"/>
      <c r="W34" s="160">
        <v>42374</v>
      </c>
      <c r="X34" s="160">
        <v>42346</v>
      </c>
      <c r="Y34" s="11" t="str">
        <f>"DL_TW_"&amp;B34&amp;"_"&amp;Q34</f>
        <v>DL_TW_F14-087_Hot</v>
      </c>
      <c r="Z34" s="152"/>
      <c r="AA34" s="24"/>
      <c r="AB34" s="11"/>
      <c r="AC34" s="152"/>
      <c r="AD34" s="12"/>
      <c r="AE34" s="12"/>
      <c r="AF34" s="12"/>
      <c r="AG34" s="12"/>
      <c r="AH34" s="12"/>
      <c r="AI34" s="12"/>
      <c r="AJ34" s="12"/>
      <c r="AK34" s="65"/>
      <c r="AL34" s="19"/>
      <c r="AM34" s="11"/>
      <c r="AN34" s="11"/>
    </row>
    <row r="35" spans="1:43" x14ac:dyDescent="0.3">
      <c r="A35" s="11" t="s">
        <v>240</v>
      </c>
      <c r="B35" s="56" t="s">
        <v>1368</v>
      </c>
      <c r="C35" s="67" t="s">
        <v>174</v>
      </c>
      <c r="D35" s="67" t="s">
        <v>175</v>
      </c>
      <c r="E35" s="133" t="s">
        <v>176</v>
      </c>
      <c r="F35" s="16">
        <v>42279</v>
      </c>
      <c r="G35" s="67">
        <v>82326600</v>
      </c>
      <c r="H35" s="14">
        <v>2015</v>
      </c>
      <c r="I35" s="14">
        <v>3</v>
      </c>
      <c r="J35" s="15">
        <v>25</v>
      </c>
      <c r="K35" s="15">
        <v>1</v>
      </c>
      <c r="L35" s="11" t="s">
        <v>1416</v>
      </c>
      <c r="M35" s="11" t="s">
        <v>174</v>
      </c>
      <c r="N35" s="67" t="s">
        <v>846</v>
      </c>
      <c r="O35" s="67" t="s">
        <v>1186</v>
      </c>
      <c r="P35" s="129" t="s">
        <v>1532</v>
      </c>
      <c r="Q35" s="17" t="s">
        <v>1503</v>
      </c>
      <c r="R35" s="259">
        <v>39</v>
      </c>
      <c r="S35" s="259"/>
      <c r="T35" s="17"/>
      <c r="U35" s="138">
        <v>42300</v>
      </c>
      <c r="V35" s="18"/>
      <c r="W35" s="160">
        <v>42325</v>
      </c>
      <c r="X35" s="160">
        <v>42318</v>
      </c>
      <c r="Y35" s="11" t="str">
        <f>"DL_TW_"&amp;B35&amp;"_"&amp;Q35</f>
        <v>DL_TW_F14-088_Cold</v>
      </c>
      <c r="Z35" s="160">
        <v>42383</v>
      </c>
      <c r="AA35" s="11">
        <v>40</v>
      </c>
      <c r="AB35" s="11">
        <v>2.2400000000000002</v>
      </c>
      <c r="AC35" s="152"/>
      <c r="AD35" s="12"/>
      <c r="AE35" s="12"/>
      <c r="AF35" s="12"/>
      <c r="AG35" s="12"/>
      <c r="AH35" s="12"/>
      <c r="AI35" s="12"/>
      <c r="AJ35" s="12"/>
      <c r="AK35" s="11"/>
      <c r="AL35" s="19"/>
      <c r="AM35" s="11"/>
      <c r="AN35" s="11"/>
      <c r="AO35" s="133"/>
      <c r="AP35" s="133"/>
      <c r="AQ35" s="133"/>
    </row>
    <row r="36" spans="1:43" x14ac:dyDescent="0.3">
      <c r="A36" s="11" t="s">
        <v>240</v>
      </c>
      <c r="B36" s="56" t="s">
        <v>1368</v>
      </c>
      <c r="C36" s="67" t="s">
        <v>174</v>
      </c>
      <c r="D36" s="67" t="s">
        <v>175</v>
      </c>
      <c r="E36" s="133" t="s">
        <v>176</v>
      </c>
      <c r="F36" s="16">
        <v>42279</v>
      </c>
      <c r="G36" s="67">
        <v>82326600</v>
      </c>
      <c r="H36" s="14">
        <v>2015</v>
      </c>
      <c r="I36" s="14">
        <v>3</v>
      </c>
      <c r="J36" s="15">
        <v>25</v>
      </c>
      <c r="K36" s="15">
        <v>1</v>
      </c>
      <c r="L36" s="11" t="s">
        <v>1416</v>
      </c>
      <c r="M36" s="11" t="s">
        <v>174</v>
      </c>
      <c r="N36" s="67" t="s">
        <v>846</v>
      </c>
      <c r="O36" s="67" t="s">
        <v>1186</v>
      </c>
      <c r="P36" s="129" t="s">
        <v>1532</v>
      </c>
      <c r="Q36" s="17" t="s">
        <v>1504</v>
      </c>
      <c r="R36" s="259">
        <v>50.2</v>
      </c>
      <c r="S36" s="259"/>
      <c r="T36" s="17"/>
      <c r="U36" s="138">
        <v>42300</v>
      </c>
      <c r="V36" s="18"/>
      <c r="W36" s="160">
        <v>42325</v>
      </c>
      <c r="X36" s="160">
        <v>42318</v>
      </c>
      <c r="Y36" s="11" t="str">
        <f>"DL_TW_"&amp;B36&amp;"_"&amp;Q36</f>
        <v>DL_TW_F14-088_Hot</v>
      </c>
      <c r="Z36" s="152"/>
      <c r="AA36" s="11"/>
      <c r="AB36" s="11"/>
      <c r="AC36" s="152"/>
      <c r="AD36" s="12"/>
      <c r="AE36" s="12"/>
      <c r="AF36" s="12"/>
      <c r="AG36" s="12"/>
      <c r="AH36" s="12"/>
      <c r="AI36" s="12"/>
      <c r="AJ36" s="12"/>
      <c r="AK36" s="11"/>
      <c r="AL36" s="19"/>
      <c r="AM36" s="11"/>
      <c r="AN36" s="11"/>
      <c r="AO36" s="133"/>
      <c r="AP36" s="133"/>
      <c r="AQ36" s="133"/>
    </row>
    <row r="37" spans="1:43" x14ac:dyDescent="0.3">
      <c r="A37" s="11" t="s">
        <v>240</v>
      </c>
      <c r="B37" s="56" t="s">
        <v>1370</v>
      </c>
      <c r="C37" s="67" t="s">
        <v>169</v>
      </c>
      <c r="D37" s="67" t="s">
        <v>871</v>
      </c>
      <c r="E37" s="133" t="s">
        <v>872</v>
      </c>
      <c r="F37" s="16">
        <v>42265</v>
      </c>
      <c r="G37" s="67">
        <v>61716734</v>
      </c>
      <c r="H37" s="14">
        <v>2015</v>
      </c>
      <c r="I37" s="14">
        <v>3</v>
      </c>
      <c r="J37" s="15">
        <v>18</v>
      </c>
      <c r="K37" s="15">
        <v>1</v>
      </c>
      <c r="L37" s="11" t="s">
        <v>1416</v>
      </c>
      <c r="M37" s="11" t="s">
        <v>169</v>
      </c>
      <c r="N37" s="67" t="s">
        <v>873</v>
      </c>
      <c r="O37" s="67" t="s">
        <v>874</v>
      </c>
      <c r="P37" s="129" t="s">
        <v>1536</v>
      </c>
      <c r="Q37" s="17"/>
      <c r="R37" s="259"/>
      <c r="S37" s="259"/>
      <c r="T37" s="11"/>
      <c r="U37" s="137" t="s">
        <v>1565</v>
      </c>
      <c r="V37" s="11"/>
      <c r="W37" s="160"/>
      <c r="X37" s="160"/>
      <c r="Y37" s="11" t="str">
        <f>"DL_TW_"&amp;B37&amp;"_"&amp;Q37</f>
        <v>DL_TW_F14-090_</v>
      </c>
      <c r="Z37" s="152"/>
      <c r="AA37" s="11"/>
      <c r="AB37" s="11"/>
      <c r="AC37" s="152"/>
      <c r="AD37" s="11"/>
      <c r="AE37" s="11"/>
      <c r="AF37" s="11"/>
      <c r="AG37" s="11"/>
      <c r="AH37" s="11"/>
      <c r="AI37" s="11"/>
      <c r="AJ37" s="11"/>
      <c r="AK37" s="11"/>
      <c r="AL37" s="19"/>
      <c r="AM37" s="11"/>
      <c r="AN37" s="11"/>
      <c r="AO37" s="133"/>
      <c r="AP37" s="133"/>
      <c r="AQ37" s="133"/>
    </row>
    <row r="38" spans="1:43" x14ac:dyDescent="0.3">
      <c r="A38" s="175" t="s">
        <v>240</v>
      </c>
      <c r="B38" s="235" t="s">
        <v>1375</v>
      </c>
      <c r="C38" s="175" t="s">
        <v>352</v>
      </c>
      <c r="D38" s="175" t="s">
        <v>353</v>
      </c>
      <c r="E38" s="244" t="s">
        <v>354</v>
      </c>
      <c r="F38" s="233">
        <v>42328</v>
      </c>
      <c r="G38" s="175">
        <v>81503755</v>
      </c>
      <c r="H38" s="236">
        <f>YEAR(F38)</f>
        <v>2015</v>
      </c>
      <c r="I38" s="236">
        <f>IF(F38&gt;(DATE(2015,12,31)),4,IF(F38&gt;(DATE(2015,6,30)),3,IF(F38&gt;(DATE(2014,12,31)),2,IF(F38&gt;(DATE(2014,8,1)),1,"NA"))))</f>
        <v>3</v>
      </c>
      <c r="J38" s="237">
        <v>15</v>
      </c>
      <c r="K38" s="237">
        <v>1</v>
      </c>
      <c r="L38" s="175" t="s">
        <v>1415</v>
      </c>
      <c r="M38" s="175" t="str">
        <f>C38</f>
        <v>Rungsted Gymnasium</v>
      </c>
      <c r="N38" s="175" t="s">
        <v>902</v>
      </c>
      <c r="O38" s="175" t="s">
        <v>903</v>
      </c>
      <c r="P38" s="176" t="str">
        <f>N38&amp;", "&amp;O38</f>
        <v>Stadion Allé 14, 2960 Rungsted Kyst</v>
      </c>
      <c r="Q38" s="239" t="s">
        <v>1503</v>
      </c>
      <c r="R38" s="261">
        <v>16.5</v>
      </c>
      <c r="S38" s="261"/>
      <c r="T38" s="175"/>
      <c r="U38" s="240" t="s">
        <v>1483</v>
      </c>
      <c r="V38" s="238"/>
      <c r="W38" s="216">
        <v>42299</v>
      </c>
      <c r="X38" s="216">
        <v>42296</v>
      </c>
      <c r="Y38" s="175" t="str">
        <f>"DL_TW_"&amp;B38&amp;"_"&amp;Q38</f>
        <v>DL_TW_F14-095_Cold</v>
      </c>
      <c r="Z38" s="230">
        <v>42313</v>
      </c>
      <c r="AA38" s="175">
        <v>125</v>
      </c>
      <c r="AB38" s="175" t="s">
        <v>1650</v>
      </c>
      <c r="AC38" s="230"/>
      <c r="AD38" s="175"/>
      <c r="AE38" s="175"/>
      <c r="AF38" s="175"/>
      <c r="AG38" s="175"/>
      <c r="AH38" s="175"/>
      <c r="AI38" s="175"/>
      <c r="AJ38" s="175"/>
      <c r="AK38" s="175"/>
      <c r="AL38" s="175"/>
      <c r="AM38" s="176"/>
      <c r="AN38" s="176"/>
      <c r="AO38" s="176"/>
      <c r="AP38" s="176"/>
      <c r="AQ38" s="176"/>
    </row>
    <row r="39" spans="1:43" x14ac:dyDescent="0.3">
      <c r="A39" s="11" t="s">
        <v>240</v>
      </c>
      <c r="B39" s="56" t="s">
        <v>1375</v>
      </c>
      <c r="C39" s="67" t="s">
        <v>352</v>
      </c>
      <c r="D39" s="67" t="s">
        <v>353</v>
      </c>
      <c r="E39" s="133" t="s">
        <v>354</v>
      </c>
      <c r="F39" s="16">
        <v>42328</v>
      </c>
      <c r="G39" s="67">
        <v>81503755</v>
      </c>
      <c r="H39" s="14">
        <f>YEAR(F39)</f>
        <v>2015</v>
      </c>
      <c r="I39" s="14">
        <f>IF(F39&gt;(DATE(2015,12,31)),4,IF(F39&gt;(DATE(2015,6,30)),3,IF(F39&gt;(DATE(2014,12,31)),2,IF(F39&gt;(DATE(2014,8,1)),1,"NA"))))</f>
        <v>3</v>
      </c>
      <c r="J39" s="15">
        <v>15</v>
      </c>
      <c r="K39" s="15">
        <v>1</v>
      </c>
      <c r="L39" s="11" t="s">
        <v>1415</v>
      </c>
      <c r="M39" s="11" t="str">
        <f>C39</f>
        <v>Rungsted Gymnasium</v>
      </c>
      <c r="N39" s="67" t="s">
        <v>902</v>
      </c>
      <c r="O39" s="67" t="s">
        <v>903</v>
      </c>
      <c r="P39" s="68" t="str">
        <f>N39&amp;", "&amp;O39</f>
        <v>Stadion Allé 14, 2960 Rungsted Kyst</v>
      </c>
      <c r="Q39" s="138" t="s">
        <v>1504</v>
      </c>
      <c r="R39" s="259">
        <v>19.5</v>
      </c>
      <c r="S39" s="259"/>
      <c r="T39" s="11"/>
      <c r="U39" s="137" t="s">
        <v>1483</v>
      </c>
      <c r="V39" s="12"/>
      <c r="W39" s="160">
        <v>42299</v>
      </c>
      <c r="X39" s="160">
        <v>42296</v>
      </c>
      <c r="Y39" s="11" t="str">
        <f>"DL_TW_"&amp;B39&amp;"_"&amp;Q39</f>
        <v>DL_TW_F14-095_Hot</v>
      </c>
      <c r="Z39" s="152"/>
      <c r="AA39" s="11"/>
      <c r="AB39" s="11"/>
      <c r="AC39" s="152"/>
      <c r="AD39" s="11"/>
      <c r="AE39" s="11"/>
      <c r="AF39" s="11"/>
      <c r="AG39" s="11"/>
      <c r="AH39" s="11"/>
      <c r="AI39" s="11"/>
      <c r="AJ39" s="11"/>
      <c r="AK39" s="11"/>
      <c r="AL39" s="11"/>
      <c r="AM39" s="57"/>
      <c r="AN39" s="57"/>
      <c r="AO39" s="57"/>
      <c r="AP39" s="57"/>
      <c r="AQ39" s="57"/>
    </row>
    <row r="40" spans="1:43" x14ac:dyDescent="0.3">
      <c r="A40" s="11" t="s">
        <v>240</v>
      </c>
      <c r="B40" s="54" t="s">
        <v>1377</v>
      </c>
      <c r="C40" s="67" t="s">
        <v>916</v>
      </c>
      <c r="D40" s="67" t="s">
        <v>808</v>
      </c>
      <c r="E40" s="133" t="s">
        <v>809</v>
      </c>
      <c r="F40" s="16">
        <v>42258</v>
      </c>
      <c r="G40" s="67">
        <v>20438015</v>
      </c>
      <c r="H40" s="14">
        <v>2015</v>
      </c>
      <c r="I40" s="14">
        <v>3</v>
      </c>
      <c r="J40" s="15">
        <v>18</v>
      </c>
      <c r="K40" s="15">
        <v>1</v>
      </c>
      <c r="L40" s="11" t="s">
        <v>1419</v>
      </c>
      <c r="M40" s="11" t="s">
        <v>916</v>
      </c>
      <c r="N40" s="67" t="s">
        <v>810</v>
      </c>
      <c r="O40" s="11" t="s">
        <v>811</v>
      </c>
      <c r="P40" s="129" t="s">
        <v>1537</v>
      </c>
      <c r="Q40" s="17" t="s">
        <v>1503</v>
      </c>
      <c r="R40" s="259">
        <v>21</v>
      </c>
      <c r="S40" s="259"/>
      <c r="T40" s="67"/>
      <c r="U40" s="137" t="s">
        <v>1565</v>
      </c>
      <c r="V40" s="19"/>
      <c r="W40" s="160">
        <v>42300</v>
      </c>
      <c r="X40" s="160">
        <v>42297</v>
      </c>
      <c r="Y40" s="11" t="str">
        <f>"DL_TW_"&amp;B40&amp;"_"&amp;Q40</f>
        <v>DL_TW_F14-097_Cold</v>
      </c>
      <c r="Z40" s="152">
        <v>42313</v>
      </c>
      <c r="AA40" s="11">
        <v>125</v>
      </c>
      <c r="AB40" s="11">
        <v>1.81</v>
      </c>
      <c r="AC40" s="152">
        <v>42354</v>
      </c>
      <c r="AD40" s="65"/>
      <c r="AE40" s="65"/>
      <c r="AF40" s="65"/>
      <c r="AG40" s="65"/>
      <c r="AH40" s="65"/>
      <c r="AI40" s="65"/>
      <c r="AJ40" s="65"/>
      <c r="AK40" s="65"/>
      <c r="AL40" s="19"/>
      <c r="AM40" s="11"/>
      <c r="AN40" s="11"/>
      <c r="AO40" s="11"/>
      <c r="AP40" s="11"/>
      <c r="AQ40" s="12"/>
    </row>
    <row r="41" spans="1:43" s="88" customFormat="1" x14ac:dyDescent="0.3">
      <c r="A41" s="11" t="s">
        <v>240</v>
      </c>
      <c r="B41" s="54" t="s">
        <v>1377</v>
      </c>
      <c r="C41" s="67" t="s">
        <v>916</v>
      </c>
      <c r="D41" s="67" t="s">
        <v>808</v>
      </c>
      <c r="E41" s="133" t="s">
        <v>809</v>
      </c>
      <c r="F41" s="16">
        <v>42258</v>
      </c>
      <c r="G41" s="67">
        <v>20438015</v>
      </c>
      <c r="H41" s="14">
        <v>2015</v>
      </c>
      <c r="I41" s="14">
        <v>3</v>
      </c>
      <c r="J41" s="15">
        <v>18</v>
      </c>
      <c r="K41" s="15">
        <v>1</v>
      </c>
      <c r="L41" s="11" t="s">
        <v>1419</v>
      </c>
      <c r="M41" s="11" t="s">
        <v>916</v>
      </c>
      <c r="N41" s="67" t="s">
        <v>810</v>
      </c>
      <c r="O41" s="11" t="s">
        <v>811</v>
      </c>
      <c r="P41" s="129" t="s">
        <v>1537</v>
      </c>
      <c r="Q41" s="17" t="s">
        <v>1504</v>
      </c>
      <c r="R41" s="259">
        <v>45</v>
      </c>
      <c r="S41" s="259"/>
      <c r="T41" s="67"/>
      <c r="U41" s="137" t="s">
        <v>1565</v>
      </c>
      <c r="V41" s="19"/>
      <c r="W41" s="160">
        <v>42300</v>
      </c>
      <c r="X41" s="160">
        <v>42297</v>
      </c>
      <c r="Y41" s="11" t="str">
        <f>"DL_TW_"&amp;B41&amp;"_"&amp;Q41</f>
        <v>DL_TW_F14-097_Hot</v>
      </c>
      <c r="Z41" s="152"/>
      <c r="AA41" s="11"/>
      <c r="AB41" s="11"/>
      <c r="AC41" s="152"/>
      <c r="AD41" s="65"/>
      <c r="AE41" s="65"/>
      <c r="AF41" s="65"/>
      <c r="AG41" s="65"/>
      <c r="AH41" s="65"/>
      <c r="AI41" s="65"/>
      <c r="AJ41" s="65"/>
      <c r="AK41" s="65"/>
      <c r="AL41" s="19"/>
      <c r="AM41" s="11"/>
      <c r="AN41" s="11"/>
      <c r="AO41" s="11"/>
      <c r="AP41" s="11"/>
      <c r="AQ41" s="12"/>
    </row>
    <row r="42" spans="1:43" x14ac:dyDescent="0.3">
      <c r="A42" s="11" t="s">
        <v>240</v>
      </c>
      <c r="B42" s="54" t="s">
        <v>1378</v>
      </c>
      <c r="C42" s="57" t="s">
        <v>64</v>
      </c>
      <c r="D42" s="57" t="s">
        <v>65</v>
      </c>
      <c r="E42" s="114" t="s">
        <v>66</v>
      </c>
      <c r="F42" s="16">
        <v>42319</v>
      </c>
      <c r="G42" s="57">
        <v>29800128</v>
      </c>
      <c r="H42" s="14">
        <f>YEAR(F42)</f>
        <v>2015</v>
      </c>
      <c r="I42" s="14">
        <f>IF(F42&gt;(DATE(2015,12,31)),4,IF(F42&gt;(DATE(2015,6,30)),3,IF(F42&gt;(DATE(2014,12,31)),2,IF(F42&gt;(DATE(2014,8,1)),1,"NA"))))</f>
        <v>3</v>
      </c>
      <c r="J42" s="15">
        <v>15</v>
      </c>
      <c r="K42" s="15">
        <v>1</v>
      </c>
      <c r="L42" s="11" t="s">
        <v>1420</v>
      </c>
      <c r="M42" s="11" t="str">
        <f>C42</f>
        <v>Christianshavns Gymnasium</v>
      </c>
      <c r="N42" s="57" t="s">
        <v>974</v>
      </c>
      <c r="O42" s="57" t="s">
        <v>1187</v>
      </c>
      <c r="P42" s="57" t="str">
        <f>N42&amp;", "&amp;O42</f>
        <v>Princessegade 35, 1422 KBH K</v>
      </c>
      <c r="Q42" s="138" t="s">
        <v>1503</v>
      </c>
      <c r="R42" s="259">
        <v>13</v>
      </c>
      <c r="S42" s="259"/>
      <c r="T42" s="11"/>
      <c r="U42" s="137" t="s">
        <v>1483</v>
      </c>
      <c r="V42" s="12"/>
      <c r="W42" s="160">
        <v>42286</v>
      </c>
      <c r="X42" s="160">
        <v>42284</v>
      </c>
      <c r="Y42" s="11" t="str">
        <f>"DL_TW_"&amp;B42&amp;"_"&amp;Q42&amp;"_1"</f>
        <v>DL_TW_F14-098_Cold_1</v>
      </c>
      <c r="Z42" s="152">
        <v>42298</v>
      </c>
      <c r="AA42" s="11">
        <v>40</v>
      </c>
      <c r="AB42" s="11">
        <v>0.55000000000000004</v>
      </c>
      <c r="AC42" s="152">
        <v>42319</v>
      </c>
      <c r="AD42" s="11">
        <v>22.6</v>
      </c>
      <c r="AE42" s="217" t="s">
        <v>239</v>
      </c>
      <c r="AF42" s="11">
        <v>14.4</v>
      </c>
      <c r="AG42" s="217" t="s">
        <v>239</v>
      </c>
      <c r="AH42" s="11">
        <v>30.8</v>
      </c>
      <c r="AI42" s="218" t="s">
        <v>2011</v>
      </c>
      <c r="AJ42" s="11">
        <v>26</v>
      </c>
      <c r="AK42" s="218" t="s">
        <v>2011</v>
      </c>
      <c r="AL42" s="11" t="s">
        <v>2017</v>
      </c>
      <c r="AM42" s="57"/>
      <c r="AN42" s="57"/>
      <c r="AO42" s="57"/>
      <c r="AP42" s="57"/>
      <c r="AQ42" s="57"/>
    </row>
    <row r="43" spans="1:43" x14ac:dyDescent="0.3">
      <c r="A43" s="11" t="s">
        <v>240</v>
      </c>
      <c r="B43" s="54" t="s">
        <v>1378</v>
      </c>
      <c r="C43" s="68" t="s">
        <v>64</v>
      </c>
      <c r="D43" s="68" t="s">
        <v>65</v>
      </c>
      <c r="E43" s="133" t="s">
        <v>66</v>
      </c>
      <c r="F43" s="16">
        <v>42319</v>
      </c>
      <c r="G43" s="68">
        <v>29800128</v>
      </c>
      <c r="H43" s="14">
        <f>YEAR(F43)</f>
        <v>2015</v>
      </c>
      <c r="I43" s="14">
        <f>IF(F43&gt;(DATE(2015,12,31)),4,IF(F43&gt;(DATE(2015,6,30)),3,IF(F43&gt;(DATE(2014,12,31)),2,IF(F43&gt;(DATE(2014,8,1)),1,"NA"))))</f>
        <v>3</v>
      </c>
      <c r="J43" s="15">
        <v>15</v>
      </c>
      <c r="K43" s="15">
        <v>1</v>
      </c>
      <c r="L43" s="11" t="s">
        <v>1420</v>
      </c>
      <c r="M43" s="11" t="str">
        <f>C43</f>
        <v>Christianshavns Gymnasium</v>
      </c>
      <c r="N43" s="68" t="s">
        <v>974</v>
      </c>
      <c r="O43" s="68" t="s">
        <v>1187</v>
      </c>
      <c r="P43" s="68" t="str">
        <f>N43&amp;", "&amp;O43</f>
        <v>Princessegade 35, 1422 KBH K</v>
      </c>
      <c r="Q43" s="138" t="s">
        <v>1503</v>
      </c>
      <c r="R43" s="259">
        <v>13</v>
      </c>
      <c r="S43" s="259"/>
      <c r="T43" s="11"/>
      <c r="U43" s="137" t="s">
        <v>1483</v>
      </c>
      <c r="V43" s="12"/>
      <c r="W43" s="160">
        <v>42286</v>
      </c>
      <c r="X43" s="160">
        <v>42284</v>
      </c>
      <c r="Y43" s="11" t="str">
        <f>"DL_TW_"&amp;B43&amp;"_"&amp;Q43&amp;"_2"</f>
        <v>DL_TW_F14-098_Cold_2</v>
      </c>
      <c r="Z43" s="152">
        <v>42298</v>
      </c>
      <c r="AA43" s="11">
        <v>40</v>
      </c>
      <c r="AB43" s="11"/>
      <c r="AC43" s="152">
        <v>42319</v>
      </c>
      <c r="AD43" s="11">
        <v>1.9</v>
      </c>
      <c r="AE43" s="218" t="s">
        <v>2010</v>
      </c>
      <c r="AF43" s="11">
        <v>1.75</v>
      </c>
      <c r="AG43" s="218" t="s">
        <v>2010</v>
      </c>
      <c r="AH43" s="11">
        <v>1.35</v>
      </c>
      <c r="AI43" s="218" t="s">
        <v>2010</v>
      </c>
      <c r="AJ43" s="11">
        <v>1.24</v>
      </c>
      <c r="AK43" s="218" t="s">
        <v>2010</v>
      </c>
      <c r="AL43" s="11"/>
      <c r="AM43" s="57"/>
      <c r="AN43" s="57"/>
      <c r="AO43" s="57"/>
      <c r="AP43" s="57"/>
      <c r="AQ43" s="57"/>
    </row>
    <row r="44" spans="1:43" x14ac:dyDescent="0.3">
      <c r="A44" s="11" t="s">
        <v>240</v>
      </c>
      <c r="B44" s="54" t="s">
        <v>1378</v>
      </c>
      <c r="C44" s="68" t="s">
        <v>64</v>
      </c>
      <c r="D44" s="68" t="s">
        <v>65</v>
      </c>
      <c r="E44" s="133" t="s">
        <v>66</v>
      </c>
      <c r="F44" s="16">
        <v>42319</v>
      </c>
      <c r="G44" s="68">
        <v>29800128</v>
      </c>
      <c r="H44" s="14">
        <f>YEAR(F44)</f>
        <v>2015</v>
      </c>
      <c r="I44" s="14">
        <f>IF(F44&gt;(DATE(2015,12,31)),4,IF(F44&gt;(DATE(2015,6,30)),3,IF(F44&gt;(DATE(2014,12,31)),2,IF(F44&gt;(DATE(2014,8,1)),1,"NA"))))</f>
        <v>3</v>
      </c>
      <c r="J44" s="15">
        <v>15</v>
      </c>
      <c r="K44" s="15">
        <v>1</v>
      </c>
      <c r="L44" s="11" t="s">
        <v>1420</v>
      </c>
      <c r="M44" s="11" t="str">
        <f>C44</f>
        <v>Christianshavns Gymnasium</v>
      </c>
      <c r="N44" s="68" t="s">
        <v>974</v>
      </c>
      <c r="O44" s="68" t="s">
        <v>1187</v>
      </c>
      <c r="P44" s="68" t="str">
        <f>N44&amp;", "&amp;O44</f>
        <v>Princessegade 35, 1422 KBH K</v>
      </c>
      <c r="Q44" s="138" t="s">
        <v>1504</v>
      </c>
      <c r="R44" s="259">
        <v>46</v>
      </c>
      <c r="S44" s="259"/>
      <c r="T44" s="11"/>
      <c r="U44" s="137" t="s">
        <v>1483</v>
      </c>
      <c r="V44" s="12"/>
      <c r="W44" s="160">
        <v>42286</v>
      </c>
      <c r="X44" s="160">
        <v>42284</v>
      </c>
      <c r="Y44" s="11" t="str">
        <f>"DL_TW_"&amp;B44&amp;"_"&amp;Q44</f>
        <v>DL_TW_F14-098_Hot</v>
      </c>
      <c r="Z44" s="152"/>
      <c r="AA44" s="11"/>
      <c r="AB44" s="11"/>
      <c r="AC44" s="152"/>
      <c r="AD44" s="11"/>
      <c r="AE44" s="11"/>
      <c r="AF44" s="11"/>
      <c r="AG44" s="11"/>
      <c r="AH44" s="11"/>
      <c r="AI44" s="11"/>
      <c r="AJ44" s="11"/>
      <c r="AK44" s="11"/>
      <c r="AL44" s="11"/>
      <c r="AM44" s="57"/>
      <c r="AN44" s="57"/>
      <c r="AO44" s="57"/>
      <c r="AP44" s="57"/>
      <c r="AQ44" s="57"/>
    </row>
    <row r="45" spans="1:43" x14ac:dyDescent="0.3">
      <c r="A45" s="11" t="s">
        <v>240</v>
      </c>
      <c r="B45" s="54" t="s">
        <v>1026</v>
      </c>
      <c r="C45" s="68" t="s">
        <v>1027</v>
      </c>
      <c r="D45" s="68" t="s">
        <v>1028</v>
      </c>
      <c r="E45" s="133" t="s">
        <v>1029</v>
      </c>
      <c r="F45" s="16">
        <v>42269</v>
      </c>
      <c r="G45" s="68">
        <v>29648288</v>
      </c>
      <c r="H45" s="14">
        <v>2015</v>
      </c>
      <c r="I45" s="14">
        <v>3</v>
      </c>
      <c r="J45" s="15">
        <v>27</v>
      </c>
      <c r="K45" s="15">
        <v>2</v>
      </c>
      <c r="L45" s="11" t="s">
        <v>1415</v>
      </c>
      <c r="M45" s="11" t="s">
        <v>1027</v>
      </c>
      <c r="N45" s="68" t="s">
        <v>1188</v>
      </c>
      <c r="O45" s="68" t="s">
        <v>1030</v>
      </c>
      <c r="P45" s="129" t="s">
        <v>1535</v>
      </c>
      <c r="Q45" s="17"/>
      <c r="R45" s="259"/>
      <c r="S45" s="259"/>
      <c r="T45" s="11"/>
      <c r="U45" s="137" t="s">
        <v>1565</v>
      </c>
      <c r="V45" s="19"/>
      <c r="W45" s="160"/>
      <c r="X45" s="160"/>
      <c r="Y45" s="11" t="str">
        <f>"DL_TW_"&amp;B45&amp;"_"&amp;Q45</f>
        <v>DL_TW_F14-100_</v>
      </c>
      <c r="Z45" s="152"/>
      <c r="AA45" s="11"/>
      <c r="AB45" s="11"/>
      <c r="AC45" s="152"/>
      <c r="AD45" s="11"/>
      <c r="AE45" s="11"/>
      <c r="AF45" s="11"/>
      <c r="AG45" s="11"/>
      <c r="AH45" s="11"/>
      <c r="AI45" s="11"/>
      <c r="AJ45" s="11"/>
      <c r="AK45" s="11"/>
      <c r="AL45" s="19"/>
      <c r="AM45" s="11"/>
      <c r="AN45" s="11"/>
      <c r="AO45" s="11"/>
      <c r="AP45" s="11"/>
      <c r="AQ45" s="12"/>
    </row>
    <row r="46" spans="1:43" x14ac:dyDescent="0.3">
      <c r="A46" s="11" t="s">
        <v>714</v>
      </c>
      <c r="B46" s="54" t="s">
        <v>1044</v>
      </c>
      <c r="C46" s="68" t="s">
        <v>1043</v>
      </c>
      <c r="D46" s="68" t="s">
        <v>1046</v>
      </c>
      <c r="E46" s="133" t="s">
        <v>1047</v>
      </c>
      <c r="F46" s="16">
        <v>42306</v>
      </c>
      <c r="G46" s="68">
        <v>27771452</v>
      </c>
      <c r="H46" s="14">
        <f>YEAR(F46)</f>
        <v>2015</v>
      </c>
      <c r="I46" s="14">
        <f>IF(F46&gt;(DATE(2015,12,31)),4,IF(F46&gt;(DATE(2015,6,30)),3,IF(F46&gt;(DATE(2014,12,31)),2,IF(F46&gt;(DATE(2014,8,1)),1,"NA"))))</f>
        <v>3</v>
      </c>
      <c r="J46" s="15">
        <v>21</v>
      </c>
      <c r="K46" s="15">
        <v>1</v>
      </c>
      <c r="L46" s="11" t="s">
        <v>1415</v>
      </c>
      <c r="M46" s="11" t="str">
        <f>C46</f>
        <v>Rosborg Gymnasium</v>
      </c>
      <c r="N46" s="68" t="s">
        <v>1048</v>
      </c>
      <c r="O46" s="68" t="s">
        <v>1049</v>
      </c>
      <c r="P46" s="68" t="str">
        <f>N46&amp;", "&amp;O46</f>
        <v>Vestre Engvej 61, 7100 Vejle</v>
      </c>
      <c r="Q46" s="138" t="s">
        <v>1503</v>
      </c>
      <c r="R46" s="259">
        <v>16</v>
      </c>
      <c r="S46" s="259"/>
      <c r="T46" s="68" t="s">
        <v>1050</v>
      </c>
      <c r="U46" s="137" t="s">
        <v>1483</v>
      </c>
      <c r="V46" s="12"/>
      <c r="W46" s="160">
        <v>42285</v>
      </c>
      <c r="X46" s="160"/>
      <c r="Y46" s="11" t="str">
        <f>"DL_TW_"&amp;B46&amp;"_"&amp;Q46</f>
        <v>DL_TW_F14-101_Cold</v>
      </c>
      <c r="Z46" s="152">
        <v>42298</v>
      </c>
      <c r="AA46" s="11">
        <v>40</v>
      </c>
      <c r="AB46" s="11">
        <v>0.34399999999999997</v>
      </c>
      <c r="AC46" s="152">
        <v>42306</v>
      </c>
      <c r="AD46" s="11"/>
      <c r="AE46" s="11"/>
      <c r="AF46" s="11"/>
      <c r="AG46" s="11"/>
      <c r="AH46" s="11"/>
      <c r="AI46" s="11"/>
      <c r="AJ46" s="11"/>
      <c r="AK46" s="15" t="s">
        <v>1949</v>
      </c>
      <c r="AL46" s="11"/>
      <c r="AM46" s="57"/>
      <c r="AN46" s="57"/>
      <c r="AO46" s="57"/>
      <c r="AP46" s="57"/>
      <c r="AQ46" s="57"/>
    </row>
    <row r="47" spans="1:43" x14ac:dyDescent="0.3">
      <c r="A47" s="175" t="s">
        <v>240</v>
      </c>
      <c r="B47" s="248" t="s">
        <v>1045</v>
      </c>
      <c r="C47" s="175" t="s">
        <v>774</v>
      </c>
      <c r="D47" s="176" t="s">
        <v>739</v>
      </c>
      <c r="E47" s="244" t="s">
        <v>727</v>
      </c>
      <c r="F47" s="233">
        <v>42340</v>
      </c>
      <c r="G47" s="176">
        <v>22253576</v>
      </c>
      <c r="H47" s="236">
        <v>2015</v>
      </c>
      <c r="I47" s="236">
        <v>3</v>
      </c>
      <c r="J47" s="237">
        <v>19</v>
      </c>
      <c r="K47" s="237">
        <v>1</v>
      </c>
      <c r="L47" s="175" t="s">
        <v>1415</v>
      </c>
      <c r="M47" s="175" t="s">
        <v>774</v>
      </c>
      <c r="N47" s="176" t="s">
        <v>1051</v>
      </c>
      <c r="O47" s="176" t="s">
        <v>1052</v>
      </c>
      <c r="P47" s="249" t="s">
        <v>1523</v>
      </c>
      <c r="Q47" s="246" t="s">
        <v>1503</v>
      </c>
      <c r="R47" s="261">
        <v>20</v>
      </c>
      <c r="S47" s="261"/>
      <c r="T47" s="246"/>
      <c r="U47" s="239">
        <v>42300</v>
      </c>
      <c r="V47" s="247"/>
      <c r="W47" s="216">
        <v>42334</v>
      </c>
      <c r="X47" s="216"/>
      <c r="Y47" s="175" t="s">
        <v>2033</v>
      </c>
      <c r="Z47" s="216">
        <v>42334</v>
      </c>
      <c r="AA47" s="250">
        <v>40</v>
      </c>
      <c r="AB47" s="175">
        <v>1.1499999999999999</v>
      </c>
      <c r="AC47" s="230"/>
      <c r="AD47" s="238"/>
      <c r="AE47" s="238"/>
      <c r="AF47" s="238"/>
      <c r="AG47" s="238"/>
      <c r="AH47" s="238"/>
      <c r="AI47" s="238"/>
      <c r="AJ47" s="238"/>
      <c r="AK47" s="175"/>
      <c r="AL47" s="175"/>
      <c r="AM47" s="175"/>
      <c r="AN47" s="175"/>
      <c r="AO47" s="251"/>
      <c r="AP47" s="251"/>
      <c r="AQ47" s="251"/>
    </row>
    <row r="48" spans="1:43" x14ac:dyDescent="0.3">
      <c r="A48" s="11" t="s">
        <v>240</v>
      </c>
      <c r="B48" s="54" t="s">
        <v>1045</v>
      </c>
      <c r="C48" s="11" t="s">
        <v>774</v>
      </c>
      <c r="D48" s="68" t="s">
        <v>739</v>
      </c>
      <c r="E48" s="133" t="s">
        <v>727</v>
      </c>
      <c r="F48" s="16">
        <v>42340</v>
      </c>
      <c r="G48" s="68">
        <v>22253576</v>
      </c>
      <c r="H48" s="14">
        <v>2015</v>
      </c>
      <c r="I48" s="14">
        <v>3</v>
      </c>
      <c r="J48" s="15">
        <v>19</v>
      </c>
      <c r="K48" s="15">
        <v>1</v>
      </c>
      <c r="L48" s="11" t="s">
        <v>1415</v>
      </c>
      <c r="M48" s="11" t="s">
        <v>774</v>
      </c>
      <c r="N48" s="68" t="s">
        <v>1051</v>
      </c>
      <c r="O48" s="68" t="s">
        <v>1052</v>
      </c>
      <c r="P48" s="129" t="s">
        <v>1523</v>
      </c>
      <c r="Q48" s="17" t="s">
        <v>1503</v>
      </c>
      <c r="R48" s="259">
        <v>20</v>
      </c>
      <c r="S48" s="259"/>
      <c r="T48" s="17"/>
      <c r="U48" s="138">
        <v>42300</v>
      </c>
      <c r="V48" s="18"/>
      <c r="W48" s="160">
        <v>42334</v>
      </c>
      <c r="X48" s="160"/>
      <c r="Y48" s="11" t="s">
        <v>2034</v>
      </c>
      <c r="Z48" s="160">
        <v>42334</v>
      </c>
      <c r="AA48" s="24">
        <v>40</v>
      </c>
      <c r="AB48" s="11">
        <v>2.68</v>
      </c>
      <c r="AC48" s="152"/>
      <c r="AD48" s="12"/>
      <c r="AE48" s="12"/>
      <c r="AF48" s="12"/>
      <c r="AG48" s="12"/>
      <c r="AH48" s="12"/>
      <c r="AI48" s="12"/>
      <c r="AJ48" s="12"/>
      <c r="AK48" s="11"/>
      <c r="AL48" s="11"/>
      <c r="AM48" s="11"/>
      <c r="AN48" s="11"/>
    </row>
    <row r="49" spans="1:43" x14ac:dyDescent="0.3">
      <c r="A49" s="11" t="s">
        <v>240</v>
      </c>
      <c r="B49" s="54" t="s">
        <v>1066</v>
      </c>
      <c r="C49" s="68" t="s">
        <v>1065</v>
      </c>
      <c r="D49" s="68" t="s">
        <v>21</v>
      </c>
      <c r="E49" s="133" t="s">
        <v>32</v>
      </c>
      <c r="F49" s="16">
        <v>42398</v>
      </c>
      <c r="G49" s="68">
        <v>21167761</v>
      </c>
      <c r="H49" s="14">
        <v>2016</v>
      </c>
      <c r="I49" s="14">
        <v>4</v>
      </c>
      <c r="J49" s="15">
        <v>27</v>
      </c>
      <c r="K49" s="15">
        <v>1</v>
      </c>
      <c r="L49" s="11" t="s">
        <v>1416</v>
      </c>
      <c r="M49" s="11" t="s">
        <v>1065</v>
      </c>
      <c r="N49" s="68" t="s">
        <v>1067</v>
      </c>
      <c r="O49" s="68" t="s">
        <v>1068</v>
      </c>
      <c r="P49" s="129" t="s">
        <v>1528</v>
      </c>
      <c r="Q49" s="17" t="s">
        <v>1503</v>
      </c>
      <c r="R49" s="259">
        <v>11.7</v>
      </c>
      <c r="S49" s="17" t="s">
        <v>2061</v>
      </c>
      <c r="U49" s="138">
        <v>42300</v>
      </c>
      <c r="V49" s="18"/>
      <c r="W49" s="160">
        <v>42383</v>
      </c>
      <c r="X49" s="160">
        <v>42374</v>
      </c>
      <c r="Y49" s="11" t="str">
        <f>"DL_TW_"&amp;B49&amp;"_"&amp;Q49</f>
        <v>DL_TW_F14-103_Cold</v>
      </c>
      <c r="Z49" s="160">
        <v>42383</v>
      </c>
      <c r="AA49" s="11">
        <v>40</v>
      </c>
      <c r="AB49" s="11">
        <v>1.1100000000000001</v>
      </c>
      <c r="AC49" s="152"/>
      <c r="AD49" s="12"/>
      <c r="AE49" s="12"/>
      <c r="AF49" s="12"/>
      <c r="AG49" s="12"/>
      <c r="AH49" s="12"/>
      <c r="AI49" s="12"/>
      <c r="AJ49" s="12"/>
      <c r="AK49" s="11"/>
      <c r="AL49" s="19"/>
      <c r="AM49" s="11"/>
      <c r="AN49" s="11"/>
    </row>
    <row r="50" spans="1:43" x14ac:dyDescent="0.3">
      <c r="A50" s="11" t="s">
        <v>240</v>
      </c>
      <c r="B50" s="54" t="s">
        <v>1095</v>
      </c>
      <c r="C50" s="72" t="s">
        <v>1099</v>
      </c>
      <c r="D50" s="72" t="s">
        <v>1100</v>
      </c>
      <c r="E50" s="133" t="s">
        <v>1101</v>
      </c>
      <c r="F50" s="16">
        <v>42472</v>
      </c>
      <c r="G50" s="72">
        <v>20627656</v>
      </c>
      <c r="H50" s="14">
        <v>2016</v>
      </c>
      <c r="I50" s="14">
        <v>4</v>
      </c>
      <c r="J50" s="15">
        <v>24</v>
      </c>
      <c r="K50" s="15">
        <v>1</v>
      </c>
      <c r="L50" s="11" t="s">
        <v>1416</v>
      </c>
      <c r="M50" s="11" t="s">
        <v>1099</v>
      </c>
      <c r="N50" s="72" t="s">
        <v>1102</v>
      </c>
      <c r="O50" s="72" t="s">
        <v>1103</v>
      </c>
      <c r="P50" s="129" t="s">
        <v>1531</v>
      </c>
      <c r="Q50" s="17"/>
      <c r="R50" s="259"/>
      <c r="S50" s="259"/>
      <c r="T50" s="17"/>
      <c r="U50" s="138">
        <v>42300</v>
      </c>
      <c r="V50" s="18"/>
      <c r="W50" s="160"/>
      <c r="X50" s="160"/>
      <c r="Y50" s="11" t="str">
        <f>"DL_TW_"&amp;B50&amp;"_"&amp;Q50</f>
        <v>DL_TW_F14-105_</v>
      </c>
      <c r="Z50" s="152"/>
      <c r="AA50" s="11"/>
      <c r="AB50" s="11"/>
      <c r="AC50" s="152"/>
      <c r="AD50" s="12"/>
      <c r="AE50" s="12"/>
      <c r="AF50" s="12"/>
      <c r="AG50" s="12"/>
      <c r="AH50" s="12"/>
      <c r="AI50" s="12"/>
      <c r="AJ50" s="12"/>
      <c r="AK50" s="11"/>
      <c r="AL50" s="11"/>
      <c r="AM50" s="11"/>
      <c r="AN50" s="11"/>
    </row>
    <row r="51" spans="1:43" x14ac:dyDescent="0.3">
      <c r="A51" s="11" t="s">
        <v>240</v>
      </c>
      <c r="B51" s="54" t="s">
        <v>1097</v>
      </c>
      <c r="C51" s="68" t="s">
        <v>1109</v>
      </c>
      <c r="D51" s="68" t="s">
        <v>1110</v>
      </c>
      <c r="E51" s="133" t="s">
        <v>1111</v>
      </c>
      <c r="F51" s="16">
        <v>42283</v>
      </c>
      <c r="G51" s="68">
        <v>30276193</v>
      </c>
      <c r="H51" s="14">
        <f>YEAR(F51)</f>
        <v>2015</v>
      </c>
      <c r="I51" s="14">
        <f>IF(F51&gt;(DATE(2015,12,31)),4,IF(F51&gt;(DATE(2015,6,30)),3,IF(F51&gt;(DATE(2014,12,31)),2,IF(F51&gt;(DATE(2014,8,1)),1,"NA"))))</f>
        <v>3</v>
      </c>
      <c r="J51" s="15">
        <v>27</v>
      </c>
      <c r="K51" s="15">
        <v>2</v>
      </c>
      <c r="L51" s="11" t="s">
        <v>1419</v>
      </c>
      <c r="M51" s="11" t="str">
        <f>C51</f>
        <v>Skanderborg Gymnasium</v>
      </c>
      <c r="N51" s="68" t="s">
        <v>1112</v>
      </c>
      <c r="O51" s="68" t="s">
        <v>1113</v>
      </c>
      <c r="P51" s="68" t="str">
        <f>N51&amp;", "&amp;O51</f>
        <v>Højvangens Torv 6, 8660 Skanderborg</v>
      </c>
      <c r="Q51" s="138" t="s">
        <v>1503</v>
      </c>
      <c r="R51" s="259">
        <v>22.9</v>
      </c>
      <c r="S51" s="259"/>
      <c r="T51" s="11"/>
      <c r="U51" s="137" t="s">
        <v>1483</v>
      </c>
      <c r="V51" s="12"/>
      <c r="W51" s="160">
        <v>42279</v>
      </c>
      <c r="X51" s="160">
        <v>42277</v>
      </c>
      <c r="Y51" s="11" t="str">
        <f>"DL_TW_"&amp;B51&amp;"_"&amp;Q51</f>
        <v>DL_TW_F14-107_Cold</v>
      </c>
      <c r="Z51" s="152">
        <v>42282</v>
      </c>
      <c r="AA51" s="11">
        <v>40</v>
      </c>
      <c r="AB51" s="11">
        <v>0.50600000000000001</v>
      </c>
      <c r="AC51" s="152">
        <v>42313</v>
      </c>
      <c r="AD51" s="11">
        <v>1.82</v>
      </c>
      <c r="AE51" s="218" t="s">
        <v>2011</v>
      </c>
      <c r="AF51" s="11">
        <v>0.81100000000000005</v>
      </c>
      <c r="AG51" s="217" t="s">
        <v>239</v>
      </c>
      <c r="AH51" s="11">
        <v>1.86</v>
      </c>
      <c r="AI51" s="218" t="s">
        <v>2011</v>
      </c>
      <c r="AJ51" s="11">
        <v>0.78800000000000003</v>
      </c>
      <c r="AK51" s="218" t="s">
        <v>239</v>
      </c>
      <c r="AL51" s="11"/>
      <c r="AM51" s="57"/>
      <c r="AN51" s="57"/>
      <c r="AO51" s="57"/>
      <c r="AP51" s="57"/>
      <c r="AQ51" s="57"/>
    </row>
    <row r="52" spans="1:43" x14ac:dyDescent="0.3">
      <c r="A52" s="11" t="s">
        <v>240</v>
      </c>
      <c r="B52" s="54" t="s">
        <v>1097</v>
      </c>
      <c r="C52" s="68" t="s">
        <v>1109</v>
      </c>
      <c r="D52" s="68" t="s">
        <v>1110</v>
      </c>
      <c r="E52" s="133" t="s">
        <v>1111</v>
      </c>
      <c r="F52" s="16">
        <v>42283</v>
      </c>
      <c r="G52" s="68">
        <v>30276193</v>
      </c>
      <c r="H52" s="14">
        <f>YEAR(F52)</f>
        <v>2015</v>
      </c>
      <c r="I52" s="14">
        <f>IF(F52&gt;(DATE(2015,12,31)),4,IF(F52&gt;(DATE(2015,6,30)),3,IF(F52&gt;(DATE(2014,12,31)),2,IF(F52&gt;(DATE(2014,8,1)),1,"NA"))))</f>
        <v>3</v>
      </c>
      <c r="J52" s="15">
        <v>27</v>
      </c>
      <c r="K52" s="15">
        <v>2</v>
      </c>
      <c r="L52" s="11" t="s">
        <v>1419</v>
      </c>
      <c r="M52" s="11" t="str">
        <f>C52</f>
        <v>Skanderborg Gymnasium</v>
      </c>
      <c r="N52" s="68" t="s">
        <v>1112</v>
      </c>
      <c r="O52" s="68" t="s">
        <v>1113</v>
      </c>
      <c r="P52" s="68" t="str">
        <f>N52&amp;", "&amp;O52</f>
        <v>Højvangens Torv 6, 8660 Skanderborg</v>
      </c>
      <c r="Q52" s="138" t="s">
        <v>1504</v>
      </c>
      <c r="R52" s="259">
        <v>46.6</v>
      </c>
      <c r="S52" s="259"/>
      <c r="T52" s="11"/>
      <c r="U52" s="137" t="s">
        <v>1483</v>
      </c>
      <c r="V52" s="12"/>
      <c r="W52" s="160">
        <v>42279</v>
      </c>
      <c r="X52" s="160">
        <v>42277</v>
      </c>
      <c r="Y52" s="11" t="str">
        <f>"DL_TW_"&amp;B52&amp;"_"&amp;Q52</f>
        <v>DL_TW_F14-107_Hot</v>
      </c>
      <c r="Z52" s="152"/>
      <c r="AA52" s="11"/>
      <c r="AB52" s="11"/>
      <c r="AC52" s="152"/>
      <c r="AD52" s="11"/>
      <c r="AE52" s="11"/>
      <c r="AF52" s="11"/>
      <c r="AG52" s="11"/>
      <c r="AH52" s="11"/>
      <c r="AI52" s="11"/>
      <c r="AJ52" s="11"/>
      <c r="AK52" s="11"/>
      <c r="AL52" s="11"/>
      <c r="AM52" s="57"/>
      <c r="AN52" s="57"/>
      <c r="AO52" s="57"/>
      <c r="AP52" s="57"/>
      <c r="AQ52" s="57"/>
    </row>
    <row r="53" spans="1:43" x14ac:dyDescent="0.3">
      <c r="A53" s="11" t="s">
        <v>240</v>
      </c>
      <c r="B53" s="54" t="s">
        <v>1117</v>
      </c>
      <c r="C53" s="11" t="s">
        <v>921</v>
      </c>
      <c r="D53" s="68" t="s">
        <v>922</v>
      </c>
      <c r="E53" s="133" t="s">
        <v>923</v>
      </c>
      <c r="F53" s="16">
        <v>42391</v>
      </c>
      <c r="G53" s="68">
        <v>21765353</v>
      </c>
      <c r="H53" s="14">
        <v>2016</v>
      </c>
      <c r="I53" s="14">
        <v>4</v>
      </c>
      <c r="J53" s="15">
        <v>15</v>
      </c>
      <c r="K53" s="15">
        <v>2</v>
      </c>
      <c r="L53" s="11" t="s">
        <v>1419</v>
      </c>
      <c r="M53" s="11" t="s">
        <v>921</v>
      </c>
      <c r="N53" s="11" t="s">
        <v>1179</v>
      </c>
      <c r="O53" s="11" t="s">
        <v>1180</v>
      </c>
      <c r="P53" s="129" t="s">
        <v>1527</v>
      </c>
      <c r="Q53" s="17" t="s">
        <v>1503</v>
      </c>
      <c r="R53" s="259">
        <v>19</v>
      </c>
      <c r="S53" s="259"/>
      <c r="T53" s="17"/>
      <c r="U53" s="138">
        <v>42300</v>
      </c>
      <c r="V53" s="18"/>
      <c r="W53" s="160">
        <v>42340</v>
      </c>
      <c r="X53" s="160">
        <v>42331</v>
      </c>
      <c r="Y53" s="11" t="str">
        <f>"DL_TW_"&amp;B53&amp;"_"&amp;Q53</f>
        <v>DL_TW_F14-109_Cold</v>
      </c>
      <c r="Z53" s="152">
        <v>42348</v>
      </c>
      <c r="AA53" s="11">
        <v>40</v>
      </c>
      <c r="AB53" s="11">
        <v>2.84</v>
      </c>
      <c r="AC53" s="152"/>
      <c r="AD53" s="12"/>
      <c r="AE53" s="12"/>
      <c r="AF53" s="12"/>
      <c r="AG53" s="12"/>
      <c r="AH53" s="12"/>
      <c r="AI53" s="12"/>
      <c r="AJ53" s="12"/>
      <c r="AK53" s="11"/>
      <c r="AL53" s="19"/>
      <c r="AM53" s="11"/>
      <c r="AN53" s="11"/>
    </row>
    <row r="54" spans="1:43" s="251" customFormat="1" x14ac:dyDescent="0.3">
      <c r="A54" s="11" t="s">
        <v>240</v>
      </c>
      <c r="B54" s="54" t="s">
        <v>1117</v>
      </c>
      <c r="C54" s="11" t="s">
        <v>921</v>
      </c>
      <c r="D54" s="68" t="s">
        <v>922</v>
      </c>
      <c r="E54" s="133" t="s">
        <v>923</v>
      </c>
      <c r="F54" s="16">
        <v>42391</v>
      </c>
      <c r="G54" s="68">
        <v>21765353</v>
      </c>
      <c r="H54" s="14">
        <v>2016</v>
      </c>
      <c r="I54" s="14">
        <v>4</v>
      </c>
      <c r="J54" s="15">
        <v>15</v>
      </c>
      <c r="K54" s="15">
        <v>2</v>
      </c>
      <c r="L54" s="11" t="s">
        <v>1419</v>
      </c>
      <c r="M54" s="11" t="s">
        <v>921</v>
      </c>
      <c r="N54" s="11" t="s">
        <v>1179</v>
      </c>
      <c r="O54" s="11" t="s">
        <v>1180</v>
      </c>
      <c r="P54" s="129" t="s">
        <v>1527</v>
      </c>
      <c r="Q54" s="17" t="s">
        <v>1504</v>
      </c>
      <c r="R54" s="259">
        <v>58</v>
      </c>
      <c r="S54" s="259"/>
      <c r="T54" s="17"/>
      <c r="U54" s="138">
        <v>42300</v>
      </c>
      <c r="V54" s="18"/>
      <c r="W54" s="160">
        <v>42340</v>
      </c>
      <c r="X54" s="160">
        <v>42331</v>
      </c>
      <c r="Y54" s="11" t="str">
        <f>"DL_TW_"&amp;B54&amp;"_"&amp;Q54</f>
        <v>DL_TW_F14-109_Hot</v>
      </c>
      <c r="Z54" s="152"/>
      <c r="AA54" s="11"/>
      <c r="AB54" s="11"/>
      <c r="AC54" s="152"/>
      <c r="AD54" s="12"/>
      <c r="AE54" s="12"/>
      <c r="AF54" s="12"/>
      <c r="AG54" s="12"/>
      <c r="AH54" s="12"/>
      <c r="AI54" s="12"/>
      <c r="AJ54" s="12"/>
      <c r="AK54" s="11"/>
      <c r="AL54" s="19"/>
      <c r="AM54" s="11"/>
      <c r="AN54" s="11"/>
      <c r="AO54" s="87"/>
      <c r="AP54" s="87"/>
      <c r="AQ54" s="87"/>
    </row>
    <row r="55" spans="1:43" x14ac:dyDescent="0.3">
      <c r="A55" s="11" t="s">
        <v>240</v>
      </c>
      <c r="B55" s="54" t="s">
        <v>1119</v>
      </c>
      <c r="C55" s="68" t="s">
        <v>180</v>
      </c>
      <c r="D55" s="68" t="s">
        <v>181</v>
      </c>
      <c r="E55" s="133" t="s">
        <v>182</v>
      </c>
      <c r="F55" s="16">
        <v>42284</v>
      </c>
      <c r="G55" s="68">
        <v>27284531</v>
      </c>
      <c r="H55" s="14">
        <f>YEAR(F55)</f>
        <v>2015</v>
      </c>
      <c r="I55" s="14">
        <f>IF(F55&gt;(DATE(2015,12,31)),4,IF(F55&gt;(DATE(2015,6,30)),3,IF(F55&gt;(DATE(2014,12,31)),2,IF(F55&gt;(DATE(2014,8,1)),1,"NA"))))</f>
        <v>3</v>
      </c>
      <c r="J55" s="15">
        <v>21</v>
      </c>
      <c r="K55" s="15">
        <v>2</v>
      </c>
      <c r="L55" s="11" t="s">
        <v>1416</v>
      </c>
      <c r="M55" s="11" t="str">
        <f>C55</f>
        <v>Køge Gymnasium</v>
      </c>
      <c r="N55" s="11" t="s">
        <v>1181</v>
      </c>
      <c r="O55" s="11" t="s">
        <v>1182</v>
      </c>
      <c r="P55" s="68" t="str">
        <f>N55&amp;", "&amp;O55</f>
        <v>Gymnasievej 4, 4600 Køge</v>
      </c>
      <c r="Q55" s="138" t="s">
        <v>1503</v>
      </c>
      <c r="R55" s="259">
        <v>20</v>
      </c>
      <c r="S55" s="259"/>
      <c r="T55" s="17"/>
      <c r="U55" s="137" t="s">
        <v>1483</v>
      </c>
      <c r="V55" s="125"/>
      <c r="W55" s="160">
        <v>42279</v>
      </c>
      <c r="X55" s="160">
        <v>42276</v>
      </c>
      <c r="Y55" s="11" t="str">
        <f>"DL_TW_"&amp;B55&amp;"_"&amp;Q55</f>
        <v>DL_TW_F14-110_Cold</v>
      </c>
      <c r="Z55" s="152">
        <v>42282</v>
      </c>
      <c r="AA55" s="11">
        <v>40</v>
      </c>
      <c r="AB55" s="126" t="s">
        <v>1574</v>
      </c>
      <c r="AC55" s="152">
        <v>42284</v>
      </c>
      <c r="AD55" s="126"/>
      <c r="AE55" s="126"/>
      <c r="AF55" s="126"/>
      <c r="AG55" s="126"/>
      <c r="AH55" s="126"/>
      <c r="AI55" s="126"/>
      <c r="AJ55" s="126"/>
      <c r="AK55" s="126"/>
      <c r="AL55" s="126"/>
      <c r="AM55" s="12"/>
      <c r="AN55" s="11"/>
      <c r="AO55" s="19"/>
      <c r="AP55" s="11"/>
      <c r="AQ55" s="11"/>
    </row>
    <row r="56" spans="1:43" s="251" customFormat="1" x14ac:dyDescent="0.3">
      <c r="A56" s="11" t="s">
        <v>240</v>
      </c>
      <c r="B56" s="54" t="s">
        <v>1119</v>
      </c>
      <c r="C56" s="68" t="s">
        <v>180</v>
      </c>
      <c r="D56" s="68" t="s">
        <v>181</v>
      </c>
      <c r="E56" s="133" t="s">
        <v>182</v>
      </c>
      <c r="F56" s="16">
        <v>42284</v>
      </c>
      <c r="G56" s="68">
        <v>27284531</v>
      </c>
      <c r="H56" s="14">
        <f>YEAR(F56)</f>
        <v>2015</v>
      </c>
      <c r="I56" s="14">
        <f>IF(F56&gt;(DATE(2015,12,31)),4,IF(F56&gt;(DATE(2015,6,30)),3,IF(F56&gt;(DATE(2014,12,31)),2,IF(F56&gt;(DATE(2014,8,1)),1,"NA"))))</f>
        <v>3</v>
      </c>
      <c r="J56" s="15">
        <v>21</v>
      </c>
      <c r="K56" s="15">
        <v>2</v>
      </c>
      <c r="L56" s="11" t="s">
        <v>1416</v>
      </c>
      <c r="M56" s="11" t="str">
        <f>C56</f>
        <v>Køge Gymnasium</v>
      </c>
      <c r="N56" s="11" t="s">
        <v>1181</v>
      </c>
      <c r="O56" s="11" t="s">
        <v>1182</v>
      </c>
      <c r="P56" s="68" t="str">
        <f>N56&amp;", "&amp;O56</f>
        <v>Gymnasievej 4, 4600 Køge</v>
      </c>
      <c r="Q56" s="138" t="s">
        <v>1504</v>
      </c>
      <c r="R56" s="259">
        <v>54</v>
      </c>
      <c r="S56" s="259"/>
      <c r="T56" s="17"/>
      <c r="U56" s="137" t="s">
        <v>1483</v>
      </c>
      <c r="V56" s="125"/>
      <c r="W56" s="160">
        <v>42279</v>
      </c>
      <c r="X56" s="160">
        <v>42276</v>
      </c>
      <c r="Y56" s="11" t="str">
        <f>"DL_TW_"&amp;B56&amp;"_"&amp;Q56</f>
        <v>DL_TW_F14-110_Hot</v>
      </c>
      <c r="Z56" s="152"/>
      <c r="AA56" s="11"/>
      <c r="AB56" s="126"/>
      <c r="AC56" s="152"/>
      <c r="AD56" s="126"/>
      <c r="AE56" s="126"/>
      <c r="AF56" s="126"/>
      <c r="AG56" s="126"/>
      <c r="AH56" s="126"/>
      <c r="AI56" s="126"/>
      <c r="AJ56" s="126"/>
      <c r="AK56" s="126"/>
      <c r="AL56" s="126"/>
      <c r="AM56" s="12"/>
      <c r="AN56" s="11"/>
      <c r="AO56" s="19"/>
      <c r="AP56" s="11"/>
      <c r="AQ56" s="11"/>
    </row>
    <row r="57" spans="1:43" x14ac:dyDescent="0.3">
      <c r="A57" s="57" t="s">
        <v>240</v>
      </c>
      <c r="B57" s="68" t="s">
        <v>1693</v>
      </c>
      <c r="C57" s="57" t="s">
        <v>50</v>
      </c>
      <c r="D57" s="57" t="s">
        <v>1719</v>
      </c>
      <c r="E57" s="94" t="s">
        <v>1736</v>
      </c>
      <c r="F57" s="113">
        <v>42376</v>
      </c>
      <c r="G57" s="173">
        <v>60731927</v>
      </c>
      <c r="H57" s="14">
        <v>2016</v>
      </c>
      <c r="I57" s="14"/>
      <c r="J57" s="14"/>
      <c r="K57" s="14"/>
      <c r="L57" s="11" t="s">
        <v>1419</v>
      </c>
      <c r="M57" s="11" t="str">
        <f>C57</f>
        <v>Espergærde Gymnasium og HF</v>
      </c>
      <c r="N57" s="11" t="s">
        <v>933</v>
      </c>
      <c r="O57" s="11" t="s">
        <v>1422</v>
      </c>
      <c r="P57" s="68" t="str">
        <f>N57&amp;", "&amp;O57</f>
        <v>Gymnasievej 2, 3060 Espergærde</v>
      </c>
      <c r="Q57" s="15" t="s">
        <v>1503</v>
      </c>
      <c r="R57" s="57">
        <v>13.5</v>
      </c>
      <c r="S57" s="300" t="s">
        <v>2123</v>
      </c>
      <c r="T57" s="11" t="s">
        <v>1774</v>
      </c>
      <c r="U57" s="138" t="s">
        <v>2122</v>
      </c>
      <c r="V57" s="17"/>
      <c r="W57" s="301">
        <v>42395</v>
      </c>
      <c r="X57" s="301">
        <v>42388</v>
      </c>
      <c r="Y57" s="87" t="s">
        <v>2125</v>
      </c>
      <c r="Z57" s="312">
        <v>42395</v>
      </c>
      <c r="AA57" s="57"/>
      <c r="AB57" s="57"/>
      <c r="AC57" s="57"/>
      <c r="AD57" s="57"/>
      <c r="AE57" s="57"/>
      <c r="AF57" s="57"/>
      <c r="AG57" s="57"/>
      <c r="AH57" s="95"/>
      <c r="AI57" s="57"/>
      <c r="AL57" s="88"/>
      <c r="AM57" s="57"/>
      <c r="AN57" s="57"/>
      <c r="AO57" s="95"/>
    </row>
    <row r="58" spans="1:43" s="251" customFormat="1" x14ac:dyDescent="0.3">
      <c r="A58" s="57" t="s">
        <v>240</v>
      </c>
      <c r="B58" s="68" t="s">
        <v>1693</v>
      </c>
      <c r="C58" s="57" t="s">
        <v>50</v>
      </c>
      <c r="D58" s="57" t="s">
        <v>1719</v>
      </c>
      <c r="E58" s="94" t="s">
        <v>1736</v>
      </c>
      <c r="F58" s="113">
        <v>42376</v>
      </c>
      <c r="G58" s="173">
        <v>60731927</v>
      </c>
      <c r="H58" s="14">
        <v>2016</v>
      </c>
      <c r="I58" s="14"/>
      <c r="J58" s="14"/>
      <c r="K58" s="14"/>
      <c r="L58" s="11" t="s">
        <v>1419</v>
      </c>
      <c r="M58" s="11" t="str">
        <f>C58</f>
        <v>Espergærde Gymnasium og HF</v>
      </c>
      <c r="N58" s="11" t="s">
        <v>933</v>
      </c>
      <c r="O58" s="11" t="s">
        <v>1422</v>
      </c>
      <c r="P58" s="68" t="str">
        <f>N58&amp;", "&amp;O58</f>
        <v>Gymnasievej 2, 3060 Espergærde</v>
      </c>
      <c r="Q58" s="15" t="s">
        <v>1504</v>
      </c>
      <c r="R58" s="57">
        <v>39</v>
      </c>
      <c r="S58" s="300" t="s">
        <v>2123</v>
      </c>
      <c r="T58" s="11" t="s">
        <v>1774</v>
      </c>
      <c r="U58" s="138" t="s">
        <v>2122</v>
      </c>
      <c r="V58" s="17"/>
      <c r="W58" s="301">
        <v>42395</v>
      </c>
      <c r="X58" s="301">
        <v>42388</v>
      </c>
      <c r="Y58" s="87" t="s">
        <v>2124</v>
      </c>
      <c r="Z58" s="18"/>
      <c r="AA58" s="57"/>
      <c r="AB58" s="57"/>
      <c r="AC58" s="57"/>
      <c r="AD58" s="57"/>
      <c r="AE58" s="57"/>
      <c r="AF58" s="57"/>
      <c r="AG58" s="57"/>
      <c r="AH58" s="95"/>
      <c r="AI58" s="57"/>
      <c r="AJ58" s="88"/>
      <c r="AK58" s="88"/>
      <c r="AL58" s="88"/>
      <c r="AM58" s="57"/>
      <c r="AN58" s="57"/>
      <c r="AO58" s="95"/>
      <c r="AP58" s="87"/>
      <c r="AQ58" s="87"/>
    </row>
    <row r="59" spans="1:43" x14ac:dyDescent="0.3">
      <c r="A59" s="88" t="s">
        <v>240</v>
      </c>
      <c r="B59" s="88" t="s">
        <v>1381</v>
      </c>
      <c r="C59" s="88" t="s">
        <v>637</v>
      </c>
      <c r="D59" s="88" t="s">
        <v>636</v>
      </c>
      <c r="E59" s="114" t="s">
        <v>638</v>
      </c>
      <c r="F59" s="258">
        <v>42411</v>
      </c>
      <c r="G59" s="304">
        <v>30483062</v>
      </c>
      <c r="H59" s="14">
        <v>2016</v>
      </c>
      <c r="I59" s="14">
        <v>4</v>
      </c>
      <c r="J59" s="302">
        <v>25</v>
      </c>
      <c r="K59" s="302">
        <v>1</v>
      </c>
      <c r="L59" s="88" t="s">
        <v>1416</v>
      </c>
      <c r="M59" s="11" t="s">
        <v>637</v>
      </c>
      <c r="N59" s="88" t="s">
        <v>1173</v>
      </c>
      <c r="O59" s="88" t="s">
        <v>1174</v>
      </c>
      <c r="P59" s="129" t="s">
        <v>1530</v>
      </c>
      <c r="Q59" s="17" t="s">
        <v>1503</v>
      </c>
      <c r="R59" s="308">
        <v>11</v>
      </c>
      <c r="S59" s="308" t="s">
        <v>2105</v>
      </c>
      <c r="T59" s="17" t="s">
        <v>2106</v>
      </c>
      <c r="U59" s="138">
        <v>42300</v>
      </c>
      <c r="V59" s="309"/>
      <c r="W59" s="306">
        <v>42388</v>
      </c>
      <c r="X59" s="306">
        <v>42383</v>
      </c>
      <c r="Y59" s="11" t="str">
        <f>"DL_TW_"&amp;B59&amp;"_"&amp;Q59</f>
        <v>DL_TW_F15-002_Cold</v>
      </c>
      <c r="Z59" s="307">
        <v>42395</v>
      </c>
      <c r="AA59" s="88"/>
      <c r="AB59" s="88"/>
      <c r="AC59" s="307"/>
      <c r="AD59" s="88"/>
      <c r="AK59" s="11"/>
      <c r="AL59" s="88"/>
      <c r="AM59" s="88"/>
      <c r="AN59" s="88"/>
      <c r="AO59" s="88"/>
      <c r="AP59" s="88"/>
      <c r="AQ59" s="88"/>
    </row>
    <row r="60" spans="1:43" s="251" customFormat="1" x14ac:dyDescent="0.3">
      <c r="A60" s="87" t="s">
        <v>240</v>
      </c>
      <c r="B60" s="87" t="s">
        <v>1381</v>
      </c>
      <c r="C60" s="87" t="s">
        <v>637</v>
      </c>
      <c r="D60" s="87" t="s">
        <v>636</v>
      </c>
      <c r="E60" s="133" t="s">
        <v>638</v>
      </c>
      <c r="F60" s="99">
        <v>42411</v>
      </c>
      <c r="G60" s="100">
        <v>30483062</v>
      </c>
      <c r="H60" s="14">
        <v>2016</v>
      </c>
      <c r="I60" s="14">
        <v>4</v>
      </c>
      <c r="J60" s="101">
        <v>25</v>
      </c>
      <c r="K60" s="101">
        <v>1</v>
      </c>
      <c r="L60" s="87" t="s">
        <v>1416</v>
      </c>
      <c r="M60" s="11" t="s">
        <v>637</v>
      </c>
      <c r="N60" s="87" t="s">
        <v>1173</v>
      </c>
      <c r="O60" s="87" t="s">
        <v>1174</v>
      </c>
      <c r="P60" s="129" t="s">
        <v>1530</v>
      </c>
      <c r="Q60" s="17" t="s">
        <v>1504</v>
      </c>
      <c r="R60" s="262">
        <v>53</v>
      </c>
      <c r="S60" s="262" t="s">
        <v>2105</v>
      </c>
      <c r="T60" s="17" t="s">
        <v>2106</v>
      </c>
      <c r="U60" s="138">
        <v>42300</v>
      </c>
      <c r="V60" s="111"/>
      <c r="W60" s="162">
        <v>42388</v>
      </c>
      <c r="X60" s="162">
        <v>42383</v>
      </c>
      <c r="Y60" s="11" t="str">
        <f>"DL_TW_"&amp;B60&amp;"_"&amp;Q60</f>
        <v>DL_TW_F15-002_Hot</v>
      </c>
      <c r="Z60" s="156"/>
      <c r="AA60" s="87"/>
      <c r="AB60" s="87"/>
      <c r="AC60" s="156"/>
      <c r="AD60" s="87"/>
      <c r="AE60" s="88"/>
      <c r="AF60" s="88"/>
      <c r="AG60" s="88"/>
      <c r="AH60" s="88"/>
      <c r="AI60" s="88"/>
      <c r="AJ60" s="88"/>
      <c r="AK60" s="11"/>
      <c r="AL60" s="87"/>
      <c r="AM60" s="87"/>
      <c r="AN60" s="87"/>
      <c r="AO60" s="87"/>
      <c r="AP60" s="87"/>
      <c r="AQ60" s="87"/>
    </row>
    <row r="61" spans="1:43" x14ac:dyDescent="0.3">
      <c r="A61" s="88" t="s">
        <v>240</v>
      </c>
      <c r="B61" s="88" t="s">
        <v>1383</v>
      </c>
      <c r="C61" s="88" t="s">
        <v>1521</v>
      </c>
      <c r="D61" s="88" t="s">
        <v>1205</v>
      </c>
      <c r="E61" s="114" t="s">
        <v>1206</v>
      </c>
      <c r="F61" s="258">
        <v>42410</v>
      </c>
      <c r="G61" s="304">
        <v>51208884</v>
      </c>
      <c r="H61" s="14">
        <v>2016</v>
      </c>
      <c r="I61" s="14">
        <v>4</v>
      </c>
      <c r="J61" s="302">
        <v>25</v>
      </c>
      <c r="K61" s="302">
        <v>2</v>
      </c>
      <c r="L61" s="88" t="s">
        <v>1415</v>
      </c>
      <c r="M61" s="11" t="s">
        <v>1521</v>
      </c>
      <c r="N61" s="88" t="s">
        <v>1171</v>
      </c>
      <c r="O61" s="88" t="s">
        <v>1172</v>
      </c>
      <c r="P61" s="129" t="s">
        <v>1529</v>
      </c>
      <c r="Q61" s="17" t="s">
        <v>1503</v>
      </c>
      <c r="R61" s="308">
        <v>14.9</v>
      </c>
      <c r="S61" s="308"/>
      <c r="T61" s="17"/>
      <c r="U61" s="138">
        <v>42300</v>
      </c>
      <c r="V61" s="309"/>
      <c r="W61" s="160">
        <v>42313</v>
      </c>
      <c r="X61" s="160">
        <v>42307</v>
      </c>
      <c r="Y61" s="11" t="str">
        <f>"DL_TW_"&amp;B61&amp;"_"&amp;Q61</f>
        <v>DL_TW_F15-004_Cold</v>
      </c>
      <c r="Z61" s="152">
        <v>42348</v>
      </c>
      <c r="AA61" s="24">
        <v>40</v>
      </c>
      <c r="AB61" s="88">
        <v>0.61599999999999999</v>
      </c>
      <c r="AC61" s="307"/>
      <c r="AD61" s="219"/>
      <c r="AE61" s="219"/>
      <c r="AF61" s="219"/>
      <c r="AG61" s="219"/>
      <c r="AH61" s="219"/>
      <c r="AI61" s="219"/>
      <c r="AJ61" s="219"/>
      <c r="AK61" s="11"/>
      <c r="AL61" s="88"/>
      <c r="AM61" s="88"/>
      <c r="AN61" s="88"/>
      <c r="AO61" s="88"/>
      <c r="AP61" s="88"/>
      <c r="AQ61" s="88"/>
    </row>
    <row r="62" spans="1:43" x14ac:dyDescent="0.3">
      <c r="A62" s="87" t="s">
        <v>240</v>
      </c>
      <c r="B62" s="87" t="s">
        <v>1383</v>
      </c>
      <c r="C62" s="87" t="s">
        <v>1521</v>
      </c>
      <c r="D62" s="87" t="s">
        <v>1205</v>
      </c>
      <c r="E62" s="133" t="s">
        <v>1206</v>
      </c>
      <c r="F62" s="99">
        <v>42410</v>
      </c>
      <c r="G62" s="100">
        <v>51208884</v>
      </c>
      <c r="H62" s="14">
        <v>2016</v>
      </c>
      <c r="I62" s="14">
        <v>4</v>
      </c>
      <c r="J62" s="101">
        <v>25</v>
      </c>
      <c r="K62" s="101">
        <v>2</v>
      </c>
      <c r="L62" s="87" t="s">
        <v>1415</v>
      </c>
      <c r="M62" s="11" t="s">
        <v>1521</v>
      </c>
      <c r="N62" s="87" t="s">
        <v>1171</v>
      </c>
      <c r="O62" s="87" t="s">
        <v>1172</v>
      </c>
      <c r="P62" s="129" t="s">
        <v>1529</v>
      </c>
      <c r="Q62" s="17" t="s">
        <v>1504</v>
      </c>
      <c r="R62" s="262">
        <v>44.9</v>
      </c>
      <c r="S62" s="262"/>
      <c r="T62" s="17"/>
      <c r="U62" s="138">
        <v>42300</v>
      </c>
      <c r="V62" s="111"/>
      <c r="W62" s="160">
        <v>42313</v>
      </c>
      <c r="X62" s="160">
        <v>42307</v>
      </c>
      <c r="Y62" s="11" t="str">
        <f>"DL_TW_"&amp;B62&amp;"_"&amp;Q62</f>
        <v>DL_TW_F15-004_Hot</v>
      </c>
      <c r="Z62" s="152"/>
      <c r="AA62" s="20"/>
      <c r="AC62" s="156"/>
      <c r="AD62" s="113"/>
      <c r="AE62" s="219"/>
      <c r="AF62" s="219"/>
      <c r="AG62" s="219"/>
      <c r="AH62" s="219"/>
      <c r="AI62" s="219"/>
      <c r="AJ62" s="219"/>
      <c r="AK62" s="11"/>
    </row>
    <row r="63" spans="1:43" x14ac:dyDescent="0.3">
      <c r="A63" s="68" t="s">
        <v>240</v>
      </c>
      <c r="B63" s="68" t="s">
        <v>1384</v>
      </c>
      <c r="C63" s="68" t="s">
        <v>1166</v>
      </c>
      <c r="D63" s="68" t="s">
        <v>1208</v>
      </c>
      <c r="E63" s="133" t="s">
        <v>1209</v>
      </c>
      <c r="F63" s="120">
        <v>42327</v>
      </c>
      <c r="G63" s="68">
        <v>61696739</v>
      </c>
      <c r="H63" s="14">
        <f>YEAR(F63)</f>
        <v>2015</v>
      </c>
      <c r="I63" s="14">
        <f>IF(F63&gt;(DATE(2015,12,31)),4,IF(F63&gt;(DATE(2015,6,30)),3,IF(F63&gt;(DATE(2014,12,31)),2,IF(F63&gt;(DATE(2014,8,1)),1,"NA"))))</f>
        <v>3</v>
      </c>
      <c r="J63" s="122">
        <v>22</v>
      </c>
      <c r="K63" s="122">
        <v>2</v>
      </c>
      <c r="L63" s="68" t="s">
        <v>1415</v>
      </c>
      <c r="M63" s="11" t="str">
        <f>C63</f>
        <v>Birkerød Gymnasium, HF, IB og Kostskole</v>
      </c>
      <c r="N63" s="68" t="s">
        <v>1177</v>
      </c>
      <c r="O63" s="68" t="s">
        <v>1178</v>
      </c>
      <c r="P63" s="68" t="str">
        <f>N63&amp;", "&amp;O63</f>
        <v>Søndervangen 56, 3460 Birkerød</v>
      </c>
      <c r="Q63" s="232" t="s">
        <v>1503</v>
      </c>
      <c r="R63" s="259">
        <v>25.9</v>
      </c>
      <c r="S63" s="259"/>
      <c r="T63" s="68" t="s">
        <v>1207</v>
      </c>
      <c r="U63" s="137" t="s">
        <v>1483</v>
      </c>
      <c r="V63" s="68"/>
      <c r="W63" s="159">
        <v>42279</v>
      </c>
      <c r="X63" s="159">
        <v>42278</v>
      </c>
      <c r="Y63" s="11" t="str">
        <f>"DL_TW_"&amp;B63&amp;"_"&amp;Q63</f>
        <v>DL_TW_F15-005_Cold</v>
      </c>
      <c r="Z63" s="152">
        <v>42282</v>
      </c>
      <c r="AA63" s="11">
        <v>40</v>
      </c>
      <c r="AB63" s="68">
        <v>0.63200000000000001</v>
      </c>
      <c r="AC63" s="154">
        <v>42327</v>
      </c>
      <c r="AD63" s="68">
        <v>16.3</v>
      </c>
      <c r="AE63" s="218" t="s">
        <v>2010</v>
      </c>
      <c r="AF63" s="57">
        <v>13.5</v>
      </c>
      <c r="AG63" s="218" t="s">
        <v>2010</v>
      </c>
      <c r="AH63" s="57">
        <v>37.1</v>
      </c>
      <c r="AI63" s="218" t="s">
        <v>2010</v>
      </c>
      <c r="AJ63" s="57">
        <v>15.3</v>
      </c>
      <c r="AK63" s="218" t="s">
        <v>2010</v>
      </c>
      <c r="AL63" s="68"/>
      <c r="AM63" s="57"/>
      <c r="AN63" s="57"/>
      <c r="AO63" s="57"/>
      <c r="AP63" s="57"/>
      <c r="AQ63" s="57"/>
    </row>
    <row r="64" spans="1:43" s="251" customFormat="1" x14ac:dyDescent="0.3">
      <c r="A64" s="68" t="s">
        <v>240</v>
      </c>
      <c r="B64" s="68" t="s">
        <v>1384</v>
      </c>
      <c r="C64" s="68" t="s">
        <v>1166</v>
      </c>
      <c r="D64" s="68" t="s">
        <v>1208</v>
      </c>
      <c r="E64" s="133" t="s">
        <v>1209</v>
      </c>
      <c r="F64" s="120">
        <v>42327</v>
      </c>
      <c r="G64" s="68">
        <v>61696739</v>
      </c>
      <c r="H64" s="14">
        <f>YEAR(F64)</f>
        <v>2015</v>
      </c>
      <c r="I64" s="14">
        <f>IF(F64&gt;(DATE(2015,12,31)),4,IF(F64&gt;(DATE(2015,6,30)),3,IF(F64&gt;(DATE(2014,12,31)),2,IF(F64&gt;(DATE(2014,8,1)),1,"NA"))))</f>
        <v>3</v>
      </c>
      <c r="J64" s="122">
        <v>22</v>
      </c>
      <c r="K64" s="122">
        <v>2</v>
      </c>
      <c r="L64" s="68" t="s">
        <v>1415</v>
      </c>
      <c r="M64" s="11" t="str">
        <f>C64</f>
        <v>Birkerød Gymnasium, HF, IB og Kostskole</v>
      </c>
      <c r="N64" s="68" t="s">
        <v>1177</v>
      </c>
      <c r="O64" s="68" t="s">
        <v>1178</v>
      </c>
      <c r="P64" s="68" t="str">
        <f>N64&amp;", "&amp;O64</f>
        <v>Søndervangen 56, 3460 Birkerød</v>
      </c>
      <c r="Q64" s="232" t="s">
        <v>1504</v>
      </c>
      <c r="R64" s="259">
        <v>53.3</v>
      </c>
      <c r="S64" s="259"/>
      <c r="T64" s="68" t="s">
        <v>1207</v>
      </c>
      <c r="U64" s="137" t="s">
        <v>1483</v>
      </c>
      <c r="V64" s="68"/>
      <c r="W64" s="159">
        <v>42279</v>
      </c>
      <c r="X64" s="159">
        <v>42278</v>
      </c>
      <c r="Y64" s="11" t="str">
        <f>"DL_TW_"&amp;B64&amp;"_"&amp;Q64</f>
        <v>DL_TW_F15-005_Hot</v>
      </c>
      <c r="Z64" s="152"/>
      <c r="AA64" s="11"/>
      <c r="AB64" s="68"/>
      <c r="AC64" s="154"/>
      <c r="AD64" s="68"/>
      <c r="AE64" s="57"/>
      <c r="AF64" s="57"/>
      <c r="AG64" s="57"/>
      <c r="AH64" s="57"/>
      <c r="AI64" s="57"/>
      <c r="AJ64" s="57"/>
      <c r="AK64" s="57"/>
      <c r="AL64" s="68"/>
      <c r="AM64" s="57"/>
      <c r="AN64" s="57"/>
      <c r="AO64" s="57"/>
      <c r="AP64" s="57"/>
      <c r="AQ64" s="57"/>
    </row>
    <row r="65" spans="1:43" x14ac:dyDescent="0.3">
      <c r="A65" s="68" t="s">
        <v>240</v>
      </c>
      <c r="B65" s="68" t="s">
        <v>1385</v>
      </c>
      <c r="C65" s="68" t="s">
        <v>1165</v>
      </c>
      <c r="D65" s="68" t="s">
        <v>1202</v>
      </c>
      <c r="E65" s="133" t="s">
        <v>1210</v>
      </c>
      <c r="F65" s="120">
        <v>42313</v>
      </c>
      <c r="G65" s="121">
        <v>25611514</v>
      </c>
      <c r="H65" s="14">
        <f>YEAR(F65)</f>
        <v>2015</v>
      </c>
      <c r="I65" s="14">
        <f>IF(F65&gt;(DATE(2015,12,31)),4,IF(F65&gt;(DATE(2015,6,30)),3,IF(F65&gt;(DATE(2014,12,31)),2,IF(F65&gt;(DATE(2014,8,1)),1,"NA"))))</f>
        <v>3</v>
      </c>
      <c r="J65" s="122">
        <v>15</v>
      </c>
      <c r="K65" s="122">
        <v>1</v>
      </c>
      <c r="L65" s="68" t="s">
        <v>1419</v>
      </c>
      <c r="M65" s="11" t="str">
        <f>C65</f>
        <v>Viby Gymnasium</v>
      </c>
      <c r="N65" s="68" t="s">
        <v>1169</v>
      </c>
      <c r="O65" s="68" t="s">
        <v>1170</v>
      </c>
      <c r="P65" s="68" t="str">
        <f>N65&amp;", "&amp;O65</f>
        <v>Søndervangs alle 45, 8260 Viby J</v>
      </c>
      <c r="Q65" s="232" t="s">
        <v>1503</v>
      </c>
      <c r="R65" s="259">
        <v>24</v>
      </c>
      <c r="S65" s="259"/>
      <c r="T65" s="68"/>
      <c r="U65" s="137" t="s">
        <v>1483</v>
      </c>
      <c r="V65" s="68"/>
      <c r="W65" s="160">
        <v>42298</v>
      </c>
      <c r="X65" s="159">
        <v>42296</v>
      </c>
      <c r="Y65" s="11" t="str">
        <f>"DL_TW_"&amp;B65&amp;"_"&amp;Q65</f>
        <v>DL_TW_F15-006_Cold</v>
      </c>
      <c r="Z65" s="152">
        <v>42298</v>
      </c>
      <c r="AA65" s="11">
        <v>40</v>
      </c>
      <c r="AB65" s="68">
        <v>0.17799999999999999</v>
      </c>
      <c r="AC65" s="154">
        <v>42325</v>
      </c>
      <c r="AD65" s="68">
        <v>28.9</v>
      </c>
      <c r="AE65" s="218" t="s">
        <v>2010</v>
      </c>
      <c r="AF65" s="57">
        <v>21.7</v>
      </c>
      <c r="AG65" s="218" t="s">
        <v>2010</v>
      </c>
      <c r="AH65" s="57">
        <v>23</v>
      </c>
      <c r="AI65" s="218" t="s">
        <v>2010</v>
      </c>
      <c r="AJ65" s="57">
        <v>9.7799999999999994</v>
      </c>
      <c r="AK65" s="218" t="s">
        <v>2010</v>
      </c>
      <c r="AL65" s="68"/>
      <c r="AM65" s="57"/>
      <c r="AN65" s="57"/>
      <c r="AO65" s="57"/>
      <c r="AP65" s="57"/>
      <c r="AQ65" s="57"/>
    </row>
    <row r="66" spans="1:43" x14ac:dyDescent="0.3">
      <c r="A66" s="68" t="s">
        <v>240</v>
      </c>
      <c r="B66" s="68" t="s">
        <v>1385</v>
      </c>
      <c r="C66" s="68" t="s">
        <v>1165</v>
      </c>
      <c r="D66" s="68" t="s">
        <v>1202</v>
      </c>
      <c r="E66" s="133" t="s">
        <v>1210</v>
      </c>
      <c r="F66" s="120">
        <v>42313</v>
      </c>
      <c r="G66" s="121">
        <v>25611514</v>
      </c>
      <c r="H66" s="14">
        <f>YEAR(F66)</f>
        <v>2015</v>
      </c>
      <c r="I66" s="14">
        <f>IF(F66&gt;(DATE(2015,12,31)),4,IF(F66&gt;(DATE(2015,6,30)),3,IF(F66&gt;(DATE(2014,12,31)),2,IF(F66&gt;(DATE(2014,8,1)),1,"NA"))))</f>
        <v>3</v>
      </c>
      <c r="J66" s="122">
        <v>15</v>
      </c>
      <c r="K66" s="122">
        <v>1</v>
      </c>
      <c r="L66" s="68" t="s">
        <v>1419</v>
      </c>
      <c r="M66" s="11" t="str">
        <f>C66</f>
        <v>Viby Gymnasium</v>
      </c>
      <c r="N66" s="68" t="s">
        <v>1169</v>
      </c>
      <c r="O66" s="68" t="s">
        <v>1170</v>
      </c>
      <c r="P66" s="68" t="str">
        <f>N66&amp;", "&amp;O66</f>
        <v>Søndervangs alle 45, 8260 Viby J</v>
      </c>
      <c r="Q66" s="232" t="s">
        <v>1504</v>
      </c>
      <c r="R66" s="259"/>
      <c r="S66" s="259"/>
      <c r="T66" s="68"/>
      <c r="U66" s="137" t="s">
        <v>1483</v>
      </c>
      <c r="V66" s="68"/>
      <c r="W66" s="160">
        <v>42298</v>
      </c>
      <c r="X66" s="159">
        <v>42296</v>
      </c>
      <c r="Y66" s="11" t="str">
        <f>"DL_TW_"&amp;B66&amp;"_"&amp;Q66</f>
        <v>DL_TW_F15-006_Hot</v>
      </c>
      <c r="Z66" s="154"/>
      <c r="AA66" s="68"/>
      <c r="AB66" s="68"/>
      <c r="AC66" s="154"/>
      <c r="AD66" s="68"/>
      <c r="AE66" s="57"/>
      <c r="AF66" s="57"/>
      <c r="AG66" s="57"/>
      <c r="AH66" s="57"/>
      <c r="AI66" s="57"/>
      <c r="AJ66" s="57"/>
      <c r="AK66" s="57"/>
      <c r="AL66" s="68"/>
      <c r="AM66" s="57"/>
      <c r="AN66" s="57"/>
      <c r="AO66" s="57"/>
      <c r="AP66" s="57"/>
      <c r="AQ66" s="57"/>
    </row>
    <row r="67" spans="1:43" s="251" customFormat="1" x14ac:dyDescent="0.3">
      <c r="A67" s="176" t="s">
        <v>240</v>
      </c>
      <c r="B67" s="176" t="s">
        <v>1387</v>
      </c>
      <c r="C67" s="176" t="s">
        <v>1167</v>
      </c>
      <c r="D67" s="176" t="s">
        <v>1213</v>
      </c>
      <c r="E67" s="244" t="s">
        <v>1214</v>
      </c>
      <c r="F67" s="233">
        <v>42332</v>
      </c>
      <c r="G67" s="241">
        <v>21424674</v>
      </c>
      <c r="H67" s="236">
        <f>YEAR(F67)</f>
        <v>2015</v>
      </c>
      <c r="I67" s="236">
        <f>IF(F67&gt;(DATE(2015,12,31)),4,IF(F67&gt;(DATE(2015,6,30)),3,IF(F67&gt;(DATE(2014,12,31)),2,IF(F67&gt;(DATE(2014,8,1)),1,"NA"))))</f>
        <v>3</v>
      </c>
      <c r="J67" s="237">
        <v>24</v>
      </c>
      <c r="K67" s="237">
        <v>2</v>
      </c>
      <c r="L67" s="176" t="s">
        <v>1416</v>
      </c>
      <c r="M67" s="175" t="str">
        <f>C67</f>
        <v>HTX-Vibenshus (KTS)</v>
      </c>
      <c r="N67" s="176" t="s">
        <v>1168</v>
      </c>
      <c r="O67" s="176" t="s">
        <v>1212</v>
      </c>
      <c r="P67" s="176" t="str">
        <f>N67&amp;", "&amp;O67</f>
        <v>Jagtvej 163, 2100</v>
      </c>
      <c r="Q67" s="242" t="s">
        <v>1503</v>
      </c>
      <c r="R67" s="261">
        <v>16</v>
      </c>
      <c r="S67" s="261"/>
      <c r="T67" s="176"/>
      <c r="U67" s="240" t="s">
        <v>1483</v>
      </c>
      <c r="V67" s="176"/>
      <c r="W67" s="216">
        <v>42313</v>
      </c>
      <c r="X67" s="216">
        <v>42310</v>
      </c>
      <c r="Y67" s="175" t="str">
        <f>"DL_TW_"&amp;B67&amp;"_"&amp;Q67</f>
        <v>DL_TW_F15-008_Cold</v>
      </c>
      <c r="Z67" s="243">
        <v>42324</v>
      </c>
      <c r="AA67" s="176">
        <v>40</v>
      </c>
      <c r="AB67" s="176">
        <v>1.25</v>
      </c>
      <c r="AC67" s="243"/>
      <c r="AD67" s="176"/>
      <c r="AE67" s="176"/>
      <c r="AF67" s="176"/>
      <c r="AG67" s="176"/>
      <c r="AH67" s="176"/>
      <c r="AI67" s="176"/>
      <c r="AJ67" s="176"/>
      <c r="AK67" s="176"/>
      <c r="AL67" s="176"/>
      <c r="AM67" s="176"/>
      <c r="AN67" s="176"/>
      <c r="AO67" s="176"/>
      <c r="AP67" s="176"/>
      <c r="AQ67" s="176"/>
    </row>
    <row r="68" spans="1:43" x14ac:dyDescent="0.3">
      <c r="A68" s="68" t="s">
        <v>240</v>
      </c>
      <c r="B68" s="68" t="s">
        <v>1387</v>
      </c>
      <c r="C68" s="68" t="s">
        <v>1167</v>
      </c>
      <c r="D68" s="68" t="s">
        <v>1213</v>
      </c>
      <c r="E68" s="133" t="s">
        <v>1214</v>
      </c>
      <c r="F68" s="120">
        <v>42332</v>
      </c>
      <c r="G68" s="121">
        <v>21424674</v>
      </c>
      <c r="H68" s="14">
        <f>YEAR(F68)</f>
        <v>2015</v>
      </c>
      <c r="I68" s="14">
        <f>IF(F68&gt;(DATE(2015,12,31)),4,IF(F68&gt;(DATE(2015,6,30)),3,IF(F68&gt;(DATE(2014,12,31)),2,IF(F68&gt;(DATE(2014,8,1)),1,"NA"))))</f>
        <v>3</v>
      </c>
      <c r="J68" s="122">
        <v>24</v>
      </c>
      <c r="K68" s="122">
        <v>2</v>
      </c>
      <c r="L68" s="68" t="s">
        <v>1416</v>
      </c>
      <c r="M68" s="11" t="str">
        <f>C68</f>
        <v>HTX-Vibenshus (KTS)</v>
      </c>
      <c r="N68" s="68" t="s">
        <v>1168</v>
      </c>
      <c r="O68" s="68" t="s">
        <v>1212</v>
      </c>
      <c r="P68" s="68" t="str">
        <f>N68&amp;", "&amp;O68</f>
        <v>Jagtvej 163, 2100</v>
      </c>
      <c r="Q68" s="232" t="s">
        <v>1504</v>
      </c>
      <c r="R68" s="259">
        <v>27</v>
      </c>
      <c r="S68" s="259"/>
      <c r="T68" s="68"/>
      <c r="U68" s="137" t="s">
        <v>1483</v>
      </c>
      <c r="V68" s="68"/>
      <c r="W68" s="159">
        <v>42313</v>
      </c>
      <c r="X68" s="159">
        <v>42310</v>
      </c>
      <c r="Y68" s="11" t="str">
        <f>"DL_TW_"&amp;B68&amp;"_"&amp;Q68</f>
        <v>DL_TW_F15-008_Hot</v>
      </c>
      <c r="Z68" s="154"/>
      <c r="AA68" s="68"/>
      <c r="AB68" s="68"/>
      <c r="AC68" s="154"/>
      <c r="AD68" s="68"/>
      <c r="AE68" s="57"/>
      <c r="AF68" s="57"/>
      <c r="AG68" s="57"/>
      <c r="AH68" s="57"/>
      <c r="AI68" s="57"/>
      <c r="AJ68" s="57"/>
      <c r="AK68" s="57"/>
      <c r="AL68" s="68"/>
      <c r="AM68" s="68"/>
      <c r="AN68" s="68"/>
      <c r="AO68" s="68"/>
      <c r="AP68" s="68"/>
      <c r="AQ68" s="68"/>
    </row>
    <row r="69" spans="1:43" s="88" customFormat="1" x14ac:dyDescent="0.3">
      <c r="A69" s="57" t="s">
        <v>240</v>
      </c>
      <c r="B69" s="57" t="s">
        <v>1390</v>
      </c>
      <c r="C69" s="57" t="s">
        <v>22</v>
      </c>
      <c r="D69" s="57" t="s">
        <v>1223</v>
      </c>
      <c r="E69" s="57" t="s">
        <v>1224</v>
      </c>
      <c r="F69" s="16">
        <v>42405</v>
      </c>
      <c r="G69" s="173">
        <v>21167586</v>
      </c>
      <c r="H69" s="14">
        <f>YEAR(F69)</f>
        <v>2016</v>
      </c>
      <c r="I69" s="14">
        <f>IF(E69&lt;DATE(2015,7,31),1,2)</f>
        <v>2</v>
      </c>
      <c r="J69" s="15">
        <v>26</v>
      </c>
      <c r="K69" s="15">
        <v>2</v>
      </c>
      <c r="L69" s="57" t="s">
        <v>1417</v>
      </c>
      <c r="M69" s="11" t="str">
        <f>C69</f>
        <v>Gentofte HF</v>
      </c>
      <c r="N69" s="57" t="s">
        <v>1067</v>
      </c>
      <c r="O69" s="57" t="s">
        <v>1068</v>
      </c>
      <c r="P69" s="57" t="str">
        <f>N69&amp;", "&amp;O69</f>
        <v>Dahlensstræde 5, 2820 Gentofte</v>
      </c>
      <c r="Q69" s="57" t="s">
        <v>1503</v>
      </c>
      <c r="R69" s="277">
        <v>11.7</v>
      </c>
      <c r="S69" s="298" t="s">
        <v>2063</v>
      </c>
      <c r="T69" s="17"/>
      <c r="U69" s="15"/>
      <c r="V69" s="17"/>
      <c r="W69" s="160">
        <v>42383</v>
      </c>
      <c r="X69" s="160">
        <v>42343</v>
      </c>
      <c r="Y69" s="11" t="str">
        <f>"DL_TW_"&amp;B69&amp;"_"&amp;Q69</f>
        <v>DL_TW_F15-011_Cold</v>
      </c>
      <c r="Z69" s="160">
        <v>42383</v>
      </c>
      <c r="AA69" s="11">
        <v>40</v>
      </c>
      <c r="AB69" s="57">
        <v>1.23</v>
      </c>
      <c r="AC69" s="57"/>
      <c r="AD69" s="57"/>
      <c r="AE69" s="57"/>
      <c r="AF69" s="95"/>
      <c r="AG69" s="11"/>
      <c r="AH69" s="19"/>
      <c r="AI69" s="11"/>
      <c r="AJ69" s="57"/>
      <c r="AK69" s="11"/>
      <c r="AL69" s="57"/>
      <c r="AM69" s="57"/>
      <c r="AN69" s="57"/>
      <c r="AO69" s="57"/>
      <c r="AP69" s="57"/>
      <c r="AQ69" s="57"/>
    </row>
    <row r="70" spans="1:43" x14ac:dyDescent="0.3">
      <c r="A70" s="68" t="s">
        <v>240</v>
      </c>
      <c r="B70" s="68" t="s">
        <v>1391</v>
      </c>
      <c r="C70" s="67" t="s">
        <v>1635</v>
      </c>
      <c r="D70" s="68" t="s">
        <v>2070</v>
      </c>
      <c r="E70" s="133" t="s">
        <v>2071</v>
      </c>
      <c r="F70" s="120">
        <v>42304</v>
      </c>
      <c r="G70" s="121">
        <v>28251979</v>
      </c>
      <c r="H70" s="14">
        <f>YEAR(F70)</f>
        <v>2015</v>
      </c>
      <c r="I70" s="14">
        <f>IF(F70&gt;(DATE(2015,12,31)),4,IF(F70&gt;(DATE(2015,6,30)),3,IF(F70&gt;(DATE(2014,12,31)),2,IF(F70&gt;(DATE(2014,8,1)),1,"NA"))))</f>
        <v>3</v>
      </c>
      <c r="J70" s="122">
        <v>26</v>
      </c>
      <c r="K70" s="122">
        <v>1</v>
      </c>
      <c r="L70" s="68" t="s">
        <v>1416</v>
      </c>
      <c r="M70" s="11" t="str">
        <f>C70</f>
        <v>Høje-Taastrup Gymnasium</v>
      </c>
      <c r="N70" s="68" t="s">
        <v>1225</v>
      </c>
      <c r="O70" s="68" t="s">
        <v>825</v>
      </c>
      <c r="P70" s="68" t="str">
        <f>N70&amp;", "&amp;O70</f>
        <v>Frøgård alle 2, 2630 Taastrup</v>
      </c>
      <c r="Q70" s="232" t="s">
        <v>1503</v>
      </c>
      <c r="R70" s="259">
        <v>18</v>
      </c>
      <c r="S70" s="259"/>
      <c r="T70" s="68"/>
      <c r="U70" s="137" t="s">
        <v>1483</v>
      </c>
      <c r="V70" s="68"/>
      <c r="W70" s="159">
        <v>42011</v>
      </c>
      <c r="X70" s="159">
        <v>42298</v>
      </c>
      <c r="Y70" s="11" t="str">
        <f>"DL_TW_"&amp;B70&amp;"_"&amp;Q70</f>
        <v>DL_TW_F15-012_Cold</v>
      </c>
      <c r="Z70" s="160">
        <v>42383</v>
      </c>
      <c r="AA70" s="68">
        <v>40</v>
      </c>
      <c r="AB70" s="68">
        <v>7.64</v>
      </c>
      <c r="AC70" s="154"/>
      <c r="AD70" s="68"/>
      <c r="AE70" s="57"/>
      <c r="AF70" s="57"/>
      <c r="AG70" s="57"/>
      <c r="AH70" s="57"/>
      <c r="AI70" s="57"/>
      <c r="AJ70" s="57"/>
      <c r="AK70" s="57"/>
      <c r="AL70" s="68"/>
      <c r="AM70" s="57"/>
      <c r="AN70" s="57"/>
      <c r="AO70" s="57"/>
      <c r="AP70" s="57"/>
      <c r="AQ70" s="57"/>
    </row>
    <row r="71" spans="1:43" x14ac:dyDescent="0.3">
      <c r="A71" s="68" t="s">
        <v>240</v>
      </c>
      <c r="B71" s="68" t="s">
        <v>1391</v>
      </c>
      <c r="C71" s="67" t="s">
        <v>1635</v>
      </c>
      <c r="D71" s="68" t="s">
        <v>2070</v>
      </c>
      <c r="E71" s="133" t="s">
        <v>2071</v>
      </c>
      <c r="F71" s="120">
        <v>42304</v>
      </c>
      <c r="G71" s="121">
        <v>28251979</v>
      </c>
      <c r="H71" s="14">
        <f>YEAR(F71)</f>
        <v>2015</v>
      </c>
      <c r="I71" s="14">
        <f>IF(F71&gt;(DATE(2015,12,31)),4,IF(F71&gt;(DATE(2015,6,30)),3,IF(F71&gt;(DATE(2014,12,31)),2,IF(F71&gt;(DATE(2014,8,1)),1,"NA"))))</f>
        <v>3</v>
      </c>
      <c r="J71" s="122">
        <v>26</v>
      </c>
      <c r="K71" s="122">
        <v>1</v>
      </c>
      <c r="L71" s="68" t="s">
        <v>1416</v>
      </c>
      <c r="M71" s="11" t="str">
        <f>C71</f>
        <v>Høje-Taastrup Gymnasium</v>
      </c>
      <c r="N71" s="68" t="s">
        <v>1225</v>
      </c>
      <c r="O71" s="68" t="s">
        <v>825</v>
      </c>
      <c r="P71" s="68" t="str">
        <f>N71&amp;", "&amp;O71</f>
        <v>Frøgård alle 2, 2630 Taastrup</v>
      </c>
      <c r="Q71" s="232" t="s">
        <v>1504</v>
      </c>
      <c r="R71" s="259">
        <v>21</v>
      </c>
      <c r="S71" s="259"/>
      <c r="T71" s="68"/>
      <c r="U71" s="137" t="s">
        <v>1483</v>
      </c>
      <c r="V71" s="68"/>
      <c r="W71" s="159">
        <v>42011</v>
      </c>
      <c r="X71" s="159">
        <v>42298</v>
      </c>
      <c r="Y71" s="11" t="str">
        <f>"DL_TW_"&amp;B71&amp;"_"&amp;Q71</f>
        <v>DL_TW_F15-012_Hot</v>
      </c>
      <c r="Z71" s="154"/>
      <c r="AA71" s="68"/>
      <c r="AB71" s="68"/>
      <c r="AC71" s="154"/>
      <c r="AD71" s="68"/>
      <c r="AE71" s="57"/>
      <c r="AF71" s="57"/>
      <c r="AG71" s="57"/>
      <c r="AH71" s="57"/>
      <c r="AI71" s="57"/>
      <c r="AJ71" s="57"/>
      <c r="AK71" s="57"/>
      <c r="AL71" s="68"/>
      <c r="AM71" s="57"/>
      <c r="AN71" s="57"/>
      <c r="AO71" s="57"/>
      <c r="AP71" s="57"/>
      <c r="AQ71" s="57"/>
    </row>
    <row r="72" spans="1:43" x14ac:dyDescent="0.3">
      <c r="A72" s="68" t="s">
        <v>240</v>
      </c>
      <c r="B72" s="68" t="s">
        <v>1394</v>
      </c>
      <c r="C72" s="68" t="s">
        <v>82</v>
      </c>
      <c r="D72" s="68" t="s">
        <v>640</v>
      </c>
      <c r="E72" s="267" t="s">
        <v>641</v>
      </c>
      <c r="F72" s="120">
        <v>42321</v>
      </c>
      <c r="G72" s="121">
        <v>30258217</v>
      </c>
      <c r="H72" s="14">
        <f>YEAR(F72)</f>
        <v>2015</v>
      </c>
      <c r="I72" s="14">
        <f>IF(F72&gt;(DATE(2015,12,31)),4,IF(F72&gt;(DATE(2015,6,30)),3,IF(F72&gt;(DATE(2014,12,31)),2,IF(F72&gt;(DATE(2014,8,1)),1,"NA"))))</f>
        <v>3</v>
      </c>
      <c r="J72" s="122">
        <v>20</v>
      </c>
      <c r="K72" s="122">
        <v>1</v>
      </c>
      <c r="L72" s="68" t="s">
        <v>1415</v>
      </c>
      <c r="M72" s="11" t="str">
        <f>C72</f>
        <v>Frederiksberg Gymnasium</v>
      </c>
      <c r="N72" s="68" t="s">
        <v>1231</v>
      </c>
      <c r="O72" s="68" t="s">
        <v>1232</v>
      </c>
      <c r="P72" s="68" t="str">
        <f>N72&amp;", "&amp;O72</f>
        <v>Falkoner Plads 2, 2000 Frederiksberg C</v>
      </c>
      <c r="Q72" s="138"/>
      <c r="R72" s="259"/>
      <c r="S72" s="259"/>
      <c r="T72" s="68" t="s">
        <v>1230</v>
      </c>
      <c r="U72" s="137" t="s">
        <v>1483</v>
      </c>
      <c r="V72" s="12"/>
      <c r="W72" s="160"/>
      <c r="X72" s="160"/>
      <c r="Y72" s="11" t="str">
        <f>"DL_TW_"&amp;B72&amp;"_"&amp;Q72</f>
        <v>DL_TW_F15-016_</v>
      </c>
      <c r="Z72" s="152"/>
      <c r="AA72" s="11"/>
      <c r="AB72" s="11"/>
      <c r="AC72" s="152"/>
      <c r="AD72" s="11"/>
      <c r="AE72" s="11"/>
      <c r="AF72" s="11"/>
      <c r="AG72" s="11"/>
      <c r="AH72" s="11"/>
      <c r="AI72" s="11"/>
      <c r="AJ72" s="11"/>
      <c r="AK72" s="11"/>
      <c r="AL72" s="11"/>
      <c r="AM72" s="57"/>
      <c r="AN72" s="57"/>
      <c r="AO72" s="57"/>
      <c r="AP72" s="57"/>
      <c r="AQ72" s="57"/>
    </row>
    <row r="73" spans="1:43" x14ac:dyDescent="0.3">
      <c r="A73" s="11" t="s">
        <v>240</v>
      </c>
      <c r="B73" s="68" t="s">
        <v>1400</v>
      </c>
      <c r="C73" s="11" t="s">
        <v>1631</v>
      </c>
      <c r="D73" s="11" t="s">
        <v>1408</v>
      </c>
      <c r="E73" s="133" t="s">
        <v>1409</v>
      </c>
      <c r="F73" s="120">
        <v>42285</v>
      </c>
      <c r="G73" s="11">
        <v>26783639</v>
      </c>
      <c r="H73" s="14">
        <f>YEAR(F73)</f>
        <v>2015</v>
      </c>
      <c r="I73" s="14">
        <f>IF(F73&gt;(DATE(2015,12,31)),4,IF(F73&gt;(DATE(2015,6,30)),3,IF(F73&gt;(DATE(2014,12,31)),2,IF(F73&gt;(DATE(2014,8,1)),1,"NA"))))</f>
        <v>3</v>
      </c>
      <c r="J73" s="15">
        <v>30</v>
      </c>
      <c r="K73" s="15">
        <v>2</v>
      </c>
      <c r="L73" s="68" t="s">
        <v>1416</v>
      </c>
      <c r="M73" s="11" t="str">
        <f>C73</f>
        <v>Falkonergårdens Gymnasium og HF-Kursus</v>
      </c>
      <c r="N73" s="11" t="s">
        <v>1410</v>
      </c>
      <c r="O73" s="11" t="s">
        <v>1411</v>
      </c>
      <c r="P73" s="68" t="str">
        <f>N73&amp;", "&amp;O73</f>
        <v>Sønderjyllands Alle 25, 2000 Frederiksberg</v>
      </c>
      <c r="Q73" s="15"/>
      <c r="R73" s="259"/>
      <c r="S73" s="259"/>
      <c r="T73" s="11" t="s">
        <v>1412</v>
      </c>
      <c r="U73" s="138" t="s">
        <v>235</v>
      </c>
      <c r="V73" s="12"/>
      <c r="W73" s="160"/>
      <c r="Y73" s="11" t="str">
        <f>"DL_TW_"&amp;B73&amp;"_"&amp;Q73</f>
        <v>DL_TW_F15-019_</v>
      </c>
      <c r="Z73" s="265"/>
      <c r="AA73" s="11"/>
      <c r="AB73" s="11"/>
      <c r="AC73" s="152"/>
      <c r="AD73" s="11"/>
      <c r="AE73" s="11"/>
      <c r="AF73" s="11"/>
      <c r="AG73" s="11"/>
      <c r="AH73" s="11"/>
      <c r="AI73" s="11"/>
      <c r="AJ73" s="11"/>
      <c r="AK73" s="11"/>
      <c r="AL73" s="11"/>
      <c r="AM73" s="57"/>
      <c r="AN73" s="57"/>
      <c r="AO73" s="57"/>
      <c r="AP73" s="57"/>
      <c r="AQ73" s="57"/>
    </row>
    <row r="74" spans="1:43" x14ac:dyDescent="0.3">
      <c r="A74" s="11" t="s">
        <v>240</v>
      </c>
      <c r="B74" s="68" t="s">
        <v>1401</v>
      </c>
      <c r="C74" s="11" t="s">
        <v>50</v>
      </c>
      <c r="D74" s="11" t="s">
        <v>1413</v>
      </c>
      <c r="E74" s="133" t="s">
        <v>1414</v>
      </c>
      <c r="F74" s="120">
        <v>42318</v>
      </c>
      <c r="G74" s="11">
        <v>21929989</v>
      </c>
      <c r="H74" s="14">
        <f>YEAR(F74)</f>
        <v>2015</v>
      </c>
      <c r="I74" s="14">
        <f>IF(F74&gt;(DATE(2015,12,31)),4,IF(F74&gt;(DATE(2015,6,30)),3,IF(F74&gt;(DATE(2014,12,31)),2,IF(F74&gt;(DATE(2014,8,1)),1,"NA"))))</f>
        <v>3</v>
      </c>
      <c r="J74" s="15">
        <v>30</v>
      </c>
      <c r="K74" s="15">
        <v>1</v>
      </c>
      <c r="L74" s="68" t="s">
        <v>1415</v>
      </c>
      <c r="M74" s="11" t="str">
        <f>C74</f>
        <v>Espergærde Gymnasium og HF</v>
      </c>
      <c r="N74" s="11" t="s">
        <v>933</v>
      </c>
      <c r="O74" s="11" t="s">
        <v>1422</v>
      </c>
      <c r="P74" s="68" t="str">
        <f>N74&amp;", "&amp;O74</f>
        <v>Gymnasievej 2, 3060 Espergærde</v>
      </c>
      <c r="Q74" s="138" t="s">
        <v>1503</v>
      </c>
      <c r="R74" s="259">
        <v>17.399999999999999</v>
      </c>
      <c r="S74" s="259"/>
      <c r="T74" s="11" t="s">
        <v>1428</v>
      </c>
      <c r="U74" s="137" t="s">
        <v>1483</v>
      </c>
      <c r="V74" s="12"/>
      <c r="W74" s="160">
        <v>42310</v>
      </c>
      <c r="X74" s="160">
        <v>42304</v>
      </c>
      <c r="Y74" s="11" t="str">
        <f>"DL_TW_"&amp;B74&amp;"_"&amp;Q74</f>
        <v>DL_TW_F15-020_Cold</v>
      </c>
      <c r="Z74" s="152">
        <v>42313</v>
      </c>
      <c r="AA74" s="11">
        <v>125</v>
      </c>
      <c r="AB74" s="11">
        <v>0.52400000000000002</v>
      </c>
      <c r="AC74" s="152">
        <v>42318</v>
      </c>
      <c r="AD74" s="11"/>
      <c r="AE74" s="218" t="s">
        <v>2010</v>
      </c>
      <c r="AF74" s="11"/>
      <c r="AG74" s="218" t="s">
        <v>2010</v>
      </c>
      <c r="AH74" s="11"/>
      <c r="AI74" s="218" t="s">
        <v>2010</v>
      </c>
      <c r="AJ74" s="11"/>
      <c r="AK74" s="218" t="s">
        <v>2010</v>
      </c>
      <c r="AL74" s="11"/>
      <c r="AM74" s="57"/>
      <c r="AN74" s="57"/>
      <c r="AO74" s="57"/>
      <c r="AP74" s="57"/>
      <c r="AQ74" s="57"/>
    </row>
    <row r="75" spans="1:43" x14ac:dyDescent="0.3">
      <c r="A75" s="11" t="s">
        <v>240</v>
      </c>
      <c r="B75" s="88" t="s">
        <v>1402</v>
      </c>
      <c r="C75" s="11" t="s">
        <v>1423</v>
      </c>
      <c r="D75" s="11" t="s">
        <v>1424</v>
      </c>
      <c r="E75" s="114" t="s">
        <v>1425</v>
      </c>
      <c r="F75" s="258">
        <v>42349</v>
      </c>
      <c r="G75" s="11">
        <v>40783646</v>
      </c>
      <c r="H75" s="14">
        <v>2015</v>
      </c>
      <c r="I75" s="14">
        <v>3</v>
      </c>
      <c r="J75" s="15">
        <v>30</v>
      </c>
      <c r="K75" s="15">
        <v>1</v>
      </c>
      <c r="L75" s="11" t="s">
        <v>1421</v>
      </c>
      <c r="M75" s="11" t="s">
        <v>1423</v>
      </c>
      <c r="N75" s="11" t="s">
        <v>1426</v>
      </c>
      <c r="O75" s="11" t="s">
        <v>1427</v>
      </c>
      <c r="P75" s="129" t="s">
        <v>1524</v>
      </c>
      <c r="Q75" s="17" t="s">
        <v>1503</v>
      </c>
      <c r="R75" s="259">
        <v>13.5</v>
      </c>
      <c r="S75" s="259"/>
      <c r="T75" s="17"/>
      <c r="U75" s="138">
        <v>42300</v>
      </c>
      <c r="V75" s="18"/>
      <c r="W75" s="160">
        <v>42320</v>
      </c>
      <c r="X75" s="160"/>
      <c r="Y75" s="11" t="str">
        <f>"DL_TW_"&amp;B75&amp;"_"&amp;Q75</f>
        <v>DL_TW_F15-021_Cold</v>
      </c>
      <c r="Z75" s="152">
        <v>42334</v>
      </c>
      <c r="AA75" s="11">
        <v>40</v>
      </c>
      <c r="AB75" s="11">
        <v>0.97199999999999998</v>
      </c>
      <c r="AC75" s="152">
        <v>42349</v>
      </c>
      <c r="AD75" s="12"/>
      <c r="AE75" s="12"/>
      <c r="AF75" s="12"/>
      <c r="AG75" s="12"/>
      <c r="AH75" s="12"/>
      <c r="AI75" s="12"/>
      <c r="AJ75" s="12"/>
      <c r="AK75" s="11"/>
      <c r="AL75" s="11"/>
      <c r="AM75" s="11"/>
      <c r="AN75" s="11"/>
      <c r="AO75" s="88"/>
      <c r="AP75" s="88"/>
      <c r="AQ75" s="88"/>
    </row>
    <row r="76" spans="1:43" s="88" customFormat="1" x14ac:dyDescent="0.3">
      <c r="A76" s="11" t="s">
        <v>240</v>
      </c>
      <c r="B76" s="87" t="s">
        <v>1402</v>
      </c>
      <c r="C76" s="11" t="s">
        <v>1423</v>
      </c>
      <c r="D76" s="11" t="s">
        <v>1424</v>
      </c>
      <c r="E76" s="133" t="s">
        <v>1425</v>
      </c>
      <c r="F76" s="99">
        <v>42349</v>
      </c>
      <c r="G76" s="11">
        <v>40783646</v>
      </c>
      <c r="H76" s="14">
        <v>2015</v>
      </c>
      <c r="I76" s="14">
        <v>3</v>
      </c>
      <c r="J76" s="15">
        <v>30</v>
      </c>
      <c r="K76" s="15">
        <v>1</v>
      </c>
      <c r="L76" s="11" t="s">
        <v>1421</v>
      </c>
      <c r="M76" s="11" t="s">
        <v>1423</v>
      </c>
      <c r="N76" s="11" t="s">
        <v>1426</v>
      </c>
      <c r="O76" s="11" t="s">
        <v>1427</v>
      </c>
      <c r="P76" s="129" t="s">
        <v>1524</v>
      </c>
      <c r="Q76" s="17" t="s">
        <v>1504</v>
      </c>
      <c r="R76" s="259">
        <v>54</v>
      </c>
      <c r="S76" s="259"/>
      <c r="T76" s="17"/>
      <c r="U76" s="138">
        <v>42300</v>
      </c>
      <c r="V76" s="18"/>
      <c r="W76" s="160">
        <v>42320</v>
      </c>
      <c r="X76" s="160"/>
      <c r="Y76" s="11" t="str">
        <f>"DL_TW_"&amp;B76&amp;"_"&amp;Q76</f>
        <v>DL_TW_F15-021_Hot</v>
      </c>
      <c r="Z76" s="152"/>
      <c r="AA76" s="11"/>
      <c r="AB76" s="11"/>
      <c r="AC76" s="152"/>
      <c r="AD76" s="12"/>
      <c r="AE76" s="12"/>
      <c r="AF76" s="12"/>
      <c r="AG76" s="12"/>
      <c r="AH76" s="12"/>
      <c r="AI76" s="12"/>
      <c r="AJ76" s="12"/>
      <c r="AK76" s="11"/>
      <c r="AL76" s="11"/>
      <c r="AM76" s="11"/>
      <c r="AN76" s="11"/>
      <c r="AO76" s="87"/>
      <c r="AP76" s="87"/>
      <c r="AQ76" s="87"/>
    </row>
    <row r="77" spans="1:43" s="57" customFormat="1" x14ac:dyDescent="0.3">
      <c r="A77" s="11" t="s">
        <v>240</v>
      </c>
      <c r="B77" s="68" t="s">
        <v>1404</v>
      </c>
      <c r="C77" s="11" t="s">
        <v>633</v>
      </c>
      <c r="D77" s="11" t="s">
        <v>707</v>
      </c>
      <c r="E77" s="133" t="s">
        <v>709</v>
      </c>
      <c r="F77" s="120">
        <v>42320</v>
      </c>
      <c r="G77" s="11">
        <v>40685274</v>
      </c>
      <c r="H77" s="14">
        <f>YEAR(F77)</f>
        <v>2015</v>
      </c>
      <c r="I77" s="14">
        <f>IF(F77&gt;(DATE(2015,12,31)),4,IF(F77&gt;(DATE(2015,6,30)),3,IF(F77&gt;(DATE(2014,12,31)),2,IF(F77&gt;(DATE(2014,8,1)),1,"NA"))))</f>
        <v>3</v>
      </c>
      <c r="J77" s="15">
        <v>24</v>
      </c>
      <c r="K77" s="15">
        <v>1</v>
      </c>
      <c r="L77" s="68" t="s">
        <v>1415</v>
      </c>
      <c r="M77" s="11" t="str">
        <f>C77</f>
        <v>Vordingborg Gymnasium &amp; HF</v>
      </c>
      <c r="N77" s="11" t="s">
        <v>1429</v>
      </c>
      <c r="O77" s="11" t="s">
        <v>1430</v>
      </c>
      <c r="P77" s="68" t="str">
        <f>N77&amp;", "&amp;O77</f>
        <v>Chr. Richardtsvej 45, 4760 Vordingborg</v>
      </c>
      <c r="Q77" s="138" t="s">
        <v>1503</v>
      </c>
      <c r="R77" s="259">
        <v>18</v>
      </c>
      <c r="S77" s="259"/>
      <c r="T77" s="11" t="s">
        <v>1431</v>
      </c>
      <c r="U77" s="137" t="s">
        <v>1483</v>
      </c>
      <c r="V77" s="12"/>
      <c r="W77" s="160">
        <v>42299</v>
      </c>
      <c r="X77" s="160">
        <v>42286</v>
      </c>
      <c r="Y77" s="11" t="str">
        <f>"DL_TW_"&amp;B77&amp;"_"&amp;Q77</f>
        <v>DL_TW_F15-023_Cold</v>
      </c>
      <c r="Z77" s="152">
        <v>42313</v>
      </c>
      <c r="AA77" s="11">
        <v>125</v>
      </c>
      <c r="AB77" s="11" t="s">
        <v>1650</v>
      </c>
      <c r="AC77" s="152">
        <v>42320</v>
      </c>
      <c r="AD77" s="11">
        <v>17.899999999999999</v>
      </c>
      <c r="AE77" s="218" t="s">
        <v>2010</v>
      </c>
      <c r="AF77" s="11">
        <v>9.65</v>
      </c>
      <c r="AG77" s="218" t="s">
        <v>2010</v>
      </c>
      <c r="AH77" s="11">
        <v>11.4</v>
      </c>
      <c r="AI77" s="218" t="s">
        <v>2010</v>
      </c>
      <c r="AJ77" s="11">
        <v>8.2799999999999994</v>
      </c>
      <c r="AK77" s="218" t="s">
        <v>2010</v>
      </c>
      <c r="AL77" s="11"/>
    </row>
    <row r="78" spans="1:43" s="57" customFormat="1" x14ac:dyDescent="0.3">
      <c r="A78" s="11" t="s">
        <v>240</v>
      </c>
      <c r="B78" s="68" t="s">
        <v>1404</v>
      </c>
      <c r="C78" s="11" t="s">
        <v>633</v>
      </c>
      <c r="D78" s="11" t="s">
        <v>707</v>
      </c>
      <c r="E78" s="133" t="s">
        <v>709</v>
      </c>
      <c r="F78" s="120">
        <v>42320</v>
      </c>
      <c r="G78" s="11">
        <v>40685274</v>
      </c>
      <c r="H78" s="14">
        <f>YEAR(F78)</f>
        <v>2015</v>
      </c>
      <c r="I78" s="14">
        <f>IF(F78&gt;(DATE(2015,12,31)),4,IF(F78&gt;(DATE(2015,6,30)),3,IF(F78&gt;(DATE(2014,12,31)),2,IF(F78&gt;(DATE(2014,8,1)),1,"NA"))))</f>
        <v>3</v>
      </c>
      <c r="J78" s="15">
        <v>24</v>
      </c>
      <c r="K78" s="15">
        <v>1</v>
      </c>
      <c r="L78" s="68" t="s">
        <v>1415</v>
      </c>
      <c r="M78" s="11" t="str">
        <f>C78</f>
        <v>Vordingborg Gymnasium &amp; HF</v>
      </c>
      <c r="N78" s="11" t="s">
        <v>1429</v>
      </c>
      <c r="O78" s="11" t="s">
        <v>1430</v>
      </c>
      <c r="P78" s="68" t="str">
        <f>N78&amp;", "&amp;O78</f>
        <v>Chr. Richardtsvej 45, 4760 Vordingborg</v>
      </c>
      <c r="Q78" s="138" t="s">
        <v>1504</v>
      </c>
      <c r="R78" s="259">
        <v>50</v>
      </c>
      <c r="S78" s="259"/>
      <c r="T78" s="11" t="s">
        <v>1431</v>
      </c>
      <c r="U78" s="137" t="s">
        <v>1483</v>
      </c>
      <c r="V78" s="12"/>
      <c r="W78" s="160">
        <v>42299</v>
      </c>
      <c r="X78" s="160">
        <v>42286</v>
      </c>
      <c r="Y78" s="11" t="str">
        <f>"DL_TW_"&amp;B78&amp;"_"&amp;Q78</f>
        <v>DL_TW_F15-023_Hot</v>
      </c>
      <c r="Z78" s="152"/>
      <c r="AA78" s="11"/>
      <c r="AB78" s="11"/>
      <c r="AC78" s="152"/>
      <c r="AD78" s="11"/>
      <c r="AE78" s="11"/>
      <c r="AF78" s="11"/>
      <c r="AG78" s="11"/>
      <c r="AH78" s="11"/>
      <c r="AI78" s="11"/>
      <c r="AJ78" s="11"/>
      <c r="AK78" s="11"/>
      <c r="AL78" s="11"/>
    </row>
    <row r="79" spans="1:43" s="310" customFormat="1" x14ac:dyDescent="0.3">
      <c r="A79" s="11" t="s">
        <v>240</v>
      </c>
      <c r="B79" s="87" t="s">
        <v>1495</v>
      </c>
      <c r="C79" s="57" t="s">
        <v>59</v>
      </c>
      <c r="D79" s="57" t="s">
        <v>1497</v>
      </c>
      <c r="E79" s="133" t="s">
        <v>1498</v>
      </c>
      <c r="F79" s="16">
        <v>42347</v>
      </c>
      <c r="G79" s="57">
        <v>40941331</v>
      </c>
      <c r="H79" s="14">
        <v>2015</v>
      </c>
      <c r="I79" s="14">
        <v>3</v>
      </c>
      <c r="J79" s="15">
        <v>27</v>
      </c>
      <c r="K79" s="15">
        <v>1</v>
      </c>
      <c r="L79" s="87" t="s">
        <v>1416</v>
      </c>
      <c r="M79" s="11" t="s">
        <v>59</v>
      </c>
      <c r="N79" s="57" t="s">
        <v>978</v>
      </c>
      <c r="O79" s="57" t="s">
        <v>1233</v>
      </c>
      <c r="P79" s="68" t="str">
        <f>N79&amp;", "&amp;O79</f>
        <v>Buddinge Hovedgade 81, 2860 Søborg</v>
      </c>
      <c r="Q79" s="17"/>
      <c r="R79" s="262"/>
      <c r="S79" s="262"/>
      <c r="T79" s="17"/>
      <c r="U79" s="138">
        <v>42300</v>
      </c>
      <c r="V79" s="18"/>
      <c r="W79" s="160"/>
      <c r="X79" s="160"/>
      <c r="Y79" s="11" t="str">
        <f>"DL_TW_"&amp;B79&amp;"_"&amp;Q79</f>
        <v>DL_TW_F15-026_</v>
      </c>
      <c r="Z79" s="155"/>
      <c r="AA79" s="57"/>
      <c r="AB79" s="57"/>
      <c r="AC79" s="155"/>
      <c r="AD79" s="95"/>
      <c r="AE79" s="95"/>
      <c r="AF79" s="95"/>
      <c r="AG79" s="95"/>
      <c r="AH79" s="95"/>
      <c r="AI79" s="95"/>
      <c r="AJ79" s="95"/>
      <c r="AK79" s="57"/>
      <c r="AL79" s="88"/>
      <c r="AM79" s="88"/>
      <c r="AN79" s="88"/>
      <c r="AO79" s="87"/>
      <c r="AP79" s="87"/>
      <c r="AQ79" s="87"/>
    </row>
    <row r="80" spans="1:43" s="88" customFormat="1" x14ac:dyDescent="0.3">
      <c r="A80" s="57" t="s">
        <v>240</v>
      </c>
      <c r="B80" s="87" t="s">
        <v>1517</v>
      </c>
      <c r="C80" s="57" t="s">
        <v>26</v>
      </c>
      <c r="D80" s="57" t="s">
        <v>1518</v>
      </c>
      <c r="E80" s="133" t="s">
        <v>1519</v>
      </c>
      <c r="F80" s="16">
        <v>42314</v>
      </c>
      <c r="G80" s="57">
        <v>91250681</v>
      </c>
      <c r="H80" s="14">
        <v>2015</v>
      </c>
      <c r="I80" s="14">
        <v>3</v>
      </c>
      <c r="J80" s="15">
        <v>16</v>
      </c>
      <c r="K80" s="15">
        <v>1</v>
      </c>
      <c r="L80" s="87" t="s">
        <v>1415</v>
      </c>
      <c r="M80" s="11" t="s">
        <v>26</v>
      </c>
      <c r="N80" s="57" t="s">
        <v>793</v>
      </c>
      <c r="O80" s="57" t="s">
        <v>794</v>
      </c>
      <c r="P80" s="68" t="str">
        <f>N80&amp;", "&amp;O80</f>
        <v>Lautruphøj 9, 2750 Ballerup</v>
      </c>
      <c r="Q80" s="17" t="s">
        <v>1503</v>
      </c>
      <c r="R80" s="259">
        <v>21.5</v>
      </c>
      <c r="S80" s="259" t="s">
        <v>2064</v>
      </c>
      <c r="T80" s="17"/>
      <c r="U80" s="138">
        <v>42300</v>
      </c>
      <c r="V80" s="18"/>
      <c r="W80" s="160">
        <v>42325</v>
      </c>
      <c r="X80" s="160">
        <v>42319</v>
      </c>
      <c r="Y80" s="11" t="str">
        <f>"DL_TW_"&amp;B80&amp;"_"&amp;Q80</f>
        <v>DL_TW_F15-028_Cold</v>
      </c>
      <c r="Z80" s="155">
        <v>42387</v>
      </c>
      <c r="AA80" s="57">
        <v>40</v>
      </c>
      <c r="AB80" s="57" t="s">
        <v>1574</v>
      </c>
      <c r="AC80" s="155"/>
      <c r="AD80" s="95"/>
      <c r="AE80" s="95"/>
      <c r="AF80" s="95"/>
      <c r="AG80" s="95"/>
      <c r="AH80" s="95"/>
      <c r="AI80" s="95"/>
      <c r="AJ80" s="95"/>
      <c r="AK80" s="57"/>
      <c r="AO80" s="87"/>
      <c r="AP80" s="87"/>
      <c r="AQ80" s="87"/>
    </row>
    <row r="81" spans="1:43" s="311" customFormat="1" x14ac:dyDescent="0.3">
      <c r="A81" s="57" t="s">
        <v>240</v>
      </c>
      <c r="B81" s="87" t="s">
        <v>1517</v>
      </c>
      <c r="C81" s="57" t="s">
        <v>26</v>
      </c>
      <c r="D81" s="57" t="s">
        <v>1518</v>
      </c>
      <c r="E81" s="133" t="s">
        <v>1519</v>
      </c>
      <c r="F81" s="16">
        <v>42314</v>
      </c>
      <c r="G81" s="57">
        <v>91250681</v>
      </c>
      <c r="H81" s="14">
        <v>2015</v>
      </c>
      <c r="I81" s="14">
        <v>3</v>
      </c>
      <c r="J81" s="15">
        <v>16</v>
      </c>
      <c r="K81" s="15">
        <v>1</v>
      </c>
      <c r="L81" s="87" t="s">
        <v>1415</v>
      </c>
      <c r="M81" s="11" t="s">
        <v>26</v>
      </c>
      <c r="N81" s="57" t="s">
        <v>793</v>
      </c>
      <c r="O81" s="57" t="s">
        <v>794</v>
      </c>
      <c r="P81" s="68" t="str">
        <f>N81&amp;", "&amp;O81</f>
        <v>Lautruphøj 9, 2750 Ballerup</v>
      </c>
      <c r="Q81" s="17" t="s">
        <v>1504</v>
      </c>
      <c r="R81" s="259">
        <v>21.5</v>
      </c>
      <c r="S81" s="259"/>
      <c r="T81" s="17"/>
      <c r="U81" s="138">
        <v>42300</v>
      </c>
      <c r="V81" s="18"/>
      <c r="W81" s="160">
        <v>42325</v>
      </c>
      <c r="X81" s="160">
        <v>42319</v>
      </c>
      <c r="Y81" s="11" t="str">
        <f>"DL_TW_"&amp;B81&amp;"_"&amp;Q81</f>
        <v>DL_TW_F15-028_Hot</v>
      </c>
      <c r="Z81" s="155"/>
      <c r="AA81" s="57"/>
      <c r="AB81" s="57"/>
      <c r="AC81" s="155"/>
      <c r="AD81" s="95"/>
      <c r="AE81" s="95"/>
      <c r="AF81" s="95"/>
      <c r="AG81" s="95"/>
      <c r="AH81" s="95"/>
      <c r="AI81" s="95"/>
      <c r="AJ81" s="95"/>
      <c r="AK81" s="57"/>
      <c r="AL81" s="88"/>
      <c r="AM81" s="88"/>
      <c r="AN81" s="88"/>
      <c r="AO81" s="87"/>
      <c r="AP81" s="87"/>
      <c r="AQ81" s="87"/>
    </row>
    <row r="82" spans="1:43" s="88" customFormat="1" x14ac:dyDescent="0.3">
      <c r="A82" s="57" t="s">
        <v>240</v>
      </c>
      <c r="B82" s="68" t="s">
        <v>1603</v>
      </c>
      <c r="C82" s="57" t="s">
        <v>24</v>
      </c>
      <c r="D82" s="57" t="s">
        <v>1602</v>
      </c>
      <c r="E82" s="133" t="s">
        <v>184</v>
      </c>
      <c r="F82" s="16">
        <v>42467</v>
      </c>
      <c r="G82" s="57">
        <v>26364844</v>
      </c>
      <c r="H82" s="14">
        <f>YEAR(F82)</f>
        <v>2016</v>
      </c>
      <c r="I82" s="14">
        <f>IF(F82&lt;DATE(2015,7,31),1,2)</f>
        <v>2</v>
      </c>
      <c r="J82" s="14">
        <f>IF(F82&gt;(DATE(2015,12,31)),4,IF(F82&gt;(DATE(2015,6,30)),3,IF(F82&gt;(DATE(2014,12,31)),2,IF(F82&gt;(DATE(2014,8,1)),1,"NA"))))</f>
        <v>4</v>
      </c>
      <c r="K82" s="15">
        <v>29</v>
      </c>
      <c r="L82" s="68" t="s">
        <v>1417</v>
      </c>
      <c r="M82" s="11" t="str">
        <f>C82</f>
        <v>Allerød Gymnasium</v>
      </c>
      <c r="N82" s="57" t="s">
        <v>840</v>
      </c>
      <c r="O82" s="57" t="s">
        <v>841</v>
      </c>
      <c r="P82" s="68" t="str">
        <f>N82&amp;", "&amp;O82</f>
        <v>Rådhusvej 6, 3450 Allerød</v>
      </c>
      <c r="Q82" s="17" t="s">
        <v>1503</v>
      </c>
      <c r="R82" s="259">
        <v>11.3</v>
      </c>
      <c r="S82" s="259"/>
      <c r="T82" s="17" t="s">
        <v>1657</v>
      </c>
      <c r="U82" s="137" t="s">
        <v>1565</v>
      </c>
      <c r="V82" s="18"/>
      <c r="W82" s="160">
        <v>42328</v>
      </c>
      <c r="X82" s="160">
        <v>42325</v>
      </c>
      <c r="Y82" s="11" t="str">
        <f>"DL_TW_"&amp;B82&amp;"_"&amp;Q82</f>
        <v>DL_TW_F15-037_Cold</v>
      </c>
      <c r="Z82" s="155">
        <v>42348</v>
      </c>
      <c r="AA82" s="57">
        <v>40</v>
      </c>
      <c r="AB82" s="57">
        <v>1.06</v>
      </c>
      <c r="AC82" s="155"/>
      <c r="AD82" s="95"/>
      <c r="AE82" s="95"/>
      <c r="AF82" s="95"/>
      <c r="AG82" s="95"/>
      <c r="AH82" s="95"/>
      <c r="AI82" s="95"/>
      <c r="AJ82" s="95"/>
      <c r="AK82" s="57"/>
      <c r="AL82" s="57"/>
      <c r="AM82" s="57"/>
      <c r="AN82" s="57"/>
      <c r="AO82" s="57"/>
      <c r="AP82" s="57"/>
      <c r="AQ82" s="95"/>
    </row>
    <row r="83" spans="1:43" x14ac:dyDescent="0.3">
      <c r="A83" s="57" t="s">
        <v>240</v>
      </c>
      <c r="B83" s="68" t="s">
        <v>1603</v>
      </c>
      <c r="C83" s="57" t="s">
        <v>24</v>
      </c>
      <c r="D83" s="57" t="s">
        <v>1602</v>
      </c>
      <c r="E83" s="133" t="s">
        <v>184</v>
      </c>
      <c r="F83" s="16">
        <v>42467</v>
      </c>
      <c r="G83" s="57">
        <v>26364844</v>
      </c>
      <c r="H83" s="14">
        <f>YEAR(F83)</f>
        <v>2016</v>
      </c>
      <c r="I83" s="14">
        <f>IF(F83&lt;DATE(2015,7,31),1,2)</f>
        <v>2</v>
      </c>
      <c r="J83" s="14">
        <f>IF(F83&gt;(DATE(2015,12,31)),4,IF(F83&gt;(DATE(2015,6,30)),3,IF(F83&gt;(DATE(2014,12,31)),2,IF(F83&gt;(DATE(2014,8,1)),1,"NA"))))</f>
        <v>4</v>
      </c>
      <c r="K83" s="15">
        <v>29</v>
      </c>
      <c r="L83" s="68" t="s">
        <v>1417</v>
      </c>
      <c r="M83" s="11" t="str">
        <f>C83</f>
        <v>Allerød Gymnasium</v>
      </c>
      <c r="N83" s="57" t="s">
        <v>840</v>
      </c>
      <c r="O83" s="57" t="s">
        <v>841</v>
      </c>
      <c r="P83" s="68" t="str">
        <f>N83&amp;", "&amp;O83</f>
        <v>Rådhusvej 6, 3450 Allerød</v>
      </c>
      <c r="Q83" s="17" t="s">
        <v>1504</v>
      </c>
      <c r="R83" s="259">
        <v>49.1</v>
      </c>
      <c r="S83" s="259"/>
      <c r="T83" s="17"/>
      <c r="U83" s="137" t="s">
        <v>1565</v>
      </c>
      <c r="V83" s="18"/>
      <c r="W83" s="160">
        <v>42328</v>
      </c>
      <c r="X83" s="160">
        <v>42325</v>
      </c>
      <c r="Y83" s="11" t="str">
        <f>"DL_TW_"&amp;B83&amp;"_"&amp;Q83</f>
        <v>DL_TW_F15-037_Hot</v>
      </c>
      <c r="Z83" s="155"/>
      <c r="AA83" s="57"/>
      <c r="AB83" s="57"/>
      <c r="AC83" s="155"/>
      <c r="AD83" s="95"/>
      <c r="AE83" s="95"/>
      <c r="AF83" s="95"/>
      <c r="AG83" s="95"/>
      <c r="AH83" s="95"/>
      <c r="AI83" s="95"/>
      <c r="AJ83" s="95"/>
      <c r="AK83" s="57"/>
      <c r="AL83" s="57"/>
      <c r="AM83" s="57"/>
      <c r="AN83" s="57"/>
      <c r="AO83" s="57"/>
      <c r="AP83" s="57"/>
      <c r="AQ83" s="95"/>
    </row>
    <row r="84" spans="1:43" s="311" customFormat="1" x14ac:dyDescent="0.3">
      <c r="A84" s="176" t="s">
        <v>240</v>
      </c>
      <c r="B84" s="176" t="s">
        <v>1626</v>
      </c>
      <c r="C84" s="176" t="s">
        <v>6</v>
      </c>
      <c r="D84" s="176" t="s">
        <v>688</v>
      </c>
      <c r="E84" s="244" t="s">
        <v>689</v>
      </c>
      <c r="F84" s="233">
        <v>42333</v>
      </c>
      <c r="G84" s="176">
        <v>29861030</v>
      </c>
      <c r="H84" s="236">
        <f>YEAR(F84)</f>
        <v>2015</v>
      </c>
      <c r="I84" s="236">
        <f>IF(F84&lt;DATE(2015,7,31),1,2)</f>
        <v>2</v>
      </c>
      <c r="J84" s="236">
        <f>IF(F84&gt;(DATE(2015,12,31)),4,IF(F84&gt;(DATE(2015,6,30)),3,IF(F84&gt;(DATE(2014,12,31)),2,IF(F84&gt;(DATE(2014,8,1)),1,"NA"))))</f>
        <v>3</v>
      </c>
      <c r="K84" s="237">
        <v>20</v>
      </c>
      <c r="L84" s="176" t="s">
        <v>1420</v>
      </c>
      <c r="M84" s="175" t="str">
        <f>C84</f>
        <v>Ørestad Gymnasium</v>
      </c>
      <c r="N84" s="176" t="s">
        <v>1184</v>
      </c>
      <c r="O84" s="176" t="s">
        <v>1185</v>
      </c>
      <c r="P84" s="68" t="str">
        <f>N84&amp;", "&amp;O84</f>
        <v>Ørestad Boulevard 75, 2300 KBH S</v>
      </c>
      <c r="Q84" s="246" t="s">
        <v>1503</v>
      </c>
      <c r="R84" s="261">
        <v>54.3</v>
      </c>
      <c r="S84" s="261"/>
      <c r="T84" s="246"/>
      <c r="U84" s="175"/>
      <c r="V84" s="247"/>
      <c r="W84" s="216">
        <v>42320</v>
      </c>
      <c r="X84" s="216">
        <v>42317</v>
      </c>
      <c r="Y84" s="175" t="str">
        <f>"DL_TW_"&amp;B84&amp;"_"&amp;Q84</f>
        <v>DL_TW_F15-038_Cold</v>
      </c>
      <c r="Z84" s="243">
        <v>42324</v>
      </c>
      <c r="AA84" s="176">
        <v>40</v>
      </c>
      <c r="AB84" s="176">
        <v>0.874</v>
      </c>
      <c r="AC84" s="243"/>
      <c r="AD84" s="245"/>
      <c r="AE84" s="245"/>
      <c r="AF84" s="245"/>
      <c r="AG84" s="245"/>
      <c r="AH84" s="245"/>
      <c r="AI84" s="245"/>
      <c r="AJ84" s="245"/>
      <c r="AK84" s="176"/>
      <c r="AL84" s="176"/>
      <c r="AM84" s="176"/>
      <c r="AN84" s="176"/>
      <c r="AO84" s="176"/>
      <c r="AP84" s="176"/>
      <c r="AQ84" s="245"/>
    </row>
    <row r="85" spans="1:43" s="88" customFormat="1" x14ac:dyDescent="0.3">
      <c r="A85" s="57" t="s">
        <v>240</v>
      </c>
      <c r="B85" s="68" t="s">
        <v>1626</v>
      </c>
      <c r="C85" s="57" t="s">
        <v>6</v>
      </c>
      <c r="D85" s="57" t="s">
        <v>688</v>
      </c>
      <c r="E85" s="53" t="s">
        <v>689</v>
      </c>
      <c r="F85" s="16">
        <v>42333</v>
      </c>
      <c r="G85" s="57">
        <v>29861030</v>
      </c>
      <c r="H85" s="14">
        <f>YEAR(F85)</f>
        <v>2015</v>
      </c>
      <c r="I85" s="14">
        <f>IF(F85&lt;DATE(2015,7,31),1,2)</f>
        <v>2</v>
      </c>
      <c r="J85" s="14">
        <f>IF(F85&gt;(DATE(2015,12,31)),4,IF(F85&gt;(DATE(2015,6,30)),3,IF(F85&gt;(DATE(2014,12,31)),2,IF(F85&gt;(DATE(2014,8,1)),1,"NA"))))</f>
        <v>3</v>
      </c>
      <c r="K85" s="15">
        <v>20</v>
      </c>
      <c r="L85" s="68" t="s">
        <v>1420</v>
      </c>
      <c r="M85" s="11" t="str">
        <f>C85</f>
        <v>Ørestad Gymnasium</v>
      </c>
      <c r="N85" s="57" t="s">
        <v>1184</v>
      </c>
      <c r="O85" s="57" t="s">
        <v>1185</v>
      </c>
      <c r="P85" s="68" t="str">
        <f>N85&amp;", "&amp;O85</f>
        <v>Ørestad Boulevard 75, 2300 KBH S</v>
      </c>
      <c r="Q85" s="17" t="s">
        <v>1504</v>
      </c>
      <c r="R85" s="259">
        <v>12.5</v>
      </c>
      <c r="S85" s="259"/>
      <c r="T85" s="17"/>
      <c r="U85" s="11"/>
      <c r="V85" s="18"/>
      <c r="W85" s="160">
        <v>42320</v>
      </c>
      <c r="X85" s="160">
        <v>42317</v>
      </c>
      <c r="Y85" s="11" t="str">
        <f>"DL_TW_"&amp;B85&amp;"_"&amp;Q85</f>
        <v>DL_TW_F15-038_Hot</v>
      </c>
      <c r="Z85" s="155"/>
      <c r="AA85" s="57"/>
      <c r="AB85" s="57"/>
      <c r="AC85" s="155"/>
      <c r="AD85" s="95"/>
      <c r="AE85" s="95"/>
      <c r="AF85" s="95"/>
      <c r="AG85" s="95"/>
      <c r="AH85" s="95"/>
      <c r="AI85" s="95"/>
      <c r="AJ85" s="95"/>
      <c r="AK85" s="57"/>
      <c r="AL85" s="57"/>
      <c r="AM85" s="57"/>
      <c r="AN85" s="57"/>
      <c r="AO85" s="57"/>
      <c r="AP85" s="57"/>
      <c r="AQ85" s="95"/>
    </row>
    <row r="86" spans="1:43" s="57" customFormat="1" x14ac:dyDescent="0.3">
      <c r="A86" s="57" t="s">
        <v>240</v>
      </c>
      <c r="B86" s="57" t="s">
        <v>1681</v>
      </c>
      <c r="C86" s="88" t="s">
        <v>82</v>
      </c>
      <c r="D86" s="88" t="s">
        <v>1708</v>
      </c>
      <c r="E86" s="88" t="s">
        <v>1724</v>
      </c>
      <c r="F86" s="16">
        <v>42403</v>
      </c>
      <c r="G86" s="88"/>
      <c r="H86" s="88"/>
      <c r="I86" s="88"/>
      <c r="J86" s="88"/>
      <c r="K86" s="88"/>
      <c r="L86" s="88"/>
      <c r="M86" s="88" t="s">
        <v>82</v>
      </c>
      <c r="N86" s="11" t="s">
        <v>1410</v>
      </c>
      <c r="O86" s="11" t="s">
        <v>1411</v>
      </c>
      <c r="P86" s="57" t="str">
        <f>N86&amp;", "&amp;O86</f>
        <v>Sønderjyllands Alle 25, 2000 Frederiksberg</v>
      </c>
      <c r="Q86" s="302" t="s">
        <v>1503</v>
      </c>
      <c r="R86" s="303">
        <v>21.5</v>
      </c>
      <c r="S86" s="304"/>
      <c r="T86" s="88"/>
      <c r="U86" s="305"/>
      <c r="V86" s="88"/>
      <c r="W86" s="306">
        <v>42396</v>
      </c>
      <c r="X86" s="306">
        <v>42390</v>
      </c>
      <c r="Y86" s="11" t="str">
        <f>"DL_TW_"&amp;B86&amp;"_"&amp;Q86</f>
        <v>DL_TW_F15-042_Cold</v>
      </c>
      <c r="Z86" s="307">
        <v>42401</v>
      </c>
      <c r="AA86" s="88"/>
      <c r="AB86" s="88"/>
      <c r="AC86" s="152" t="s">
        <v>2137</v>
      </c>
      <c r="AD86" s="88"/>
      <c r="AE86" s="88"/>
      <c r="AF86" s="88"/>
      <c r="AG86" s="88"/>
      <c r="AH86" s="88"/>
      <c r="AI86" s="88"/>
      <c r="AJ86" s="88"/>
      <c r="AK86" s="88"/>
      <c r="AL86" s="88"/>
      <c r="AM86" s="88"/>
      <c r="AN86" s="88"/>
      <c r="AO86" s="88"/>
      <c r="AP86" s="88"/>
      <c r="AQ86" s="88"/>
    </row>
    <row r="87" spans="1:43" s="57" customFormat="1" x14ac:dyDescent="0.3">
      <c r="A87" s="57" t="s">
        <v>240</v>
      </c>
      <c r="B87" s="57" t="s">
        <v>1681</v>
      </c>
      <c r="C87" s="88" t="s">
        <v>82</v>
      </c>
      <c r="D87" s="88" t="s">
        <v>1708</v>
      </c>
      <c r="E87" s="88" t="s">
        <v>1724</v>
      </c>
      <c r="F87" s="16">
        <v>42403</v>
      </c>
      <c r="G87" s="88"/>
      <c r="H87" s="88"/>
      <c r="I87" s="88"/>
      <c r="J87" s="88"/>
      <c r="K87" s="88"/>
      <c r="L87" s="88"/>
      <c r="M87" s="88" t="s">
        <v>82</v>
      </c>
      <c r="N87" s="11" t="s">
        <v>1410</v>
      </c>
      <c r="O87" s="11" t="s">
        <v>1411</v>
      </c>
      <c r="P87" s="57" t="str">
        <f>N87&amp;", "&amp;O87</f>
        <v>Sønderjyllands Alle 25, 2000 Frederiksberg</v>
      </c>
      <c r="Q87" s="302" t="s">
        <v>1504</v>
      </c>
      <c r="R87" s="303">
        <v>49.7</v>
      </c>
      <c r="S87" s="304"/>
      <c r="T87" s="88"/>
      <c r="U87" s="305"/>
      <c r="V87" s="88"/>
      <c r="W87" s="306">
        <v>42396</v>
      </c>
      <c r="X87" s="306">
        <v>42390</v>
      </c>
      <c r="Y87" s="11" t="str">
        <f>"DL_TW_"&amp;B87&amp;"_"&amp;Q87</f>
        <v>DL_TW_F15-042_Hot</v>
      </c>
      <c r="Z87" s="307"/>
      <c r="AA87" s="88"/>
      <c r="AB87" s="88"/>
      <c r="AC87" s="307"/>
      <c r="AD87" s="88"/>
      <c r="AE87" s="88"/>
      <c r="AF87" s="88"/>
      <c r="AG87" s="88"/>
      <c r="AH87" s="88"/>
      <c r="AI87" s="88"/>
      <c r="AJ87" s="88"/>
      <c r="AK87" s="88"/>
      <c r="AL87" s="88"/>
      <c r="AM87" s="88"/>
      <c r="AN87" s="88"/>
      <c r="AO87" s="88"/>
      <c r="AP87" s="88"/>
      <c r="AQ87" s="88"/>
    </row>
    <row r="88" spans="1:43" s="57" customFormat="1" x14ac:dyDescent="0.3">
      <c r="A88" s="57" t="s">
        <v>240</v>
      </c>
      <c r="B88" s="57" t="s">
        <v>1695</v>
      </c>
      <c r="C88" s="57" t="s">
        <v>248</v>
      </c>
      <c r="D88" s="57" t="s">
        <v>1720</v>
      </c>
      <c r="E88" s="94" t="s">
        <v>1738</v>
      </c>
      <c r="F88" s="16">
        <v>42409</v>
      </c>
      <c r="G88" s="173">
        <v>29413443</v>
      </c>
      <c r="H88" s="14">
        <f>YEAR(F88)</f>
        <v>2016</v>
      </c>
      <c r="I88" s="14">
        <f>IF(F88&lt;DATE(2015,7,31),1,2)</f>
        <v>2</v>
      </c>
      <c r="J88" s="15">
        <v>27</v>
      </c>
      <c r="K88" s="15">
        <v>1</v>
      </c>
      <c r="L88" s="11" t="s">
        <v>1419</v>
      </c>
      <c r="M88" s="11" t="str">
        <f>C88</f>
        <v>Virum Gymnasium</v>
      </c>
      <c r="N88" s="57" t="s">
        <v>1748</v>
      </c>
      <c r="O88" s="57" t="s">
        <v>1758</v>
      </c>
      <c r="P88" s="57" t="str">
        <f>N88&amp;", "&amp;O88</f>
        <v>Fuglsangvej 66, 2830 Virum</v>
      </c>
      <c r="Q88" s="57" t="s">
        <v>2133</v>
      </c>
      <c r="R88" s="277">
        <v>20</v>
      </c>
      <c r="S88" s="95" t="s">
        <v>2135</v>
      </c>
      <c r="T88" s="17"/>
      <c r="U88" s="15"/>
      <c r="V88" s="17"/>
      <c r="W88" s="152">
        <v>42396</v>
      </c>
      <c r="X88" s="152">
        <v>42394</v>
      </c>
      <c r="Y88" s="11" t="str">
        <f>"DL_TW_"&amp;B88&amp;"_"&amp;Q88</f>
        <v>DL_TW_F15-058_Cold_1</v>
      </c>
      <c r="Z88" s="155">
        <v>42401</v>
      </c>
      <c r="AF88" s="95"/>
      <c r="AH88" s="88"/>
      <c r="AI88" s="88"/>
      <c r="AJ88" s="88"/>
      <c r="AM88" s="95"/>
    </row>
    <row r="89" spans="1:43" s="57" customFormat="1" x14ac:dyDescent="0.3">
      <c r="A89" s="57" t="s">
        <v>240</v>
      </c>
      <c r="B89" s="57" t="s">
        <v>1695</v>
      </c>
      <c r="C89" s="57" t="s">
        <v>248</v>
      </c>
      <c r="D89" s="57" t="s">
        <v>1720</v>
      </c>
      <c r="E89" s="94" t="s">
        <v>1738</v>
      </c>
      <c r="F89" s="16">
        <v>42409</v>
      </c>
      <c r="G89" s="173">
        <v>29413443</v>
      </c>
      <c r="H89" s="14">
        <f>YEAR(F89)</f>
        <v>2016</v>
      </c>
      <c r="I89" s="14">
        <f>IF(F89&lt;DATE(2015,7,31),1,2)</f>
        <v>2</v>
      </c>
      <c r="J89" s="15">
        <v>27</v>
      </c>
      <c r="K89" s="15">
        <v>1</v>
      </c>
      <c r="L89" s="11" t="s">
        <v>1419</v>
      </c>
      <c r="M89" s="11" t="str">
        <f>C89</f>
        <v>Virum Gymnasium</v>
      </c>
      <c r="N89" s="57" t="s">
        <v>1748</v>
      </c>
      <c r="O89" s="57" t="s">
        <v>1758</v>
      </c>
      <c r="P89" s="57" t="str">
        <f>N89&amp;", "&amp;O89</f>
        <v>Fuglsangvej 66, 2830 Virum</v>
      </c>
      <c r="Q89" s="57" t="s">
        <v>2134</v>
      </c>
      <c r="R89" s="277">
        <v>23</v>
      </c>
      <c r="S89" s="95" t="s">
        <v>2129</v>
      </c>
      <c r="T89" s="17"/>
      <c r="U89" s="15"/>
      <c r="V89" s="17"/>
      <c r="W89" s="152">
        <v>42396</v>
      </c>
      <c r="X89" s="152">
        <v>42394</v>
      </c>
      <c r="Y89" s="11" t="str">
        <f>"DL_TW_"&amp;B89&amp;"_"&amp;Q89</f>
        <v>DL_TW_F15-058_Cold_2</v>
      </c>
      <c r="Z89" s="155">
        <v>42401</v>
      </c>
      <c r="AF89" s="95"/>
      <c r="AH89" s="88"/>
      <c r="AI89" s="88"/>
      <c r="AJ89" s="88"/>
      <c r="AM89" s="95"/>
    </row>
    <row r="90" spans="1:43" s="57" customFormat="1" x14ac:dyDescent="0.3">
      <c r="A90" s="57" t="s">
        <v>240</v>
      </c>
      <c r="B90" s="57" t="s">
        <v>1695</v>
      </c>
      <c r="C90" s="57" t="s">
        <v>248</v>
      </c>
      <c r="D90" s="57" t="s">
        <v>1720</v>
      </c>
      <c r="E90" s="94" t="s">
        <v>1738</v>
      </c>
      <c r="F90" s="16">
        <v>42409</v>
      </c>
      <c r="G90" s="173">
        <v>29413443</v>
      </c>
      <c r="H90" s="14">
        <f>YEAR(F90)</f>
        <v>2016</v>
      </c>
      <c r="I90" s="14">
        <f>IF(F90&lt;DATE(2015,7,31),1,2)</f>
        <v>2</v>
      </c>
      <c r="J90" s="15">
        <v>27</v>
      </c>
      <c r="K90" s="15">
        <v>1</v>
      </c>
      <c r="L90" s="11" t="s">
        <v>1419</v>
      </c>
      <c r="M90" s="11" t="str">
        <f>C90</f>
        <v>Virum Gymnasium</v>
      </c>
      <c r="N90" s="57" t="s">
        <v>1748</v>
      </c>
      <c r="O90" s="57" t="s">
        <v>1758</v>
      </c>
      <c r="P90" s="57" t="str">
        <f>N90&amp;", "&amp;O90</f>
        <v>Fuglsangvej 66, 2830 Virum</v>
      </c>
      <c r="Q90" s="57" t="s">
        <v>2131</v>
      </c>
      <c r="R90" s="277">
        <v>48</v>
      </c>
      <c r="S90" s="95" t="s">
        <v>2135</v>
      </c>
      <c r="T90" s="17"/>
      <c r="U90" s="15"/>
      <c r="V90" s="17"/>
      <c r="W90" s="152">
        <v>42396</v>
      </c>
      <c r="X90" s="152">
        <v>42394</v>
      </c>
      <c r="Y90" s="11" t="str">
        <f>"DL_TW_"&amp;B90&amp;"_"&amp;Q90</f>
        <v>DL_TW_F15-058_Hot_1</v>
      </c>
      <c r="Z90" s="155"/>
      <c r="AF90" s="95"/>
      <c r="AH90" s="88"/>
      <c r="AI90" s="88"/>
      <c r="AJ90" s="88"/>
      <c r="AM90" s="95"/>
    </row>
    <row r="91" spans="1:43" s="88" customFormat="1" x14ac:dyDescent="0.3">
      <c r="A91" s="57" t="s">
        <v>240</v>
      </c>
      <c r="B91" s="57" t="s">
        <v>1695</v>
      </c>
      <c r="C91" s="57" t="s">
        <v>248</v>
      </c>
      <c r="D91" s="57" t="s">
        <v>1720</v>
      </c>
      <c r="E91" s="94" t="s">
        <v>1738</v>
      </c>
      <c r="F91" s="16">
        <v>42409</v>
      </c>
      <c r="G91" s="173">
        <v>29413443</v>
      </c>
      <c r="H91" s="14">
        <f>YEAR(F91)</f>
        <v>2016</v>
      </c>
      <c r="I91" s="14">
        <f>IF(F91&lt;DATE(2015,7,31),1,2)</f>
        <v>2</v>
      </c>
      <c r="J91" s="15">
        <v>27</v>
      </c>
      <c r="K91" s="15">
        <v>1</v>
      </c>
      <c r="L91" s="11" t="s">
        <v>1419</v>
      </c>
      <c r="M91" s="11" t="str">
        <f>C91</f>
        <v>Virum Gymnasium</v>
      </c>
      <c r="N91" s="57" t="s">
        <v>1748</v>
      </c>
      <c r="O91" s="57" t="s">
        <v>1758</v>
      </c>
      <c r="P91" s="57" t="str">
        <f>N91&amp;", "&amp;O91</f>
        <v>Fuglsangvej 66, 2830 Virum</v>
      </c>
      <c r="Q91" s="57" t="s">
        <v>2132</v>
      </c>
      <c r="R91" s="277">
        <v>43.5</v>
      </c>
      <c r="S91" s="95" t="s">
        <v>2130</v>
      </c>
      <c r="T91" s="17"/>
      <c r="U91" s="15"/>
      <c r="V91" s="17"/>
      <c r="W91" s="152">
        <v>42396</v>
      </c>
      <c r="X91" s="152">
        <v>42394</v>
      </c>
      <c r="Y91" s="11" t="str">
        <f>"DL_TW_"&amp;B91&amp;"_"&amp;Q91</f>
        <v>DL_TW_F15-058_Hot_2</v>
      </c>
      <c r="Z91" s="155"/>
      <c r="AA91" s="57"/>
      <c r="AB91" s="57"/>
      <c r="AC91" s="57"/>
      <c r="AD91" s="57"/>
      <c r="AE91" s="57"/>
      <c r="AF91" s="95"/>
      <c r="AG91" s="57"/>
      <c r="AK91" s="57"/>
      <c r="AL91" s="57"/>
      <c r="AM91" s="95"/>
      <c r="AN91" s="57"/>
      <c r="AO91" s="57"/>
      <c r="AP91" s="57"/>
      <c r="AQ91" s="57"/>
    </row>
    <row r="92" spans="1:43" s="88" customFormat="1" x14ac:dyDescent="0.3">
      <c r="A92" s="57" t="s">
        <v>240</v>
      </c>
      <c r="B92" s="57" t="s">
        <v>1951</v>
      </c>
      <c r="C92" s="57" t="s">
        <v>1965</v>
      </c>
      <c r="D92" s="57" t="s">
        <v>1966</v>
      </c>
      <c r="E92" s="94" t="s">
        <v>1967</v>
      </c>
      <c r="F92" s="16">
        <v>42388</v>
      </c>
      <c r="G92" s="173">
        <v>61995921</v>
      </c>
      <c r="H92" s="14">
        <f>YEAR(F92)</f>
        <v>2016</v>
      </c>
      <c r="I92" s="14">
        <f>IF(F92&lt;DATE(2015,7,31),1,2)</f>
        <v>2</v>
      </c>
      <c r="J92" s="15">
        <v>24</v>
      </c>
      <c r="K92" s="15">
        <v>1</v>
      </c>
      <c r="L92" s="57" t="s">
        <v>1415</v>
      </c>
      <c r="M92" s="11" t="str">
        <f>C92</f>
        <v>VUC Frederiksberg</v>
      </c>
      <c r="N92" s="57" t="s">
        <v>1968</v>
      </c>
      <c r="O92" s="57" t="s">
        <v>1232</v>
      </c>
      <c r="P92" s="57" t="str">
        <f>N92&amp;", "&amp;O92</f>
        <v>Falstersvej 3-5, 2000 Frederiksberg C</v>
      </c>
      <c r="Q92" s="57" t="s">
        <v>1503</v>
      </c>
      <c r="R92" s="277">
        <v>12</v>
      </c>
      <c r="S92" s="57"/>
      <c r="T92" s="17"/>
      <c r="U92" s="15" t="s">
        <v>235</v>
      </c>
      <c r="V92" s="17"/>
      <c r="W92" s="152">
        <v>42384</v>
      </c>
      <c r="X92" s="266">
        <v>42381</v>
      </c>
      <c r="Y92" s="11" t="str">
        <f>"DL_TW_"&amp;B92&amp;"_"&amp;Q92</f>
        <v>DL_TW_F15-064_Cold</v>
      </c>
      <c r="Z92" s="155">
        <v>42387</v>
      </c>
      <c r="AA92" s="57">
        <v>40</v>
      </c>
      <c r="AB92" s="57">
        <v>0.998</v>
      </c>
      <c r="AC92" s="57"/>
      <c r="AD92" s="57"/>
      <c r="AE92" s="57"/>
      <c r="AF92" s="95"/>
      <c r="AG92" s="57"/>
      <c r="AK92" s="57"/>
      <c r="AL92" s="57"/>
      <c r="AM92" s="95"/>
      <c r="AN92" s="57"/>
      <c r="AO92" s="57"/>
      <c r="AP92" s="57"/>
      <c r="AQ92" s="57"/>
    </row>
    <row r="93" spans="1:43" s="57" customFormat="1" ht="12.75" customHeight="1" x14ac:dyDescent="0.3">
      <c r="A93" s="57" t="s">
        <v>240</v>
      </c>
      <c r="B93" s="57" t="s">
        <v>1953</v>
      </c>
      <c r="C93" s="88" t="s">
        <v>1631</v>
      </c>
      <c r="D93" s="88" t="s">
        <v>1971</v>
      </c>
      <c r="E93" s="88" t="s">
        <v>1972</v>
      </c>
      <c r="F93" s="16">
        <v>42402</v>
      </c>
      <c r="G93" s="88"/>
      <c r="H93" s="88"/>
      <c r="I93" s="88"/>
      <c r="J93" s="88"/>
      <c r="K93" s="88"/>
      <c r="L93" s="88"/>
      <c r="M93" s="11" t="str">
        <f>C93</f>
        <v>Falkonergårdens Gymnasium og HF-Kursus</v>
      </c>
      <c r="N93" s="11" t="s">
        <v>1410</v>
      </c>
      <c r="O93" s="11" t="s">
        <v>1411</v>
      </c>
      <c r="P93" s="57" t="str">
        <f>N93&amp;", "&amp;O93</f>
        <v>Sønderjyllands Alle 25, 2000 Frederiksberg</v>
      </c>
      <c r="Q93" s="302" t="s">
        <v>1503</v>
      </c>
      <c r="R93" s="303">
        <v>13</v>
      </c>
      <c r="S93" s="304" t="s">
        <v>2126</v>
      </c>
      <c r="T93" s="88"/>
      <c r="U93" s="305"/>
      <c r="V93" s="88"/>
      <c r="W93" s="306">
        <v>42395</v>
      </c>
      <c r="X93" s="306">
        <v>42388</v>
      </c>
      <c r="Y93" s="11" t="str">
        <f>"DL_TW_"&amp;B93&amp;"_"&amp;Q93</f>
        <v>DL_TW_F15-066_Cold</v>
      </c>
      <c r="Z93" s="307">
        <v>42395</v>
      </c>
      <c r="AA93" s="88"/>
      <c r="AB93" s="88"/>
      <c r="AC93" s="152" t="s">
        <v>2136</v>
      </c>
      <c r="AD93" s="88"/>
      <c r="AE93" s="88"/>
      <c r="AF93" s="88"/>
      <c r="AG93" s="88"/>
      <c r="AH93" s="88"/>
      <c r="AI93" s="88"/>
      <c r="AJ93" s="88"/>
      <c r="AK93" s="88"/>
      <c r="AL93" s="88"/>
      <c r="AM93" s="88"/>
      <c r="AN93" s="88"/>
      <c r="AO93" s="88"/>
      <c r="AP93" s="88"/>
      <c r="AQ93" s="88"/>
    </row>
    <row r="94" spans="1:43" s="57" customFormat="1" x14ac:dyDescent="0.3">
      <c r="A94" s="57" t="s">
        <v>240</v>
      </c>
      <c r="B94" s="57" t="s">
        <v>1953</v>
      </c>
      <c r="C94" s="88" t="s">
        <v>1631</v>
      </c>
      <c r="D94" s="88" t="s">
        <v>1971</v>
      </c>
      <c r="E94" s="88" t="s">
        <v>1972</v>
      </c>
      <c r="F94" s="16">
        <v>42402</v>
      </c>
      <c r="G94" s="88"/>
      <c r="H94" s="88"/>
      <c r="I94" s="88"/>
      <c r="J94" s="88"/>
      <c r="K94" s="88"/>
      <c r="L94" s="88"/>
      <c r="M94" s="11" t="str">
        <f>C94</f>
        <v>Falkonergårdens Gymnasium og HF-Kursus</v>
      </c>
      <c r="N94" s="11" t="s">
        <v>1410</v>
      </c>
      <c r="O94" s="11" t="s">
        <v>1411</v>
      </c>
      <c r="P94" s="57" t="str">
        <f>N94&amp;", "&amp;O94</f>
        <v>Sønderjyllands Alle 25, 2000 Frederiksberg</v>
      </c>
      <c r="Q94" s="302" t="s">
        <v>1504</v>
      </c>
      <c r="R94" s="303">
        <v>53</v>
      </c>
      <c r="S94" s="304" t="s">
        <v>2126</v>
      </c>
      <c r="T94" s="88"/>
      <c r="U94" s="305"/>
      <c r="V94" s="88"/>
      <c r="W94" s="306">
        <v>42395</v>
      </c>
      <c r="X94" s="306">
        <v>42388</v>
      </c>
      <c r="Y94" s="11" t="str">
        <f>"DL_TW_"&amp;B94&amp;"_"&amp;Q94</f>
        <v>DL_TW_F15-066_Hot</v>
      </c>
      <c r="Z94" s="307"/>
      <c r="AA94" s="88"/>
      <c r="AB94" s="88"/>
      <c r="AC94" s="307"/>
      <c r="AD94" s="88"/>
      <c r="AE94" s="88"/>
      <c r="AF94" s="88"/>
      <c r="AG94" s="88"/>
      <c r="AH94" s="88"/>
      <c r="AI94" s="88"/>
      <c r="AJ94" s="88"/>
      <c r="AK94" s="88"/>
      <c r="AL94" s="88"/>
      <c r="AM94" s="88"/>
      <c r="AN94" s="88"/>
      <c r="AO94" s="88"/>
      <c r="AP94" s="88"/>
      <c r="AQ94" s="88"/>
    </row>
    <row r="95" spans="1:43" s="57" customFormat="1" x14ac:dyDescent="0.3">
      <c r="A95" s="57" t="s">
        <v>240</v>
      </c>
      <c r="B95" s="57" t="s">
        <v>1983</v>
      </c>
      <c r="C95" s="57" t="s">
        <v>1984</v>
      </c>
      <c r="D95" s="57" t="s">
        <v>1985</v>
      </c>
      <c r="E95" s="94" t="s">
        <v>1986</v>
      </c>
      <c r="F95" s="16">
        <v>42404</v>
      </c>
      <c r="G95" s="173">
        <v>25135959</v>
      </c>
      <c r="H95" s="14">
        <f>YEAR(F95)</f>
        <v>2016</v>
      </c>
      <c r="I95" s="14">
        <f>IF(F95&lt;DATE(2015,7,31),1,2)</f>
        <v>2</v>
      </c>
      <c r="J95" s="15">
        <v>28</v>
      </c>
      <c r="K95" s="15">
        <v>2</v>
      </c>
      <c r="L95" s="11" t="s">
        <v>1419</v>
      </c>
      <c r="M95" s="11" t="str">
        <f>C95</f>
        <v>Silkeborg Gymnasium</v>
      </c>
      <c r="N95" s="163" t="s">
        <v>1987</v>
      </c>
      <c r="O95" s="57" t="s">
        <v>1988</v>
      </c>
      <c r="P95" s="57" t="str">
        <f>N95&amp;", "&amp;O95</f>
        <v>Oslovej 10, 8600 Silkeborg</v>
      </c>
      <c r="Q95" s="302" t="s">
        <v>1503</v>
      </c>
      <c r="R95" s="303">
        <v>8</v>
      </c>
      <c r="S95" s="304" t="s">
        <v>2128</v>
      </c>
      <c r="T95" s="17"/>
      <c r="U95" s="15"/>
      <c r="V95" s="17"/>
      <c r="W95" s="152">
        <v>42396</v>
      </c>
      <c r="X95" s="266">
        <v>42395</v>
      </c>
      <c r="Y95" s="11" t="str">
        <f>"DL_TW_"&amp;B95&amp;"_"&amp;Q95</f>
        <v>DL_TW_F15-070_Cold</v>
      </c>
      <c r="Z95" s="155">
        <v>42401</v>
      </c>
      <c r="AC95" s="152" t="s">
        <v>2138</v>
      </c>
      <c r="AF95" s="95"/>
      <c r="AH95" s="88"/>
      <c r="AI95" s="88"/>
      <c r="AJ95" s="88"/>
      <c r="AM95" s="95"/>
    </row>
    <row r="96" spans="1:43" s="57" customFormat="1" x14ac:dyDescent="0.3">
      <c r="A96" s="57" t="s">
        <v>240</v>
      </c>
      <c r="B96" s="57" t="s">
        <v>1983</v>
      </c>
      <c r="C96" s="57" t="s">
        <v>1984</v>
      </c>
      <c r="D96" s="57" t="s">
        <v>1985</v>
      </c>
      <c r="E96" s="94" t="s">
        <v>1986</v>
      </c>
      <c r="F96" s="16">
        <v>42404</v>
      </c>
      <c r="G96" s="173">
        <v>25135959</v>
      </c>
      <c r="H96" s="14">
        <f>YEAR(F96)</f>
        <v>2016</v>
      </c>
      <c r="I96" s="14">
        <f>IF(F96&lt;DATE(2015,7,31),1,2)</f>
        <v>2</v>
      </c>
      <c r="J96" s="15">
        <v>28</v>
      </c>
      <c r="K96" s="15">
        <v>2</v>
      </c>
      <c r="L96" s="11" t="s">
        <v>1419</v>
      </c>
      <c r="M96" s="11" t="str">
        <f>C96</f>
        <v>Silkeborg Gymnasium</v>
      </c>
      <c r="N96" s="163" t="s">
        <v>1987</v>
      </c>
      <c r="O96" s="57" t="s">
        <v>1988</v>
      </c>
      <c r="P96" s="57" t="str">
        <f>N96&amp;", "&amp;O96</f>
        <v>Oslovej 10, 8600 Silkeborg</v>
      </c>
      <c r="Q96" s="302" t="s">
        <v>1504</v>
      </c>
      <c r="R96" s="303">
        <v>34</v>
      </c>
      <c r="S96" s="304" t="s">
        <v>2128</v>
      </c>
      <c r="T96" s="17"/>
      <c r="U96" s="15"/>
      <c r="V96" s="17"/>
      <c r="W96" s="152">
        <v>42396</v>
      </c>
      <c r="X96" s="266">
        <v>42395</v>
      </c>
      <c r="Y96" s="11" t="str">
        <f>"DL_TW_"&amp;B96&amp;"_"&amp;Q96</f>
        <v>DL_TW_F15-070_Hot</v>
      </c>
      <c r="Z96" s="155"/>
      <c r="AF96" s="95"/>
      <c r="AH96" s="88"/>
      <c r="AI96" s="88"/>
      <c r="AJ96" s="88"/>
      <c r="AM96" s="95"/>
    </row>
    <row r="97" spans="1:43" x14ac:dyDescent="0.3">
      <c r="A97" s="57" t="s">
        <v>240</v>
      </c>
      <c r="B97" s="68" t="s">
        <v>1993</v>
      </c>
      <c r="C97" s="11" t="s">
        <v>54</v>
      </c>
      <c r="D97" s="11" t="s">
        <v>2054</v>
      </c>
      <c r="E97" s="66" t="s">
        <v>1406</v>
      </c>
      <c r="F97" s="120">
        <v>42384</v>
      </c>
      <c r="G97" s="166">
        <v>29909774</v>
      </c>
      <c r="H97" s="14">
        <f>YEAR(F97)</f>
        <v>2016</v>
      </c>
      <c r="I97" s="14">
        <f>IF(F97&lt;DATE(2015,7,31),1,2)</f>
        <v>2</v>
      </c>
      <c r="J97" s="15">
        <v>25</v>
      </c>
      <c r="K97" s="15">
        <v>1</v>
      </c>
      <c r="L97" s="68" t="s">
        <v>1416</v>
      </c>
      <c r="M97" s="11" t="str">
        <f>C97</f>
        <v>Roskilde Gymnasium</v>
      </c>
      <c r="N97" s="11" t="s">
        <v>1407</v>
      </c>
      <c r="O97" s="11" t="s">
        <v>1174</v>
      </c>
      <c r="P97" s="68" t="str">
        <f>N97&amp;", "&amp;O97</f>
        <v>Domkirkepladsen 1, 4000 Roskilde</v>
      </c>
      <c r="Q97" s="101" t="s">
        <v>1503</v>
      </c>
      <c r="R97" s="279">
        <v>10</v>
      </c>
      <c r="S97" s="100" t="s">
        <v>2065</v>
      </c>
      <c r="T97" s="17"/>
      <c r="U97" s="15"/>
      <c r="V97" s="17"/>
      <c r="W97" s="152">
        <v>42384</v>
      </c>
      <c r="X97" s="266">
        <v>42383</v>
      </c>
      <c r="Y97" s="11" t="str">
        <f>"DL_TW_"&amp;B97&amp;"_"&amp;Q97</f>
        <v>DL_TW_F15-071_Cold</v>
      </c>
      <c r="Z97" s="152">
        <v>42387</v>
      </c>
      <c r="AA97" s="11">
        <v>40</v>
      </c>
      <c r="AB97" s="11">
        <v>0.81</v>
      </c>
      <c r="AC97" s="11"/>
      <c r="AD97" s="11"/>
      <c r="AE97" s="11"/>
      <c r="AF97" s="12"/>
      <c r="AG97" s="11"/>
      <c r="AH97" s="11"/>
      <c r="AI97" s="11"/>
      <c r="AJ97" s="11"/>
      <c r="AK97" s="11"/>
      <c r="AL97" s="11"/>
      <c r="AM97" s="12"/>
      <c r="AN97" s="57"/>
      <c r="AO97" s="57"/>
      <c r="AP97" s="57"/>
      <c r="AQ97" s="57"/>
    </row>
    <row r="98" spans="1:43" x14ac:dyDescent="0.3">
      <c r="A98" s="57" t="s">
        <v>240</v>
      </c>
      <c r="B98" s="68" t="s">
        <v>1993</v>
      </c>
      <c r="C98" s="11" t="s">
        <v>54</v>
      </c>
      <c r="D98" s="11" t="s">
        <v>2054</v>
      </c>
      <c r="E98" s="66" t="s">
        <v>1406</v>
      </c>
      <c r="F98" s="120">
        <v>42384</v>
      </c>
      <c r="G98" s="166">
        <v>29909774</v>
      </c>
      <c r="H98" s="14">
        <f>YEAR(F98)</f>
        <v>2016</v>
      </c>
      <c r="I98" s="14">
        <f>IF(F98&lt;DATE(2015,7,31),1,2)</f>
        <v>2</v>
      </c>
      <c r="J98" s="15">
        <v>25</v>
      </c>
      <c r="K98" s="15">
        <v>1</v>
      </c>
      <c r="L98" s="68" t="s">
        <v>1416</v>
      </c>
      <c r="M98" s="11" t="str">
        <f>C98</f>
        <v>Roskilde Gymnasium</v>
      </c>
      <c r="N98" s="11" t="s">
        <v>1407</v>
      </c>
      <c r="O98" s="11" t="s">
        <v>1174</v>
      </c>
      <c r="P98" s="68" t="str">
        <f>N98&amp;", "&amp;O98</f>
        <v>Domkirkepladsen 1, 4000 Roskilde</v>
      </c>
      <c r="Q98" s="101" t="s">
        <v>1504</v>
      </c>
      <c r="R98" s="279">
        <v>49</v>
      </c>
      <c r="S98" s="100" t="s">
        <v>2065</v>
      </c>
      <c r="T98" s="17"/>
      <c r="U98" s="15"/>
      <c r="V98" s="17"/>
      <c r="W98" s="152">
        <v>42384</v>
      </c>
      <c r="X98" s="266">
        <v>42383</v>
      </c>
      <c r="Y98" s="11" t="str">
        <f>"DL_TW_"&amp;B98&amp;"_"&amp;Q98</f>
        <v>DL_TW_F15-071_Hot</v>
      </c>
      <c r="Z98" s="152"/>
      <c r="AA98" s="11"/>
      <c r="AB98" s="11"/>
      <c r="AC98" s="11"/>
      <c r="AD98" s="11"/>
      <c r="AE98" s="11"/>
      <c r="AF98" s="12"/>
      <c r="AG98" s="11"/>
      <c r="AH98" s="11"/>
      <c r="AI98" s="11"/>
      <c r="AJ98" s="11"/>
      <c r="AK98" s="11"/>
      <c r="AL98" s="11"/>
      <c r="AM98" s="12"/>
      <c r="AN98" s="57"/>
      <c r="AO98" s="57"/>
      <c r="AP98" s="57"/>
      <c r="AQ98" s="57"/>
    </row>
    <row r="99" spans="1:43" x14ac:dyDescent="0.3">
      <c r="AC99" s="156"/>
    </row>
    <row r="100" spans="1:43" x14ac:dyDescent="0.3">
      <c r="AC100" s="156"/>
    </row>
    <row r="101" spans="1:43" x14ac:dyDescent="0.3">
      <c r="AC101" s="156"/>
    </row>
    <row r="102" spans="1:43" x14ac:dyDescent="0.3">
      <c r="AC102" s="156"/>
    </row>
    <row r="103" spans="1:43" x14ac:dyDescent="0.3">
      <c r="AC103" s="156"/>
    </row>
    <row r="104" spans="1:43" x14ac:dyDescent="0.3">
      <c r="AC104" s="156"/>
    </row>
    <row r="105" spans="1:43" x14ac:dyDescent="0.3">
      <c r="AC105" s="156"/>
    </row>
    <row r="106" spans="1:43" x14ac:dyDescent="0.3">
      <c r="AC106" s="156"/>
    </row>
    <row r="107" spans="1:43" x14ac:dyDescent="0.3">
      <c r="AC107" s="156"/>
    </row>
    <row r="108" spans="1:43" x14ac:dyDescent="0.3">
      <c r="AC108" s="156"/>
    </row>
    <row r="109" spans="1:43" x14ac:dyDescent="0.3">
      <c r="AC109" s="156"/>
    </row>
    <row r="110" spans="1:43" x14ac:dyDescent="0.3">
      <c r="AC110" s="156"/>
    </row>
    <row r="111" spans="1:43" x14ac:dyDescent="0.3">
      <c r="AC111" s="156"/>
    </row>
    <row r="112" spans="1:43" x14ac:dyDescent="0.3">
      <c r="AC112" s="156"/>
    </row>
    <row r="113" spans="29:29" x14ac:dyDescent="0.3">
      <c r="AC113" s="156"/>
    </row>
    <row r="114" spans="29:29" x14ac:dyDescent="0.3">
      <c r="AC114" s="156"/>
    </row>
    <row r="115" spans="29:29" x14ac:dyDescent="0.3">
      <c r="AC115" s="156"/>
    </row>
    <row r="116" spans="29:29" x14ac:dyDescent="0.3">
      <c r="AC116" s="156"/>
    </row>
    <row r="117" spans="29:29" x14ac:dyDescent="0.3">
      <c r="AC117" s="156"/>
    </row>
    <row r="118" spans="29:29" x14ac:dyDescent="0.3">
      <c r="AC118" s="156"/>
    </row>
    <row r="119" spans="29:29" x14ac:dyDescent="0.3">
      <c r="AC119" s="156"/>
    </row>
    <row r="120" spans="29:29" x14ac:dyDescent="0.3">
      <c r="AC120" s="156"/>
    </row>
    <row r="121" spans="29:29" x14ac:dyDescent="0.3">
      <c r="AC121" s="156"/>
    </row>
    <row r="122" spans="29:29" x14ac:dyDescent="0.3">
      <c r="AC122" s="156"/>
    </row>
    <row r="123" spans="29:29" x14ac:dyDescent="0.3">
      <c r="AC123" s="156"/>
    </row>
    <row r="124" spans="29:29" x14ac:dyDescent="0.3">
      <c r="AC124" s="156"/>
    </row>
    <row r="125" spans="29:29" x14ac:dyDescent="0.3">
      <c r="AC125" s="156"/>
    </row>
  </sheetData>
  <autoFilter ref="A1:AQ30">
    <sortState ref="A2:AQ98">
      <sortCondition ref="Y1:Y30"/>
    </sortState>
  </autoFilter>
  <hyperlinks>
    <hyperlink ref="E72" r:id="rId1"/>
    <hyperlink ref="E31" r:id="rId2"/>
    <hyperlink ref="E85" r:id="rId3" display="mailto:srb@oegnet.dk"/>
  </hyperlinks>
  <pageMargins left="0.7" right="0.7" top="0.75" bottom="0.75" header="0.3" footer="0.3"/>
  <pageSetup paperSize="9" orientation="portrait" r:id="rId4"/>
  <legacyDrawing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8"/>
  <sheetViews>
    <sheetView workbookViewId="0">
      <selection activeCell="A14" sqref="A14:D14"/>
    </sheetView>
  </sheetViews>
  <sheetFormatPr defaultColWidth="8.88671875" defaultRowHeight="14.4" x14ac:dyDescent="0.3"/>
  <cols>
    <col min="1" max="1" width="34.88671875" style="119" bestFit="1" customWidth="1"/>
    <col min="2" max="2" width="22" style="119" bestFit="1" customWidth="1"/>
    <col min="3" max="3" width="14.88671875" style="119" customWidth="1"/>
    <col min="4" max="4" width="26.33203125" style="119" bestFit="1" customWidth="1"/>
    <col min="5" max="5" width="27.33203125" style="119" bestFit="1" customWidth="1"/>
    <col min="6" max="6" width="5.88671875" style="119" hidden="1" customWidth="1"/>
    <col min="7" max="16" width="9.109375" style="119" hidden="1" customWidth="1"/>
    <col min="17" max="17" width="8.88671875" style="119"/>
    <col min="18" max="18" width="16.109375" style="119" bestFit="1" customWidth="1"/>
    <col min="19" max="16384" width="8.88671875" style="119"/>
  </cols>
  <sheetData>
    <row r="1" spans="1:38" x14ac:dyDescent="0.3">
      <c r="A1" s="30" t="s">
        <v>0</v>
      </c>
      <c r="B1" s="30" t="s">
        <v>510</v>
      </c>
      <c r="C1" s="97" t="s">
        <v>267</v>
      </c>
      <c r="D1" s="60" t="s">
        <v>2</v>
      </c>
      <c r="E1" s="119" t="s">
        <v>238</v>
      </c>
      <c r="Q1" s="119" t="s">
        <v>346</v>
      </c>
    </row>
    <row r="2" spans="1:38" s="132" customFormat="1" x14ac:dyDescent="0.3">
      <c r="A2" s="271" t="s">
        <v>50</v>
      </c>
      <c r="B2" s="271" t="s">
        <v>1719</v>
      </c>
      <c r="C2" s="272">
        <v>42376</v>
      </c>
      <c r="D2" s="273" t="s">
        <v>1736</v>
      </c>
      <c r="E2" s="57" t="s">
        <v>2027</v>
      </c>
      <c r="Q2" s="119" t="s">
        <v>2039</v>
      </c>
    </row>
    <row r="3" spans="1:38" x14ac:dyDescent="0.3">
      <c r="A3" s="271" t="s">
        <v>1630</v>
      </c>
      <c r="B3" s="271" t="s">
        <v>1584</v>
      </c>
      <c r="C3" s="272">
        <v>42377</v>
      </c>
      <c r="D3" s="271" t="s">
        <v>1585</v>
      </c>
      <c r="E3" s="57" t="s">
        <v>2027</v>
      </c>
      <c r="F3" s="60"/>
      <c r="G3" s="30"/>
      <c r="H3" s="61"/>
      <c r="I3" s="61"/>
      <c r="J3" s="62"/>
      <c r="K3" s="62"/>
      <c r="L3" s="30"/>
      <c r="M3" s="30"/>
      <c r="N3" s="30"/>
      <c r="O3" s="30"/>
      <c r="P3" s="30"/>
      <c r="Q3" s="119" t="s">
        <v>2039</v>
      </c>
      <c r="R3" s="59"/>
      <c r="S3" s="59"/>
      <c r="T3" s="61"/>
      <c r="U3" s="30"/>
      <c r="V3" s="63"/>
      <c r="W3" s="31"/>
      <c r="X3" s="30"/>
      <c r="Y3" s="31"/>
      <c r="Z3" s="30"/>
      <c r="AA3" s="30"/>
      <c r="AB3" s="30"/>
      <c r="AC3" s="30"/>
      <c r="AD3" s="30"/>
      <c r="AE3" s="30"/>
      <c r="AF3" s="30"/>
      <c r="AG3" s="30"/>
      <c r="AH3" s="30"/>
      <c r="AI3" s="30"/>
      <c r="AJ3" s="30"/>
      <c r="AK3" s="30"/>
      <c r="AL3" s="31"/>
    </row>
    <row r="4" spans="1:38" x14ac:dyDescent="0.3">
      <c r="A4" s="271" t="s">
        <v>637</v>
      </c>
      <c r="B4" s="271" t="s">
        <v>1974</v>
      </c>
      <c r="C4" s="272">
        <v>42381</v>
      </c>
      <c r="D4" s="273" t="s">
        <v>1975</v>
      </c>
      <c r="E4" s="57" t="s">
        <v>2028</v>
      </c>
      <c r="Q4" s="119" t="s">
        <v>2039</v>
      </c>
    </row>
    <row r="5" spans="1:38" x14ac:dyDescent="0.3">
      <c r="A5" s="255" t="s">
        <v>54</v>
      </c>
      <c r="B5" s="255" t="s">
        <v>1405</v>
      </c>
      <c r="C5" s="257">
        <v>42384</v>
      </c>
      <c r="D5" s="287" t="s">
        <v>1406</v>
      </c>
      <c r="E5" s="119" t="s">
        <v>2029</v>
      </c>
      <c r="Q5" s="119" t="s">
        <v>2072</v>
      </c>
    </row>
    <row r="6" spans="1:38" x14ac:dyDescent="0.3">
      <c r="A6" s="256" t="s">
        <v>1965</v>
      </c>
      <c r="B6" s="256" t="s">
        <v>1966</v>
      </c>
      <c r="C6" s="257">
        <v>42388</v>
      </c>
      <c r="D6" s="288" t="s">
        <v>1967</v>
      </c>
      <c r="E6" s="119" t="s">
        <v>2029</v>
      </c>
      <c r="Q6" s="119" t="s">
        <v>2072</v>
      </c>
    </row>
    <row r="7" spans="1:38" x14ac:dyDescent="0.3">
      <c r="A7" s="255" t="s">
        <v>1635</v>
      </c>
      <c r="B7" s="255" t="s">
        <v>2026</v>
      </c>
      <c r="C7" s="257">
        <v>42389</v>
      </c>
      <c r="D7" s="255" t="s">
        <v>2025</v>
      </c>
      <c r="E7" s="119" t="s">
        <v>2029</v>
      </c>
      <c r="Q7" s="119" t="s">
        <v>2072</v>
      </c>
    </row>
    <row r="8" spans="1:38" x14ac:dyDescent="0.3">
      <c r="A8" s="255" t="s">
        <v>921</v>
      </c>
      <c r="B8" s="256" t="s">
        <v>922</v>
      </c>
      <c r="C8" s="257">
        <v>42391</v>
      </c>
      <c r="D8" s="256" t="s">
        <v>923</v>
      </c>
      <c r="E8" s="119" t="s">
        <v>2030</v>
      </c>
      <c r="Q8" s="119" t="s">
        <v>2072</v>
      </c>
    </row>
    <row r="9" spans="1:38" x14ac:dyDescent="0.3">
      <c r="A9" s="271" t="s">
        <v>180</v>
      </c>
      <c r="B9" s="271" t="s">
        <v>1228</v>
      </c>
      <c r="C9" s="272">
        <v>42396</v>
      </c>
      <c r="D9" s="271" t="s">
        <v>1229</v>
      </c>
      <c r="E9" s="57" t="s">
        <v>2027</v>
      </c>
      <c r="Q9" s="119" t="s">
        <v>2039</v>
      </c>
    </row>
    <row r="10" spans="1:38" x14ac:dyDescent="0.3">
      <c r="A10" s="271" t="s">
        <v>180</v>
      </c>
      <c r="B10" s="271" t="s">
        <v>185</v>
      </c>
      <c r="C10" s="272">
        <v>42397</v>
      </c>
      <c r="D10" s="271" t="s">
        <v>186</v>
      </c>
      <c r="E10" s="57" t="s">
        <v>2027</v>
      </c>
      <c r="Q10" s="119" t="s">
        <v>2039</v>
      </c>
    </row>
    <row r="11" spans="1:38" x14ac:dyDescent="0.3">
      <c r="A11" s="256" t="s">
        <v>22</v>
      </c>
      <c r="B11" s="256" t="s">
        <v>21</v>
      </c>
      <c r="C11" s="257">
        <v>42398</v>
      </c>
      <c r="D11" s="256" t="s">
        <v>32</v>
      </c>
      <c r="E11" s="119" t="s">
        <v>2031</v>
      </c>
      <c r="Q11" s="119" t="s">
        <v>2072</v>
      </c>
    </row>
    <row r="12" spans="1:38" x14ac:dyDescent="0.3">
      <c r="A12" s="289" t="s">
        <v>1631</v>
      </c>
      <c r="B12" s="289" t="s">
        <v>1971</v>
      </c>
      <c r="C12" s="290">
        <v>42402</v>
      </c>
      <c r="D12" s="291" t="s">
        <v>1972</v>
      </c>
      <c r="E12" s="119" t="s">
        <v>2029</v>
      </c>
      <c r="Q12" s="119" t="s">
        <v>2042</v>
      </c>
    </row>
    <row r="13" spans="1:38" x14ac:dyDescent="0.3">
      <c r="A13" s="289" t="s">
        <v>82</v>
      </c>
      <c r="B13" s="289" t="s">
        <v>1708</v>
      </c>
      <c r="C13" s="290">
        <v>42403</v>
      </c>
      <c r="D13" s="292" t="s">
        <v>1724</v>
      </c>
      <c r="E13" s="119" t="s">
        <v>2029</v>
      </c>
      <c r="Q13" s="119" t="s">
        <v>2042</v>
      </c>
    </row>
    <row r="14" spans="1:38" x14ac:dyDescent="0.3">
      <c r="A14" s="289" t="s">
        <v>1984</v>
      </c>
      <c r="B14" s="289" t="s">
        <v>1985</v>
      </c>
      <c r="C14" s="290">
        <v>42404</v>
      </c>
      <c r="D14" s="291" t="s">
        <v>1986</v>
      </c>
      <c r="E14" s="119" t="s">
        <v>2029</v>
      </c>
      <c r="Q14" s="119" t="s">
        <v>2073</v>
      </c>
    </row>
    <row r="15" spans="1:38" x14ac:dyDescent="0.3">
      <c r="A15" s="271" t="s">
        <v>22</v>
      </c>
      <c r="B15" s="271" t="s">
        <v>1223</v>
      </c>
      <c r="C15" s="272">
        <v>42405</v>
      </c>
      <c r="D15" s="271" t="s">
        <v>1224</v>
      </c>
      <c r="E15" s="119" t="s">
        <v>2028</v>
      </c>
      <c r="Q15" s="119" t="s">
        <v>2039</v>
      </c>
    </row>
    <row r="16" spans="1:38" x14ac:dyDescent="0.3">
      <c r="A16" s="252" t="s">
        <v>248</v>
      </c>
      <c r="B16" s="252" t="s">
        <v>1720</v>
      </c>
      <c r="C16" s="253">
        <v>42409</v>
      </c>
      <c r="D16" s="254" t="s">
        <v>1738</v>
      </c>
      <c r="E16" s="119" t="s">
        <v>2029</v>
      </c>
      <c r="Q16" s="119" t="s">
        <v>2074</v>
      </c>
    </row>
    <row r="17" spans="1:17" ht="15" x14ac:dyDescent="0.25">
      <c r="A17" s="256" t="s">
        <v>1521</v>
      </c>
      <c r="B17" s="256" t="s">
        <v>1205</v>
      </c>
      <c r="C17" s="257">
        <v>42410</v>
      </c>
      <c r="D17" s="256" t="s">
        <v>1206</v>
      </c>
      <c r="E17" s="119" t="s">
        <v>2030</v>
      </c>
    </row>
    <row r="18" spans="1:17" x14ac:dyDescent="0.3">
      <c r="A18" s="274" t="s">
        <v>637</v>
      </c>
      <c r="B18" s="274" t="s">
        <v>636</v>
      </c>
      <c r="C18" s="270">
        <v>42411</v>
      </c>
      <c r="D18" s="274" t="s">
        <v>638</v>
      </c>
      <c r="E18" s="119" t="s">
        <v>2031</v>
      </c>
      <c r="Q18" s="119" t="s">
        <v>2042</v>
      </c>
    </row>
  </sheetData>
  <sortState ref="A4:AL38">
    <sortCondition ref="E4"/>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7"/>
  <sheetViews>
    <sheetView workbookViewId="0">
      <selection activeCell="H10" sqref="H10"/>
    </sheetView>
  </sheetViews>
  <sheetFormatPr defaultRowHeight="14.4" x14ac:dyDescent="0.3"/>
  <sheetData>
    <row r="1" spans="2:5" ht="15.75" thickBot="1" x14ac:dyDescent="0.3"/>
    <row r="2" spans="2:5" ht="15.75" thickBot="1" x14ac:dyDescent="0.3">
      <c r="C2" s="145" t="s">
        <v>1674</v>
      </c>
      <c r="D2" s="146" t="s">
        <v>1675</v>
      </c>
      <c r="E2" s="147" t="s">
        <v>1676</v>
      </c>
    </row>
    <row r="3" spans="2:5" ht="15.75" thickBot="1" x14ac:dyDescent="0.3">
      <c r="C3" s="316" t="s">
        <v>1678</v>
      </c>
      <c r="D3" s="316"/>
      <c r="E3" s="316"/>
    </row>
    <row r="4" spans="2:5" ht="15" x14ac:dyDescent="0.25">
      <c r="B4" s="148" t="s">
        <v>1665</v>
      </c>
      <c r="C4">
        <v>1.39</v>
      </c>
      <c r="D4">
        <v>0.90500000000000003</v>
      </c>
      <c r="E4" t="s">
        <v>239</v>
      </c>
    </row>
    <row r="5" spans="2:5" ht="15" x14ac:dyDescent="0.25">
      <c r="B5" s="149" t="s">
        <v>1662</v>
      </c>
      <c r="C5">
        <v>2.29</v>
      </c>
      <c r="D5">
        <v>0.89800000000000002</v>
      </c>
      <c r="E5" t="s">
        <v>239</v>
      </c>
    </row>
    <row r="6" spans="2:5" ht="15" x14ac:dyDescent="0.25">
      <c r="B6" s="149" t="s">
        <v>1664</v>
      </c>
      <c r="C6">
        <v>2.6</v>
      </c>
      <c r="D6">
        <v>1.18</v>
      </c>
      <c r="E6" t="s">
        <v>239</v>
      </c>
    </row>
    <row r="7" spans="2:5" ht="15" x14ac:dyDescent="0.25">
      <c r="B7" s="149" t="s">
        <v>1666</v>
      </c>
      <c r="C7">
        <v>1.08</v>
      </c>
      <c r="D7">
        <v>3.48</v>
      </c>
      <c r="E7">
        <v>1.24</v>
      </c>
    </row>
    <row r="8" spans="2:5" ht="15" x14ac:dyDescent="0.25">
      <c r="B8" s="149" t="s">
        <v>1663</v>
      </c>
      <c r="C8">
        <v>1.43</v>
      </c>
      <c r="D8">
        <v>8.92</v>
      </c>
      <c r="E8">
        <v>1.01</v>
      </c>
    </row>
    <row r="9" spans="2:5" ht="15" x14ac:dyDescent="0.25">
      <c r="B9" s="149" t="s">
        <v>1667</v>
      </c>
      <c r="C9">
        <v>1.01</v>
      </c>
      <c r="D9">
        <v>15.8</v>
      </c>
      <c r="E9">
        <v>1.1399999999999999</v>
      </c>
    </row>
    <row r="10" spans="2:5" ht="15" x14ac:dyDescent="0.25">
      <c r="B10" s="149" t="s">
        <v>1668</v>
      </c>
      <c r="C10">
        <v>1.1299999999999999</v>
      </c>
      <c r="D10">
        <v>1.07</v>
      </c>
      <c r="E10" t="s">
        <v>239</v>
      </c>
    </row>
    <row r="11" spans="2:5" ht="15" x14ac:dyDescent="0.25">
      <c r="B11" s="149" t="s">
        <v>1669</v>
      </c>
      <c r="C11">
        <v>1.33</v>
      </c>
      <c r="D11">
        <v>0.92100000000000004</v>
      </c>
      <c r="E11" t="s">
        <v>239</v>
      </c>
    </row>
    <row r="12" spans="2:5" ht="15" x14ac:dyDescent="0.25">
      <c r="B12" s="149" t="s">
        <v>1670</v>
      </c>
      <c r="C12">
        <v>1.42</v>
      </c>
      <c r="D12">
        <v>0.94299999999999995</v>
      </c>
      <c r="E12" t="s">
        <v>239</v>
      </c>
    </row>
    <row r="13" spans="2:5" ht="15" x14ac:dyDescent="0.25">
      <c r="B13" s="149" t="s">
        <v>1671</v>
      </c>
      <c r="C13">
        <v>1.04</v>
      </c>
      <c r="D13">
        <v>1.67</v>
      </c>
      <c r="E13">
        <v>0.72399999999999998</v>
      </c>
    </row>
    <row r="14" spans="2:5" ht="15" x14ac:dyDescent="0.25">
      <c r="B14" s="149" t="s">
        <v>1672</v>
      </c>
      <c r="C14">
        <v>0.69899999999999995</v>
      </c>
      <c r="D14">
        <v>2.79</v>
      </c>
      <c r="E14">
        <v>0.498</v>
      </c>
    </row>
    <row r="15" spans="2:5" ht="15.75" thickBot="1" x14ac:dyDescent="0.3">
      <c r="B15" s="150" t="s">
        <v>1673</v>
      </c>
      <c r="C15">
        <v>0.90900000000000003</v>
      </c>
      <c r="D15">
        <v>3.74</v>
      </c>
      <c r="E15">
        <v>0.78700000000000003</v>
      </c>
    </row>
    <row r="16" spans="2:5" ht="15.75" thickBot="1" x14ac:dyDescent="0.3"/>
    <row r="17" spans="2:9" ht="15" thickBot="1" x14ac:dyDescent="0.35">
      <c r="B17" s="313" t="s">
        <v>1677</v>
      </c>
      <c r="C17" s="314"/>
      <c r="D17" s="314"/>
      <c r="E17" s="314"/>
      <c r="F17" s="314"/>
      <c r="G17" s="314"/>
      <c r="H17" s="314"/>
      <c r="I17" s="315"/>
    </row>
  </sheetData>
  <mergeCells count="2">
    <mergeCell ref="B17:I17"/>
    <mergeCell ref="C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Sheet2</vt:lpstr>
      <vt:lpstr>Elevantal statistik</vt:lpstr>
      <vt:lpstr>Besøgsstatistik</vt:lpstr>
      <vt:lpstr>GYM</vt:lpstr>
      <vt:lpstr>Kommune_Regioner</vt:lpstr>
      <vt:lpstr>SNM 2014</vt:lpstr>
      <vt:lpstr>SNM 2015</vt:lpstr>
      <vt:lpstr>Tilsendt fra GYM</vt:lpstr>
      <vt:lpstr>Til Peter Rask_Klar_</vt:lpstr>
      <vt:lpstr>UndersøgteLoks</vt:lpstr>
      <vt:lpstr>TW_overview</vt:lpstr>
      <vt:lpstr>Tap Water</vt:lpstr>
      <vt:lpstr>tap water_update 4. januar 2016</vt:lpstr>
      <vt:lpstr>Tap Water Test</vt:lpstr>
      <vt:lpstr>GYM!Print_Area</vt:lpstr>
    </vt:vector>
  </TitlesOfParts>
  <Company>Faculty of Science, University of Copenhagen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Green Dall</dc:creator>
  <cp:lastModifiedBy>Andreas Kelager</cp:lastModifiedBy>
  <cp:lastPrinted>2015-03-19T13:41:23Z</cp:lastPrinted>
  <dcterms:created xsi:type="dcterms:W3CDTF">2014-05-19T16:56:17Z</dcterms:created>
  <dcterms:modified xsi:type="dcterms:W3CDTF">2016-02-02T09:17:40Z</dcterms:modified>
</cp:coreProperties>
</file>