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PC-PAULO 01\Dropbox\Diarco\PROPOSTAS\2018\03-Março\"/>
    </mc:Choice>
  </mc:AlternateContent>
  <bookViews>
    <workbookView xWindow="7545" yWindow="0" windowWidth="20490" windowHeight="7650"/>
  </bookViews>
  <sheets>
    <sheet name="FORRO MINERAL" sheetId="1" r:id="rId1"/>
    <sheet name="PLACA GESSO" sheetId="8" r:id="rId2"/>
    <sheet name="PRODUTOS" sheetId="2" r:id="rId3"/>
    <sheet name="CLIENTES" sheetId="5" r:id="rId4"/>
    <sheet name="CALCULO MATERIAL" sheetId="6" r:id="rId5"/>
  </sheets>
  <definedNames>
    <definedName name="_xlnm._FilterDatabase" localSheetId="0" hidden="1">'FORRO MINERAL'!$B$6:$P$21</definedName>
    <definedName name="_xlnm._FilterDatabase" localSheetId="1" hidden="1">'PLACA GESSO'!$B$6:$O$16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C19" i="1"/>
  <c r="H19" i="1"/>
  <c r="J19" i="1"/>
  <c r="K19" i="1" s="1"/>
  <c r="N19" i="1" s="1"/>
  <c r="L19" i="1"/>
  <c r="M19" i="1"/>
  <c r="C16" i="1"/>
  <c r="H16" i="1"/>
  <c r="J16" i="1"/>
  <c r="K16" i="1" s="1"/>
  <c r="P16" i="1" s="1"/>
  <c r="L16" i="1"/>
  <c r="M16" i="1"/>
  <c r="P19" i="1" l="1"/>
  <c r="N16" i="1"/>
  <c r="C17" i="1"/>
  <c r="H17" i="1"/>
  <c r="J17" i="1"/>
  <c r="K17" i="1" s="1"/>
  <c r="P17" i="1" s="1"/>
  <c r="L17" i="1"/>
  <c r="M17" i="1"/>
  <c r="C18" i="1"/>
  <c r="H18" i="1"/>
  <c r="J18" i="1"/>
  <c r="K18" i="1" s="1"/>
  <c r="P18" i="1" s="1"/>
  <c r="L18" i="1"/>
  <c r="M18" i="1"/>
  <c r="C20" i="1"/>
  <c r="H20" i="1"/>
  <c r="J20" i="1"/>
  <c r="K20" i="1" s="1"/>
  <c r="P20" i="1" s="1"/>
  <c r="L20" i="1"/>
  <c r="M20" i="1"/>
  <c r="N20" i="1" l="1"/>
  <c r="N18" i="1"/>
  <c r="N17" i="1"/>
  <c r="C21" i="1"/>
  <c r="H21" i="1"/>
  <c r="J21" i="1"/>
  <c r="K21" i="1" s="1"/>
  <c r="P21" i="1" s="1"/>
  <c r="O23" i="1" s="1"/>
  <c r="L21" i="1"/>
  <c r="M21" i="1"/>
  <c r="N21" i="1" l="1"/>
  <c r="D28" i="1" s="1"/>
  <c r="D22" i="8" l="1"/>
  <c r="M16" i="8"/>
  <c r="H16" i="8"/>
  <c r="L16" i="8" s="1"/>
  <c r="C16" i="8"/>
  <c r="G11" i="8"/>
  <c r="C11" i="8"/>
  <c r="C10" i="8"/>
  <c r="C9" i="8"/>
  <c r="C8" i="8"/>
  <c r="C7" i="8"/>
  <c r="C5" i="8"/>
  <c r="G2" i="8"/>
  <c r="D23" i="8" l="1"/>
  <c r="K16" i="8"/>
  <c r="O16" i="8"/>
  <c r="N18" i="8" s="1"/>
  <c r="J16" i="8"/>
  <c r="C11" i="1" l="1"/>
  <c r="C7" i="1"/>
  <c r="G11" i="1"/>
  <c r="C10" i="1"/>
  <c r="C9" i="1"/>
  <c r="C8" i="1"/>
  <c r="C5" i="1"/>
  <c r="G2" i="1" l="1"/>
  <c r="J21" i="6" l="1"/>
  <c r="L21" i="6" s="1"/>
  <c r="J19" i="6"/>
  <c r="L19" i="6" s="1"/>
  <c r="J22" i="6"/>
  <c r="L22" i="6" s="1"/>
  <c r="J20" i="6"/>
  <c r="L20" i="6" s="1"/>
  <c r="J10" i="6"/>
  <c r="L10" i="6" s="1"/>
  <c r="J9" i="6"/>
  <c r="L9" i="6" s="1"/>
  <c r="J8" i="6"/>
  <c r="L8" i="6" s="1"/>
  <c r="J7" i="6"/>
  <c r="L7" i="6" s="1"/>
</calcChain>
</file>

<file path=xl/sharedStrings.xml><?xml version="1.0" encoding="utf-8"?>
<sst xmlns="http://schemas.openxmlformats.org/spreadsheetml/2006/main" count="586" uniqueCount="439">
  <si>
    <t>Nª DO PEDIDO</t>
  </si>
  <si>
    <t>CNPJ</t>
  </si>
  <si>
    <t>FORRO AMF - FORRO ROCKFON - PERFIS INGERMAN</t>
  </si>
  <si>
    <t>DESCRIÇÃO DO PRODUTO</t>
  </si>
  <si>
    <t>QUANT. PEÇAS POR CAIXA</t>
  </si>
  <si>
    <t>QUANT. DE CAIXAS</t>
  </si>
  <si>
    <t>QUANT. MATERIAL POR CAIXA</t>
  </si>
  <si>
    <t>TOTAL EM   (m²/pç)</t>
  </si>
  <si>
    <t>UNIDADE</t>
  </si>
  <si>
    <t>PESO POR m²/pç</t>
  </si>
  <si>
    <t>SUB TOTAL PESO Kg</t>
  </si>
  <si>
    <t>PREÇO (m² / pç)</t>
  </si>
  <si>
    <t>SUB TOTAL ORÇAMENTO</t>
  </si>
  <si>
    <t>m²</t>
  </si>
  <si>
    <t>TOTAL DO ORÇAMENTO:</t>
  </si>
  <si>
    <t>CONDIÇÃO DE PAGAMENTO:</t>
  </si>
  <si>
    <t>FRETE:</t>
  </si>
  <si>
    <t>FOB - CABO DE SANTO AGOSTINHO</t>
  </si>
  <si>
    <t>IMEDIATO</t>
  </si>
  <si>
    <t xml:space="preserve">REPRESENTANTE </t>
  </si>
  <si>
    <t>DATA DO PEDIDO</t>
  </si>
  <si>
    <t>CLIENTE</t>
  </si>
  <si>
    <t>CONTATO</t>
  </si>
  <si>
    <t>FONE</t>
  </si>
  <si>
    <t>PESO TOTAL Kg:</t>
  </si>
  <si>
    <t>TOTAL DE CAIXAS:</t>
  </si>
  <si>
    <t>CÓDIDO DO PRODUTO</t>
  </si>
  <si>
    <t>De acordo:</t>
  </si>
  <si>
    <t>____/____/______</t>
  </si>
  <si>
    <t xml:space="preserve">Descrição                                                                                          </t>
  </si>
  <si>
    <t>AMF THERMATEX FEINSTRATOS 1250X625X15MM SK</t>
  </si>
  <si>
    <t>AMF THERMATEX MERCURE 1250X625X15MM SK</t>
  </si>
  <si>
    <t>AMF THERMATEX STAR 1250X625X15MM SK</t>
  </si>
  <si>
    <t>AMF THERMATEX THERMOFON 1250X625X15MM SK</t>
  </si>
  <si>
    <t>AMF THERMATEX ANTARIS C SK 1250X625X13MM</t>
  </si>
  <si>
    <t>AMF THERMATEX HYGENA  SCHILICHT SK 625X625X15MM</t>
  </si>
  <si>
    <t>BANDEJA OCOS LISO 618 X 618 X 0,6MM</t>
  </si>
  <si>
    <t>BANDEJA OCOS PERFURADO 618 X 618 X 0,6MM</t>
  </si>
  <si>
    <t>PERFIL CROSS TEES 1250X26X 24 X0,30MM</t>
  </si>
  <si>
    <t>CANTONEIRA WALL ANGLES 3000X20X 24 X0,40MM</t>
  </si>
  <si>
    <t>PERFIL CROSS TEES 625X26X 24 X0,30MM</t>
  </si>
  <si>
    <t>PERFIL MAIN TESS 3125X32X24X0,30MM</t>
  </si>
  <si>
    <t xml:space="preserve">CANTONEIRA WALL ANGLES 3000 X 20 X 15 X 0,40 MM </t>
  </si>
  <si>
    <t>PERFIL MAIN TEES 3750 X 32 X 15 X 0,30 MM</t>
  </si>
  <si>
    <t>PERFIL CROSS TEES 1250 X 32 X 15 X 0,30 MM</t>
  </si>
  <si>
    <t>PERFIL CROSS TEES 625 X 32 X 15 X 0,30 MM</t>
  </si>
  <si>
    <t>CANTONEIRA WALL ANGLES 3000 X 20 X 24 X 0,40 MM PRETO</t>
  </si>
  <si>
    <t>PERFIL MAIN TEES 3750 X 32 X 24 X 0,30 MM PRETO</t>
  </si>
  <si>
    <t>PERFIL CROSS TEES 1250 X 32 X 24 X 0,30 MM PRETO</t>
  </si>
  <si>
    <t>PERFIL CROSS TEES 625 X 26 X 24 X 0,30 MM PRETO</t>
  </si>
  <si>
    <t>GESSO ULTRALIGHT ST 1200 X 1800 X 12,7MM US</t>
  </si>
  <si>
    <t>GESSO MOLDTOUGH RF 1200 X 1800 X 12,7MM USG</t>
  </si>
  <si>
    <t>GESSO MOLDTOUGH RU 1200 X 1800 X 12,7MM USG</t>
  </si>
  <si>
    <t>FORRO EM GESSO PVC 625x625</t>
  </si>
  <si>
    <t>LUMINARIA LOUVER FITTING MODULAR 617 X 617MM</t>
  </si>
  <si>
    <t>CÓDIGO</t>
  </si>
  <si>
    <t>pç</t>
  </si>
  <si>
    <t>AMF THERMATEX ACOUSTIC VT24 625X625X19MM NRC 0,70</t>
  </si>
  <si>
    <t>AMF ECOMIN ORBIT MICRO 1250X625X13 MM SK NRC 0,50</t>
  </si>
  <si>
    <t>AMF THERMATEX HYGENA AQUATEC WEIB SK 625X625X19MM NRC 0,90</t>
  </si>
  <si>
    <t>AMF THERMATEX FEINST COMPLETE 1250X625X15MM SK NRC 0,70</t>
  </si>
  <si>
    <t>AMF ECOMIN FILIGRAN 625X625X13MM SK NRC 0,50</t>
  </si>
  <si>
    <t>CNPJ/CPF</t>
  </si>
  <si>
    <t>EMPRESA</t>
  </si>
  <si>
    <t xml:space="preserve">E-MAIL </t>
  </si>
  <si>
    <t>NOME DO CONTATO</t>
  </si>
  <si>
    <t>FORRO MINERAL  POR M²</t>
  </si>
  <si>
    <t>FORRO 1,250 X 0,625</t>
  </si>
  <si>
    <t>M²</t>
  </si>
  <si>
    <t>PLACAS 1,25 X 0,625</t>
  </si>
  <si>
    <t>PERFIL PRINCIPAL 3,125</t>
  </si>
  <si>
    <t xml:space="preserve">PERFIL SECUNDARIO 1,25  </t>
  </si>
  <si>
    <t xml:space="preserve">CANTONEIRA </t>
  </si>
  <si>
    <t>TOTAL  P/ UND</t>
  </si>
  <si>
    <t>UND EM CAIXA</t>
  </si>
  <si>
    <t>TOTAL DE CAIXAS</t>
  </si>
  <si>
    <t>FORRO 0,625 X 0,625</t>
  </si>
  <si>
    <t>PLACAS 0,625 X 0,625</t>
  </si>
  <si>
    <t xml:space="preserve">PERFIL SECUNDARIO 0,625  </t>
  </si>
  <si>
    <t>24.050.824/0001-34</t>
  </si>
  <si>
    <t>05.471.823/0001-19</t>
  </si>
  <si>
    <t>Riso</t>
  </si>
  <si>
    <t xml:space="preserve">Silvo </t>
  </si>
  <si>
    <t>PE</t>
  </si>
  <si>
    <t xml:space="preserve">Andreia Ramos </t>
  </si>
  <si>
    <t>Moveis Josan</t>
  </si>
  <si>
    <t>MM da Silva (*Fragoso)</t>
  </si>
  <si>
    <t>Acto</t>
  </si>
  <si>
    <t>Deffine</t>
  </si>
  <si>
    <t>Top Prime</t>
  </si>
  <si>
    <t>Espaço Drywall</t>
  </si>
  <si>
    <t>Prodigy Aracaju</t>
  </si>
  <si>
    <t>Diviplus</t>
  </si>
  <si>
    <t xml:space="preserve">Gesso Casa </t>
  </si>
  <si>
    <t xml:space="preserve">JG Engenharia </t>
  </si>
  <si>
    <t xml:space="preserve">Construtora Sempre Viva </t>
  </si>
  <si>
    <t>AS Divisorias</t>
  </si>
  <si>
    <t>Multlider</t>
  </si>
  <si>
    <t>Marcelo Pereira</t>
  </si>
  <si>
    <t>Pedro Henrique</t>
  </si>
  <si>
    <t>Contract</t>
  </si>
  <si>
    <t>Mendonça Engenharia</t>
  </si>
  <si>
    <t>Albisa</t>
  </si>
  <si>
    <t>Vascon</t>
  </si>
  <si>
    <t>Lajeiro Gesso</t>
  </si>
  <si>
    <t>Revestearte</t>
  </si>
  <si>
    <t>F Dias Santos</t>
  </si>
  <si>
    <t>Marccenter Hotel</t>
  </si>
  <si>
    <t>KS Engenharia</t>
  </si>
  <si>
    <t>Sicredi Pernambucred</t>
  </si>
  <si>
    <t>Incorporadora Bonanza</t>
  </si>
  <si>
    <t>UF</t>
  </si>
  <si>
    <t xml:space="preserve">Paulo Jetro </t>
  </si>
  <si>
    <t xml:space="preserve">E-MAIL NF </t>
  </si>
  <si>
    <t>ENDEREÇO</t>
  </si>
  <si>
    <t>INSC ESTADUAL</t>
  </si>
  <si>
    <t>ARISTEU JOSINO DE MACENA &amp; CIA LTDA - ME</t>
  </si>
  <si>
    <t>(81) 3428-1289</t>
  </si>
  <si>
    <t>INSCRIÇÃO ESTADUAL</t>
  </si>
  <si>
    <t>R ITACARE 237 IMBIRIBEIRA - RECIFE</t>
  </si>
  <si>
    <t>atendimento@perfecttoforros.com.br</t>
  </si>
  <si>
    <t>cpagar@comercialdpf.com.br</t>
  </si>
  <si>
    <t>COMERCIAL DPF LTDA</t>
  </si>
  <si>
    <t>RUA GURUPE 439 B AFOGADOS - RECIFE</t>
  </si>
  <si>
    <t>(81) 3228-3131</t>
  </si>
  <si>
    <t>CNPJ DIARCO - PE:</t>
  </si>
  <si>
    <t xml:space="preserve">PRAZO PARA COLETA: </t>
  </si>
  <si>
    <t>ICMS:</t>
  </si>
  <si>
    <t>VALIDADE DA PROPOSTA:</t>
  </si>
  <si>
    <t>80.826.241/0004-76</t>
  </si>
  <si>
    <t>10.934.389/0001-04</t>
  </si>
  <si>
    <t>diviaco.rn@hotmail.com</t>
  </si>
  <si>
    <t>(84) 988786346</t>
  </si>
  <si>
    <t>Junior  e Danielle</t>
  </si>
  <si>
    <t>AV CORONEL ESTEVAM 1960 - ALECRIM NATAL</t>
  </si>
  <si>
    <t>RN</t>
  </si>
  <si>
    <t>Coperpiso Comércio Ltda-ME</t>
  </si>
  <si>
    <t>03.622.325/0001-02</t>
  </si>
  <si>
    <t xml:space="preserve">cristinacavalcante@multlider.com.br ; claudia@multlider.com.br
</t>
  </si>
  <si>
    <t>(81) 3446-7514 (81) 34455725</t>
  </si>
  <si>
    <t xml:space="preserve"> Cristina Cavalcante e Claudia Carneiro</t>
  </si>
  <si>
    <t>Rua Benfica, 1120, Madalena Recife PE – CEP. 50.720-001</t>
  </si>
  <si>
    <t xml:space="preserve">GESSO REGULAR ST 12,7 MM </t>
  </si>
  <si>
    <t>D. DE BRITO TEIXEIRA - EPP (Diviaço)</t>
  </si>
  <si>
    <t>FORRO EM GESSO PVC BRANCO + ALUMINIO 1250x625 8M Liso</t>
  </si>
  <si>
    <t>PERFECTTO FORROS E DIVISORIAS LTDA - ME</t>
  </si>
  <si>
    <t>13.508.157/0001-74</t>
  </si>
  <si>
    <t>(81) 3477-5555</t>
  </si>
  <si>
    <t>R EXPEDICIONARIO FRANCISCO VITORIANO 30 A</t>
  </si>
  <si>
    <t>AMBIENTAR COMERCIO DE MATERIAL DE CONSTRUCAO LTDA - ME</t>
  </si>
  <si>
    <t>10.587.310/0001-08</t>
  </si>
  <si>
    <t xml:space="preserve">ambientar.ce@uol.com.br     </t>
  </si>
  <si>
    <t>(85) 3238-2706</t>
  </si>
  <si>
    <t>R SAO PAULO 1410 C/1460 ANEXO R AGAPITO DOS S 126</t>
  </si>
  <si>
    <t>CE</t>
  </si>
  <si>
    <t xml:space="preserve">Leidi Alves  </t>
  </si>
  <si>
    <t>VL COMERCIO DE MATERIAIS PARA ACABAMENTO LTDA - EPP</t>
  </si>
  <si>
    <t>20.149.960/0001-25</t>
  </si>
  <si>
    <t>R ITACARI 162 IMBIRIBEIRA- RECIFE</t>
  </si>
  <si>
    <t>Rosangela</t>
  </si>
  <si>
    <t>rosangela@dryfor.com.br</t>
  </si>
  <si>
    <t>(81) 997880805 / 30977466</t>
  </si>
  <si>
    <t>09.120.332/0002-65</t>
  </si>
  <si>
    <t>julianne@glaconstrutivos.com.br</t>
  </si>
  <si>
    <t xml:space="preserve"> (81) 30481002</t>
  </si>
  <si>
    <t>Julianne</t>
  </si>
  <si>
    <t xml:space="preserve">R CONSELHEIRO THEODORO 245, ZUMBI - RECIFE </t>
  </si>
  <si>
    <t>PERFIL COMERCIO DE FORROS E DIVISORIAS LTDA</t>
  </si>
  <si>
    <t>10.483.586/0001-46</t>
  </si>
  <si>
    <t>compras@perfilloja.com.br</t>
  </si>
  <si>
    <t>Leonardo Wagner</t>
  </si>
  <si>
    <t>(81) 3059-7255</t>
  </si>
  <si>
    <t>R DO VEIGA 325 SANTO AMARO -RECIFE</t>
  </si>
  <si>
    <t>10.647.653/0001-10</t>
  </si>
  <si>
    <t>AS DIVISORIAS E FORROS LTDA ME</t>
  </si>
  <si>
    <t>(081) 3301.5238 | 3082.2030</t>
  </si>
  <si>
    <t>Santos</t>
  </si>
  <si>
    <t>0377817-74</t>
  </si>
  <si>
    <t>asdivisorias@gmail.com ; asdivisorias.santos@gmail.com</t>
  </si>
  <si>
    <t xml:space="preserve">Av.OLINDA SANTA TEREZA 367  -OLINDA </t>
  </si>
  <si>
    <t>DIVIPLUS COMERCIO E SERVICOS DE DIVISORIAS LTDA - ME</t>
  </si>
  <si>
    <t>03.299.012/0001-57</t>
  </si>
  <si>
    <t>marione@diviplusdivisorias.com.br ; mauroosorio@diviplus.com.br</t>
  </si>
  <si>
    <t>(81)981808724</t>
  </si>
  <si>
    <t>Marione e Mauro</t>
  </si>
  <si>
    <t>EST DA BATALHA 59 PRAZERES -JABOATÃO DOS GUARARAPES</t>
  </si>
  <si>
    <t>LIBERDADE ANDRADE MARINHO LMF CONSTRUCOES SPE LTDA</t>
  </si>
  <si>
    <t>19.742.190/0001-40</t>
  </si>
  <si>
    <t xml:space="preserve">Murilo Alves </t>
  </si>
  <si>
    <t>(83) 98828-1147 /(83) 3341-1575</t>
  </si>
  <si>
    <t>suprimentosandrademarinholmf@gmail.com ; murilo@lmfconstrucoes.com.br</t>
  </si>
  <si>
    <t>AV MAL.FLORIANO PEIXOTO 1450 SALA 011 - SANTO ANTONIO</t>
  </si>
  <si>
    <t>PB</t>
  </si>
  <si>
    <t>ISENTO</t>
  </si>
  <si>
    <t xml:space="preserve">MOENDO COMERCIO E CONSTRUCOES LTDA - EPP </t>
  </si>
  <si>
    <t>05.466.712/0001-14</t>
  </si>
  <si>
    <t>R GURUPE 439 C, AFOGADOS - RECIFE</t>
  </si>
  <si>
    <t>0300411-20</t>
  </si>
  <si>
    <t>JL MONTEIRO ENGENHARIA LTDA - ME</t>
  </si>
  <si>
    <t>00.833.603/0001-74</t>
  </si>
  <si>
    <t>(81) 99954-5402</t>
  </si>
  <si>
    <t>RUA SILVEIRA LOBO 32 CXPST 1258, CASA FORTE -RECIFE</t>
  </si>
  <si>
    <t>contato@jlmonteiroeng.com.b ; jlmengenharialtda@gmail.com</t>
  </si>
  <si>
    <t xml:space="preserve">RONALDO ANDRADE </t>
  </si>
  <si>
    <t>ROCKFON TROPIC E24  625X625x15 mm  E24 TEGULA NRC 0,90</t>
  </si>
  <si>
    <t>ROCKFON TROPIC A  625X625x15 mm  A24 LAYN NRC 0,90</t>
  </si>
  <si>
    <t>AMF TOPIC PRIME 625X625X15  MM VTS/24 NRC 0,90</t>
  </si>
  <si>
    <t>PROCAR COMERCIO DE DIVISORIAS E FORRO LTDA - EPP</t>
  </si>
  <si>
    <t>2.408.704/0001-87</t>
  </si>
  <si>
    <t>R SA E ALBUQUERQUE 420, JARAGUA - MACEIO</t>
  </si>
  <si>
    <t>AL</t>
  </si>
  <si>
    <t>(82) 33270225</t>
  </si>
  <si>
    <t>fiscal_procar@hotmail.com ; procarcomercio@hotmail.com</t>
  </si>
  <si>
    <t>Joaquim Fonseca</t>
  </si>
  <si>
    <t>DIAGONAL ANDAIMES E REFORMAS PREDIAL LTDA - EPP</t>
  </si>
  <si>
    <t>07.400.184/0001-26</t>
  </si>
  <si>
    <t>RUA 2 DE JULHO 06 ANDAR 1, CENTRO - CONCEICAO DO JACUIPE</t>
  </si>
  <si>
    <t>BA</t>
  </si>
  <si>
    <t>diagonalandaimes@hotmail.com ;  sirobertos19@gmail.com</t>
  </si>
  <si>
    <t>Simone</t>
  </si>
  <si>
    <t>(75) 3243-2065 / (71) 991018060</t>
  </si>
  <si>
    <t>AMF -INGERMAN -GESSO PVC BRANCO +ALUMINIO 1250X625X 8MM. Linho</t>
  </si>
  <si>
    <t>AMF TOPIC PRIME 1250X625X15  MM SK NRC 0,90</t>
  </si>
  <si>
    <t>ROCKFON TROPIC A  1250X625x15 mm  A24 LAYN NRC 0,90</t>
  </si>
  <si>
    <t>ROCKFON SONAR X  1250X625x22 mm  VT/24 NRC 1,0</t>
  </si>
  <si>
    <t>AMF THERMATEX FEINST MICRO PERF. 625X625X15MM VT24 NRC 0,60</t>
  </si>
  <si>
    <t>AMF ECOMIN FILIGRAN 1250X625X13MM SK NRC 0,50</t>
  </si>
  <si>
    <t>JWA CONSTRUCAO E COMERCIO LTDA</t>
  </si>
  <si>
    <t>01.167.375/0001-03</t>
  </si>
  <si>
    <t>suprimentos.recife@jwaconstrucao.com.br</t>
  </si>
  <si>
    <t>(81) 34662669</t>
  </si>
  <si>
    <t>Camila Barros</t>
  </si>
  <si>
    <t>R CARNEIRO PESSOA 66, PINA -RECIFE</t>
  </si>
  <si>
    <t>CLAUDIO MACIEL GADELHA DA SILVA - ME ( C'Art Ambientações)</t>
  </si>
  <si>
    <t>05.251.823/0001-03</t>
  </si>
  <si>
    <t>c.art.ambientacoes@bol.com.br</t>
  </si>
  <si>
    <t>(85) 9981-8983</t>
  </si>
  <si>
    <t>R MONSENHOR DANTAS 2305 GALPAOD - Fortaleza</t>
  </si>
  <si>
    <t>PENTAGONO COMERCIO DE ACABAMENTOS TECNICOS LTDA - ME</t>
  </si>
  <si>
    <t>13.675.016/0001-46</t>
  </si>
  <si>
    <t>R LIMOEIRO 83 A, JARDIM BRASIL -OLINDA</t>
  </si>
  <si>
    <t>(81) 98647 1044</t>
  </si>
  <si>
    <t>adm@penatgonoacabamentos.com.br</t>
  </si>
  <si>
    <t>André Lucena</t>
  </si>
  <si>
    <t>Claudio Maciel</t>
  </si>
  <si>
    <t>RECIFE DIVISORIAS LTDA ME (*Fragoso)</t>
  </si>
  <si>
    <t>11.954.965/0001-30</t>
  </si>
  <si>
    <t>cleio@hotmail.com</t>
  </si>
  <si>
    <t>(81)96052469</t>
  </si>
  <si>
    <t>FRAGOSO</t>
  </si>
  <si>
    <t>AV RECIFE , 2874 IPSEP - RECIFE</t>
  </si>
  <si>
    <t>0400888-04</t>
  </si>
  <si>
    <t>ACUSTICA COMERCIO E SERVICO LTDA ME</t>
  </si>
  <si>
    <t>24.395.006/0001-73</t>
  </si>
  <si>
    <t>acústica_ltd@hotmail.com</t>
  </si>
  <si>
    <t>(0xx81) 32714691</t>
  </si>
  <si>
    <t>Sr. Sérgio Mota</t>
  </si>
  <si>
    <t>Rua Emetério Maciel, n° 31 – Várzea – Recife</t>
  </si>
  <si>
    <t>0150073-24</t>
  </si>
  <si>
    <t>DIV - WALL LTDA - ME</t>
  </si>
  <si>
    <t>04.059.401/0001-78</t>
  </si>
  <si>
    <t>R MAL. HERMES DA FONSECA 719,PIEDADE -REFICE</t>
  </si>
  <si>
    <t>(81) 3341-6354 /3341-6508 / 8571-7704</t>
  </si>
  <si>
    <t xml:space="preserve">Geraldo Agra OU André Agra
</t>
  </si>
  <si>
    <t>divwall@hotmail.com.br ; divwall@ig.com.br</t>
  </si>
  <si>
    <t>AMF THERMATEX ANTARIS 625X625X15MM VTS 24 NRC 0,90</t>
  </si>
  <si>
    <t>JZR CONSTRUÇÕES LTDA</t>
  </si>
  <si>
    <t>TIPO:</t>
  </si>
  <si>
    <t>20.084.836-4</t>
  </si>
  <si>
    <t>Rua Marechal Floriano, 480. Salas 05 e 06 - Paredões. Mossoró</t>
  </si>
  <si>
    <t>(84) 3317-0819 / 3061-7227</t>
  </si>
  <si>
    <t>Zélito Júnior</t>
  </si>
  <si>
    <t>jzr@jzrconstrucoes.com.br ; zelitojr@jzrconstrucoes.com.br</t>
  </si>
  <si>
    <t>03.666.171/0001-42</t>
  </si>
  <si>
    <t>AMF THERMATEX ALPHA 1250X625X19MM SK NRC 0,90</t>
  </si>
  <si>
    <t>AMF THERMATEX FEINST MICRO PERF. 625X625X15MM VT24 COMPLETE</t>
  </si>
  <si>
    <t>Alecsandro Dias</t>
  </si>
  <si>
    <t>alecsandro.dias@jodarc.com.br</t>
  </si>
  <si>
    <t>JODARC</t>
  </si>
  <si>
    <t>-</t>
  </si>
  <si>
    <t>AV.João Soares Machado, 542 -Distrito Industrial II - Caruaru</t>
  </si>
  <si>
    <t>(81) 99805-8884 / (81) 3721-3496</t>
  </si>
  <si>
    <t>REVEST &amp; ART COMERCIO DE REVESTIMENTOS DE PISOS LTDA - ME</t>
  </si>
  <si>
    <t>13.165.264/0001-47</t>
  </si>
  <si>
    <t>AV JANUNCIO FERREIRA 461, LAURITZEN - CAMPINA GRANDE</t>
  </si>
  <si>
    <t xml:space="preserve"> (83) 3341-5494</t>
  </si>
  <si>
    <t>contato@revesteart.com.br</t>
  </si>
  <si>
    <t>Fabio</t>
  </si>
  <si>
    <t xml:space="preserve">ROCKFON - PACIFIC SK (1250x625x12mm) NRC - 0,70 / RH - 100% </t>
  </si>
  <si>
    <t>CONSTRUARTE COMERCIO E SERVICOS LTDA - EPP</t>
  </si>
  <si>
    <t>04.347.239/0001-93</t>
  </si>
  <si>
    <t>AV JUAREZ TAVORA 1159 SALA 101, TORRE - JOAO PESSOA</t>
  </si>
  <si>
    <t>vendas@construartebrasil.com.br</t>
  </si>
  <si>
    <t>(83) 3225 7183</t>
  </si>
  <si>
    <t>Mara Lucia</t>
  </si>
  <si>
    <t>compras1@moendoconstrucoes.com.br</t>
  </si>
  <si>
    <t>1801-00</t>
  </si>
  <si>
    <t>SR ATHENA ENGENHARIA LTDA. - ME</t>
  </si>
  <si>
    <t>02.351.734/0001-40</t>
  </si>
  <si>
    <t>R ABIDIAS BATISTA DA SILVA 216, DEP JOSE ANTONIO - CARUARU</t>
  </si>
  <si>
    <t>Jamile Lima</t>
  </si>
  <si>
    <t xml:space="preserve">(81) 3721-6764 / (81) 9 9303-0893 </t>
  </si>
  <si>
    <t>athena@athenaengenharia.eng.br</t>
  </si>
  <si>
    <t>Mariete Morais da Silva</t>
  </si>
  <si>
    <t>059.054.074-28</t>
  </si>
  <si>
    <t>marietesilva19@hotmail.com</t>
  </si>
  <si>
    <t>(81) 98891-1810</t>
  </si>
  <si>
    <t>Mariete</t>
  </si>
  <si>
    <t>Rua Mozart Siqueira, 16 UR02, IBURA -Recefe</t>
  </si>
  <si>
    <t>ACHRONO REFRIGERACAO LTDA ME</t>
  </si>
  <si>
    <t>26.211.405/0001-62</t>
  </si>
  <si>
    <t>AV. JOSE RODRIGUES DE JESUS 621, INDIANOPOLIS-CARUARU</t>
  </si>
  <si>
    <t>0690568-46</t>
  </si>
  <si>
    <t>Jamile Lima (Athena)</t>
  </si>
  <si>
    <t>(81) 99318-3665</t>
  </si>
  <si>
    <t>aumeritabosa@gmail.com / athena@athenaengenharia.eng.br</t>
  </si>
  <si>
    <t xml:space="preserve">PEDRO HENRIQUE SILVA SOUSA </t>
  </si>
  <si>
    <t>089.299.824-50</t>
  </si>
  <si>
    <t>INTER ENGENHARIA E COMERCIO DE MATERIAL PARA CONSTRUCAO</t>
  </si>
  <si>
    <t>DA 10.963.064/0001-41</t>
  </si>
  <si>
    <t>R CLAUDINO DOS SANTOS 460, AFOGADOS - Recife</t>
  </si>
  <si>
    <t>(81) 34283993</t>
  </si>
  <si>
    <t>interengenharia@gmail.com</t>
  </si>
  <si>
    <t>Waldir Britto</t>
  </si>
  <si>
    <t xml:space="preserve">TETO CONSTRUÇÃO E REPRESENTAÇÃO LTDA - ME </t>
  </si>
  <si>
    <t>12.728.978/0001-53</t>
  </si>
  <si>
    <t>(81) 3246-0802 / (81) 3268-5752</t>
  </si>
  <si>
    <t>alexandrino@alexandrinofreitas.com / tetopb@hotmail.com</t>
  </si>
  <si>
    <t>Ricardo Rodrigues</t>
  </si>
  <si>
    <t xml:space="preserve">R ODON CARVALHO, 215 DOS IPES - JOAO PESSOA </t>
  </si>
  <si>
    <t xml:space="preserve">PB </t>
  </si>
  <si>
    <t>ROCKFON SONAR X  625X625x22 mm  VT/24 NRC 1,0</t>
  </si>
  <si>
    <t>CONSTRUTORA VIERO LTDA (VIERO)</t>
  </si>
  <si>
    <t>0363450-75</t>
  </si>
  <si>
    <t>89.426.415/0001-35</t>
  </si>
  <si>
    <t>RODOVIA BR-153 , KM 52 FRINAPE-ERECHIM</t>
  </si>
  <si>
    <t>RS</t>
  </si>
  <si>
    <t xml:space="preserve">CONTABILIDADE@VIERO.COM.BR </t>
  </si>
  <si>
    <t xml:space="preserve">(54) 3520-2000 </t>
  </si>
  <si>
    <t>PLACAS POR PALETE</t>
  </si>
  <si>
    <t>QUANT. DE PALETES</t>
  </si>
  <si>
    <t>T. DE DUPLAS (USO DA DIARCO)</t>
  </si>
  <si>
    <t>TOTAL EM   (m²)</t>
  </si>
  <si>
    <t>TOTAL DE PLACAS</t>
  </si>
  <si>
    <t>PESO POR PLACA</t>
  </si>
  <si>
    <t>PREÇO DA PLACA</t>
  </si>
  <si>
    <t>E.J.S. CONSTRUÇÕES LTDA</t>
  </si>
  <si>
    <t>70.108.204/0001-26</t>
  </si>
  <si>
    <t>compras@ejsconstrucoes.com.br</t>
  </si>
  <si>
    <t>(83) 99876-4141</t>
  </si>
  <si>
    <t>AV. ESPIRITO SANTOS, 261  DOS ESTADOS -JOÃO PESSOA</t>
  </si>
  <si>
    <t>16.102.418-1</t>
  </si>
  <si>
    <t>Anchieta Junior</t>
  </si>
  <si>
    <t xml:space="preserve">CONDOMINIO SHOPPING BENFICA </t>
  </si>
  <si>
    <t xml:space="preserve">
05.206.443/0001-57</t>
  </si>
  <si>
    <t xml:space="preserve">AV CARAPINIMA, 2200 BENFICA - FORTALEZA </t>
  </si>
  <si>
    <t xml:space="preserve">(85) 2836-000 </t>
  </si>
  <si>
    <t>06.385246-2</t>
  </si>
  <si>
    <t xml:space="preserve">Dados da Coleta </t>
  </si>
  <si>
    <t>TRANSPORTADORA:</t>
  </si>
  <si>
    <t>CNPJ:</t>
  </si>
  <si>
    <t>CONTATO:</t>
  </si>
  <si>
    <t>FONE:</t>
  </si>
  <si>
    <t>E-MAIL:</t>
  </si>
  <si>
    <t xml:space="preserve">ASSUNCAO DISTRIBUIDORA LTDA </t>
  </si>
  <si>
    <t>05.892.612/0001-50</t>
  </si>
  <si>
    <t xml:space="preserve">ROD BR 101 KM 13, SN BLOCO A, CEP
58.320-000,  ALHANDRA - ALHANDRA </t>
  </si>
  <si>
    <t>Horácio Rodrigues</t>
  </si>
  <si>
    <t xml:space="preserve">(81) 99113-6666 / (85) 9101-7101 </t>
  </si>
  <si>
    <t>horacio@assuncaobr.com.br</t>
  </si>
  <si>
    <t>05.494.354/0001-53</t>
  </si>
  <si>
    <t xml:space="preserve">NCE CONSTRUÇÕES E INSTALAÇÕES LTDA EPP (DIVFOR) </t>
  </si>
  <si>
    <t>AV. DOS ESTADOS, 872 - GALPÃO 872 E 884 , MAURÍCIO DE NASSAU - CARUARU</t>
  </si>
  <si>
    <t>(81)  9 9248-9166</t>
  </si>
  <si>
    <t>contato@nceengenhariape.com.br</t>
  </si>
  <si>
    <t>0734161-00</t>
  </si>
  <si>
    <t>DITECO CONSTRUCOES LTDA - EPP</t>
  </si>
  <si>
    <t>20.157.942/0001-95</t>
  </si>
  <si>
    <t>AV DANTAS BARRETO 512 SALA 1208, SANTO ANTONIO -RECIFE</t>
  </si>
  <si>
    <t>(81) 99062540</t>
  </si>
  <si>
    <t>Sergio</t>
  </si>
  <si>
    <t>sergio@diteco.com.br</t>
  </si>
  <si>
    <t>CLEIO ANTONIO FRAGOSO</t>
  </si>
  <si>
    <t>858.124.474-20</t>
  </si>
  <si>
    <t>(81) 3097-5956</t>
  </si>
  <si>
    <t>RUA ITACARE 190, IMBIRIBIERA - RECIFE</t>
  </si>
  <si>
    <t xml:space="preserve">Claudio Ribeiro </t>
  </si>
  <si>
    <t xml:space="preserve">LUIZ MARINHO DE LIMA - EPP (GL ACABAMANETOS) </t>
  </si>
  <si>
    <t>RODRIGO MEDEIROS CLIMACO ME</t>
  </si>
  <si>
    <t>10.801.361/0001-90</t>
  </si>
  <si>
    <t>rodrigo@climacodrywall.com.br</t>
  </si>
  <si>
    <t>(83) 99952-8386</t>
  </si>
  <si>
    <t>Rodrigo</t>
  </si>
  <si>
    <t>AVENIDA CARNEIRA DA CUNHA 906, TORRE -JOAO PESSOA</t>
  </si>
  <si>
    <t>AMF THERMATEX ACOUSTIC AW/GN 625X625X19MM NRC 0,70</t>
  </si>
  <si>
    <t>PERFIL TRAVESSA AW 0625 (TRAVA) B DICK</t>
  </si>
  <si>
    <t>PÇ</t>
  </si>
  <si>
    <t xml:space="preserve">PERFIL L DUPLO AW (TRAVESSA) QUERPROFIL </t>
  </si>
  <si>
    <t xml:space="preserve">AGL ­ PISOS, DIVISORIAS E FORROS LTDA ­ EPP ( ESCALA)  </t>
  </si>
  <si>
    <t>16.537.173/0001­83</t>
  </si>
  <si>
    <t>(82) 3327­4330</t>
  </si>
  <si>
    <t>R CRISTOVAO COLOMBO, 167 , CEP 57.022­030 JARAGUA - MACEIO</t>
  </si>
  <si>
    <t xml:space="preserve">Gabriel Dantas </t>
  </si>
  <si>
    <t>24270272-4</t>
  </si>
  <si>
    <t>dep.escala@gmail.com / gab.dantas@hotmail.com</t>
  </si>
  <si>
    <t xml:space="preserve">FOB - Cabo de Santo Agostinho </t>
  </si>
  <si>
    <t>ALTEC ENGENHARIA LTDA</t>
  </si>
  <si>
    <t>06.879.879/0001-70</t>
  </si>
  <si>
    <t>R SUECIA, 27 PONTO CENTRAL , 44.075-336 - FEIRA DE SANTANA</t>
  </si>
  <si>
    <t>(75) 3221-3645</t>
  </si>
  <si>
    <t>RR GESSOS E SERVICOS LTDA -ME</t>
  </si>
  <si>
    <t>17.534.912/0001-46</t>
  </si>
  <si>
    <t>rrgessosnatal@hotmail.com</t>
  </si>
  <si>
    <t>84- 98885-8318 / 99626-0555</t>
  </si>
  <si>
    <t>RENATO SOUSA / RAIMUNDO NONATO</t>
  </si>
  <si>
    <t xml:space="preserve">RUA SÃO BRAULIO 19, CPE 59073260, PLANALTO - NATAL </t>
  </si>
  <si>
    <t>20.479.114-6</t>
  </si>
  <si>
    <t>Ronaldo Andrade</t>
  </si>
  <si>
    <t>Sérgio Lima</t>
  </si>
  <si>
    <t>(84) 3213-3010 / 99169-3920</t>
  </si>
  <si>
    <t>RN BORRACHAS</t>
  </si>
  <si>
    <t>sergio.rnb@hotmail.com</t>
  </si>
  <si>
    <t>1803-21</t>
  </si>
  <si>
    <t>Avista</t>
  </si>
  <si>
    <t>Sinal de 30% (R$ 18.648,52) + saldo para 28/56 dias.</t>
  </si>
  <si>
    <t>ECO LATINA PARTICIPAÇÕES EMPREENDIMENTOS EIRELI - EPP</t>
  </si>
  <si>
    <t>10.868.103/0001-21</t>
  </si>
  <si>
    <t>ecolatinaparaiba1@hotmail.com</t>
  </si>
  <si>
    <t>(83) 3508-1028/1029</t>
  </si>
  <si>
    <t>EDVALDO</t>
  </si>
  <si>
    <t>AV. Sinesio Guimarães Nº 583 Torre João Pessoa</t>
  </si>
  <si>
    <t xml:space="preserve">CINEMA BLACK 1250 X 625 16MM=A24 NRC = 0,85 </t>
  </si>
  <si>
    <t xml:space="preserve">LG COMERCIO E SERVICO DE FORROS E DIVISORIAS LTDA 
 </t>
  </si>
  <si>
    <t>20.626.934/0001-40</t>
  </si>
  <si>
    <t xml:space="preserve">anacm26@hotmail.com </t>
  </si>
  <si>
    <t xml:space="preserve">(81) 3372-4372 / (81) 3222-3016 </t>
  </si>
  <si>
    <t>LUIZ</t>
  </si>
  <si>
    <t>AV DOUTOR JOAQUIM NABUCO 3813 -CEP 53.330-740 OURO PRETO - 1 -OLINDA</t>
  </si>
  <si>
    <t>0583437-68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</si>
</sst>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&quot;R$&quot;\ #,##0.00"/>
  </numFmts>
  <fonts count="3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8"/>
      <color theme="0"/>
      <name val="MS Sans Serif"/>
      <family val="2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0"/>
      <name val="MS Sans Serif"/>
    </font>
    <font>
      <b/>
      <sz val="7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u/>
      <sz val="10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6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27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vertical="center"/>
    </xf>
    <xf numFmtId="9" fontId="2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3" fillId="3" borderId="6" xfId="0" applyFont="1" applyFill="1" applyBorder="1" applyAlignment="1"/>
    <xf numFmtId="0" fontId="3" fillId="3" borderId="14" xfId="0" applyFont="1" applyFill="1" applyBorder="1" applyAlignment="1"/>
    <xf numFmtId="0" fontId="3" fillId="3" borderId="15" xfId="0" applyFont="1" applyFill="1" applyBorder="1" applyAlignment="1"/>
    <xf numFmtId="0" fontId="3" fillId="3" borderId="16" xfId="0" applyFont="1" applyFill="1" applyBorder="1" applyAlignment="1"/>
    <xf numFmtId="0" fontId="0" fillId="0" borderId="0" xfId="0" applyBorder="1" applyAlignment="1">
      <alignment vertical="center" wrapText="1"/>
    </xf>
    <xf numFmtId="0" fontId="0" fillId="0" borderId="0" xfId="0" applyAlignment="1"/>
    <xf numFmtId="0" fontId="1" fillId="0" borderId="0" xfId="0" applyFont="1" applyFill="1" applyBorder="1" applyAlignment="1">
      <alignment vertical="center"/>
    </xf>
    <xf numFmtId="0" fontId="8" fillId="0" borderId="0" xfId="0" applyFont="1" applyBorder="1" applyAlignment="1">
      <alignment horizontal="center"/>
    </xf>
    <xf numFmtId="165" fontId="9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0" fillId="0" borderId="0" xfId="0" applyBorder="1"/>
    <xf numFmtId="0" fontId="3" fillId="3" borderId="13" xfId="0" applyFont="1" applyFill="1" applyBorder="1" applyAlignment="1"/>
    <xf numFmtId="0" fontId="15" fillId="0" borderId="28" xfId="0" applyNumberFormat="1" applyFont="1" applyFill="1" applyBorder="1" applyAlignment="1">
      <alignment horizontal="center" vertical="center"/>
    </xf>
    <xf numFmtId="164" fontId="15" fillId="0" borderId="28" xfId="0" applyNumberFormat="1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center" vertical="center"/>
    </xf>
    <xf numFmtId="2" fontId="15" fillId="0" borderId="28" xfId="0" applyNumberFormat="1" applyFont="1" applyFill="1" applyBorder="1" applyAlignment="1">
      <alignment horizontal="center" vertical="center"/>
    </xf>
    <xf numFmtId="165" fontId="15" fillId="0" borderId="28" xfId="0" applyNumberFormat="1" applyFont="1" applyFill="1" applyBorder="1" applyAlignment="1">
      <alignment horizontal="center" vertical="center"/>
    </xf>
    <xf numFmtId="164" fontId="15" fillId="0" borderId="36" xfId="0" applyNumberFormat="1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horizontal="center" vertical="center"/>
    </xf>
    <xf numFmtId="2" fontId="15" fillId="0" borderId="36" xfId="0" applyNumberFormat="1" applyFont="1" applyFill="1" applyBorder="1" applyAlignment="1">
      <alignment horizontal="center" vertical="center"/>
    </xf>
    <xf numFmtId="165" fontId="15" fillId="0" borderId="36" xfId="0" applyNumberFormat="1" applyFont="1" applyFill="1" applyBorder="1" applyAlignment="1">
      <alignment horizontal="center" vertical="center"/>
    </xf>
    <xf numFmtId="14" fontId="18" fillId="0" borderId="5" xfId="0" applyNumberFormat="1" applyFont="1" applyBorder="1" applyAlignment="1"/>
    <xf numFmtId="164" fontId="6" fillId="4" borderId="3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65" fontId="6" fillId="4" borderId="3" xfId="0" applyNumberFormat="1" applyFont="1" applyFill="1" applyBorder="1" applyAlignment="1">
      <alignment horizontal="center" vertical="center"/>
    </xf>
    <xf numFmtId="0" fontId="0" fillId="4" borderId="28" xfId="0" applyFill="1" applyBorder="1"/>
    <xf numFmtId="0" fontId="15" fillId="4" borderId="28" xfId="0" applyNumberFormat="1" applyFont="1" applyFill="1" applyBorder="1" applyAlignment="1">
      <alignment horizontal="center" vertical="center"/>
    </xf>
    <xf numFmtId="164" fontId="15" fillId="4" borderId="28" xfId="0" applyNumberFormat="1" applyFont="1" applyFill="1" applyBorder="1" applyAlignment="1">
      <alignment horizontal="center" vertical="center"/>
    </xf>
    <xf numFmtId="0" fontId="15" fillId="4" borderId="28" xfId="0" applyFont="1" applyFill="1" applyBorder="1" applyAlignment="1">
      <alignment horizontal="center" vertical="center"/>
    </xf>
    <xf numFmtId="2" fontId="15" fillId="4" borderId="28" xfId="0" applyNumberFormat="1" applyFont="1" applyFill="1" applyBorder="1" applyAlignment="1">
      <alignment horizontal="center" vertical="center"/>
    </xf>
    <xf numFmtId="165" fontId="15" fillId="4" borderId="28" xfId="0" applyNumberFormat="1" applyFont="1" applyFill="1" applyBorder="1" applyAlignment="1">
      <alignment horizontal="center" vertical="center"/>
    </xf>
    <xf numFmtId="0" fontId="15" fillId="4" borderId="36" xfId="0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/>
    </xf>
    <xf numFmtId="0" fontId="15" fillId="0" borderId="36" xfId="0" applyNumberFormat="1" applyFont="1" applyFill="1" applyBorder="1" applyAlignment="1">
      <alignment horizontal="center"/>
    </xf>
    <xf numFmtId="0" fontId="15" fillId="4" borderId="28" xfId="0" applyNumberFormat="1" applyFont="1" applyFill="1" applyBorder="1" applyAlignment="1">
      <alignment horizontal="center"/>
    </xf>
    <xf numFmtId="0" fontId="15" fillId="0" borderId="28" xfId="0" applyNumberFormat="1" applyFont="1" applyFill="1" applyBorder="1" applyAlignment="1">
      <alignment horizontal="center"/>
    </xf>
    <xf numFmtId="0" fontId="13" fillId="0" borderId="17" xfId="0" applyNumberFormat="1" applyFont="1" applyFill="1" applyBorder="1" applyAlignment="1" applyProtection="1">
      <alignment horizontal="center" vertical="center" wrapText="1"/>
    </xf>
    <xf numFmtId="0" fontId="16" fillId="0" borderId="37" xfId="0" applyNumberFormat="1" applyFont="1" applyFill="1" applyBorder="1" applyAlignment="1" applyProtection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41" xfId="0" applyBorder="1"/>
    <xf numFmtId="0" fontId="0" fillId="0" borderId="42" xfId="0" applyBorder="1"/>
    <xf numFmtId="0" fontId="3" fillId="2" borderId="30" xfId="0" applyFont="1" applyFill="1" applyBorder="1" applyAlignment="1">
      <alignment horizontal="right"/>
    </xf>
    <xf numFmtId="2" fontId="0" fillId="0" borderId="28" xfId="0" applyNumberFormat="1" applyBorder="1"/>
    <xf numFmtId="0" fontId="0" fillId="5" borderId="28" xfId="0" applyFill="1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47" xfId="0" applyFill="1" applyBorder="1"/>
    <xf numFmtId="0" fontId="0" fillId="0" borderId="48" xfId="0" applyFill="1" applyBorder="1"/>
    <xf numFmtId="0" fontId="0" fillId="0" borderId="49" xfId="0" applyFill="1" applyBorder="1"/>
    <xf numFmtId="0" fontId="0" fillId="0" borderId="0" xfId="0" applyFill="1" applyBorder="1"/>
    <xf numFmtId="2" fontId="0" fillId="0" borderId="0" xfId="0" applyNumberFormat="1" applyFill="1" applyBorder="1"/>
    <xf numFmtId="2" fontId="0" fillId="0" borderId="48" xfId="0" applyNumberFormat="1" applyFill="1" applyBorder="1"/>
    <xf numFmtId="0" fontId="0" fillId="0" borderId="0" xfId="0" applyBorder="1" applyAlignment="1">
      <alignment horizontal="center"/>
    </xf>
    <xf numFmtId="0" fontId="6" fillId="6" borderId="38" xfId="0" applyNumberFormat="1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/>
    </xf>
    <xf numFmtId="164" fontId="6" fillId="6" borderId="3" xfId="0" applyNumberFormat="1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3" xfId="0" applyNumberFormat="1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2" fontId="6" fillId="6" borderId="3" xfId="0" applyNumberFormat="1" applyFont="1" applyFill="1" applyBorder="1" applyAlignment="1">
      <alignment horizontal="center" vertical="center"/>
    </xf>
    <xf numFmtId="165" fontId="6" fillId="6" borderId="3" xfId="0" applyNumberFormat="1" applyFont="1" applyFill="1" applyBorder="1" applyAlignment="1">
      <alignment horizontal="center" vertical="center"/>
    </xf>
    <xf numFmtId="165" fontId="6" fillId="6" borderId="25" xfId="0" applyNumberFormat="1" applyFont="1" applyFill="1" applyBorder="1" applyAlignment="1">
      <alignment horizontal="center" vertical="center"/>
    </xf>
    <xf numFmtId="0" fontId="3" fillId="3" borderId="51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/>
    <xf numFmtId="0" fontId="3" fillId="3" borderId="50" xfId="0" applyFont="1" applyFill="1" applyBorder="1" applyAlignment="1"/>
    <xf numFmtId="0" fontId="3" fillId="3" borderId="56" xfId="0" applyFont="1" applyFill="1" applyBorder="1" applyAlignment="1"/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3" borderId="57" xfId="0" applyFont="1" applyFill="1" applyBorder="1" applyAlignment="1"/>
    <xf numFmtId="0" fontId="15" fillId="8" borderId="28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5" xfId="0" applyFont="1" applyFill="1" applyBorder="1" applyAlignment="1">
      <alignment horizontal="center"/>
    </xf>
    <xf numFmtId="0" fontId="16" fillId="2" borderId="34" xfId="0" applyNumberFormat="1" applyFont="1" applyFill="1" applyBorder="1" applyAlignment="1" applyProtection="1">
      <alignment horizontal="center" vertical="center" wrapText="1"/>
    </xf>
    <xf numFmtId="0" fontId="13" fillId="2" borderId="33" xfId="0" applyNumberFormat="1" applyFont="1" applyFill="1" applyBorder="1" applyAlignment="1" applyProtection="1">
      <alignment horizontal="center" vertical="center" wrapText="1"/>
    </xf>
    <xf numFmtId="0" fontId="17" fillId="2" borderId="35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6" fillId="2" borderId="34" xfId="0" applyNumberFormat="1" applyFont="1" applyFill="1" applyBorder="1" applyAlignment="1" applyProtection="1">
      <alignment horizontal="center" vertical="center" wrapText="1"/>
    </xf>
    <xf numFmtId="0" fontId="13" fillId="2" borderId="33" xfId="0" applyNumberFormat="1" applyFont="1" applyFill="1" applyBorder="1" applyAlignment="1" applyProtection="1">
      <alignment horizontal="center" vertical="center" wrapText="1"/>
    </xf>
    <xf numFmtId="0" fontId="17" fillId="2" borderId="35" xfId="0" applyFont="1" applyFill="1" applyBorder="1" applyAlignment="1">
      <alignment horizontal="center" vertical="center" wrapText="1"/>
    </xf>
    <xf numFmtId="164" fontId="0" fillId="0" borderId="0" xfId="0" applyNumberFormat="1"/>
    <xf numFmtId="0" fontId="15" fillId="7" borderId="28" xfId="0" applyFont="1" applyFill="1" applyBorder="1" applyAlignment="1">
      <alignment horizontal="center" vertical="center"/>
    </xf>
    <xf numFmtId="0" fontId="15" fillId="7" borderId="28" xfId="0" applyNumberFormat="1" applyFont="1" applyFill="1" applyBorder="1" applyAlignment="1">
      <alignment horizontal="center" vertical="center"/>
    </xf>
    <xf numFmtId="164" fontId="15" fillId="7" borderId="28" xfId="0" applyNumberFormat="1" applyFont="1" applyFill="1" applyBorder="1" applyAlignment="1">
      <alignment horizontal="center" vertical="center"/>
    </xf>
    <xf numFmtId="2" fontId="15" fillId="7" borderId="28" xfId="0" applyNumberFormat="1" applyFont="1" applyFill="1" applyBorder="1" applyAlignment="1">
      <alignment horizontal="center" vertical="center"/>
    </xf>
    <xf numFmtId="165" fontId="15" fillId="7" borderId="28" xfId="0" applyNumberFormat="1" applyFont="1" applyFill="1" applyBorder="1" applyAlignment="1">
      <alignment horizontal="center" vertical="center"/>
    </xf>
    <xf numFmtId="0" fontId="0" fillId="4" borderId="28" xfId="0" applyFont="1" applyFill="1" applyBorder="1" applyAlignment="1">
      <alignment horizontal="center"/>
    </xf>
    <xf numFmtId="0" fontId="0" fillId="4" borderId="28" xfId="0" applyFont="1" applyFill="1" applyBorder="1"/>
    <xf numFmtId="0" fontId="0" fillId="4" borderId="28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/>
    </xf>
    <xf numFmtId="0" fontId="0" fillId="0" borderId="28" xfId="0" applyFont="1" applyFill="1" applyBorder="1"/>
    <xf numFmtId="0" fontId="0" fillId="0" borderId="28" xfId="0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0" fillId="7" borderId="28" xfId="0" applyFont="1" applyFill="1" applyBorder="1"/>
    <xf numFmtId="0" fontId="0" fillId="0" borderId="28" xfId="0" applyFont="1" applyBorder="1" applyAlignment="1">
      <alignment horizontal="center" vertical="center"/>
    </xf>
    <xf numFmtId="0" fontId="0" fillId="0" borderId="28" xfId="0" applyFont="1" applyBorder="1"/>
    <xf numFmtId="164" fontId="0" fillId="7" borderId="28" xfId="0" applyNumberFormat="1" applyFont="1" applyFill="1" applyBorder="1"/>
    <xf numFmtId="164" fontId="0" fillId="0" borderId="28" xfId="0" applyNumberFormat="1" applyFont="1" applyBorder="1"/>
    <xf numFmtId="0" fontId="0" fillId="4" borderId="28" xfId="0" applyNumberFormat="1" applyFont="1" applyFill="1" applyBorder="1" applyAlignment="1" applyProtection="1">
      <alignment horizontal="center" vertical="top" wrapText="1"/>
    </xf>
    <xf numFmtId="0" fontId="0" fillId="4" borderId="28" xfId="0" applyNumberFormat="1" applyFont="1" applyFill="1" applyBorder="1" applyAlignment="1" applyProtection="1">
      <alignment horizontal="left" vertical="top" wrapText="1"/>
    </xf>
    <xf numFmtId="0" fontId="0" fillId="0" borderId="28" xfId="0" applyNumberFormat="1" applyFont="1" applyFill="1" applyBorder="1" applyAlignment="1" applyProtection="1">
      <alignment horizontal="center" vertical="top" wrapText="1"/>
    </xf>
    <xf numFmtId="0" fontId="0" fillId="0" borderId="28" xfId="0" applyNumberFormat="1" applyFont="1" applyFill="1" applyBorder="1" applyAlignment="1" applyProtection="1">
      <alignment horizontal="left" vertical="top" wrapText="1"/>
    </xf>
    <xf numFmtId="0" fontId="0" fillId="4" borderId="17" xfId="0" applyNumberFormat="1" applyFont="1" applyFill="1" applyBorder="1" applyAlignment="1" applyProtection="1">
      <alignment horizontal="left" vertical="top" wrapText="1"/>
    </xf>
    <xf numFmtId="0" fontId="0" fillId="0" borderId="28" xfId="0" applyNumberFormat="1" applyFont="1" applyFill="1" applyBorder="1" applyAlignment="1" applyProtection="1">
      <alignment horizontal="center" vertical="center" wrapText="1"/>
    </xf>
    <xf numFmtId="0" fontId="0" fillId="0" borderId="28" xfId="0" applyNumberFormat="1" applyFont="1" applyFill="1" applyBorder="1" applyAlignment="1" applyProtection="1">
      <alignment horizontal="left" vertical="center" wrapText="1"/>
    </xf>
    <xf numFmtId="0" fontId="15" fillId="7" borderId="17" xfId="0" applyFont="1" applyFill="1" applyBorder="1" applyAlignment="1"/>
    <xf numFmtId="164" fontId="0" fillId="7" borderId="28" xfId="0" applyNumberFormat="1" applyFill="1" applyBorder="1"/>
    <xf numFmtId="0" fontId="0" fillId="7" borderId="28" xfId="0" applyFill="1" applyBorder="1"/>
    <xf numFmtId="0" fontId="0" fillId="0" borderId="28" xfId="0" applyBorder="1"/>
    <xf numFmtId="0" fontId="0" fillId="7" borderId="28" xfId="0" applyFill="1" applyBorder="1" applyAlignment="1">
      <alignment horizontal="center"/>
    </xf>
    <xf numFmtId="0" fontId="0" fillId="0" borderId="17" xfId="0" applyNumberFormat="1" applyFont="1" applyFill="1" applyBorder="1" applyAlignment="1" applyProtection="1">
      <alignment horizontal="left" vertical="top"/>
    </xf>
    <xf numFmtId="0" fontId="15" fillId="0" borderId="28" xfId="0" applyNumberFormat="1" applyFont="1" applyFill="1" applyBorder="1"/>
    <xf numFmtId="0" fontId="23" fillId="0" borderId="37" xfId="0" applyFont="1" applyFill="1" applyBorder="1" applyAlignment="1"/>
    <xf numFmtId="0" fontId="6" fillId="0" borderId="1" xfId="0" applyNumberFormat="1" applyFont="1" applyFill="1" applyBorder="1" applyAlignment="1">
      <alignment horizontal="center" vertical="center"/>
    </xf>
    <xf numFmtId="164" fontId="6" fillId="0" borderId="3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2" fontId="6" fillId="0" borderId="3" xfId="0" applyNumberFormat="1" applyFont="1" applyFill="1" applyBorder="1" applyAlignment="1">
      <alignment horizontal="center" vertical="center"/>
    </xf>
    <xf numFmtId="165" fontId="6" fillId="0" borderId="3" xfId="0" applyNumberFormat="1" applyFont="1" applyFill="1" applyBorder="1" applyAlignment="1">
      <alignment horizontal="center" vertical="center"/>
    </xf>
    <xf numFmtId="165" fontId="6" fillId="0" borderId="25" xfId="0" applyNumberFormat="1" applyFont="1" applyFill="1" applyBorder="1" applyAlignment="1">
      <alignment horizontal="center" vertical="center"/>
    </xf>
    <xf numFmtId="0" fontId="2" fillId="0" borderId="28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18" fillId="0" borderId="28" xfId="0" applyFont="1" applyBorder="1" applyAlignment="1">
      <alignment horizontal="left" vertical="center"/>
    </xf>
    <xf numFmtId="0" fontId="7" fillId="0" borderId="38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6" fillId="0" borderId="0" xfId="0" applyFont="1" applyAlignment="1">
      <alignment horizontal="left" vertical="center"/>
    </xf>
    <xf numFmtId="0" fontId="26" fillId="0" borderId="0" xfId="0" applyFont="1" applyAlignment="1"/>
    <xf numFmtId="0" fontId="28" fillId="0" borderId="0" xfId="0" applyFont="1" applyAlignment="1">
      <alignment vertical="center"/>
    </xf>
    <xf numFmtId="0" fontId="26" fillId="0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27" fillId="0" borderId="0" xfId="0" applyFont="1" applyAlignment="1"/>
    <xf numFmtId="0" fontId="27" fillId="0" borderId="0" xfId="0" applyFont="1" applyAlignment="1">
      <alignment horizontal="left" vertical="center"/>
    </xf>
    <xf numFmtId="0" fontId="28" fillId="0" borderId="0" xfId="0" applyFont="1" applyAlignment="1"/>
    <xf numFmtId="0" fontId="28" fillId="0" borderId="0" xfId="0" applyFont="1" applyAlignment="1">
      <alignment horizontal="left" vertical="center"/>
    </xf>
    <xf numFmtId="164" fontId="26" fillId="0" borderId="0" xfId="0" applyNumberFormat="1" applyFont="1" applyAlignment="1"/>
    <xf numFmtId="164" fontId="27" fillId="0" borderId="0" xfId="0" applyNumberFormat="1" applyFont="1" applyAlignment="1"/>
    <xf numFmtId="0" fontId="30" fillId="0" borderId="28" xfId="0" applyFont="1" applyBorder="1" applyAlignment="1">
      <alignment vertical="center"/>
    </xf>
    <xf numFmtId="164" fontId="27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left"/>
    </xf>
    <xf numFmtId="0" fontId="31" fillId="0" borderId="0" xfId="0" applyFont="1"/>
    <xf numFmtId="164" fontId="0" fillId="0" borderId="28" xfId="0" applyNumberFormat="1" applyBorder="1"/>
    <xf numFmtId="0" fontId="0" fillId="0" borderId="28" xfId="0" applyBorder="1" applyAlignment="1">
      <alignment horizontal="center"/>
    </xf>
    <xf numFmtId="0" fontId="0" fillId="0" borderId="28" xfId="0" applyFill="1" applyBorder="1"/>
    <xf numFmtId="0" fontId="0" fillId="0" borderId="28" xfId="0" applyBorder="1" applyAlignment="1">
      <alignment horizontal="center" vertical="center"/>
    </xf>
    <xf numFmtId="0" fontId="0" fillId="10" borderId="28" xfId="0" applyNumberFormat="1" applyFont="1" applyFill="1" applyBorder="1" applyAlignment="1" applyProtection="1">
      <alignment horizontal="center" vertical="top" wrapText="1"/>
    </xf>
    <xf numFmtId="0" fontId="0" fillId="10" borderId="28" xfId="0" applyNumberFormat="1" applyFont="1" applyFill="1" applyBorder="1" applyAlignment="1" applyProtection="1">
      <alignment horizontal="left" vertical="top" wrapText="1"/>
    </xf>
    <xf numFmtId="0" fontId="0" fillId="10" borderId="28" xfId="0" applyFont="1" applyFill="1" applyBorder="1" applyAlignment="1">
      <alignment horizontal="center" vertical="center"/>
    </xf>
    <xf numFmtId="0" fontId="0" fillId="10" borderId="28" xfId="0" applyFont="1" applyFill="1" applyBorder="1"/>
    <xf numFmtId="0" fontId="15" fillId="10" borderId="28" xfId="0" applyNumberFormat="1" applyFont="1" applyFill="1" applyBorder="1" applyAlignment="1">
      <alignment horizontal="center" vertical="center"/>
    </xf>
    <xf numFmtId="164" fontId="15" fillId="10" borderId="28" xfId="0" applyNumberFormat="1" applyFont="1" applyFill="1" applyBorder="1" applyAlignment="1">
      <alignment horizontal="center" vertical="center"/>
    </xf>
    <xf numFmtId="0" fontId="15" fillId="10" borderId="28" xfId="0" applyFont="1" applyFill="1" applyBorder="1" applyAlignment="1">
      <alignment horizontal="center" vertical="center"/>
    </xf>
    <xf numFmtId="2" fontId="15" fillId="10" borderId="28" xfId="0" applyNumberFormat="1" applyFont="1" applyFill="1" applyBorder="1" applyAlignment="1">
      <alignment horizontal="center" vertical="center"/>
    </xf>
    <xf numFmtId="165" fontId="15" fillId="10" borderId="28" xfId="0" applyNumberFormat="1" applyFont="1" applyFill="1" applyBorder="1" applyAlignment="1">
      <alignment horizontal="center" vertical="center"/>
    </xf>
    <xf numFmtId="0" fontId="25" fillId="3" borderId="30" xfId="0" applyFont="1" applyFill="1" applyBorder="1" applyAlignment="1">
      <alignment horizontal="right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/>
    </xf>
    <xf numFmtId="0" fontId="4" fillId="3" borderId="52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9" fontId="18" fillId="0" borderId="28" xfId="0" applyNumberFormat="1" applyFont="1" applyBorder="1" applyAlignment="1">
      <alignment horizontal="left" vertical="center"/>
    </xf>
    <xf numFmtId="14" fontId="18" fillId="0" borderId="28" xfId="0" applyNumberFormat="1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/>
    </xf>
    <xf numFmtId="0" fontId="25" fillId="3" borderId="59" xfId="0" applyFont="1" applyFill="1" applyBorder="1" applyAlignment="1">
      <alignment horizontal="right" vertical="center"/>
    </xf>
    <xf numFmtId="0" fontId="25" fillId="3" borderId="60" xfId="0" applyFont="1" applyFill="1" applyBorder="1" applyAlignment="1">
      <alignment horizontal="right" vertical="center"/>
    </xf>
    <xf numFmtId="9" fontId="18" fillId="0" borderId="17" xfId="0" applyNumberFormat="1" applyFont="1" applyBorder="1" applyAlignment="1">
      <alignment horizontal="left" vertical="center"/>
    </xf>
    <xf numFmtId="9" fontId="18" fillId="0" borderId="37" xfId="0" applyNumberFormat="1" applyFont="1" applyBorder="1" applyAlignment="1">
      <alignment horizontal="left" vertical="center"/>
    </xf>
    <xf numFmtId="9" fontId="18" fillId="0" borderId="58" xfId="0" applyNumberFormat="1" applyFont="1" applyBorder="1" applyAlignment="1">
      <alignment horizontal="left" vertical="center"/>
    </xf>
    <xf numFmtId="165" fontId="14" fillId="2" borderId="53" xfId="0" applyNumberFormat="1" applyFont="1" applyFill="1" applyBorder="1" applyAlignment="1">
      <alignment horizontal="center"/>
    </xf>
    <xf numFmtId="0" fontId="14" fillId="2" borderId="54" xfId="0" applyFont="1" applyFill="1" applyBorder="1" applyAlignment="1">
      <alignment horizontal="center"/>
    </xf>
    <xf numFmtId="0" fontId="11" fillId="0" borderId="18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0" fillId="3" borderId="53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25" fillId="3" borderId="31" xfId="0" applyFont="1" applyFill="1" applyBorder="1" applyAlignment="1">
      <alignment horizontal="right" vertical="center"/>
    </xf>
    <xf numFmtId="2" fontId="18" fillId="0" borderId="28" xfId="0" applyNumberFormat="1" applyFont="1" applyBorder="1" applyAlignment="1">
      <alignment horizontal="left" vertical="center"/>
    </xf>
    <xf numFmtId="0" fontId="25" fillId="3" borderId="32" xfId="0" applyFont="1" applyFill="1" applyBorder="1" applyAlignment="1">
      <alignment horizontal="right" vertical="center"/>
    </xf>
    <xf numFmtId="0" fontId="7" fillId="0" borderId="17" xfId="0" applyFont="1" applyFill="1" applyBorder="1" applyAlignment="1">
      <alignment horizontal="left" vertical="center"/>
    </xf>
    <xf numFmtId="0" fontId="7" fillId="0" borderId="37" xfId="0" applyFont="1" applyFill="1" applyBorder="1" applyAlignment="1">
      <alignment horizontal="left" vertical="center"/>
    </xf>
    <xf numFmtId="0" fontId="7" fillId="0" borderId="58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0" fillId="9" borderId="8" xfId="0" applyFont="1" applyFill="1" applyBorder="1" applyAlignment="1"/>
    <xf numFmtId="0" fontId="20" fillId="9" borderId="9" xfId="0" applyFont="1" applyFill="1" applyBorder="1" applyAlignment="1"/>
    <xf numFmtId="0" fontId="20" fillId="9" borderId="10" xfId="0" applyFont="1" applyFill="1" applyBorder="1" applyAlignment="1"/>
    <xf numFmtId="0" fontId="2" fillId="0" borderId="7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8" xfId="0" applyNumberFormat="1" applyFont="1" applyBorder="1" applyAlignment="1">
      <alignment horizontal="left"/>
    </xf>
    <xf numFmtId="0" fontId="2" fillId="0" borderId="9" xfId="0" applyNumberFormat="1" applyFont="1" applyBorder="1" applyAlignment="1">
      <alignment horizontal="left"/>
    </xf>
    <xf numFmtId="0" fontId="2" fillId="0" borderId="10" xfId="0" applyNumberFormat="1" applyFont="1" applyBorder="1" applyAlignment="1">
      <alignment horizontal="left"/>
    </xf>
    <xf numFmtId="0" fontId="21" fillId="0" borderId="7" xfId="1" applyNumberFormat="1" applyFont="1" applyBorder="1" applyAlignment="1">
      <alignment horizontal="left"/>
    </xf>
    <xf numFmtId="0" fontId="22" fillId="0" borderId="11" xfId="0" applyNumberFormat="1" applyFont="1" applyBorder="1" applyAlignment="1">
      <alignment horizontal="left"/>
    </xf>
    <xf numFmtId="0" fontId="22" fillId="0" borderId="9" xfId="0" applyNumberFormat="1" applyFont="1" applyBorder="1" applyAlignment="1">
      <alignment horizontal="left"/>
    </xf>
    <xf numFmtId="0" fontId="22" fillId="0" borderId="10" xfId="0" applyNumberFormat="1" applyFont="1" applyBorder="1" applyAlignment="1">
      <alignment horizontal="left"/>
    </xf>
    <xf numFmtId="0" fontId="1" fillId="3" borderId="61" xfId="0" applyFont="1" applyFill="1" applyBorder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1" fillId="3" borderId="62" xfId="0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left"/>
    </xf>
    <xf numFmtId="0" fontId="18" fillId="0" borderId="9" xfId="0" applyFont="1" applyFill="1" applyBorder="1" applyAlignment="1">
      <alignment horizontal="left"/>
    </xf>
    <xf numFmtId="0" fontId="18" fillId="0" borderId="10" xfId="0" applyFont="1" applyFill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3" fillId="3" borderId="9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left"/>
    </xf>
    <xf numFmtId="0" fontId="25" fillId="3" borderId="0" xfId="0" applyFont="1" applyFill="1" applyBorder="1" applyAlignment="1">
      <alignment horizontal="right"/>
    </xf>
    <xf numFmtId="0" fontId="18" fillId="0" borderId="17" xfId="0" applyFont="1" applyBorder="1" applyAlignment="1">
      <alignment horizontal="left"/>
    </xf>
    <xf numFmtId="0" fontId="18" fillId="0" borderId="37" xfId="0" applyFont="1" applyBorder="1" applyAlignment="1">
      <alignment horizontal="left"/>
    </xf>
    <xf numFmtId="0" fontId="18" fillId="0" borderId="58" xfId="0" applyFont="1" applyBorder="1" applyAlignment="1">
      <alignment horizontal="left"/>
    </xf>
    <xf numFmtId="164" fontId="18" fillId="0" borderId="28" xfId="0" applyNumberFormat="1" applyFont="1" applyBorder="1" applyAlignment="1">
      <alignment horizontal="left" vertical="center"/>
    </xf>
    <xf numFmtId="0" fontId="18" fillId="0" borderId="28" xfId="0" applyNumberFormat="1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1" fillId="3" borderId="63" xfId="0" applyFont="1" applyFill="1" applyBorder="1" applyAlignment="1">
      <alignment horizontal="right" vertical="center"/>
    </xf>
    <xf numFmtId="0" fontId="1" fillId="3" borderId="64" xfId="0" applyFont="1" applyFill="1" applyBorder="1" applyAlignment="1">
      <alignment horizontal="right" vertical="center"/>
    </xf>
    <xf numFmtId="0" fontId="0" fillId="0" borderId="17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58" xfId="0" applyBorder="1" applyAlignment="1">
      <alignment horizontal="center"/>
    </xf>
    <xf numFmtId="0" fontId="1" fillId="3" borderId="59" xfId="0" applyFont="1" applyFill="1" applyBorder="1" applyAlignment="1">
      <alignment horizontal="right" vertical="center"/>
    </xf>
    <xf numFmtId="0" fontId="1" fillId="3" borderId="60" xfId="0" applyFont="1" applyFill="1" applyBorder="1" applyAlignment="1">
      <alignment horizontal="right" vertical="center"/>
    </xf>
    <xf numFmtId="0" fontId="24" fillId="0" borderId="21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7" fillId="6" borderId="17" xfId="0" applyFont="1" applyFill="1" applyBorder="1" applyAlignment="1">
      <alignment horizontal="left" vertical="center"/>
    </xf>
    <xf numFmtId="0" fontId="7" fillId="6" borderId="37" xfId="0" applyFont="1" applyFill="1" applyBorder="1" applyAlignment="1">
      <alignment horizontal="left" vertical="center"/>
    </xf>
    <xf numFmtId="0" fontId="7" fillId="6" borderId="58" xfId="0" applyFont="1" applyFill="1" applyBorder="1" applyAlignment="1">
      <alignment horizontal="left" vertical="center"/>
    </xf>
    <xf numFmtId="0" fontId="1" fillId="3" borderId="31" xfId="0" applyFont="1" applyFill="1" applyBorder="1" applyAlignment="1">
      <alignment horizontal="right" vertical="center"/>
    </xf>
    <xf numFmtId="2" fontId="2" fillId="0" borderId="28" xfId="0" applyNumberFormat="1" applyFont="1" applyBorder="1" applyAlignment="1">
      <alignment horizontal="left" vertical="center"/>
    </xf>
    <xf numFmtId="0" fontId="1" fillId="3" borderId="0" xfId="0" applyFont="1" applyFill="1" applyBorder="1" applyAlignment="1">
      <alignment horizontal="right"/>
    </xf>
    <xf numFmtId="0" fontId="2" fillId="0" borderId="17" xfId="0" applyFont="1" applyBorder="1" applyAlignment="1">
      <alignment horizontal="left"/>
    </xf>
    <xf numFmtId="0" fontId="2" fillId="0" borderId="37" xfId="0" applyFont="1" applyBorder="1" applyAlignment="1">
      <alignment horizontal="left"/>
    </xf>
    <xf numFmtId="0" fontId="2" fillId="0" borderId="58" xfId="0" applyFont="1" applyBorder="1" applyAlignment="1">
      <alignment horizontal="left"/>
    </xf>
    <xf numFmtId="0" fontId="1" fillId="3" borderId="32" xfId="0" applyFont="1" applyFill="1" applyBorder="1" applyAlignment="1">
      <alignment horizontal="right" vertical="center"/>
    </xf>
    <xf numFmtId="164" fontId="2" fillId="0" borderId="28" xfId="0" applyNumberFormat="1" applyFont="1" applyBorder="1" applyAlignment="1">
      <alignment horizontal="left" vertical="center"/>
    </xf>
    <xf numFmtId="0" fontId="2" fillId="0" borderId="28" xfId="0" applyNumberFormat="1" applyFont="1" applyBorder="1" applyAlignment="1">
      <alignment horizontal="left" vertical="center"/>
    </xf>
    <xf numFmtId="0" fontId="1" fillId="3" borderId="30" xfId="0" applyFont="1" applyFill="1" applyBorder="1" applyAlignment="1">
      <alignment horizontal="right" vertical="center"/>
    </xf>
    <xf numFmtId="14" fontId="2" fillId="0" borderId="28" xfId="0" applyNumberFormat="1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9" fontId="2" fillId="0" borderId="28" xfId="0" applyNumberFormat="1" applyFont="1" applyBorder="1" applyAlignment="1">
      <alignment horizontal="left" vertical="center"/>
    </xf>
    <xf numFmtId="9" fontId="2" fillId="0" borderId="17" xfId="0" applyNumberFormat="1" applyFont="1" applyBorder="1" applyAlignment="1">
      <alignment horizontal="left" vertical="center"/>
    </xf>
    <xf numFmtId="9" fontId="2" fillId="0" borderId="37" xfId="0" applyNumberFormat="1" applyFont="1" applyBorder="1" applyAlignment="1">
      <alignment horizontal="left" vertical="center"/>
    </xf>
    <xf numFmtId="9" fontId="2" fillId="0" borderId="58" xfId="0" applyNumberFormat="1" applyFont="1" applyBorder="1" applyAlignment="1">
      <alignment horizontal="left" vertical="center"/>
    </xf>
    <xf numFmtId="0" fontId="3" fillId="2" borderId="0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3" fillId="2" borderId="43" xfId="0" applyFont="1" applyFill="1" applyBorder="1" applyAlignment="1">
      <alignment horizontal="center" wrapText="1"/>
    </xf>
    <xf numFmtId="0" fontId="3" fillId="2" borderId="44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2" fillId="0" borderId="3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110490</xdr:colOff>
      <xdr:row>7</xdr:row>
      <xdr:rowOff>139065</xdr:rowOff>
    </xdr:from>
    <xdr:to>
      <xdr:col>12</xdr:col>
      <xdr:colOff>300990</xdr:colOff>
      <xdr:row>12</xdr:row>
      <xdr:rowOff>123824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BB990AD9-9500-4FBD-A327-AE876EFE08A8}"/>
            </a:ext>
          </a:extLst>
        </xdr:cNvPr>
        <xdr:cNvSpPr txBox="1">
          <a:spLocks/>
        </xdr:cNvSpPr>
      </xdr:nvSpPr>
      <xdr:spPr>
        <a:xfrm>
          <a:off x="7597140" y="853440"/>
          <a:ext cx="190500" cy="270509"/>
        </a:xfrm>
        <a:prstGeom prst="rect">
          <a:avLst/>
        </a:prstGeom>
        <a:noFill/>
      </xdr:spPr>
    </xdr:sp>
    <xdr:clientData/>
  </xdr:twoCellAnchor>
  <xdr:twoCellAnchor>
    <xdr:from>
      <xdr:col>7</xdr:col>
      <xdr:colOff>57150</xdr:colOff>
      <xdr:row>22</xdr:row>
      <xdr:rowOff>193902</xdr:rowOff>
    </xdr:from>
    <xdr:to>
      <xdr:col>11</xdr:col>
      <xdr:colOff>459240</xdr:colOff>
      <xdr:row>32</xdr:row>
      <xdr:rowOff>85046</xdr:rowOff>
    </xdr:to>
    <xdr:sp macro="" textlink="">
      <xdr:nvSpPr>
        <xdr:cNvPr id="3" name="Fluxograma: Processo alternativo 4">
          <a:extLst>
            <a:ext uri="{FF2B5EF4-FFF2-40B4-BE49-F238E27FC236}">
              <a16:creationId xmlns:a16="http://schemas.microsoft.com/office/drawing/2014/main" id="{4DE85D31-29D4-4F3A-8FC7-D7CFE5F756F3}"/>
            </a:ext>
          </a:extLst>
        </xdr:cNvPr>
        <xdr:cNvSpPr>
          <a:spLocks/>
        </xdr:cNvSpPr>
      </xdr:nvSpPr>
      <xdr:spPr>
        <a:xfrm>
          <a:off x="4743110" y="3740264"/>
          <a:ext cx="2808853" cy="1804648"/>
        </a:xfrm>
        <a:prstGeom prst="flowChartAlternateProcess">
          <a:avLst/>
        </a:prstGeom>
        <a:solidFill>
          <a:schemeClr val="accent4">
            <a:lumMod val="20000"/>
            <a:lumOff val="80000"/>
          </a:schemeClr>
        </a:solidFill>
        <a:ln w="25400" cap="flat" cmpd="dbl">
          <a:solidFill>
            <a:srgbClr val="000000">
              <a:alpha val="100000"/>
            </a:srgb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91440" tIns="45720" rIns="91440" bIns="45720" anchor="t"/>
        <a:lstStyle/>
        <a:p>
          <a:pPr algn="l">
            <a:buFontTx/>
            <a:buNone/>
          </a:pPr>
          <a:r>
            <a:rPr lang="pt-BR" altLang="ko-KR" sz="1100" i="1" dirty="0">
              <a:solidFill>
                <a:srgbClr val="000000"/>
              </a:solidFill>
              <a:latin typeface="+mn-lt"/>
              <a:ea typeface="Calibri"/>
            </a:rPr>
            <a:t>Para coleta do material: Pedidos enviados ate as 11:00hs material pode ser coletado apartir das 14:00 / pedidos enviados ate as 17:00 material pode ser coletado apartir das 9:00 do dia seguinte.</a:t>
          </a:r>
        </a:p>
        <a:p>
          <a:pPr algn="ctr">
            <a:buFontTx/>
            <a:buNone/>
          </a:pPr>
          <a:r>
            <a:rPr lang="pt-BR" altLang="ko-KR" sz="1100" b="1" i="1" dirty="0">
              <a:solidFill>
                <a:srgbClr val="FF0000"/>
              </a:solidFill>
              <a:latin typeface="+mn-lt"/>
              <a:ea typeface="Calibri"/>
            </a:rPr>
            <a:t>Favor ligar para</a:t>
          </a:r>
          <a:br>
            <a:rPr lang="pt-BR" altLang="ko-KR" sz="1100" b="1" i="1" dirty="0">
              <a:solidFill>
                <a:srgbClr val="FF0000"/>
              </a:solidFill>
              <a:latin typeface="+mn-lt"/>
              <a:ea typeface="Calibri"/>
            </a:rPr>
          </a:br>
          <a:r>
            <a:rPr lang="pt-BR" altLang="ko-KR" sz="1100" b="1" i="1" dirty="0">
              <a:solidFill>
                <a:srgbClr val="FF0000"/>
              </a:solidFill>
              <a:latin typeface="+mn-lt"/>
              <a:ea typeface="Calibri"/>
            </a:rPr>
            <a:t>agendar coleta: (81) 3518-0417 /98271-</a:t>
          </a:r>
          <a:br>
            <a:rPr lang="pt-BR" altLang="ko-KR" sz="1100" b="1" i="1" dirty="0">
              <a:solidFill>
                <a:srgbClr val="FF0000"/>
              </a:solidFill>
              <a:latin typeface="+mn-lt"/>
              <a:ea typeface="Calibri"/>
            </a:rPr>
          </a:br>
          <a:r>
            <a:rPr lang="pt-BR" altLang="ko-KR" sz="1100" b="1" i="1" dirty="0">
              <a:solidFill>
                <a:srgbClr val="FF0000"/>
              </a:solidFill>
              <a:latin typeface="+mn-lt"/>
              <a:ea typeface="Calibri"/>
            </a:rPr>
            <a:t>6515 falar com Meryson</a:t>
          </a:r>
          <a:r>
            <a:rPr lang="pt-BR" altLang="ko-KR" sz="1100" i="1" dirty="0">
              <a:solidFill>
                <a:srgbClr val="FF0000"/>
              </a:solidFill>
              <a:latin typeface="+mn-lt"/>
              <a:ea typeface="Calibri"/>
            </a:rPr>
            <a:t>. </a:t>
          </a:r>
          <a:br>
            <a:rPr lang="pt-BR" altLang="ko-KR" sz="1100" i="1" dirty="0">
              <a:solidFill>
                <a:srgbClr val="FF0000"/>
              </a:solidFill>
              <a:latin typeface="+mn-lt"/>
              <a:ea typeface="Calibri"/>
            </a:rPr>
          </a:br>
          <a:r>
            <a:rPr lang="pt-BR" altLang="ko-KR" sz="1100" i="1" dirty="0">
              <a:solidFill>
                <a:srgbClr val="FF0000"/>
              </a:solidFill>
              <a:latin typeface="+mn-lt"/>
              <a:ea typeface="Calibri"/>
            </a:rPr>
            <a:t> </a:t>
          </a:r>
        </a:p>
      </xdr:txBody>
    </xdr:sp>
    <xdr:clientData/>
  </xdr:twoCellAnchor>
  <xdr:twoCellAnchor>
    <xdr:from>
      <xdr:col>7</xdr:col>
      <xdr:colOff>56130</xdr:colOff>
      <xdr:row>22</xdr:row>
      <xdr:rowOff>74841</xdr:rowOff>
    </xdr:from>
    <xdr:to>
      <xdr:col>8</xdr:col>
      <xdr:colOff>418079</xdr:colOff>
      <xdr:row>23</xdr:row>
      <xdr:rowOff>119064</xdr:rowOff>
    </xdr:to>
    <xdr:sp macro="" textlink="">
      <xdr:nvSpPr>
        <xdr:cNvPr id="5" name="Fluxograma: Processo alternativo 4">
          <a:extLst>
            <a:ext uri="{FF2B5EF4-FFF2-40B4-BE49-F238E27FC236}">
              <a16:creationId xmlns:a16="http://schemas.microsoft.com/office/drawing/2014/main" id="{1FB5882E-621E-42BD-9AC0-D144F4353A64}"/>
            </a:ext>
          </a:extLst>
        </xdr:cNvPr>
        <xdr:cNvSpPr>
          <a:spLocks/>
        </xdr:cNvSpPr>
      </xdr:nvSpPr>
      <xdr:spPr>
        <a:xfrm>
          <a:off x="4742090" y="3621203"/>
          <a:ext cx="999784" cy="256834"/>
        </a:xfrm>
        <a:prstGeom prst="flowChartAlternateProcess">
          <a:avLst/>
        </a:prstGeom>
        <a:solidFill>
          <a:schemeClr val="accent4">
            <a:lumMod val="40000"/>
            <a:lumOff val="60000"/>
          </a:schemeClr>
        </a:solidFill>
        <a:ln w="25400" cap="flat" cmpd="dbl">
          <a:solidFill>
            <a:srgbClr val="000000">
              <a:alpha val="100000"/>
            </a:srgb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91440" tIns="45720" rIns="91440" bIns="45720" anchor="ctr"/>
        <a:lstStyle/>
        <a:p>
          <a:pPr algn="l">
            <a:buFontTx/>
            <a:buNone/>
          </a:pPr>
          <a:r>
            <a:rPr lang="pt-BR" altLang="ko-KR" sz="1100" i="1" dirty="0">
              <a:solidFill>
                <a:srgbClr val="000000"/>
              </a:solidFill>
              <a:latin typeface="+mn-lt"/>
              <a:ea typeface="Calibri"/>
            </a:rPr>
            <a:t>OBSERVAÇÃO</a:t>
          </a:r>
          <a:endParaRPr lang="ko-KR" altLang="en-US" sz="1100" i="1" dirty="0">
            <a:solidFill>
              <a:srgbClr val="000000"/>
            </a:solidFill>
            <a:latin typeface="Calibri"/>
            <a:ea typeface="Calibri"/>
          </a:endParaRPr>
        </a:p>
      </xdr:txBody>
    </xdr:sp>
    <xdr:clientData/>
  </xdr:twoCellAnchor>
  <xdr:twoCellAnchor>
    <xdr:from>
      <xdr:col>11</xdr:col>
      <xdr:colOff>505165</xdr:colOff>
      <xdr:row>23</xdr:row>
      <xdr:rowOff>73818</xdr:rowOff>
    </xdr:from>
    <xdr:to>
      <xdr:col>15</xdr:col>
      <xdr:colOff>756897</xdr:colOff>
      <xdr:row>32</xdr:row>
      <xdr:rowOff>85045</xdr:rowOff>
    </xdr:to>
    <xdr:sp macro="" textlink="">
      <xdr:nvSpPr>
        <xdr:cNvPr id="6" name="Fluxograma: Processo alternativo 4">
          <a:extLst>
            <a:ext uri="{FF2B5EF4-FFF2-40B4-BE49-F238E27FC236}">
              <a16:creationId xmlns:a16="http://schemas.microsoft.com/office/drawing/2014/main" id="{E6250E16-64C3-48B7-B94B-E2A4AEC74DB5}"/>
            </a:ext>
          </a:extLst>
        </xdr:cNvPr>
        <xdr:cNvSpPr>
          <a:spLocks/>
        </xdr:cNvSpPr>
      </xdr:nvSpPr>
      <xdr:spPr>
        <a:xfrm>
          <a:off x="7597888" y="3832791"/>
          <a:ext cx="2522424" cy="1712120"/>
        </a:xfrm>
        <a:prstGeom prst="flowChartAlternateProcess">
          <a:avLst/>
        </a:prstGeom>
        <a:noFill/>
        <a:ln w="25400" cap="flat" cmpd="dbl">
          <a:solidFill>
            <a:srgbClr val="000000">
              <a:alpha val="100000"/>
            </a:srgb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91440" tIns="45720" rIns="91440" bIns="45720" anchor="t"/>
        <a:lstStyle/>
        <a:p>
          <a:pPr algn="l">
            <a:buFontTx/>
            <a:buNone/>
          </a:pPr>
          <a:endParaRPr lang="ko-KR" altLang="en-US" sz="1100" i="1" dirty="0">
            <a:solidFill>
              <a:srgbClr val="000000"/>
            </a:solidFill>
            <a:latin typeface="Calibri"/>
            <a:ea typeface="Calibri"/>
          </a:endParaRPr>
        </a:p>
      </xdr:txBody>
    </xdr:sp>
    <xdr:clientData/>
  </xdr:twoCellAnchor>
  <xdr:twoCellAnchor editAs="oneCell">
    <xdr:from>
      <xdr:col>7</xdr:col>
      <xdr:colOff>57151</xdr:colOff>
      <xdr:row>1</xdr:row>
      <xdr:rowOff>16783</xdr:rowOff>
    </xdr:from>
    <xdr:to>
      <xdr:col>15</xdr:col>
      <xdr:colOff>671852</xdr:colOff>
      <xdr:row>10</xdr:row>
      <xdr:rowOff>161585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7218" y="16783"/>
          <a:ext cx="5079545" cy="18712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110490</xdr:colOff>
      <xdr:row>7</xdr:row>
      <xdr:rowOff>139065</xdr:rowOff>
    </xdr:from>
    <xdr:to>
      <xdr:col>12</xdr:col>
      <xdr:colOff>300990</xdr:colOff>
      <xdr:row>12</xdr:row>
      <xdr:rowOff>123824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BB990AD9-9500-4FBD-A327-AE876EFE08A8}"/>
            </a:ext>
          </a:extLst>
        </xdr:cNvPr>
        <xdr:cNvSpPr txBox="1">
          <a:spLocks/>
        </xdr:cNvSpPr>
      </xdr:nvSpPr>
      <xdr:spPr>
        <a:xfrm>
          <a:off x="7778115" y="1234440"/>
          <a:ext cx="190500" cy="870584"/>
        </a:xfrm>
        <a:prstGeom prst="rect">
          <a:avLst/>
        </a:prstGeom>
        <a:noFill/>
      </xdr:spPr>
    </xdr:sp>
    <xdr:clientData/>
  </xdr:twoCellAnchor>
  <xdr:twoCellAnchor>
    <xdr:from>
      <xdr:col>7</xdr:col>
      <xdr:colOff>57150</xdr:colOff>
      <xdr:row>17</xdr:row>
      <xdr:rowOff>193902</xdr:rowOff>
    </xdr:from>
    <xdr:to>
      <xdr:col>11</xdr:col>
      <xdr:colOff>459240</xdr:colOff>
      <xdr:row>27</xdr:row>
      <xdr:rowOff>85046</xdr:rowOff>
    </xdr:to>
    <xdr:sp macro="" textlink="">
      <xdr:nvSpPr>
        <xdr:cNvPr id="3" name="Fluxograma: Processo alternativo 4">
          <a:extLst>
            <a:ext uri="{FF2B5EF4-FFF2-40B4-BE49-F238E27FC236}">
              <a16:creationId xmlns:a16="http://schemas.microsoft.com/office/drawing/2014/main" id="{4DE85D31-29D4-4F3A-8FC7-D7CFE5F756F3}"/>
            </a:ext>
          </a:extLst>
        </xdr:cNvPr>
        <xdr:cNvSpPr>
          <a:spLocks/>
        </xdr:cNvSpPr>
      </xdr:nvSpPr>
      <xdr:spPr>
        <a:xfrm>
          <a:off x="4943475" y="3718152"/>
          <a:ext cx="2678565" cy="1824719"/>
        </a:xfrm>
        <a:prstGeom prst="flowChartAlternateProcess">
          <a:avLst/>
        </a:prstGeom>
        <a:solidFill>
          <a:schemeClr val="accent4">
            <a:lumMod val="20000"/>
            <a:lumOff val="80000"/>
          </a:schemeClr>
        </a:solidFill>
        <a:ln w="25400" cap="flat" cmpd="dbl">
          <a:solidFill>
            <a:srgbClr val="000000">
              <a:alpha val="100000"/>
            </a:srgb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91440" tIns="45720" rIns="91440" bIns="45720" anchor="t"/>
        <a:lstStyle/>
        <a:p>
          <a:pPr algn="l">
            <a:buFontTx/>
            <a:buNone/>
          </a:pPr>
          <a:r>
            <a:rPr lang="pt-BR" altLang="ko-KR" sz="1100" i="1" dirty="0">
              <a:solidFill>
                <a:srgbClr val="000000"/>
              </a:solidFill>
              <a:latin typeface="+mn-lt"/>
              <a:ea typeface="Calibri"/>
            </a:rPr>
            <a:t>Para coleta do material: Pedidos enviados ate as 11:00hs material pode ser coletado apartir das 14:00 / pedidos enviados ate as 17:00 material pode ser coletado apartir das 9:00 do dia seguinte.</a:t>
          </a:r>
        </a:p>
        <a:p>
          <a:pPr algn="ctr">
            <a:buFontTx/>
            <a:buNone/>
          </a:pPr>
          <a:r>
            <a:rPr lang="pt-BR" altLang="ko-KR" sz="1100" b="1" i="1" dirty="0">
              <a:solidFill>
                <a:srgbClr val="FF0000"/>
              </a:solidFill>
              <a:latin typeface="+mn-lt"/>
              <a:ea typeface="Calibri"/>
            </a:rPr>
            <a:t>Favor ligar para</a:t>
          </a:r>
          <a:br>
            <a:rPr lang="pt-BR" altLang="ko-KR" sz="1100" b="1" i="1" dirty="0">
              <a:solidFill>
                <a:srgbClr val="FF0000"/>
              </a:solidFill>
              <a:latin typeface="+mn-lt"/>
              <a:ea typeface="Calibri"/>
            </a:rPr>
          </a:br>
          <a:r>
            <a:rPr lang="pt-BR" altLang="ko-KR" sz="1100" b="1" i="1" dirty="0">
              <a:solidFill>
                <a:srgbClr val="FF0000"/>
              </a:solidFill>
              <a:latin typeface="+mn-lt"/>
              <a:ea typeface="Calibri"/>
            </a:rPr>
            <a:t>agendar coleta: (81) 3518-0417 /98271-</a:t>
          </a:r>
          <a:br>
            <a:rPr lang="pt-BR" altLang="ko-KR" sz="1100" b="1" i="1" dirty="0">
              <a:solidFill>
                <a:srgbClr val="FF0000"/>
              </a:solidFill>
              <a:latin typeface="+mn-lt"/>
              <a:ea typeface="Calibri"/>
            </a:rPr>
          </a:br>
          <a:r>
            <a:rPr lang="pt-BR" altLang="ko-KR" sz="1100" b="1" i="1" dirty="0">
              <a:solidFill>
                <a:srgbClr val="FF0000"/>
              </a:solidFill>
              <a:latin typeface="+mn-lt"/>
              <a:ea typeface="Calibri"/>
            </a:rPr>
            <a:t>6515 falar com Meryson</a:t>
          </a:r>
          <a:r>
            <a:rPr lang="pt-BR" altLang="ko-KR" sz="1100" i="1" dirty="0">
              <a:solidFill>
                <a:srgbClr val="FF0000"/>
              </a:solidFill>
              <a:latin typeface="+mn-lt"/>
              <a:ea typeface="Calibri"/>
            </a:rPr>
            <a:t>. </a:t>
          </a:r>
          <a:br>
            <a:rPr lang="pt-BR" altLang="ko-KR" sz="1100" i="1" dirty="0">
              <a:solidFill>
                <a:srgbClr val="FF0000"/>
              </a:solidFill>
              <a:latin typeface="+mn-lt"/>
              <a:ea typeface="Calibri"/>
            </a:rPr>
          </a:br>
          <a:r>
            <a:rPr lang="pt-BR" altLang="ko-KR" sz="1100" i="1" dirty="0">
              <a:solidFill>
                <a:srgbClr val="FF0000"/>
              </a:solidFill>
              <a:latin typeface="+mn-lt"/>
              <a:ea typeface="Calibri"/>
            </a:rPr>
            <a:t> </a:t>
          </a:r>
        </a:p>
      </xdr:txBody>
    </xdr:sp>
    <xdr:clientData/>
  </xdr:twoCellAnchor>
  <xdr:twoCellAnchor>
    <xdr:from>
      <xdr:col>7</xdr:col>
      <xdr:colOff>56130</xdr:colOff>
      <xdr:row>17</xdr:row>
      <xdr:rowOff>74841</xdr:rowOff>
    </xdr:from>
    <xdr:to>
      <xdr:col>8</xdr:col>
      <xdr:colOff>418079</xdr:colOff>
      <xdr:row>18</xdr:row>
      <xdr:rowOff>119064</xdr:rowOff>
    </xdr:to>
    <xdr:sp macro="" textlink="">
      <xdr:nvSpPr>
        <xdr:cNvPr id="4" name="Fluxograma: Processo alternativo 4">
          <a:extLst>
            <a:ext uri="{FF2B5EF4-FFF2-40B4-BE49-F238E27FC236}">
              <a16:creationId xmlns:a16="http://schemas.microsoft.com/office/drawing/2014/main" id="{1FB5882E-621E-42BD-9AC0-D144F4353A64}"/>
            </a:ext>
          </a:extLst>
        </xdr:cNvPr>
        <xdr:cNvSpPr>
          <a:spLocks/>
        </xdr:cNvSpPr>
      </xdr:nvSpPr>
      <xdr:spPr>
        <a:xfrm>
          <a:off x="4942455" y="3599091"/>
          <a:ext cx="962024" cy="253773"/>
        </a:xfrm>
        <a:prstGeom prst="flowChartAlternateProcess">
          <a:avLst/>
        </a:prstGeom>
        <a:solidFill>
          <a:schemeClr val="accent4">
            <a:lumMod val="40000"/>
            <a:lumOff val="60000"/>
          </a:schemeClr>
        </a:solidFill>
        <a:ln w="25400" cap="flat" cmpd="dbl">
          <a:solidFill>
            <a:srgbClr val="000000">
              <a:alpha val="100000"/>
            </a:srgb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91440" tIns="45720" rIns="91440" bIns="45720" anchor="ctr"/>
        <a:lstStyle/>
        <a:p>
          <a:pPr algn="l">
            <a:buFontTx/>
            <a:buNone/>
          </a:pPr>
          <a:r>
            <a:rPr lang="pt-BR" altLang="ko-KR" sz="1100" i="1" dirty="0">
              <a:solidFill>
                <a:srgbClr val="000000"/>
              </a:solidFill>
              <a:latin typeface="+mn-lt"/>
              <a:ea typeface="Calibri"/>
            </a:rPr>
            <a:t>OBSERVAÇÃO</a:t>
          </a:r>
          <a:endParaRPr lang="ko-KR" altLang="en-US" sz="1100" i="1" dirty="0">
            <a:solidFill>
              <a:srgbClr val="000000"/>
            </a:solidFill>
            <a:latin typeface="Calibri"/>
            <a:ea typeface="Calibri"/>
          </a:endParaRPr>
        </a:p>
      </xdr:txBody>
    </xdr:sp>
    <xdr:clientData/>
  </xdr:twoCellAnchor>
  <xdr:twoCellAnchor>
    <xdr:from>
      <xdr:col>11</xdr:col>
      <xdr:colOff>505165</xdr:colOff>
      <xdr:row>18</xdr:row>
      <xdr:rowOff>73818</xdr:rowOff>
    </xdr:from>
    <xdr:to>
      <xdr:col>14</xdr:col>
      <xdr:colOff>756897</xdr:colOff>
      <xdr:row>27</xdr:row>
      <xdr:rowOff>85045</xdr:rowOff>
    </xdr:to>
    <xdr:sp macro="" textlink="">
      <xdr:nvSpPr>
        <xdr:cNvPr id="5" name="Fluxograma: Processo alternativo 4">
          <a:extLst>
            <a:ext uri="{FF2B5EF4-FFF2-40B4-BE49-F238E27FC236}">
              <a16:creationId xmlns:a16="http://schemas.microsoft.com/office/drawing/2014/main" id="{E6250E16-64C3-48B7-B94B-E2A4AEC74DB5}"/>
            </a:ext>
          </a:extLst>
        </xdr:cNvPr>
        <xdr:cNvSpPr>
          <a:spLocks/>
        </xdr:cNvSpPr>
      </xdr:nvSpPr>
      <xdr:spPr>
        <a:xfrm>
          <a:off x="7667965" y="3807618"/>
          <a:ext cx="2318657" cy="1735252"/>
        </a:xfrm>
        <a:prstGeom prst="flowChartAlternateProcess">
          <a:avLst/>
        </a:prstGeom>
        <a:noFill/>
        <a:ln w="25400" cap="flat" cmpd="dbl">
          <a:solidFill>
            <a:srgbClr val="000000">
              <a:alpha val="100000"/>
            </a:srgb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91440" tIns="45720" rIns="91440" bIns="45720" anchor="t"/>
        <a:lstStyle/>
        <a:p>
          <a:pPr algn="l">
            <a:buFontTx/>
            <a:buNone/>
          </a:pPr>
          <a:endParaRPr lang="ko-KR" altLang="en-US" sz="1100" i="1" dirty="0">
            <a:solidFill>
              <a:srgbClr val="000000"/>
            </a:solidFill>
            <a:latin typeface="Calibri"/>
            <a:ea typeface="Calibri"/>
          </a:endParaRPr>
        </a:p>
      </xdr:txBody>
    </xdr:sp>
    <xdr:clientData/>
  </xdr:twoCellAnchor>
  <xdr:twoCellAnchor editAs="oneCell">
    <xdr:from>
      <xdr:col>7</xdr:col>
      <xdr:colOff>57151</xdr:colOff>
      <xdr:row>1</xdr:row>
      <xdr:rowOff>16783</xdr:rowOff>
    </xdr:from>
    <xdr:to>
      <xdr:col>15</xdr:col>
      <xdr:colOff>518772</xdr:colOff>
      <xdr:row>10</xdr:row>
      <xdr:rowOff>161585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3476" y="16783"/>
          <a:ext cx="5077164" cy="18402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Q39"/>
  <sheetViews>
    <sheetView tabSelected="1" topLeftCell="B8" zoomScale="112" zoomScaleNormal="112" zoomScaleSheetLayoutView="91" workbookViewId="0">
      <selection activeCell="L21" sqref="L21"/>
    </sheetView>
  </sheetViews>
  <sheetFormatPr defaultRowHeight="15" x14ac:dyDescent="0.25"/>
  <cols>
    <col min="1" max="1" width="1.28515625" hidden="1" customWidth="1"/>
    <col min="2" max="2" width="15.5703125" customWidth="1"/>
    <col min="3" max="3" width="10.42578125" customWidth="1"/>
    <col min="5" max="5" width="9.140625" customWidth="1"/>
    <col min="6" max="6" width="7.7109375" customWidth="1"/>
    <col min="7" max="7" width="21.28515625" customWidth="1"/>
    <col min="8" max="8" width="9" customWidth="1"/>
    <col min="9" max="9" width="8.28515625" customWidth="1"/>
    <col min="10" max="10" width="9.140625" customWidth="1"/>
    <col min="11" max="11" width="7.7109375" customWidth="1"/>
    <col min="12" max="12" width="7.5703125" customWidth="1"/>
    <col min="13" max="13" width="6.85546875" customWidth="1"/>
    <col min="14" max="15" width="9.140625" customWidth="1"/>
    <col min="16" max="16" width="12.140625" customWidth="1"/>
  </cols>
  <sheetData>
    <row r="1" spans="2:17" ht="15.75" hidden="1" thickBot="1" x14ac:dyDescent="0.3">
      <c r="B1">
        <v>7</v>
      </c>
      <c r="C1">
        <v>3</v>
      </c>
      <c r="D1">
        <v>5</v>
      </c>
      <c r="E1">
        <v>7</v>
      </c>
      <c r="F1">
        <v>10</v>
      </c>
      <c r="G1">
        <v>5</v>
      </c>
      <c r="H1">
        <v>12</v>
      </c>
      <c r="I1">
        <v>20</v>
      </c>
      <c r="J1">
        <v>16</v>
      </c>
      <c r="K1">
        <v>15</v>
      </c>
    </row>
    <row r="2" spans="2:17" ht="15.75" thickBot="1" x14ac:dyDescent="0.3">
      <c r="B2" s="5" t="s">
        <v>0</v>
      </c>
      <c r="C2" s="228" t="s">
        <v>422</v>
      </c>
      <c r="D2" s="229"/>
      <c r="E2" s="230" t="s">
        <v>20</v>
      </c>
      <c r="F2" s="231"/>
      <c r="G2" s="27">
        <f ca="1">TODAY()</f>
        <v>43187</v>
      </c>
      <c r="H2" s="242"/>
      <c r="I2" s="242"/>
      <c r="J2" s="242"/>
      <c r="K2" s="242"/>
      <c r="L2" s="242"/>
      <c r="M2" s="242"/>
      <c r="N2" s="242"/>
      <c r="O2" s="242"/>
      <c r="P2" s="242"/>
    </row>
    <row r="3" spans="2:17" ht="15.75" thickBot="1" x14ac:dyDescent="0.3">
      <c r="B3" s="6" t="s">
        <v>19</v>
      </c>
      <c r="C3" s="206" t="s">
        <v>112</v>
      </c>
      <c r="D3" s="207"/>
      <c r="E3" s="207"/>
      <c r="F3" s="207"/>
      <c r="G3" s="208"/>
      <c r="H3" s="242"/>
      <c r="I3" s="242"/>
      <c r="J3" s="242"/>
      <c r="K3" s="242"/>
      <c r="L3" s="242"/>
      <c r="M3" s="242"/>
      <c r="N3" s="242"/>
      <c r="O3" s="242"/>
      <c r="P3" s="242"/>
    </row>
    <row r="4" spans="2:17" ht="7.5" customHeight="1" thickBot="1" x14ac:dyDescent="0.3">
      <c r="B4" s="78"/>
      <c r="C4" s="77"/>
      <c r="D4" s="77"/>
      <c r="E4" s="77"/>
      <c r="F4" s="77"/>
      <c r="G4" s="77"/>
      <c r="H4" s="242"/>
      <c r="I4" s="242"/>
      <c r="J4" s="242"/>
      <c r="K4" s="242"/>
      <c r="L4" s="242"/>
      <c r="M4" s="242"/>
      <c r="N4" s="242"/>
      <c r="O4" s="242"/>
      <c r="P4" s="242"/>
    </row>
    <row r="5" spans="2:17" ht="15.75" thickBot="1" x14ac:dyDescent="0.3">
      <c r="B5" s="79" t="s">
        <v>114</v>
      </c>
      <c r="C5" s="225" t="str">
        <f>VLOOKUP(C6,CLIENTES!$B$2:$I$254,6,0)</f>
        <v>AV CORONEL ESTEVAM 1960 - ALECRIM NATAL</v>
      </c>
      <c r="D5" s="226"/>
      <c r="E5" s="226"/>
      <c r="F5" s="226"/>
      <c r="G5" s="227"/>
      <c r="H5" s="242"/>
      <c r="I5" s="242"/>
      <c r="J5" s="242"/>
      <c r="K5" s="242"/>
      <c r="L5" s="242"/>
      <c r="M5" s="242"/>
      <c r="N5" s="242"/>
      <c r="O5" s="242"/>
      <c r="P5" s="242"/>
    </row>
    <row r="6" spans="2:17" ht="15.75" thickBot="1" x14ac:dyDescent="0.3">
      <c r="B6" s="76" t="s">
        <v>21</v>
      </c>
      <c r="C6" s="209" t="s">
        <v>143</v>
      </c>
      <c r="D6" s="210"/>
      <c r="E6" s="210"/>
      <c r="F6" s="210"/>
      <c r="G6" s="211"/>
      <c r="H6" s="242"/>
      <c r="I6" s="242"/>
      <c r="J6" s="242"/>
      <c r="K6" s="242"/>
      <c r="L6" s="242"/>
      <c r="M6" s="242"/>
      <c r="N6" s="242"/>
      <c r="O6" s="242"/>
      <c r="P6" s="242"/>
    </row>
    <row r="7" spans="2:17" ht="15.75" thickBot="1" x14ac:dyDescent="0.3">
      <c r="B7" s="7" t="s">
        <v>22</v>
      </c>
      <c r="C7" s="212" t="str">
        <f>VLOOKUP(C6,CLIENTES!$B$2:$I$254,5,0)</f>
        <v>Junior  e Danielle</v>
      </c>
      <c r="D7" s="213"/>
      <c r="E7" s="213"/>
      <c r="F7" s="213"/>
      <c r="G7" s="214"/>
      <c r="H7" s="242"/>
      <c r="I7" s="242"/>
      <c r="J7" s="242"/>
      <c r="K7" s="242"/>
      <c r="L7" s="242"/>
      <c r="M7" s="242"/>
      <c r="N7" s="242"/>
      <c r="O7" s="242"/>
      <c r="P7" s="242"/>
    </row>
    <row r="8" spans="2:17" ht="15.75" thickBot="1" x14ac:dyDescent="0.3">
      <c r="B8" s="17" t="s">
        <v>23</v>
      </c>
      <c r="C8" s="215" t="str">
        <f>VLOOKUP(C6,CLIENTES!$B$2:$I$254,4,0)</f>
        <v>(84) 988786346</v>
      </c>
      <c r="D8" s="216"/>
      <c r="E8" s="216"/>
      <c r="F8" s="216"/>
      <c r="G8" s="217"/>
      <c r="H8" s="242"/>
      <c r="I8" s="242"/>
      <c r="J8" s="242"/>
      <c r="K8" s="242"/>
      <c r="L8" s="242"/>
      <c r="M8" s="242"/>
      <c r="N8" s="242"/>
      <c r="O8" s="242"/>
      <c r="P8" s="242"/>
      <c r="Q8" s="16"/>
    </row>
    <row r="9" spans="2:17" ht="15.75" thickBot="1" x14ac:dyDescent="0.3">
      <c r="B9" s="8" t="s">
        <v>113</v>
      </c>
      <c r="C9" s="218" t="str">
        <f>VLOOKUP(C6,CLIENTES!$B$2:$I$254,3,0)</f>
        <v>diviaco.rn@hotmail.com</v>
      </c>
      <c r="D9" s="219"/>
      <c r="E9" s="219"/>
      <c r="F9" s="220"/>
      <c r="G9" s="221"/>
      <c r="H9" s="242"/>
      <c r="I9" s="242"/>
      <c r="J9" s="242"/>
      <c r="K9" s="242"/>
      <c r="L9" s="242"/>
      <c r="M9" s="242"/>
      <c r="N9" s="242"/>
      <c r="O9" s="242"/>
      <c r="P9" s="242"/>
      <c r="Q9" s="16"/>
    </row>
    <row r="10" spans="2:17" ht="15.75" thickBot="1" x14ac:dyDescent="0.3">
      <c r="B10" s="80" t="s">
        <v>1</v>
      </c>
      <c r="C10" s="206" t="str">
        <f>VLOOKUP(C6,CLIENTES!$B$2:$I$254,2,0)</f>
        <v>10.934.389/0001-04</v>
      </c>
      <c r="D10" s="207"/>
      <c r="E10" s="208"/>
      <c r="F10" s="233"/>
      <c r="G10" s="234"/>
      <c r="H10" s="242"/>
      <c r="I10" s="242"/>
      <c r="J10" s="242"/>
      <c r="K10" s="242"/>
      <c r="L10" s="242"/>
      <c r="M10" s="242"/>
      <c r="N10" s="242"/>
      <c r="O10" s="242"/>
      <c r="P10" s="242"/>
    </row>
    <row r="11" spans="2:17" ht="15.75" thickBot="1" x14ac:dyDescent="0.3">
      <c r="B11" s="83" t="s">
        <v>115</v>
      </c>
      <c r="C11" s="235">
        <f>VLOOKUP(C6,CLIENTES!$B$2:$I$254,8,0)</f>
        <v>202213218</v>
      </c>
      <c r="D11" s="235"/>
      <c r="E11" s="235"/>
      <c r="F11" s="235"/>
      <c r="G11" s="86" t="str">
        <f>VLOOKUP(C6,CLIENTES!$B$2:$I$254,7,0)</f>
        <v>RN</v>
      </c>
      <c r="H11" s="66"/>
      <c r="I11" s="66"/>
      <c r="J11" s="66"/>
      <c r="K11" s="66"/>
      <c r="L11" s="66"/>
      <c r="M11" s="66"/>
      <c r="N11" s="66"/>
      <c r="O11" s="66"/>
      <c r="P11" s="66"/>
    </row>
    <row r="12" spans="2:17" ht="6.75" customHeight="1" thickBot="1" x14ac:dyDescent="0.3">
      <c r="B12" s="78"/>
      <c r="C12" s="82"/>
      <c r="D12" s="82"/>
      <c r="E12" s="82"/>
      <c r="F12" s="81"/>
      <c r="G12" s="81"/>
      <c r="H12" s="66"/>
      <c r="I12" s="66"/>
      <c r="J12" s="66"/>
      <c r="K12" s="66"/>
      <c r="L12" s="66"/>
      <c r="M12" s="66"/>
      <c r="N12" s="66"/>
      <c r="O12" s="66"/>
      <c r="P12" s="66"/>
    </row>
    <row r="13" spans="2:17" ht="15.75" thickBot="1" x14ac:dyDescent="0.3">
      <c r="B13" s="173" t="s">
        <v>2</v>
      </c>
      <c r="C13" s="174"/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5"/>
    </row>
    <row r="14" spans="2:17" s="1" customFormat="1" ht="15" customHeight="1" x14ac:dyDescent="0.25">
      <c r="B14" s="186" t="s">
        <v>26</v>
      </c>
      <c r="C14" s="188" t="s">
        <v>3</v>
      </c>
      <c r="D14" s="189"/>
      <c r="E14" s="189"/>
      <c r="F14" s="189"/>
      <c r="G14" s="190"/>
      <c r="H14" s="171" t="s">
        <v>4</v>
      </c>
      <c r="I14" s="171" t="s">
        <v>5</v>
      </c>
      <c r="J14" s="171" t="s">
        <v>6</v>
      </c>
      <c r="K14" s="171" t="s">
        <v>7</v>
      </c>
      <c r="L14" s="171" t="s">
        <v>8</v>
      </c>
      <c r="M14" s="171" t="s">
        <v>9</v>
      </c>
      <c r="N14" s="171" t="s">
        <v>10</v>
      </c>
      <c r="O14" s="171" t="s">
        <v>11</v>
      </c>
      <c r="P14" s="194" t="s">
        <v>12</v>
      </c>
    </row>
    <row r="15" spans="2:17" s="1" customFormat="1" x14ac:dyDescent="0.25">
      <c r="B15" s="187"/>
      <c r="C15" s="191"/>
      <c r="D15" s="192"/>
      <c r="E15" s="192"/>
      <c r="F15" s="192"/>
      <c r="G15" s="193"/>
      <c r="H15" s="172"/>
      <c r="I15" s="172"/>
      <c r="J15" s="172"/>
      <c r="K15" s="172"/>
      <c r="L15" s="172"/>
      <c r="M15" s="172"/>
      <c r="N15" s="172"/>
      <c r="O15" s="172"/>
      <c r="P15" s="195"/>
    </row>
    <row r="16" spans="2:17" s="1" customFormat="1" x14ac:dyDescent="0.25">
      <c r="B16" s="138">
        <v>2000228</v>
      </c>
      <c r="C16" s="203" t="str">
        <f>VLOOKUP(B16,PRODUTOS!$B$3:$I$98,2,)</f>
        <v xml:space="preserve">CINEMA BLACK 1250 X 625 16MM=A24 NRC = 0,85 </v>
      </c>
      <c r="D16" s="204"/>
      <c r="E16" s="204"/>
      <c r="F16" s="204"/>
      <c r="G16" s="205"/>
      <c r="H16" s="127">
        <f>VLOOKUP(B16,PRODUTOS!$B$3:$I$98,3,0)</f>
        <v>14</v>
      </c>
      <c r="I16" s="128">
        <v>44</v>
      </c>
      <c r="J16" s="129">
        <f>VLOOKUP(B16,PRODUTOS!$B$3:$I$98,5,0)</f>
        <v>10.94</v>
      </c>
      <c r="K16" s="130">
        <f t="shared" ref="K16" si="0">I16*J16</f>
        <v>481.35999999999996</v>
      </c>
      <c r="L16" s="131" t="str">
        <f>VLOOKUP(B16,PRODUTOS!$B$3:$I$98,6,)</f>
        <v>m²</v>
      </c>
      <c r="M16" s="132">
        <f>VLOOKUP(B16,PRODUTOS!$B$3:$I$98,7,0)</f>
        <v>2</v>
      </c>
      <c r="N16" s="132">
        <f t="shared" ref="N16" si="1">M16*K16</f>
        <v>962.71999999999991</v>
      </c>
      <c r="O16" s="133">
        <v>25.38</v>
      </c>
      <c r="P16" s="134">
        <f t="shared" ref="P16" si="2">O16*K16</f>
        <v>12216.916799999999</v>
      </c>
    </row>
    <row r="17" spans="1:16" s="1" customFormat="1" x14ac:dyDescent="0.25">
      <c r="B17" s="138">
        <v>2000173</v>
      </c>
      <c r="C17" s="203" t="str">
        <f>VLOOKUP(B17,PRODUTOS!$B$3:$I$98,2,)</f>
        <v>ROCKFON SONAR X  625X625x22 mm  VT/24 NRC 1,0</v>
      </c>
      <c r="D17" s="204"/>
      <c r="E17" s="204"/>
      <c r="F17" s="204"/>
      <c r="G17" s="205"/>
      <c r="H17" s="127">
        <f>VLOOKUP(B17,PRODUTOS!$B$3:$I$98,3,0)</f>
        <v>10</v>
      </c>
      <c r="I17" s="128">
        <v>58</v>
      </c>
      <c r="J17" s="129">
        <f>VLOOKUP(B17,PRODUTOS!$B$3:$I$98,5,0)</f>
        <v>3.91</v>
      </c>
      <c r="K17" s="130">
        <f t="shared" ref="K17:K20" si="3">I17*J17</f>
        <v>226.78</v>
      </c>
      <c r="L17" s="131" t="str">
        <f>VLOOKUP(B17,PRODUTOS!$B$3:$I$98,6,)</f>
        <v>m²</v>
      </c>
      <c r="M17" s="132">
        <f>VLOOKUP(B17,PRODUTOS!$B$3:$I$98,7,0)</f>
        <v>3.2</v>
      </c>
      <c r="N17" s="132">
        <f t="shared" ref="N17:N20" si="4">M17*K17</f>
        <v>725.69600000000003</v>
      </c>
      <c r="O17" s="133">
        <v>171.9</v>
      </c>
      <c r="P17" s="134">
        <f t="shared" ref="P17:P20" si="5">O17*K17</f>
        <v>38983.482000000004</v>
      </c>
    </row>
    <row r="18" spans="1:16" s="1" customFormat="1" x14ac:dyDescent="0.25">
      <c r="B18" s="138">
        <v>2000091</v>
      </c>
      <c r="C18" s="203" t="str">
        <f>VLOOKUP(B18,PRODUTOS!$B$3:$I$98,2,)</f>
        <v>PERFIL MAIN TESS 3125X32X24X0,30MM</v>
      </c>
      <c r="D18" s="204"/>
      <c r="E18" s="204"/>
      <c r="F18" s="204"/>
      <c r="G18" s="205"/>
      <c r="H18" s="127">
        <f>VLOOKUP(B18,PRODUTOS!$B$3:$I$98,3,0)</f>
        <v>30</v>
      </c>
      <c r="I18" s="128">
        <v>12</v>
      </c>
      <c r="J18" s="129">
        <f>VLOOKUP(B18,PRODUTOS!$B$3:$I$98,5,0)</f>
        <v>30</v>
      </c>
      <c r="K18" s="130">
        <f t="shared" si="3"/>
        <v>360</v>
      </c>
      <c r="L18" s="131" t="str">
        <f>VLOOKUP(B18,PRODUTOS!$B$3:$I$98,6,)</f>
        <v>pç</v>
      </c>
      <c r="M18" s="132">
        <f>VLOOKUP(B18,PRODUTOS!$B$3:$I$98,7,0)</f>
        <v>0.75</v>
      </c>
      <c r="N18" s="132">
        <f t="shared" si="4"/>
        <v>270</v>
      </c>
      <c r="O18" s="133">
        <v>7.55</v>
      </c>
      <c r="P18" s="134">
        <f t="shared" si="5"/>
        <v>2718</v>
      </c>
    </row>
    <row r="19" spans="1:16" s="1" customFormat="1" x14ac:dyDescent="0.25">
      <c r="B19" s="138">
        <v>2000082</v>
      </c>
      <c r="C19" s="203" t="str">
        <f>VLOOKUP(B19,PRODUTOS!$B$3:$I$98,2,)</f>
        <v>PERFIL CROSS TEES 625X26X 24 X0,30MM</v>
      </c>
      <c r="D19" s="204"/>
      <c r="E19" s="204"/>
      <c r="F19" s="204"/>
      <c r="G19" s="205"/>
      <c r="H19" s="127">
        <f>VLOOKUP(B19,PRODUTOS!$B$3:$I$98,3,0)</f>
        <v>75</v>
      </c>
      <c r="I19" s="128">
        <v>10</v>
      </c>
      <c r="J19" s="129">
        <f>VLOOKUP(B19,PRODUTOS!$B$3:$I$98,5,0)</f>
        <v>75</v>
      </c>
      <c r="K19" s="130">
        <f t="shared" ref="K19" si="6">I19*J19</f>
        <v>750</v>
      </c>
      <c r="L19" s="131" t="str">
        <f>VLOOKUP(B19,PRODUTOS!$B$3:$I$98,6,)</f>
        <v>pç</v>
      </c>
      <c r="M19" s="132">
        <f>VLOOKUP(B19,PRODUTOS!$B$3:$I$98,7,0)</f>
        <v>0.2</v>
      </c>
      <c r="N19" s="132">
        <f t="shared" ref="N19" si="7">M19*K19</f>
        <v>150</v>
      </c>
      <c r="O19" s="133">
        <v>1.42</v>
      </c>
      <c r="P19" s="134">
        <f t="shared" ref="P19" si="8">O19*K19</f>
        <v>1065</v>
      </c>
    </row>
    <row r="20" spans="1:16" s="1" customFormat="1" x14ac:dyDescent="0.25">
      <c r="B20" s="138">
        <v>2000072</v>
      </c>
      <c r="C20" s="203" t="str">
        <f>VLOOKUP(B20,PRODUTOS!$B$3:$I$98,2,)</f>
        <v>PERFIL CROSS TEES 1250X26X 24 X0,30MM</v>
      </c>
      <c r="D20" s="204"/>
      <c r="E20" s="204"/>
      <c r="F20" s="204"/>
      <c r="G20" s="205"/>
      <c r="H20" s="127">
        <f>VLOOKUP(B20,PRODUTOS!$B$3:$I$98,3,0)</f>
        <v>60</v>
      </c>
      <c r="I20" s="128">
        <v>15</v>
      </c>
      <c r="J20" s="129">
        <f>VLOOKUP(B20,PRODUTOS!$B$3:$I$98,5,0)</f>
        <v>60</v>
      </c>
      <c r="K20" s="130">
        <f t="shared" si="3"/>
        <v>900</v>
      </c>
      <c r="L20" s="131" t="str">
        <f>VLOOKUP(B20,PRODUTOS!$B$3:$I$98,6,)</f>
        <v>pç</v>
      </c>
      <c r="M20" s="132">
        <f>VLOOKUP(B20,PRODUTOS!$B$3:$I$98,7,0)</f>
        <v>0.27</v>
      </c>
      <c r="N20" s="132">
        <f t="shared" si="4"/>
        <v>243.00000000000003</v>
      </c>
      <c r="O20" s="133">
        <v>2.75</v>
      </c>
      <c r="P20" s="134">
        <f t="shared" si="5"/>
        <v>2475</v>
      </c>
    </row>
    <row r="21" spans="1:16" s="1" customFormat="1" x14ac:dyDescent="0.25">
      <c r="B21" s="138">
        <v>2000073</v>
      </c>
      <c r="C21" s="203" t="str">
        <f>VLOOKUP(B21,PRODUTOS!$B$3:$I$98,2,)</f>
        <v>CANTONEIRA WALL ANGLES 3000X20X 24 X0,40MM</v>
      </c>
      <c r="D21" s="204"/>
      <c r="E21" s="204"/>
      <c r="F21" s="204"/>
      <c r="G21" s="205"/>
      <c r="H21" s="127">
        <f>VLOOKUP(B21,PRODUTOS!$B$3:$I$98,3,0)</f>
        <v>50</v>
      </c>
      <c r="I21" s="128">
        <v>4</v>
      </c>
      <c r="J21" s="129">
        <f>VLOOKUP(B21,PRODUTOS!$B$3:$I$98,5,0)</f>
        <v>50</v>
      </c>
      <c r="K21" s="130">
        <f t="shared" ref="K21" si="9">I21*J21</f>
        <v>200</v>
      </c>
      <c r="L21" s="277" t="str">
        <f>VLOOKUP(B21,PRODUTOS!$B$3:$I$98,6,)</f>
        <v>pç</v>
      </c>
      <c r="M21" s="132">
        <f>VLOOKUP(B21,PRODUTOS!$B$3:$I$98,7,0)</f>
        <v>0.5</v>
      </c>
      <c r="N21" s="132">
        <f t="shared" ref="N21" si="10">M21*K21</f>
        <v>100</v>
      </c>
      <c r="O21" s="133">
        <v>6.04</v>
      </c>
      <c r="P21" s="134">
        <f t="shared" ref="P21" si="11">O21*K21</f>
        <v>1208</v>
      </c>
    </row>
    <row r="22" spans="1:16" ht="15.75" thickBot="1" x14ac:dyDescent="0.3">
      <c r="B22" s="196"/>
      <c r="C22" s="197"/>
      <c r="D22" s="197"/>
      <c r="E22" s="197"/>
      <c r="F22" s="197"/>
      <c r="G22" s="197"/>
      <c r="H22" s="197"/>
      <c r="I22" s="197"/>
      <c r="J22" s="197"/>
      <c r="K22" s="197"/>
      <c r="L22" s="197"/>
      <c r="M22" s="197"/>
      <c r="N22" s="197"/>
      <c r="O22" s="197"/>
      <c r="P22" s="198"/>
    </row>
    <row r="23" spans="1:16" ht="14.25" customHeight="1" thickBot="1" x14ac:dyDescent="0.3">
      <c r="J23" s="199" t="s">
        <v>14</v>
      </c>
      <c r="K23" s="199"/>
      <c r="L23" s="199"/>
      <c r="M23" s="199"/>
      <c r="N23" s="199"/>
      <c r="O23" s="184">
        <f>SUM(P16:P21)</f>
        <v>58666.398800000003</v>
      </c>
      <c r="P23" s="185"/>
    </row>
    <row r="24" spans="1:16" ht="15.75" x14ac:dyDescent="0.25">
      <c r="B24" s="236" t="s">
        <v>15</v>
      </c>
      <c r="C24" s="236"/>
      <c r="D24" s="178" t="s">
        <v>424</v>
      </c>
      <c r="E24" s="178"/>
      <c r="F24" s="178"/>
      <c r="G24" s="178"/>
      <c r="H24" s="232"/>
      <c r="I24" s="232"/>
      <c r="J24" s="12"/>
      <c r="K24" s="12"/>
      <c r="L24" s="12"/>
      <c r="M24" s="12"/>
      <c r="N24" s="12"/>
      <c r="O24" s="13"/>
      <c r="P24" s="14"/>
    </row>
    <row r="25" spans="1:16" x14ac:dyDescent="0.25">
      <c r="B25" s="200" t="s">
        <v>125</v>
      </c>
      <c r="C25" s="200"/>
      <c r="D25" s="237" t="s">
        <v>129</v>
      </c>
      <c r="E25" s="238"/>
      <c r="F25" s="238"/>
      <c r="G25" s="239"/>
      <c r="N25" s="15" t="s">
        <v>27</v>
      </c>
    </row>
    <row r="26" spans="1:16" x14ac:dyDescent="0.25">
      <c r="B26" s="200" t="s">
        <v>16</v>
      </c>
      <c r="C26" s="200"/>
      <c r="D26" s="137" t="s">
        <v>405</v>
      </c>
      <c r="E26" s="137"/>
      <c r="F26" s="137"/>
      <c r="G26" s="137"/>
      <c r="H26" s="2"/>
      <c r="N26" s="15" t="s">
        <v>28</v>
      </c>
    </row>
    <row r="27" spans="1:16" x14ac:dyDescent="0.25">
      <c r="B27" s="202" t="s">
        <v>25</v>
      </c>
      <c r="C27" s="202"/>
      <c r="D27" s="240">
        <f>SUM(I16:I21)</f>
        <v>143</v>
      </c>
      <c r="E27" s="241"/>
      <c r="F27" s="241"/>
      <c r="G27" s="241"/>
      <c r="H27" s="2"/>
    </row>
    <row r="28" spans="1:16" x14ac:dyDescent="0.25">
      <c r="B28" s="200" t="s">
        <v>24</v>
      </c>
      <c r="C28" s="200"/>
      <c r="D28" s="201">
        <f>SUM(N16:N21)</f>
        <v>2451.4160000000002</v>
      </c>
      <c r="E28" s="201"/>
      <c r="F28" s="201"/>
      <c r="G28" s="201"/>
      <c r="H28" s="2"/>
    </row>
    <row r="29" spans="1:16" x14ac:dyDescent="0.25">
      <c r="B29" s="202" t="s">
        <v>126</v>
      </c>
      <c r="C29" s="202"/>
      <c r="D29" s="178" t="s">
        <v>18</v>
      </c>
      <c r="E29" s="178"/>
      <c r="F29" s="178"/>
      <c r="G29" s="178"/>
      <c r="H29" s="2"/>
    </row>
    <row r="30" spans="1:16" x14ac:dyDescent="0.25">
      <c r="B30" s="200" t="s">
        <v>127</v>
      </c>
      <c r="C30" s="200"/>
      <c r="D30" s="176">
        <v>0.04</v>
      </c>
      <c r="E30" s="176"/>
      <c r="F30" s="176"/>
      <c r="G30" s="176"/>
      <c r="H30" s="3"/>
      <c r="M30" s="16"/>
      <c r="N30" s="16"/>
      <c r="O30" s="16"/>
      <c r="P30" s="16"/>
    </row>
    <row r="31" spans="1:16" x14ac:dyDescent="0.25">
      <c r="B31" s="179" t="s">
        <v>267</v>
      </c>
      <c r="C31" s="180"/>
      <c r="D31" s="181"/>
      <c r="E31" s="182"/>
      <c r="F31" s="182"/>
      <c r="G31" s="183"/>
      <c r="H31" s="4"/>
      <c r="M31" s="16"/>
      <c r="N31" s="16"/>
      <c r="O31" s="16"/>
      <c r="P31" s="16"/>
    </row>
    <row r="32" spans="1:16" x14ac:dyDescent="0.25">
      <c r="A32" s="11"/>
      <c r="B32" s="170" t="s">
        <v>128</v>
      </c>
      <c r="C32" s="170"/>
      <c r="D32" s="177">
        <v>43190</v>
      </c>
      <c r="E32" s="177"/>
      <c r="F32" s="177"/>
      <c r="G32" s="177"/>
      <c r="H32" s="10"/>
      <c r="I32" s="10"/>
      <c r="J32" s="10"/>
      <c r="K32" s="10"/>
      <c r="L32" s="10"/>
      <c r="M32" s="10"/>
      <c r="N32" s="10"/>
      <c r="O32" s="10"/>
      <c r="P32" s="10"/>
    </row>
    <row r="33" spans="1:16" ht="15" customHeight="1" x14ac:dyDescent="0.25">
      <c r="A33" s="11"/>
      <c r="B33" s="11"/>
      <c r="C33" s="11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x14ac:dyDescent="0.25">
      <c r="A34" s="11"/>
      <c r="B34" s="222" t="s">
        <v>358</v>
      </c>
      <c r="C34" s="223"/>
      <c r="D34" s="223"/>
      <c r="E34" s="223"/>
      <c r="F34" s="223"/>
      <c r="G34" s="224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5">
      <c r="B35" s="248" t="s">
        <v>359</v>
      </c>
      <c r="C35" s="249"/>
      <c r="D35" s="245"/>
      <c r="E35" s="246"/>
      <c r="F35" s="246"/>
      <c r="G35" s="247"/>
      <c r="H35" s="9"/>
      <c r="I35" s="9"/>
      <c r="J35" s="9"/>
      <c r="K35" s="9"/>
      <c r="L35" s="9"/>
      <c r="M35" s="9"/>
      <c r="N35" s="9"/>
      <c r="O35" s="9"/>
      <c r="P35" s="9"/>
    </row>
    <row r="36" spans="1:16" x14ac:dyDescent="0.25">
      <c r="B36" s="248" t="s">
        <v>360</v>
      </c>
      <c r="C36" s="249"/>
      <c r="D36" s="245"/>
      <c r="E36" s="246"/>
      <c r="F36" s="246"/>
      <c r="G36" s="247"/>
      <c r="H36" s="9"/>
      <c r="I36" s="9"/>
      <c r="J36" s="9"/>
      <c r="K36" s="9"/>
      <c r="L36" s="9"/>
      <c r="M36" s="9"/>
      <c r="N36" s="9"/>
      <c r="O36" s="9"/>
      <c r="P36" s="9"/>
    </row>
    <row r="37" spans="1:16" x14ac:dyDescent="0.25">
      <c r="B37" s="248" t="s">
        <v>361</v>
      </c>
      <c r="C37" s="249"/>
      <c r="D37" s="245"/>
      <c r="E37" s="246"/>
      <c r="F37" s="246"/>
      <c r="G37" s="247"/>
      <c r="H37" s="9"/>
      <c r="I37" s="9"/>
      <c r="J37" s="9"/>
      <c r="K37" s="9"/>
      <c r="L37" s="9"/>
      <c r="M37" s="9"/>
      <c r="N37" s="9"/>
      <c r="O37" s="9"/>
      <c r="P37" s="9"/>
    </row>
    <row r="38" spans="1:16" x14ac:dyDescent="0.25">
      <c r="B38" s="248" t="s">
        <v>362</v>
      </c>
      <c r="C38" s="249"/>
      <c r="D38" s="245"/>
      <c r="E38" s="246"/>
      <c r="F38" s="246"/>
      <c r="G38" s="247"/>
    </row>
    <row r="39" spans="1:16" x14ac:dyDescent="0.25">
      <c r="B39" s="243" t="s">
        <v>363</v>
      </c>
      <c r="C39" s="244"/>
      <c r="D39" s="245"/>
      <c r="E39" s="246"/>
      <c r="F39" s="246"/>
      <c r="G39" s="247"/>
    </row>
  </sheetData>
  <mergeCells count="62">
    <mergeCell ref="B39:C39"/>
    <mergeCell ref="D35:G35"/>
    <mergeCell ref="D36:G36"/>
    <mergeCell ref="D37:G37"/>
    <mergeCell ref="D38:G38"/>
    <mergeCell ref="D39:G39"/>
    <mergeCell ref="B35:C35"/>
    <mergeCell ref="B36:C36"/>
    <mergeCell ref="B37:C37"/>
    <mergeCell ref="B38:C38"/>
    <mergeCell ref="B34:G34"/>
    <mergeCell ref="C5:G5"/>
    <mergeCell ref="C2:D2"/>
    <mergeCell ref="E2:F2"/>
    <mergeCell ref="H24:I24"/>
    <mergeCell ref="C10:E10"/>
    <mergeCell ref="F10:G10"/>
    <mergeCell ref="C11:F11"/>
    <mergeCell ref="B26:C26"/>
    <mergeCell ref="B29:C29"/>
    <mergeCell ref="B24:C24"/>
    <mergeCell ref="D25:G25"/>
    <mergeCell ref="B28:C28"/>
    <mergeCell ref="B25:C25"/>
    <mergeCell ref="D27:G27"/>
    <mergeCell ref="H2:P10"/>
    <mergeCell ref="C3:G3"/>
    <mergeCell ref="C6:G6"/>
    <mergeCell ref="C7:G7"/>
    <mergeCell ref="D24:G24"/>
    <mergeCell ref="C8:G8"/>
    <mergeCell ref="C9:G9"/>
    <mergeCell ref="C16:G16"/>
    <mergeCell ref="C19:G19"/>
    <mergeCell ref="P14:P15"/>
    <mergeCell ref="B22:P22"/>
    <mergeCell ref="J23:N23"/>
    <mergeCell ref="B30:C30"/>
    <mergeCell ref="D28:G28"/>
    <mergeCell ref="M14:M15"/>
    <mergeCell ref="N14:N15"/>
    <mergeCell ref="B27:C27"/>
    <mergeCell ref="C21:G21"/>
    <mergeCell ref="C17:G17"/>
    <mergeCell ref="C18:G18"/>
    <mergeCell ref="C20:G20"/>
    <mergeCell ref="B32:C32"/>
    <mergeCell ref="O14:O15"/>
    <mergeCell ref="B13:P13"/>
    <mergeCell ref="D30:G30"/>
    <mergeCell ref="D32:G32"/>
    <mergeCell ref="D29:G29"/>
    <mergeCell ref="B31:C31"/>
    <mergeCell ref="D31:G31"/>
    <mergeCell ref="O23:P23"/>
    <mergeCell ref="B14:B15"/>
    <mergeCell ref="C14:G15"/>
    <mergeCell ref="H14:H15"/>
    <mergeCell ref="I14:I15"/>
    <mergeCell ref="J14:J15"/>
    <mergeCell ref="K14:K15"/>
    <mergeCell ref="L14:L15"/>
  </mergeCells>
  <printOptions horizontalCentered="1"/>
  <pageMargins left="0.11811023622047245" right="0.11811023622047245" top="0.39370078740157483" bottom="0.74803149606299213" header="0.19685039370078741" footer="0.31496062992125984"/>
  <pageSetup paperSize="9" scale="95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CLIENTES!$B$2:$B$254</xm:f>
          </x14:formula1>
          <xm:sqref>C6:G6</xm:sqref>
        </x14:dataValidation>
        <x14:dataValidation type="list" allowBlank="1" showInputMessage="1" showErrorMessage="1">
          <x14:formula1>
            <xm:f>PRODUTOS!$B$3:$B$142</xm:f>
          </x14:formula1>
          <xm:sqref>B16:B21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B2" zoomScale="112" zoomScaleNormal="112" zoomScaleSheetLayoutView="91" workbookViewId="0">
      <selection activeCell="C8" sqref="C8:G8"/>
    </sheetView>
  </sheetViews>
  <sheetFormatPr defaultRowHeight="15" x14ac:dyDescent="0.25"/>
  <cols>
    <col min="1" max="1" width="1.28515625" hidden="1" customWidth="1"/>
    <col min="2" max="2" width="15.5703125" customWidth="1"/>
    <col min="3" max="3" width="10.42578125" customWidth="1"/>
    <col min="5" max="5" width="9.140625" customWidth="1"/>
    <col min="6" max="6" width="7.7109375" customWidth="1"/>
    <col min="7" max="7" width="21.28515625" customWidth="1"/>
    <col min="8" max="8" width="9" customWidth="1"/>
    <col min="9" max="9" width="8.28515625" customWidth="1"/>
    <col min="10" max="10" width="9.140625" customWidth="1"/>
    <col min="11" max="11" width="7.7109375" customWidth="1"/>
    <col min="12" max="12" width="7.5703125" customWidth="1"/>
    <col min="13" max="13" width="6.85546875" customWidth="1"/>
    <col min="14" max="14" width="8.5703125" customWidth="1"/>
    <col min="15" max="15" width="12.140625" customWidth="1"/>
  </cols>
  <sheetData>
    <row r="1" spans="2:16" ht="15.75" hidden="1" thickBot="1" x14ac:dyDescent="0.3">
      <c r="B1">
        <v>7</v>
      </c>
      <c r="C1">
        <v>3</v>
      </c>
      <c r="D1">
        <v>5</v>
      </c>
      <c r="E1">
        <v>7</v>
      </c>
      <c r="F1">
        <v>10</v>
      </c>
      <c r="G1">
        <v>5</v>
      </c>
      <c r="H1">
        <v>12</v>
      </c>
      <c r="I1">
        <v>20</v>
      </c>
      <c r="J1">
        <v>16</v>
      </c>
      <c r="K1">
        <v>15</v>
      </c>
    </row>
    <row r="2" spans="2:16" ht="15.75" thickBot="1" x14ac:dyDescent="0.3">
      <c r="B2" s="5" t="s">
        <v>0</v>
      </c>
      <c r="C2" s="228" t="s">
        <v>296</v>
      </c>
      <c r="D2" s="229"/>
      <c r="E2" s="230" t="s">
        <v>20</v>
      </c>
      <c r="F2" s="231"/>
      <c r="G2" s="27">
        <f ca="1">TODAY()</f>
        <v>43187</v>
      </c>
      <c r="H2" s="242"/>
      <c r="I2" s="242"/>
      <c r="J2" s="242"/>
      <c r="K2" s="242"/>
      <c r="L2" s="242"/>
      <c r="M2" s="242"/>
      <c r="N2" s="242"/>
      <c r="O2" s="242"/>
    </row>
    <row r="3" spans="2:16" ht="15.75" thickBot="1" x14ac:dyDescent="0.3">
      <c r="B3" s="6" t="s">
        <v>19</v>
      </c>
      <c r="C3" s="206" t="s">
        <v>112</v>
      </c>
      <c r="D3" s="207"/>
      <c r="E3" s="207"/>
      <c r="F3" s="207"/>
      <c r="G3" s="208"/>
      <c r="H3" s="242"/>
      <c r="I3" s="242"/>
      <c r="J3" s="242"/>
      <c r="K3" s="242"/>
      <c r="L3" s="242"/>
      <c r="M3" s="242"/>
      <c r="N3" s="242"/>
      <c r="O3" s="242"/>
    </row>
    <row r="4" spans="2:16" ht="7.5" customHeight="1" thickBot="1" x14ac:dyDescent="0.3">
      <c r="B4" s="78"/>
      <c r="C4" s="77"/>
      <c r="D4" s="77"/>
      <c r="E4" s="77"/>
      <c r="F4" s="77"/>
      <c r="G4" s="77"/>
      <c r="H4" s="242"/>
      <c r="I4" s="242"/>
      <c r="J4" s="242"/>
      <c r="K4" s="242"/>
      <c r="L4" s="242"/>
      <c r="M4" s="242"/>
      <c r="N4" s="242"/>
      <c r="O4" s="242"/>
    </row>
    <row r="5" spans="2:16" ht="15.75" thickBot="1" x14ac:dyDescent="0.3">
      <c r="B5" s="79" t="s">
        <v>114</v>
      </c>
      <c r="C5" s="225" t="str">
        <f>VLOOKUP(C6,CLIENTES!$B$2:$I$254,6,0)</f>
        <v>AV. JOSE RODRIGUES DE JESUS 621, INDIANOPOLIS-CARUARU</v>
      </c>
      <c r="D5" s="226"/>
      <c r="E5" s="226"/>
      <c r="F5" s="226"/>
      <c r="G5" s="227"/>
      <c r="H5" s="242"/>
      <c r="I5" s="242"/>
      <c r="J5" s="242"/>
      <c r="K5" s="242"/>
      <c r="L5" s="242"/>
      <c r="M5" s="242"/>
      <c r="N5" s="242"/>
      <c r="O5" s="242"/>
    </row>
    <row r="6" spans="2:16" ht="15.75" thickBot="1" x14ac:dyDescent="0.3">
      <c r="B6" s="76" t="s">
        <v>21</v>
      </c>
      <c r="C6" s="209" t="s">
        <v>309</v>
      </c>
      <c r="D6" s="210"/>
      <c r="E6" s="210"/>
      <c r="F6" s="210"/>
      <c r="G6" s="211"/>
      <c r="H6" s="242"/>
      <c r="I6" s="242"/>
      <c r="J6" s="242"/>
      <c r="K6" s="242"/>
      <c r="L6" s="242"/>
      <c r="M6" s="242"/>
      <c r="N6" s="242"/>
      <c r="O6" s="242"/>
    </row>
    <row r="7" spans="2:16" ht="15.75" thickBot="1" x14ac:dyDescent="0.3">
      <c r="B7" s="7" t="s">
        <v>22</v>
      </c>
      <c r="C7" s="212" t="str">
        <f>VLOOKUP(C6,CLIENTES!$B$2:$I$254,5,0)</f>
        <v>Jamile Lima (Athena)</v>
      </c>
      <c r="D7" s="213"/>
      <c r="E7" s="213"/>
      <c r="F7" s="213"/>
      <c r="G7" s="214"/>
      <c r="H7" s="242"/>
      <c r="I7" s="242"/>
      <c r="J7" s="242"/>
      <c r="K7" s="242"/>
      <c r="L7" s="242"/>
      <c r="M7" s="242"/>
      <c r="N7" s="242"/>
      <c r="O7" s="242"/>
    </row>
    <row r="8" spans="2:16" ht="15.75" thickBot="1" x14ac:dyDescent="0.3">
      <c r="B8" s="17" t="s">
        <v>23</v>
      </c>
      <c r="C8" s="215" t="str">
        <f>VLOOKUP(C6,CLIENTES!$B$2:$I$254,4,0)</f>
        <v>(81) 99318-3665</v>
      </c>
      <c r="D8" s="216"/>
      <c r="E8" s="216"/>
      <c r="F8" s="216"/>
      <c r="G8" s="217"/>
      <c r="H8" s="242"/>
      <c r="I8" s="242"/>
      <c r="J8" s="242"/>
      <c r="K8" s="242"/>
      <c r="L8" s="242"/>
      <c r="M8" s="242"/>
      <c r="N8" s="242"/>
      <c r="O8" s="242"/>
      <c r="P8" s="16"/>
    </row>
    <row r="9" spans="2:16" ht="15.75" thickBot="1" x14ac:dyDescent="0.3">
      <c r="B9" s="8" t="s">
        <v>113</v>
      </c>
      <c r="C9" s="218" t="str">
        <f>VLOOKUP(C6,CLIENTES!$B$2:$I$254,3,0)</f>
        <v>aumeritabosa@gmail.com / athena@athenaengenharia.eng.br</v>
      </c>
      <c r="D9" s="219"/>
      <c r="E9" s="219"/>
      <c r="F9" s="220"/>
      <c r="G9" s="221"/>
      <c r="H9" s="242"/>
      <c r="I9" s="242"/>
      <c r="J9" s="242"/>
      <c r="K9" s="242"/>
      <c r="L9" s="242"/>
      <c r="M9" s="242"/>
      <c r="N9" s="242"/>
      <c r="O9" s="242"/>
      <c r="P9" s="16"/>
    </row>
    <row r="10" spans="2:16" ht="15.75" thickBot="1" x14ac:dyDescent="0.3">
      <c r="B10" s="80" t="s">
        <v>1</v>
      </c>
      <c r="C10" s="206" t="str">
        <f>VLOOKUP(C6,CLIENTES!$B$2:$I$254,2,0)</f>
        <v>26.211.405/0001-62</v>
      </c>
      <c r="D10" s="207"/>
      <c r="E10" s="208"/>
      <c r="F10" s="233"/>
      <c r="G10" s="234"/>
      <c r="H10" s="242"/>
      <c r="I10" s="242"/>
      <c r="J10" s="242"/>
      <c r="K10" s="242"/>
      <c r="L10" s="242"/>
      <c r="M10" s="242"/>
      <c r="N10" s="242"/>
      <c r="O10" s="242"/>
    </row>
    <row r="11" spans="2:16" ht="15.75" thickBot="1" x14ac:dyDescent="0.3">
      <c r="B11" s="83" t="s">
        <v>115</v>
      </c>
      <c r="C11" s="235" t="str">
        <f>VLOOKUP(C6,CLIENTES!$B$2:$I$254,8,0)</f>
        <v>0690568-46</v>
      </c>
      <c r="D11" s="235"/>
      <c r="E11" s="235"/>
      <c r="F11" s="235"/>
      <c r="G11" s="86" t="str">
        <f>VLOOKUP(C6,CLIENTES!$B$2:$I$254,7,0)</f>
        <v>PE</v>
      </c>
      <c r="H11" s="136"/>
      <c r="I11" s="136"/>
      <c r="J11" s="136"/>
      <c r="K11" s="136"/>
      <c r="L11" s="136"/>
      <c r="M11" s="136"/>
      <c r="N11" s="136"/>
      <c r="O11" s="136"/>
    </row>
    <row r="12" spans="2:16" ht="6.75" customHeight="1" thickBot="1" x14ac:dyDescent="0.3">
      <c r="B12" s="78"/>
      <c r="C12" s="82"/>
      <c r="D12" s="82"/>
      <c r="E12" s="82"/>
      <c r="F12" s="81"/>
      <c r="G12" s="81"/>
      <c r="H12" s="136"/>
      <c r="I12" s="136"/>
      <c r="J12" s="136"/>
      <c r="K12" s="136"/>
      <c r="L12" s="136"/>
      <c r="M12" s="136"/>
      <c r="N12" s="136"/>
      <c r="O12" s="136"/>
    </row>
    <row r="13" spans="2:16" ht="15.75" thickBot="1" x14ac:dyDescent="0.3">
      <c r="B13" s="173" t="s">
        <v>2</v>
      </c>
      <c r="C13" s="174"/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174"/>
      <c r="O13" s="175"/>
    </row>
    <row r="14" spans="2:16" s="1" customFormat="1" ht="18" customHeight="1" x14ac:dyDescent="0.25">
      <c r="B14" s="186" t="s">
        <v>26</v>
      </c>
      <c r="C14" s="188" t="s">
        <v>3</v>
      </c>
      <c r="D14" s="189"/>
      <c r="E14" s="189"/>
      <c r="F14" s="189"/>
      <c r="G14" s="190"/>
      <c r="H14" s="171" t="s">
        <v>339</v>
      </c>
      <c r="I14" s="171" t="s">
        <v>340</v>
      </c>
      <c r="J14" s="250" t="s">
        <v>341</v>
      </c>
      <c r="K14" s="171" t="s">
        <v>342</v>
      </c>
      <c r="L14" s="171" t="s">
        <v>343</v>
      </c>
      <c r="M14" s="171" t="s">
        <v>344</v>
      </c>
      <c r="N14" s="171" t="s">
        <v>345</v>
      </c>
      <c r="O14" s="194" t="s">
        <v>12</v>
      </c>
    </row>
    <row r="15" spans="2:16" s="1" customFormat="1" ht="18" customHeight="1" x14ac:dyDescent="0.25">
      <c r="B15" s="187"/>
      <c r="C15" s="191"/>
      <c r="D15" s="192"/>
      <c r="E15" s="192"/>
      <c r="F15" s="192"/>
      <c r="G15" s="193"/>
      <c r="H15" s="172"/>
      <c r="I15" s="172"/>
      <c r="J15" s="251"/>
      <c r="K15" s="172"/>
      <c r="L15" s="172"/>
      <c r="M15" s="172"/>
      <c r="N15" s="172"/>
      <c r="O15" s="195"/>
    </row>
    <row r="16" spans="2:16" s="1" customFormat="1" x14ac:dyDescent="0.25">
      <c r="B16" s="67">
        <v>2000186</v>
      </c>
      <c r="C16" s="252" t="str">
        <f>VLOOKUP(B16,PRODUTOS!$B$3:$I$98,2,)</f>
        <v xml:space="preserve">GESSO REGULAR ST 12,7 MM </v>
      </c>
      <c r="D16" s="253"/>
      <c r="E16" s="253"/>
      <c r="F16" s="253"/>
      <c r="G16" s="254"/>
      <c r="H16" s="68">
        <f>VLOOKUP(B16,PRODUTOS!$B$3:$I$98,3,0)</f>
        <v>98</v>
      </c>
      <c r="I16" s="69">
        <v>1</v>
      </c>
      <c r="J16" s="70">
        <f>(H16/2)*I16</f>
        <v>49</v>
      </c>
      <c r="K16" s="71">
        <f>L16*2.16</f>
        <v>211.68</v>
      </c>
      <c r="L16" s="72">
        <f>H16*I16</f>
        <v>98</v>
      </c>
      <c r="M16" s="73">
        <f>VLOOKUP(B16,PRODUTOS!$B$3:$I$98,7,0)</f>
        <v>17.53</v>
      </c>
      <c r="N16" s="74">
        <v>23.15</v>
      </c>
      <c r="O16" s="75">
        <f>N16*L16</f>
        <v>2268.6999999999998</v>
      </c>
    </row>
    <row r="17" spans="1:15" ht="15.75" thickBot="1" x14ac:dyDescent="0.3">
      <c r="B17" s="196"/>
      <c r="C17" s="197"/>
      <c r="D17" s="197"/>
      <c r="E17" s="197"/>
      <c r="F17" s="197"/>
      <c r="G17" s="197"/>
      <c r="H17" s="197"/>
      <c r="I17" s="197"/>
      <c r="J17" s="197"/>
      <c r="K17" s="197"/>
      <c r="L17" s="197"/>
      <c r="M17" s="197"/>
      <c r="N17" s="197"/>
      <c r="O17" s="198"/>
    </row>
    <row r="18" spans="1:15" ht="16.5" thickBot="1" x14ac:dyDescent="0.3">
      <c r="J18" s="199" t="s">
        <v>14</v>
      </c>
      <c r="K18" s="199"/>
      <c r="L18" s="199"/>
      <c r="M18" s="199"/>
      <c r="N18" s="184">
        <f>SUM(O16:O16)</f>
        <v>2268.6999999999998</v>
      </c>
      <c r="O18" s="185"/>
    </row>
    <row r="19" spans="1:15" ht="15.75" x14ac:dyDescent="0.25">
      <c r="B19" s="257" t="s">
        <v>15</v>
      </c>
      <c r="C19" s="257"/>
      <c r="D19" s="178" t="s">
        <v>423</v>
      </c>
      <c r="E19" s="178"/>
      <c r="F19" s="178"/>
      <c r="G19" s="178"/>
      <c r="H19" s="232"/>
      <c r="I19" s="232"/>
      <c r="J19" s="12"/>
      <c r="K19" s="12"/>
      <c r="L19" s="12"/>
      <c r="M19" s="12"/>
      <c r="N19" s="13"/>
      <c r="O19" s="14"/>
    </row>
    <row r="20" spans="1:15" x14ac:dyDescent="0.25">
      <c r="B20" s="255" t="s">
        <v>125</v>
      </c>
      <c r="C20" s="255"/>
      <c r="D20" s="258" t="s">
        <v>129</v>
      </c>
      <c r="E20" s="259"/>
      <c r="F20" s="259"/>
      <c r="G20" s="260"/>
    </row>
    <row r="21" spans="1:15" x14ac:dyDescent="0.25">
      <c r="B21" s="255" t="s">
        <v>16</v>
      </c>
      <c r="C21" s="255"/>
      <c r="D21" s="135" t="s">
        <v>17</v>
      </c>
      <c r="E21" s="135"/>
      <c r="F21" s="135"/>
      <c r="G21" s="135"/>
      <c r="H21" s="2"/>
    </row>
    <row r="22" spans="1:15" x14ac:dyDescent="0.25">
      <c r="B22" s="261" t="s">
        <v>25</v>
      </c>
      <c r="C22" s="261"/>
      <c r="D22" s="262">
        <f>SUM(I16:I16)</f>
        <v>1</v>
      </c>
      <c r="E22" s="263"/>
      <c r="F22" s="263"/>
      <c r="G22" s="263"/>
      <c r="H22" s="2"/>
    </row>
    <row r="23" spans="1:15" x14ac:dyDescent="0.25">
      <c r="B23" s="255" t="s">
        <v>24</v>
      </c>
      <c r="C23" s="255"/>
      <c r="D23" s="256">
        <f>M16*L16</f>
        <v>1717.94</v>
      </c>
      <c r="E23" s="256"/>
      <c r="F23" s="256"/>
      <c r="G23" s="256"/>
      <c r="H23" s="2"/>
    </row>
    <row r="24" spans="1:15" x14ac:dyDescent="0.25">
      <c r="B24" s="261" t="s">
        <v>126</v>
      </c>
      <c r="C24" s="261"/>
      <c r="D24" s="266" t="s">
        <v>18</v>
      </c>
      <c r="E24" s="266"/>
      <c r="F24" s="266"/>
      <c r="G24" s="266"/>
      <c r="H24" s="2"/>
    </row>
    <row r="25" spans="1:15" x14ac:dyDescent="0.25">
      <c r="B25" s="255" t="s">
        <v>127</v>
      </c>
      <c r="C25" s="255"/>
      <c r="D25" s="267">
        <v>0.18</v>
      </c>
      <c r="E25" s="267"/>
      <c r="F25" s="267"/>
      <c r="G25" s="267"/>
      <c r="H25" s="3"/>
      <c r="M25" s="16"/>
      <c r="N25" s="16"/>
      <c r="O25" s="16"/>
    </row>
    <row r="26" spans="1:15" x14ac:dyDescent="0.25">
      <c r="B26" s="248" t="s">
        <v>267</v>
      </c>
      <c r="C26" s="249"/>
      <c r="D26" s="268"/>
      <c r="E26" s="269"/>
      <c r="F26" s="269"/>
      <c r="G26" s="270"/>
      <c r="H26" s="4"/>
      <c r="M26" s="16"/>
      <c r="N26" s="16"/>
      <c r="O26" s="16"/>
    </row>
    <row r="27" spans="1:15" x14ac:dyDescent="0.25">
      <c r="A27" s="11"/>
      <c r="B27" s="264" t="s">
        <v>128</v>
      </c>
      <c r="C27" s="264"/>
      <c r="D27" s="265">
        <v>43131</v>
      </c>
      <c r="E27" s="265"/>
      <c r="F27" s="265"/>
      <c r="G27" s="265"/>
      <c r="H27" s="10"/>
      <c r="I27" s="10"/>
      <c r="J27" s="10"/>
      <c r="K27" s="10"/>
      <c r="L27" s="10"/>
      <c r="M27" s="10"/>
      <c r="N27" s="10"/>
      <c r="O27" s="10"/>
    </row>
    <row r="28" spans="1:15" ht="15" customHeight="1" x14ac:dyDescent="0.25">
      <c r="A28" s="11"/>
      <c r="B28" s="11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1:15" x14ac:dyDescent="0.25">
      <c r="A29" s="11"/>
      <c r="B29" s="11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spans="1:15" x14ac:dyDescent="0.25">
      <c r="B30" s="11"/>
      <c r="C30" s="11"/>
      <c r="D30" s="10"/>
      <c r="E30" s="10"/>
      <c r="F30" s="10"/>
      <c r="G30" s="10"/>
      <c r="H30" s="9"/>
      <c r="I30" s="9"/>
      <c r="J30" s="9"/>
      <c r="K30" s="9"/>
      <c r="L30" s="9"/>
      <c r="M30" s="9"/>
      <c r="N30" s="9"/>
      <c r="O30" s="9"/>
    </row>
    <row r="31" spans="1:15" x14ac:dyDescent="0.25">
      <c r="C31" s="85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1:15" x14ac:dyDescent="0.25"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3:7" x14ac:dyDescent="0.25">
      <c r="C33" s="9"/>
      <c r="D33" s="9"/>
      <c r="E33" s="9"/>
      <c r="F33" s="9"/>
      <c r="G33" s="9"/>
    </row>
  </sheetData>
  <mergeCells count="45">
    <mergeCell ref="B27:C27"/>
    <mergeCell ref="D27:G27"/>
    <mergeCell ref="B24:C24"/>
    <mergeCell ref="D24:G24"/>
    <mergeCell ref="B25:C25"/>
    <mergeCell ref="D25:G25"/>
    <mergeCell ref="B26:C26"/>
    <mergeCell ref="D26:G26"/>
    <mergeCell ref="C16:G16"/>
    <mergeCell ref="B23:C23"/>
    <mergeCell ref="D23:G23"/>
    <mergeCell ref="B17:O17"/>
    <mergeCell ref="J18:M18"/>
    <mergeCell ref="N18:O18"/>
    <mergeCell ref="B19:C19"/>
    <mergeCell ref="D19:G19"/>
    <mergeCell ref="H19:I19"/>
    <mergeCell ref="B20:C20"/>
    <mergeCell ref="D20:G20"/>
    <mergeCell ref="B21:C21"/>
    <mergeCell ref="B22:C22"/>
    <mergeCell ref="D22:G22"/>
    <mergeCell ref="C11:F11"/>
    <mergeCell ref="B13:O13"/>
    <mergeCell ref="B14:B15"/>
    <mergeCell ref="C14:G15"/>
    <mergeCell ref="H14:H15"/>
    <mergeCell ref="I14:I15"/>
    <mergeCell ref="J14:J15"/>
    <mergeCell ref="K14:K15"/>
    <mergeCell ref="L14:L15"/>
    <mergeCell ref="M14:M15"/>
    <mergeCell ref="N14:N15"/>
    <mergeCell ref="O14:O15"/>
    <mergeCell ref="C2:D2"/>
    <mergeCell ref="E2:F2"/>
    <mergeCell ref="H2:O10"/>
    <mergeCell ref="C3:G3"/>
    <mergeCell ref="C5:G5"/>
    <mergeCell ref="C6:G6"/>
    <mergeCell ref="C7:G7"/>
    <mergeCell ref="C8:G8"/>
    <mergeCell ref="C9:G9"/>
    <mergeCell ref="C10:E10"/>
    <mergeCell ref="F10:G10"/>
  </mergeCells>
  <printOptions horizontalCentered="1"/>
  <pageMargins left="0.11811023622047245" right="0.11811023622047245" top="0.39370078740157483" bottom="0.74803149606299213" header="0.19685039370078741" footer="0.31496062992125984"/>
  <pageSetup paperSize="9" scale="95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PRODUTOS!$B$3:$B$142</xm:f>
          </x14:formula1>
          <xm:sqref>B16</xm:sqref>
        </x14:dataValidation>
        <x14:dataValidation type="list" allowBlank="1" showInputMessage="1" showErrorMessage="1">
          <x14:formula1>
            <xm:f>CLIENTES!$B$2:$B$254</xm:f>
          </x14:formula1>
          <xm:sqref>C6:G6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B1:I198"/>
  <sheetViews>
    <sheetView workbookViewId="0">
      <pane ySplit="1" topLeftCell="A38" activePane="bottomLeft" state="frozen"/>
      <selection pane="bottomLeft" activeCell="C47" sqref="C47"/>
    </sheetView>
  </sheetViews>
  <sheetFormatPr defaultRowHeight="15" x14ac:dyDescent="0.25"/>
  <cols>
    <col min="3" max="3" width="64.140625" customWidth="1"/>
  </cols>
  <sheetData>
    <row r="1" spans="2:9" ht="39.75" customHeight="1" x14ac:dyDescent="0.25">
      <c r="B1" s="92" t="s">
        <v>55</v>
      </c>
      <c r="C1" s="91" t="s">
        <v>29</v>
      </c>
      <c r="D1" s="93" t="s">
        <v>4</v>
      </c>
      <c r="E1" s="93" t="s">
        <v>5</v>
      </c>
      <c r="F1" s="93" t="s">
        <v>6</v>
      </c>
      <c r="G1" s="93" t="s">
        <v>8</v>
      </c>
      <c r="H1" s="93" t="s">
        <v>9</v>
      </c>
      <c r="I1" s="93" t="s">
        <v>11</v>
      </c>
    </row>
    <row r="2" spans="2:9" s="46" customFormat="1" x14ac:dyDescent="0.25">
      <c r="B2" s="43"/>
      <c r="C2" s="44"/>
      <c r="D2" s="45"/>
      <c r="E2" s="45"/>
      <c r="F2" s="45"/>
      <c r="G2" s="45"/>
      <c r="H2" s="45"/>
      <c r="I2" s="45"/>
    </row>
    <row r="3" spans="2:9" ht="15" customHeight="1" x14ac:dyDescent="0.25">
      <c r="B3" s="112">
        <v>2000002</v>
      </c>
      <c r="C3" s="113" t="s">
        <v>226</v>
      </c>
      <c r="D3" s="39">
        <v>12</v>
      </c>
      <c r="E3" s="28"/>
      <c r="F3" s="29">
        <v>9.3800000000000008</v>
      </c>
      <c r="G3" s="29" t="s">
        <v>13</v>
      </c>
      <c r="H3" s="30">
        <v>3.6</v>
      </c>
      <c r="I3" s="31">
        <v>17.899999999999999</v>
      </c>
    </row>
    <row r="4" spans="2:9" x14ac:dyDescent="0.25">
      <c r="B4" s="114">
        <v>2000005</v>
      </c>
      <c r="C4" s="115" t="s">
        <v>225</v>
      </c>
      <c r="D4" s="40">
        <v>14</v>
      </c>
      <c r="E4" s="23"/>
      <c r="F4" s="24">
        <v>5.47</v>
      </c>
      <c r="G4" s="24" t="s">
        <v>13</v>
      </c>
      <c r="H4" s="25">
        <v>4.5</v>
      </c>
      <c r="I4" s="26">
        <v>30.9</v>
      </c>
    </row>
    <row r="5" spans="2:9" x14ac:dyDescent="0.25">
      <c r="B5" s="112">
        <v>2000011</v>
      </c>
      <c r="C5" s="116" t="s">
        <v>57</v>
      </c>
      <c r="D5" s="100">
        <v>10</v>
      </c>
      <c r="E5" s="101"/>
      <c r="F5" s="102">
        <v>3.91</v>
      </c>
      <c r="G5" s="38" t="s">
        <v>13</v>
      </c>
      <c r="H5" s="102">
        <v>4.5999999999999996</v>
      </c>
      <c r="I5" s="101"/>
    </row>
    <row r="6" spans="2:9" x14ac:dyDescent="0.25">
      <c r="B6" s="114">
        <v>2000015</v>
      </c>
      <c r="C6" s="124" t="s">
        <v>275</v>
      </c>
      <c r="D6" s="103">
        <v>14</v>
      </c>
      <c r="E6" s="104"/>
      <c r="F6" s="105">
        <v>5.47</v>
      </c>
      <c r="G6" s="103" t="s">
        <v>13</v>
      </c>
      <c r="H6" s="105">
        <v>4.5999999999999996</v>
      </c>
      <c r="I6" s="104"/>
    </row>
    <row r="7" spans="2:9" x14ac:dyDescent="0.25">
      <c r="B7" s="112">
        <v>2000016</v>
      </c>
      <c r="C7" s="113" t="s">
        <v>30</v>
      </c>
      <c r="D7" s="41">
        <v>10</v>
      </c>
      <c r="E7" s="34"/>
      <c r="F7" s="35">
        <v>7.81</v>
      </c>
      <c r="G7" s="35" t="s">
        <v>13</v>
      </c>
      <c r="H7" s="36">
        <v>4.5</v>
      </c>
      <c r="I7" s="37">
        <v>26.88</v>
      </c>
    </row>
    <row r="8" spans="2:9" x14ac:dyDescent="0.25">
      <c r="B8" s="114">
        <v>2000017</v>
      </c>
      <c r="C8" s="115" t="s">
        <v>31</v>
      </c>
      <c r="D8" s="42">
        <v>10</v>
      </c>
      <c r="E8" s="19"/>
      <c r="F8" s="20">
        <v>7.81</v>
      </c>
      <c r="G8" s="20" t="s">
        <v>13</v>
      </c>
      <c r="H8" s="21">
        <v>4.5</v>
      </c>
      <c r="I8" s="22">
        <v>25.5</v>
      </c>
    </row>
    <row r="9" spans="2:9" x14ac:dyDescent="0.25">
      <c r="B9" s="112">
        <v>2000019</v>
      </c>
      <c r="C9" s="113" t="s">
        <v>32</v>
      </c>
      <c r="D9" s="41">
        <v>10</v>
      </c>
      <c r="E9" s="34"/>
      <c r="F9" s="35">
        <v>7.81</v>
      </c>
      <c r="G9" s="35" t="s">
        <v>13</v>
      </c>
      <c r="H9" s="36">
        <v>4.5</v>
      </c>
      <c r="I9" s="37">
        <v>25.5</v>
      </c>
    </row>
    <row r="10" spans="2:9" x14ac:dyDescent="0.25">
      <c r="B10" s="114">
        <v>2000021</v>
      </c>
      <c r="C10" s="115" t="s">
        <v>33</v>
      </c>
      <c r="D10" s="42">
        <v>10</v>
      </c>
      <c r="E10" s="19"/>
      <c r="F10" s="20">
        <v>7.81</v>
      </c>
      <c r="G10" s="20" t="s">
        <v>13</v>
      </c>
      <c r="H10" s="21">
        <v>2.4</v>
      </c>
      <c r="I10" s="22">
        <v>62.29</v>
      </c>
    </row>
    <row r="11" spans="2:9" x14ac:dyDescent="0.25">
      <c r="B11" s="112">
        <v>2000024</v>
      </c>
      <c r="C11" s="113" t="s">
        <v>34</v>
      </c>
      <c r="D11" s="41">
        <v>12</v>
      </c>
      <c r="E11" s="34"/>
      <c r="F11" s="35">
        <v>9.3800000000000008</v>
      </c>
      <c r="G11" s="35" t="s">
        <v>13</v>
      </c>
      <c r="H11" s="36">
        <v>3.6</v>
      </c>
      <c r="I11" s="37">
        <v>34.4</v>
      </c>
    </row>
    <row r="12" spans="2:9" ht="15" customHeight="1" x14ac:dyDescent="0.25">
      <c r="B12" s="114">
        <v>2000025</v>
      </c>
      <c r="C12" s="115" t="s">
        <v>58</v>
      </c>
      <c r="D12" s="103">
        <v>12</v>
      </c>
      <c r="E12" s="105"/>
      <c r="F12" s="105">
        <v>9.3800000000000008</v>
      </c>
      <c r="G12" s="105" t="s">
        <v>13</v>
      </c>
      <c r="H12" s="21">
        <v>3.6</v>
      </c>
      <c r="I12" s="105"/>
    </row>
    <row r="13" spans="2:9" ht="15" customHeight="1" x14ac:dyDescent="0.25">
      <c r="B13" s="112">
        <v>2000048</v>
      </c>
      <c r="C13" s="113" t="s">
        <v>59</v>
      </c>
      <c r="D13" s="100">
        <v>10</v>
      </c>
      <c r="E13" s="101"/>
      <c r="F13" s="102">
        <v>3.91</v>
      </c>
      <c r="G13" s="100" t="s">
        <v>13</v>
      </c>
      <c r="H13" s="102">
        <v>4.7</v>
      </c>
      <c r="I13" s="101"/>
    </row>
    <row r="14" spans="2:9" x14ac:dyDescent="0.25">
      <c r="B14" s="114">
        <v>2000063</v>
      </c>
      <c r="C14" s="115" t="s">
        <v>60</v>
      </c>
      <c r="D14" s="42">
        <v>10</v>
      </c>
      <c r="E14" s="19"/>
      <c r="F14" s="20">
        <v>7.81</v>
      </c>
      <c r="G14" s="20" t="s">
        <v>13</v>
      </c>
      <c r="H14" s="21">
        <v>4.5</v>
      </c>
      <c r="I14" s="22">
        <v>31.08</v>
      </c>
    </row>
    <row r="15" spans="2:9" x14ac:dyDescent="0.25">
      <c r="B15" s="112">
        <v>2000094</v>
      </c>
      <c r="C15" s="113" t="s">
        <v>61</v>
      </c>
      <c r="D15" s="100">
        <v>18</v>
      </c>
      <c r="E15" s="101"/>
      <c r="F15" s="102">
        <v>7.03</v>
      </c>
      <c r="G15" s="100" t="s">
        <v>13</v>
      </c>
      <c r="H15" s="102">
        <v>3.6</v>
      </c>
      <c r="I15" s="101"/>
    </row>
    <row r="16" spans="2:9" x14ac:dyDescent="0.25">
      <c r="B16" s="114">
        <v>2000131</v>
      </c>
      <c r="C16" s="115" t="s">
        <v>35</v>
      </c>
      <c r="D16" s="103">
        <v>14</v>
      </c>
      <c r="E16" s="104"/>
      <c r="F16" s="105">
        <v>5.47</v>
      </c>
      <c r="G16" s="103" t="s">
        <v>13</v>
      </c>
      <c r="H16" s="105">
        <v>2.5</v>
      </c>
      <c r="I16" s="104"/>
    </row>
    <row r="17" spans="2:9" x14ac:dyDescent="0.25">
      <c r="B17" s="112">
        <v>2000144</v>
      </c>
      <c r="C17" s="113" t="s">
        <v>288</v>
      </c>
      <c r="D17" s="33">
        <v>18</v>
      </c>
      <c r="E17" s="34"/>
      <c r="F17" s="35">
        <v>14.07</v>
      </c>
      <c r="G17" s="35" t="s">
        <v>13</v>
      </c>
      <c r="H17" s="36">
        <v>1.6</v>
      </c>
      <c r="I17" s="37">
        <v>21.9</v>
      </c>
    </row>
    <row r="18" spans="2:9" x14ac:dyDescent="0.25">
      <c r="B18" s="114">
        <v>2000079</v>
      </c>
      <c r="C18" s="115" t="s">
        <v>36</v>
      </c>
      <c r="D18" s="103">
        <v>24</v>
      </c>
      <c r="E18" s="104"/>
      <c r="F18" s="105">
        <v>9.16</v>
      </c>
      <c r="G18" s="103" t="s">
        <v>13</v>
      </c>
      <c r="H18" s="105">
        <v>2.6</v>
      </c>
      <c r="I18" s="104"/>
    </row>
    <row r="19" spans="2:9" x14ac:dyDescent="0.25">
      <c r="B19" s="112">
        <v>2000080</v>
      </c>
      <c r="C19" s="113" t="s">
        <v>37</v>
      </c>
      <c r="D19" s="100">
        <v>24</v>
      </c>
      <c r="E19" s="101"/>
      <c r="F19" s="102">
        <v>9.16</v>
      </c>
      <c r="G19" s="100" t="s">
        <v>13</v>
      </c>
      <c r="H19" s="102">
        <v>2.6</v>
      </c>
      <c r="I19" s="101"/>
    </row>
    <row r="20" spans="2:9" x14ac:dyDescent="0.25">
      <c r="B20" s="114">
        <v>2000072</v>
      </c>
      <c r="C20" s="115" t="s">
        <v>38</v>
      </c>
      <c r="D20" s="18">
        <v>60</v>
      </c>
      <c r="E20" s="19"/>
      <c r="F20" s="20">
        <v>60</v>
      </c>
      <c r="G20" s="20" t="s">
        <v>56</v>
      </c>
      <c r="H20" s="21">
        <v>0.27</v>
      </c>
      <c r="I20" s="22">
        <v>2</v>
      </c>
    </row>
    <row r="21" spans="2:9" x14ac:dyDescent="0.25">
      <c r="B21" s="112">
        <v>2000073</v>
      </c>
      <c r="C21" s="113" t="s">
        <v>39</v>
      </c>
      <c r="D21" s="33">
        <v>50</v>
      </c>
      <c r="E21" s="34"/>
      <c r="F21" s="35">
        <v>50</v>
      </c>
      <c r="G21" s="35" t="s">
        <v>56</v>
      </c>
      <c r="H21" s="36">
        <v>0.5</v>
      </c>
      <c r="I21" s="37">
        <v>4.32</v>
      </c>
    </row>
    <row r="22" spans="2:9" x14ac:dyDescent="0.25">
      <c r="B22" s="114">
        <v>2000082</v>
      </c>
      <c r="C22" s="115" t="s">
        <v>40</v>
      </c>
      <c r="D22" s="18">
        <v>75</v>
      </c>
      <c r="E22" s="19"/>
      <c r="F22" s="20">
        <v>75</v>
      </c>
      <c r="G22" s="20" t="s">
        <v>56</v>
      </c>
      <c r="H22" s="21">
        <v>0.2</v>
      </c>
      <c r="I22" s="22">
        <v>1</v>
      </c>
    </row>
    <row r="23" spans="2:9" x14ac:dyDescent="0.25">
      <c r="B23" s="112">
        <v>2000091</v>
      </c>
      <c r="C23" s="113" t="s">
        <v>41</v>
      </c>
      <c r="D23" s="33">
        <v>30</v>
      </c>
      <c r="E23" s="34"/>
      <c r="F23" s="35">
        <v>30</v>
      </c>
      <c r="G23" s="35" t="s">
        <v>56</v>
      </c>
      <c r="H23" s="36">
        <v>0.75</v>
      </c>
      <c r="I23" s="37">
        <v>5.38</v>
      </c>
    </row>
    <row r="24" spans="2:9" x14ac:dyDescent="0.25">
      <c r="B24" s="114">
        <v>2000027</v>
      </c>
      <c r="C24" s="115" t="s">
        <v>42</v>
      </c>
      <c r="D24" s="105">
        <v>50</v>
      </c>
      <c r="E24" s="104"/>
      <c r="F24" s="105">
        <v>50</v>
      </c>
      <c r="G24" s="105" t="s">
        <v>56</v>
      </c>
      <c r="H24" s="105">
        <v>0.34</v>
      </c>
      <c r="I24" s="104"/>
    </row>
    <row r="25" spans="2:9" x14ac:dyDescent="0.25">
      <c r="B25" s="112">
        <v>2000040</v>
      </c>
      <c r="C25" s="113" t="s">
        <v>43</v>
      </c>
      <c r="D25" s="102">
        <v>30</v>
      </c>
      <c r="E25" s="101"/>
      <c r="F25" s="102">
        <v>30</v>
      </c>
      <c r="G25" s="102" t="s">
        <v>56</v>
      </c>
      <c r="H25" s="102">
        <v>0.6</v>
      </c>
      <c r="I25" s="101"/>
    </row>
    <row r="26" spans="2:9" x14ac:dyDescent="0.25">
      <c r="B26" s="114">
        <v>2000041</v>
      </c>
      <c r="C26" s="115" t="s">
        <v>44</v>
      </c>
      <c r="D26" s="105">
        <v>60</v>
      </c>
      <c r="E26" s="104"/>
      <c r="F26" s="105">
        <v>60</v>
      </c>
      <c r="G26" s="105" t="s">
        <v>56</v>
      </c>
      <c r="H26" s="105">
        <v>0.23</v>
      </c>
      <c r="I26" s="104"/>
    </row>
    <row r="27" spans="2:9" x14ac:dyDescent="0.25">
      <c r="B27" s="112">
        <v>2000042</v>
      </c>
      <c r="C27" s="113" t="s">
        <v>45</v>
      </c>
      <c r="D27" s="102">
        <v>75</v>
      </c>
      <c r="E27" s="101"/>
      <c r="F27" s="102">
        <v>75</v>
      </c>
      <c r="G27" s="102" t="s">
        <v>56</v>
      </c>
      <c r="H27" s="102">
        <v>0.13500000000000001</v>
      </c>
      <c r="I27" s="101"/>
    </row>
    <row r="28" spans="2:9" s="1" customFormat="1" ht="14.25" customHeight="1" x14ac:dyDescent="0.25">
      <c r="B28" s="117">
        <v>2000086</v>
      </c>
      <c r="C28" s="118" t="s">
        <v>46</v>
      </c>
      <c r="D28" s="105">
        <v>50</v>
      </c>
      <c r="E28" s="105"/>
      <c r="F28" s="105">
        <v>50</v>
      </c>
      <c r="G28" s="105" t="s">
        <v>56</v>
      </c>
      <c r="H28" s="105">
        <v>0.5</v>
      </c>
      <c r="I28" s="105"/>
    </row>
    <row r="29" spans="2:9" x14ac:dyDescent="0.25">
      <c r="B29" s="112">
        <v>2000083</v>
      </c>
      <c r="C29" s="113" t="s">
        <v>47</v>
      </c>
      <c r="D29" s="102">
        <v>30</v>
      </c>
      <c r="E29" s="101"/>
      <c r="F29" s="102">
        <v>30</v>
      </c>
      <c r="G29" s="102" t="s">
        <v>56</v>
      </c>
      <c r="H29" s="102">
        <v>0.9</v>
      </c>
      <c r="I29" s="101"/>
    </row>
    <row r="30" spans="2:9" x14ac:dyDescent="0.25">
      <c r="B30" s="114">
        <v>2000084</v>
      </c>
      <c r="C30" s="115" t="s">
        <v>48</v>
      </c>
      <c r="D30" s="105">
        <v>60</v>
      </c>
      <c r="E30" s="104"/>
      <c r="F30" s="105">
        <v>60</v>
      </c>
      <c r="G30" s="105" t="s">
        <v>56</v>
      </c>
      <c r="H30" s="105">
        <v>0.2</v>
      </c>
      <c r="I30" s="104"/>
    </row>
    <row r="31" spans="2:9" x14ac:dyDescent="0.25">
      <c r="B31" s="112">
        <v>2000085</v>
      </c>
      <c r="C31" s="113" t="s">
        <v>49</v>
      </c>
      <c r="D31" s="102">
        <v>75</v>
      </c>
      <c r="E31" s="101"/>
      <c r="F31" s="102">
        <v>75</v>
      </c>
      <c r="G31" s="102" t="s">
        <v>56</v>
      </c>
      <c r="H31" s="102">
        <v>0.625</v>
      </c>
      <c r="I31" s="101"/>
    </row>
    <row r="32" spans="2:9" x14ac:dyDescent="0.25">
      <c r="B32" s="161">
        <v>2000186</v>
      </c>
      <c r="C32" s="162" t="s">
        <v>142</v>
      </c>
      <c r="D32" s="163">
        <v>98</v>
      </c>
      <c r="E32" s="164"/>
      <c r="F32" s="163"/>
      <c r="G32" s="163" t="s">
        <v>13</v>
      </c>
      <c r="H32" s="163">
        <v>17.53</v>
      </c>
      <c r="I32" s="164"/>
    </row>
    <row r="33" spans="2:9" x14ac:dyDescent="0.25">
      <c r="B33" s="161">
        <v>2000192</v>
      </c>
      <c r="C33" s="162" t="s">
        <v>50</v>
      </c>
      <c r="D33" s="163">
        <v>98</v>
      </c>
      <c r="E33" s="164"/>
      <c r="F33" s="163"/>
      <c r="G33" s="163" t="s">
        <v>13</v>
      </c>
      <c r="H33" s="163">
        <v>13.5</v>
      </c>
      <c r="I33" s="164"/>
    </row>
    <row r="34" spans="2:9" x14ac:dyDescent="0.25">
      <c r="B34" s="161">
        <v>2000193</v>
      </c>
      <c r="C34" s="162" t="s">
        <v>51</v>
      </c>
      <c r="D34" s="163">
        <v>96</v>
      </c>
      <c r="E34" s="164"/>
      <c r="F34" s="163"/>
      <c r="G34" s="163" t="s">
        <v>13</v>
      </c>
      <c r="H34" s="163">
        <v>25.27</v>
      </c>
      <c r="I34" s="164"/>
    </row>
    <row r="35" spans="2:9" x14ac:dyDescent="0.25">
      <c r="B35" s="161">
        <v>2000194</v>
      </c>
      <c r="C35" s="162" t="s">
        <v>52</v>
      </c>
      <c r="D35" s="163">
        <v>96</v>
      </c>
      <c r="E35" s="164"/>
      <c r="F35" s="163"/>
      <c r="G35" s="163" t="s">
        <v>13</v>
      </c>
      <c r="H35" s="163">
        <v>17.28</v>
      </c>
      <c r="I35" s="164"/>
    </row>
    <row r="36" spans="2:9" x14ac:dyDescent="0.25">
      <c r="B36" s="161">
        <v>2000190</v>
      </c>
      <c r="C36" s="162" t="s">
        <v>144</v>
      </c>
      <c r="D36" s="165">
        <v>8</v>
      </c>
      <c r="E36" s="166"/>
      <c r="F36" s="167">
        <v>6.25</v>
      </c>
      <c r="G36" s="167" t="s">
        <v>13</v>
      </c>
      <c r="H36" s="168">
        <v>5.44</v>
      </c>
      <c r="I36" s="169">
        <v>15.5</v>
      </c>
    </row>
    <row r="37" spans="2:9" x14ac:dyDescent="0.25">
      <c r="B37" s="161">
        <v>2000198</v>
      </c>
      <c r="C37" s="162" t="s">
        <v>53</v>
      </c>
      <c r="D37" s="163">
        <v>8</v>
      </c>
      <c r="E37" s="164"/>
      <c r="F37" s="163">
        <v>3.125</v>
      </c>
      <c r="G37" s="163" t="s">
        <v>13</v>
      </c>
      <c r="H37" s="163">
        <v>5.44</v>
      </c>
      <c r="I37" s="164"/>
    </row>
    <row r="38" spans="2:9" x14ac:dyDescent="0.25">
      <c r="B38" s="114">
        <v>2000130</v>
      </c>
      <c r="C38" s="115" t="s">
        <v>54</v>
      </c>
      <c r="D38" s="105"/>
      <c r="E38" s="104"/>
      <c r="F38" s="105"/>
      <c r="G38" s="105"/>
      <c r="H38" s="105"/>
      <c r="I38" s="104"/>
    </row>
    <row r="39" spans="2:9" x14ac:dyDescent="0.25">
      <c r="B39" s="96">
        <v>2000214</v>
      </c>
      <c r="C39" s="119" t="s">
        <v>221</v>
      </c>
      <c r="D39" s="96">
        <v>8</v>
      </c>
      <c r="E39" s="97"/>
      <c r="F39" s="95">
        <v>6.25</v>
      </c>
      <c r="G39" s="95" t="s">
        <v>13</v>
      </c>
      <c r="H39" s="98">
        <v>5.44</v>
      </c>
      <c r="I39" s="99">
        <v>28.76</v>
      </c>
    </row>
    <row r="40" spans="2:9" x14ac:dyDescent="0.25">
      <c r="B40" s="109">
        <v>2000172</v>
      </c>
      <c r="C40" s="109" t="s">
        <v>204</v>
      </c>
      <c r="D40" s="108">
        <v>16</v>
      </c>
      <c r="E40" s="109"/>
      <c r="F40" s="108">
        <v>6.25</v>
      </c>
      <c r="G40" s="84" t="s">
        <v>13</v>
      </c>
      <c r="H40" s="108">
        <v>2.5</v>
      </c>
      <c r="I40" s="109"/>
    </row>
    <row r="41" spans="2:9" x14ac:dyDescent="0.25">
      <c r="B41" s="107">
        <v>2000171</v>
      </c>
      <c r="C41" s="107" t="s">
        <v>205</v>
      </c>
      <c r="D41" s="106">
        <v>32</v>
      </c>
      <c r="E41" s="107"/>
      <c r="F41" s="106">
        <v>12.5</v>
      </c>
      <c r="G41" s="95" t="s">
        <v>13</v>
      </c>
      <c r="H41" s="106">
        <v>2</v>
      </c>
      <c r="I41" s="107"/>
    </row>
    <row r="42" spans="2:9" x14ac:dyDescent="0.25">
      <c r="B42" s="109">
        <v>2000184</v>
      </c>
      <c r="C42" s="109" t="s">
        <v>206</v>
      </c>
      <c r="D42" s="108">
        <v>14</v>
      </c>
      <c r="E42" s="109"/>
      <c r="F42" s="108">
        <v>5.47</v>
      </c>
      <c r="G42" s="84" t="s">
        <v>13</v>
      </c>
      <c r="H42" s="108">
        <v>2.1</v>
      </c>
      <c r="I42" s="109"/>
    </row>
    <row r="43" spans="2:9" x14ac:dyDescent="0.25">
      <c r="B43" s="110">
        <v>2000199</v>
      </c>
      <c r="C43" s="107" t="s">
        <v>222</v>
      </c>
      <c r="D43" s="106">
        <v>10</v>
      </c>
      <c r="E43" s="107"/>
      <c r="F43" s="106">
        <v>7.81</v>
      </c>
      <c r="G43" s="95" t="s">
        <v>13</v>
      </c>
      <c r="H43" s="106">
        <v>1.5</v>
      </c>
      <c r="I43" s="107"/>
    </row>
    <row r="44" spans="2:9" x14ac:dyDescent="0.25">
      <c r="B44" s="111">
        <v>2000164</v>
      </c>
      <c r="C44" s="109" t="s">
        <v>223</v>
      </c>
      <c r="D44" s="105">
        <v>16</v>
      </c>
      <c r="E44" s="109"/>
      <c r="F44" s="105">
        <v>12.5</v>
      </c>
      <c r="G44" s="84" t="s">
        <v>13</v>
      </c>
      <c r="H44" s="105">
        <v>1.6</v>
      </c>
      <c r="I44" s="109"/>
    </row>
    <row r="45" spans="2:9" x14ac:dyDescent="0.25">
      <c r="B45" s="110">
        <v>2000163</v>
      </c>
      <c r="C45" s="107" t="s">
        <v>224</v>
      </c>
      <c r="D45" s="106">
        <v>10</v>
      </c>
      <c r="E45" s="107"/>
      <c r="F45" s="106">
        <v>7.81</v>
      </c>
      <c r="G45" s="95" t="s">
        <v>13</v>
      </c>
      <c r="H45" s="106">
        <v>3.2</v>
      </c>
      <c r="I45" s="107"/>
    </row>
    <row r="46" spans="2:9" x14ac:dyDescent="0.25">
      <c r="B46" s="111">
        <v>2000116</v>
      </c>
      <c r="C46" s="104" t="s">
        <v>265</v>
      </c>
      <c r="D46" s="105">
        <v>14</v>
      </c>
      <c r="E46" s="122"/>
      <c r="F46" s="105">
        <v>5.47</v>
      </c>
      <c r="G46" s="20" t="s">
        <v>13</v>
      </c>
      <c r="H46" s="105">
        <v>4.5999999999999996</v>
      </c>
      <c r="I46" s="122"/>
    </row>
    <row r="47" spans="2:9" x14ac:dyDescent="0.25">
      <c r="B47" s="120">
        <v>2000093</v>
      </c>
      <c r="C47" s="107" t="s">
        <v>274</v>
      </c>
      <c r="D47" s="106">
        <v>8</v>
      </c>
      <c r="E47" s="121"/>
      <c r="F47" s="106">
        <v>6.25</v>
      </c>
      <c r="G47" s="123" t="s">
        <v>13</v>
      </c>
      <c r="H47" s="106">
        <v>3</v>
      </c>
      <c r="I47" s="121"/>
    </row>
    <row r="48" spans="2:9" x14ac:dyDescent="0.25">
      <c r="B48" s="125">
        <v>2000173</v>
      </c>
      <c r="C48" s="104" t="s">
        <v>331</v>
      </c>
      <c r="D48" s="18">
        <v>10</v>
      </c>
      <c r="E48" s="126"/>
      <c r="F48" s="20">
        <v>3.91</v>
      </c>
      <c r="G48" s="20" t="s">
        <v>13</v>
      </c>
      <c r="H48" s="21">
        <v>3.2</v>
      </c>
      <c r="I48" s="19"/>
    </row>
    <row r="49" spans="2:9" x14ac:dyDescent="0.25">
      <c r="B49" s="112">
        <v>2000062</v>
      </c>
      <c r="C49" s="113" t="s">
        <v>394</v>
      </c>
      <c r="D49" s="100">
        <v>10</v>
      </c>
      <c r="E49" s="101"/>
      <c r="F49" s="102">
        <v>3.91</v>
      </c>
      <c r="G49" s="35" t="s">
        <v>13</v>
      </c>
      <c r="H49" s="102">
        <v>4.5999999999999996</v>
      </c>
      <c r="I49" s="101"/>
    </row>
    <row r="50" spans="2:9" x14ac:dyDescent="0.25">
      <c r="B50" s="157">
        <v>1000135</v>
      </c>
      <c r="C50" s="122" t="s">
        <v>395</v>
      </c>
      <c r="D50" s="158">
        <v>100</v>
      </c>
      <c r="E50" s="158"/>
      <c r="F50" s="158">
        <v>100</v>
      </c>
      <c r="G50" s="158" t="s">
        <v>396</v>
      </c>
      <c r="H50" s="158">
        <v>0.1</v>
      </c>
      <c r="I50" s="158"/>
    </row>
    <row r="51" spans="2:9" x14ac:dyDescent="0.25">
      <c r="B51" s="157">
        <v>0</v>
      </c>
      <c r="C51" s="159" t="s">
        <v>397</v>
      </c>
      <c r="D51" s="160">
        <v>200</v>
      </c>
      <c r="E51" s="160"/>
      <c r="F51" s="160">
        <v>200</v>
      </c>
      <c r="G51" s="160" t="s">
        <v>396</v>
      </c>
      <c r="H51" s="160">
        <v>0.08</v>
      </c>
      <c r="I51" s="160"/>
    </row>
    <row r="52" spans="2:9" x14ac:dyDescent="0.25">
      <c r="B52" s="157">
        <v>2000228</v>
      </c>
      <c r="C52" s="159" t="s">
        <v>431</v>
      </c>
      <c r="D52" s="160">
        <v>14</v>
      </c>
      <c r="E52" s="122"/>
      <c r="F52" s="122">
        <v>10.94</v>
      </c>
      <c r="G52" s="122" t="s">
        <v>13</v>
      </c>
      <c r="H52" s="122">
        <v>2</v>
      </c>
      <c r="I52" s="122"/>
    </row>
    <row r="53" spans="2:9" x14ac:dyDescent="0.25">
      <c r="B53" s="94">
        <v>11</v>
      </c>
    </row>
    <row r="54" spans="2:9" x14ac:dyDescent="0.25">
      <c r="B54" s="94">
        <v>12</v>
      </c>
    </row>
    <row r="55" spans="2:9" x14ac:dyDescent="0.25">
      <c r="B55" s="94">
        <v>13</v>
      </c>
    </row>
    <row r="56" spans="2:9" x14ac:dyDescent="0.25">
      <c r="B56" s="94">
        <v>14</v>
      </c>
    </row>
    <row r="57" spans="2:9" x14ac:dyDescent="0.25">
      <c r="B57" s="94">
        <v>15</v>
      </c>
    </row>
    <row r="58" spans="2:9" x14ac:dyDescent="0.25">
      <c r="B58" s="94">
        <v>16</v>
      </c>
    </row>
    <row r="59" spans="2:9" x14ac:dyDescent="0.25">
      <c r="B59" s="94">
        <v>17</v>
      </c>
    </row>
    <row r="60" spans="2:9" x14ac:dyDescent="0.25">
      <c r="B60" s="94">
        <v>18</v>
      </c>
    </row>
    <row r="61" spans="2:9" x14ac:dyDescent="0.25">
      <c r="B61" s="94">
        <v>19</v>
      </c>
    </row>
    <row r="62" spans="2:9" x14ac:dyDescent="0.25">
      <c r="B62" s="94">
        <v>20</v>
      </c>
    </row>
    <row r="63" spans="2:9" x14ac:dyDescent="0.25">
      <c r="B63" s="94">
        <v>21</v>
      </c>
    </row>
    <row r="64" spans="2:9" x14ac:dyDescent="0.25">
      <c r="B64" s="94">
        <v>22</v>
      </c>
    </row>
    <row r="65" spans="2:2" x14ac:dyDescent="0.25">
      <c r="B65" s="94">
        <v>23</v>
      </c>
    </row>
    <row r="66" spans="2:2" x14ac:dyDescent="0.25">
      <c r="B66" s="94">
        <v>24</v>
      </c>
    </row>
    <row r="67" spans="2:2" x14ac:dyDescent="0.25">
      <c r="B67" s="94">
        <v>25</v>
      </c>
    </row>
    <row r="68" spans="2:2" x14ac:dyDescent="0.25">
      <c r="B68" s="94">
        <v>26</v>
      </c>
    </row>
    <row r="69" spans="2:2" x14ac:dyDescent="0.25">
      <c r="B69" s="94">
        <v>27</v>
      </c>
    </row>
    <row r="70" spans="2:2" x14ac:dyDescent="0.25">
      <c r="B70" s="94">
        <v>28</v>
      </c>
    </row>
    <row r="71" spans="2:2" x14ac:dyDescent="0.25">
      <c r="B71" s="94">
        <v>29</v>
      </c>
    </row>
    <row r="72" spans="2:2" x14ac:dyDescent="0.25">
      <c r="B72" s="94">
        <v>30</v>
      </c>
    </row>
    <row r="73" spans="2:2" x14ac:dyDescent="0.25">
      <c r="B73" s="94">
        <v>31</v>
      </c>
    </row>
    <row r="74" spans="2:2" x14ac:dyDescent="0.25">
      <c r="B74" s="94">
        <v>32</v>
      </c>
    </row>
    <row r="75" spans="2:2" x14ac:dyDescent="0.25">
      <c r="B75" s="94">
        <v>33</v>
      </c>
    </row>
    <row r="76" spans="2:2" x14ac:dyDescent="0.25">
      <c r="B76" s="94">
        <v>34</v>
      </c>
    </row>
    <row r="77" spans="2:2" x14ac:dyDescent="0.25">
      <c r="B77" s="94">
        <v>35</v>
      </c>
    </row>
    <row r="78" spans="2:2" x14ac:dyDescent="0.25">
      <c r="B78" s="94">
        <v>36</v>
      </c>
    </row>
    <row r="79" spans="2:2" x14ac:dyDescent="0.25">
      <c r="B79" s="94">
        <v>37</v>
      </c>
    </row>
    <row r="80" spans="2:2" x14ac:dyDescent="0.25">
      <c r="B80" s="94">
        <v>38</v>
      </c>
    </row>
    <row r="81" spans="2:2" x14ac:dyDescent="0.25">
      <c r="B81" s="94">
        <v>39</v>
      </c>
    </row>
    <row r="82" spans="2:2" x14ac:dyDescent="0.25">
      <c r="B82" s="94">
        <v>40</v>
      </c>
    </row>
    <row r="83" spans="2:2" x14ac:dyDescent="0.25">
      <c r="B83" s="94">
        <v>41</v>
      </c>
    </row>
    <row r="84" spans="2:2" x14ac:dyDescent="0.25">
      <c r="B84" s="94">
        <v>42</v>
      </c>
    </row>
    <row r="85" spans="2:2" x14ac:dyDescent="0.25">
      <c r="B85" s="94">
        <v>43</v>
      </c>
    </row>
    <row r="86" spans="2:2" x14ac:dyDescent="0.25">
      <c r="B86" s="94">
        <v>44</v>
      </c>
    </row>
    <row r="87" spans="2:2" x14ac:dyDescent="0.25">
      <c r="B87" s="94">
        <v>45</v>
      </c>
    </row>
    <row r="88" spans="2:2" x14ac:dyDescent="0.25">
      <c r="B88" s="94">
        <v>46</v>
      </c>
    </row>
    <row r="89" spans="2:2" x14ac:dyDescent="0.25">
      <c r="B89" s="94">
        <v>47</v>
      </c>
    </row>
    <row r="90" spans="2:2" x14ac:dyDescent="0.25">
      <c r="B90" s="94">
        <v>48</v>
      </c>
    </row>
    <row r="91" spans="2:2" x14ac:dyDescent="0.25">
      <c r="B91" s="94">
        <v>49</v>
      </c>
    </row>
    <row r="92" spans="2:2" x14ac:dyDescent="0.25">
      <c r="B92" s="94">
        <v>50</v>
      </c>
    </row>
    <row r="93" spans="2:2" x14ac:dyDescent="0.25">
      <c r="B93" s="94">
        <v>51</v>
      </c>
    </row>
    <row r="94" spans="2:2" x14ac:dyDescent="0.25">
      <c r="B94" s="94">
        <v>52</v>
      </c>
    </row>
    <row r="95" spans="2:2" x14ac:dyDescent="0.25">
      <c r="B95" s="94">
        <v>53</v>
      </c>
    </row>
    <row r="96" spans="2:2" x14ac:dyDescent="0.25">
      <c r="B96" s="94">
        <v>54</v>
      </c>
    </row>
    <row r="97" spans="2:2" x14ac:dyDescent="0.25">
      <c r="B97" s="94">
        <v>55</v>
      </c>
    </row>
    <row r="98" spans="2:2" x14ac:dyDescent="0.25">
      <c r="B98" s="94">
        <v>56</v>
      </c>
    </row>
    <row r="99" spans="2:2" x14ac:dyDescent="0.25">
      <c r="B99" s="94">
        <v>57</v>
      </c>
    </row>
    <row r="100" spans="2:2" x14ac:dyDescent="0.25">
      <c r="B100" s="94">
        <v>58</v>
      </c>
    </row>
    <row r="101" spans="2:2" x14ac:dyDescent="0.25">
      <c r="B101" s="94">
        <v>59</v>
      </c>
    </row>
    <row r="102" spans="2:2" x14ac:dyDescent="0.25">
      <c r="B102" s="94">
        <v>60</v>
      </c>
    </row>
    <row r="103" spans="2:2" x14ac:dyDescent="0.25">
      <c r="B103" s="94">
        <v>61</v>
      </c>
    </row>
    <row r="104" spans="2:2" x14ac:dyDescent="0.25">
      <c r="B104" s="94">
        <v>62</v>
      </c>
    </row>
    <row r="105" spans="2:2" x14ac:dyDescent="0.25">
      <c r="B105" s="94">
        <v>63</v>
      </c>
    </row>
    <row r="106" spans="2:2" x14ac:dyDescent="0.25">
      <c r="B106" s="94">
        <v>64</v>
      </c>
    </row>
    <row r="107" spans="2:2" x14ac:dyDescent="0.25">
      <c r="B107" s="94">
        <v>65</v>
      </c>
    </row>
    <row r="108" spans="2:2" x14ac:dyDescent="0.25">
      <c r="B108" s="94">
        <v>66</v>
      </c>
    </row>
    <row r="109" spans="2:2" x14ac:dyDescent="0.25">
      <c r="B109" s="94">
        <v>67</v>
      </c>
    </row>
    <row r="110" spans="2:2" x14ac:dyDescent="0.25">
      <c r="B110" s="94">
        <v>68</v>
      </c>
    </row>
    <row r="111" spans="2:2" x14ac:dyDescent="0.25">
      <c r="B111" s="94">
        <v>69</v>
      </c>
    </row>
    <row r="112" spans="2:2" x14ac:dyDescent="0.25">
      <c r="B112" s="94">
        <v>70</v>
      </c>
    </row>
    <row r="113" spans="2:2" x14ac:dyDescent="0.25">
      <c r="B113" s="94">
        <v>71</v>
      </c>
    </row>
    <row r="114" spans="2:2" x14ac:dyDescent="0.25">
      <c r="B114" s="94">
        <v>72</v>
      </c>
    </row>
    <row r="115" spans="2:2" x14ac:dyDescent="0.25">
      <c r="B115" s="94">
        <v>73</v>
      </c>
    </row>
    <row r="116" spans="2:2" x14ac:dyDescent="0.25">
      <c r="B116" s="94">
        <v>74</v>
      </c>
    </row>
    <row r="117" spans="2:2" x14ac:dyDescent="0.25">
      <c r="B117" s="94">
        <v>75</v>
      </c>
    </row>
    <row r="118" spans="2:2" x14ac:dyDescent="0.25">
      <c r="B118" s="94">
        <v>76</v>
      </c>
    </row>
    <row r="119" spans="2:2" x14ac:dyDescent="0.25">
      <c r="B119" s="94">
        <v>77</v>
      </c>
    </row>
    <row r="120" spans="2:2" x14ac:dyDescent="0.25">
      <c r="B120" s="94">
        <v>78</v>
      </c>
    </row>
    <row r="121" spans="2:2" x14ac:dyDescent="0.25">
      <c r="B121" s="94">
        <v>79</v>
      </c>
    </row>
    <row r="122" spans="2:2" x14ac:dyDescent="0.25">
      <c r="B122" s="94">
        <v>80</v>
      </c>
    </row>
    <row r="123" spans="2:2" x14ac:dyDescent="0.25">
      <c r="B123" s="94">
        <v>81</v>
      </c>
    </row>
    <row r="124" spans="2:2" x14ac:dyDescent="0.25">
      <c r="B124" s="94">
        <v>82</v>
      </c>
    </row>
    <row r="125" spans="2:2" x14ac:dyDescent="0.25">
      <c r="B125" s="94">
        <v>83</v>
      </c>
    </row>
    <row r="126" spans="2:2" x14ac:dyDescent="0.25">
      <c r="B126" s="94">
        <v>84</v>
      </c>
    </row>
    <row r="127" spans="2:2" x14ac:dyDescent="0.25">
      <c r="B127" s="94">
        <v>85</v>
      </c>
    </row>
    <row r="128" spans="2:2" x14ac:dyDescent="0.25">
      <c r="B128" s="94">
        <v>86</v>
      </c>
    </row>
    <row r="129" spans="2:2" x14ac:dyDescent="0.25">
      <c r="B129" s="94">
        <v>87</v>
      </c>
    </row>
    <row r="130" spans="2:2" x14ac:dyDescent="0.25">
      <c r="B130" s="94">
        <v>88</v>
      </c>
    </row>
    <row r="131" spans="2:2" x14ac:dyDescent="0.25">
      <c r="B131" s="94">
        <v>89</v>
      </c>
    </row>
    <row r="132" spans="2:2" x14ac:dyDescent="0.25">
      <c r="B132" s="94">
        <v>90</v>
      </c>
    </row>
    <row r="133" spans="2:2" x14ac:dyDescent="0.25">
      <c r="B133" s="94">
        <v>91</v>
      </c>
    </row>
    <row r="134" spans="2:2" x14ac:dyDescent="0.25">
      <c r="B134" s="94">
        <v>92</v>
      </c>
    </row>
    <row r="135" spans="2:2" x14ac:dyDescent="0.25">
      <c r="B135" s="94">
        <v>93</v>
      </c>
    </row>
    <row r="136" spans="2:2" x14ac:dyDescent="0.25">
      <c r="B136" s="94">
        <v>94</v>
      </c>
    </row>
    <row r="137" spans="2:2" x14ac:dyDescent="0.25">
      <c r="B137" s="94">
        <v>95</v>
      </c>
    </row>
    <row r="138" spans="2:2" x14ac:dyDescent="0.25">
      <c r="B138" s="94">
        <v>96</v>
      </c>
    </row>
    <row r="139" spans="2:2" x14ac:dyDescent="0.25">
      <c r="B139" s="94">
        <v>97</v>
      </c>
    </row>
    <row r="140" spans="2:2" x14ac:dyDescent="0.25">
      <c r="B140" s="94">
        <v>98</v>
      </c>
    </row>
    <row r="141" spans="2:2" x14ac:dyDescent="0.25">
      <c r="B141" s="94">
        <v>99</v>
      </c>
    </row>
    <row r="142" spans="2:2" x14ac:dyDescent="0.25">
      <c r="B142" s="94">
        <v>100</v>
      </c>
    </row>
    <row r="143" spans="2:2" x14ac:dyDescent="0.25">
      <c r="B143" s="94"/>
    </row>
    <row r="144" spans="2:2" x14ac:dyDescent="0.25">
      <c r="B144" s="94"/>
    </row>
    <row r="145" spans="2:2" x14ac:dyDescent="0.25">
      <c r="B145" s="94"/>
    </row>
    <row r="146" spans="2:2" x14ac:dyDescent="0.25">
      <c r="B146" s="94"/>
    </row>
    <row r="147" spans="2:2" x14ac:dyDescent="0.25">
      <c r="B147" s="94"/>
    </row>
    <row r="148" spans="2:2" x14ac:dyDescent="0.25">
      <c r="B148" s="94"/>
    </row>
    <row r="149" spans="2:2" x14ac:dyDescent="0.25">
      <c r="B149" s="94"/>
    </row>
    <row r="150" spans="2:2" x14ac:dyDescent="0.25">
      <c r="B150" s="94"/>
    </row>
    <row r="151" spans="2:2" x14ac:dyDescent="0.25">
      <c r="B151" s="94"/>
    </row>
    <row r="152" spans="2:2" x14ac:dyDescent="0.25">
      <c r="B152" s="94"/>
    </row>
    <row r="153" spans="2:2" x14ac:dyDescent="0.25">
      <c r="B153" s="94"/>
    </row>
    <row r="154" spans="2:2" x14ac:dyDescent="0.25">
      <c r="B154" s="94"/>
    </row>
    <row r="155" spans="2:2" x14ac:dyDescent="0.25">
      <c r="B155" s="94"/>
    </row>
    <row r="156" spans="2:2" x14ac:dyDescent="0.25">
      <c r="B156" s="94"/>
    </row>
    <row r="157" spans="2:2" x14ac:dyDescent="0.25">
      <c r="B157" s="94"/>
    </row>
    <row r="158" spans="2:2" x14ac:dyDescent="0.25">
      <c r="B158" s="94"/>
    </row>
    <row r="159" spans="2:2" x14ac:dyDescent="0.25">
      <c r="B159" s="94"/>
    </row>
    <row r="160" spans="2:2" x14ac:dyDescent="0.25">
      <c r="B160" s="94"/>
    </row>
    <row r="161" spans="2:2" x14ac:dyDescent="0.25">
      <c r="B161" s="94"/>
    </row>
    <row r="162" spans="2:2" x14ac:dyDescent="0.25">
      <c r="B162" s="94"/>
    </row>
    <row r="163" spans="2:2" x14ac:dyDescent="0.25">
      <c r="B163" s="94"/>
    </row>
    <row r="164" spans="2:2" x14ac:dyDescent="0.25">
      <c r="B164" s="94"/>
    </row>
    <row r="165" spans="2:2" x14ac:dyDescent="0.25">
      <c r="B165" s="94"/>
    </row>
    <row r="166" spans="2:2" x14ac:dyDescent="0.25">
      <c r="B166" s="94"/>
    </row>
    <row r="167" spans="2:2" x14ac:dyDescent="0.25">
      <c r="B167" s="94"/>
    </row>
    <row r="168" spans="2:2" x14ac:dyDescent="0.25">
      <c r="B168" s="94"/>
    </row>
    <row r="169" spans="2:2" x14ac:dyDescent="0.25">
      <c r="B169" s="94"/>
    </row>
    <row r="170" spans="2:2" x14ac:dyDescent="0.25">
      <c r="B170" s="94"/>
    </row>
    <row r="171" spans="2:2" x14ac:dyDescent="0.25">
      <c r="B171" s="94"/>
    </row>
    <row r="172" spans="2:2" x14ac:dyDescent="0.25">
      <c r="B172" s="94"/>
    </row>
    <row r="173" spans="2:2" x14ac:dyDescent="0.25">
      <c r="B173" s="94"/>
    </row>
    <row r="174" spans="2:2" x14ac:dyDescent="0.25">
      <c r="B174" s="94"/>
    </row>
    <row r="175" spans="2:2" x14ac:dyDescent="0.25">
      <c r="B175" s="94"/>
    </row>
    <row r="176" spans="2:2" x14ac:dyDescent="0.25">
      <c r="B176" s="94"/>
    </row>
    <row r="177" spans="2:2" x14ac:dyDescent="0.25">
      <c r="B177" s="94"/>
    </row>
    <row r="178" spans="2:2" x14ac:dyDescent="0.25">
      <c r="B178" s="94"/>
    </row>
    <row r="179" spans="2:2" x14ac:dyDescent="0.25">
      <c r="B179" s="94"/>
    </row>
    <row r="180" spans="2:2" x14ac:dyDescent="0.25">
      <c r="B180" s="94"/>
    </row>
    <row r="181" spans="2:2" x14ac:dyDescent="0.25">
      <c r="B181" s="94"/>
    </row>
    <row r="182" spans="2:2" x14ac:dyDescent="0.25">
      <c r="B182" s="94"/>
    </row>
    <row r="183" spans="2:2" x14ac:dyDescent="0.25">
      <c r="B183" s="94"/>
    </row>
    <row r="184" spans="2:2" x14ac:dyDescent="0.25">
      <c r="B184" s="94"/>
    </row>
    <row r="185" spans="2:2" x14ac:dyDescent="0.25">
      <c r="B185" s="94"/>
    </row>
    <row r="186" spans="2:2" x14ac:dyDescent="0.25">
      <c r="B186" s="94"/>
    </row>
    <row r="187" spans="2:2" x14ac:dyDescent="0.25">
      <c r="B187" s="94"/>
    </row>
    <row r="188" spans="2:2" x14ac:dyDescent="0.25">
      <c r="B188" s="94"/>
    </row>
    <row r="189" spans="2:2" x14ac:dyDescent="0.25">
      <c r="B189" s="94"/>
    </row>
    <row r="190" spans="2:2" x14ac:dyDescent="0.25">
      <c r="B190" s="94"/>
    </row>
    <row r="191" spans="2:2" x14ac:dyDescent="0.25">
      <c r="B191" s="94"/>
    </row>
    <row r="192" spans="2:2" x14ac:dyDescent="0.25">
      <c r="B192" s="94"/>
    </row>
    <row r="193" spans="2:2" x14ac:dyDescent="0.25">
      <c r="B193" s="94"/>
    </row>
    <row r="194" spans="2:2" x14ac:dyDescent="0.25">
      <c r="B194" s="94"/>
    </row>
    <row r="195" spans="2:2" x14ac:dyDescent="0.25">
      <c r="B195" s="94"/>
    </row>
    <row r="196" spans="2:2" x14ac:dyDescent="0.25">
      <c r="B196" s="94"/>
    </row>
    <row r="197" spans="2:2" x14ac:dyDescent="0.25">
      <c r="B197" s="94"/>
    </row>
    <row r="198" spans="2:2" x14ac:dyDescent="0.25">
      <c r="B198" s="9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4"/>
  <sheetViews>
    <sheetView topLeftCell="B1" zoomScale="98" zoomScaleNormal="98" workbookViewId="0">
      <pane ySplit="1" topLeftCell="A27" activePane="bottomLeft" state="frozen"/>
      <selection activeCell="B1" sqref="B1"/>
      <selection pane="bottomLeft" activeCell="C44" sqref="C44"/>
    </sheetView>
  </sheetViews>
  <sheetFormatPr defaultRowHeight="15" x14ac:dyDescent="0.25"/>
  <cols>
    <col min="1" max="1" width="0.140625" hidden="1" customWidth="1"/>
    <col min="2" max="2" width="29.42578125" bestFit="1" customWidth="1"/>
    <col min="3" max="3" width="18" bestFit="1" customWidth="1"/>
    <col min="4" max="4" width="28.42578125" customWidth="1"/>
    <col min="5" max="5" width="13.140625" customWidth="1"/>
    <col min="6" max="6" width="11.7109375" customWidth="1"/>
    <col min="7" max="7" width="28.140625" customWidth="1"/>
    <col min="8" max="8" width="3.42578125" bestFit="1" customWidth="1"/>
    <col min="9" max="9" width="13.5703125" customWidth="1"/>
  </cols>
  <sheetData>
    <row r="1" spans="2:9" ht="18" x14ac:dyDescent="0.25">
      <c r="B1" s="88" t="s">
        <v>63</v>
      </c>
      <c r="C1" s="87" t="s">
        <v>62</v>
      </c>
      <c r="D1" s="89" t="s">
        <v>64</v>
      </c>
      <c r="E1" s="89" t="s">
        <v>23</v>
      </c>
      <c r="F1" s="89" t="s">
        <v>65</v>
      </c>
      <c r="G1" s="90" t="s">
        <v>114</v>
      </c>
      <c r="H1" s="89" t="s">
        <v>111</v>
      </c>
      <c r="I1" s="89" t="s">
        <v>118</v>
      </c>
    </row>
    <row r="2" spans="2:9" x14ac:dyDescent="0.25">
      <c r="B2" s="139" t="s">
        <v>116</v>
      </c>
      <c r="C2" s="139" t="s">
        <v>79</v>
      </c>
      <c r="D2" s="140" t="s">
        <v>120</v>
      </c>
      <c r="E2" s="139" t="s">
        <v>117</v>
      </c>
      <c r="F2" s="139" t="s">
        <v>82</v>
      </c>
      <c r="G2" s="139" t="s">
        <v>119</v>
      </c>
      <c r="H2" s="139" t="s">
        <v>83</v>
      </c>
      <c r="I2" s="141">
        <v>65875699</v>
      </c>
    </row>
    <row r="3" spans="2:9" x14ac:dyDescent="0.25">
      <c r="B3" s="142" t="s">
        <v>122</v>
      </c>
      <c r="C3" s="139" t="s">
        <v>80</v>
      </c>
      <c r="D3" s="140" t="s">
        <v>121</v>
      </c>
      <c r="E3" s="139" t="s">
        <v>124</v>
      </c>
      <c r="F3" s="139" t="s">
        <v>81</v>
      </c>
      <c r="G3" s="139" t="s">
        <v>123</v>
      </c>
      <c r="H3" s="139" t="s">
        <v>83</v>
      </c>
      <c r="I3" s="141">
        <v>30050464</v>
      </c>
    </row>
    <row r="4" spans="2:9" x14ac:dyDescent="0.25">
      <c r="B4" s="142" t="s">
        <v>149</v>
      </c>
      <c r="C4" s="139" t="s">
        <v>150</v>
      </c>
      <c r="D4" s="140" t="s">
        <v>151</v>
      </c>
      <c r="E4" s="139" t="s">
        <v>152</v>
      </c>
      <c r="F4" s="139" t="s">
        <v>155</v>
      </c>
      <c r="G4" s="139" t="s">
        <v>153</v>
      </c>
      <c r="H4" s="139" t="s">
        <v>154</v>
      </c>
      <c r="I4" s="141">
        <v>63734184</v>
      </c>
    </row>
    <row r="5" spans="2:9" x14ac:dyDescent="0.25">
      <c r="B5" s="142" t="s">
        <v>180</v>
      </c>
      <c r="C5" s="139" t="s">
        <v>181</v>
      </c>
      <c r="D5" s="140" t="s">
        <v>182</v>
      </c>
      <c r="E5" s="139" t="s">
        <v>183</v>
      </c>
      <c r="F5" s="139" t="s">
        <v>184</v>
      </c>
      <c r="G5" s="143" t="s">
        <v>185</v>
      </c>
      <c r="H5" s="139" t="s">
        <v>83</v>
      </c>
      <c r="I5" s="141">
        <v>26173310</v>
      </c>
    </row>
    <row r="6" spans="2:9" x14ac:dyDescent="0.25">
      <c r="B6" s="142" t="s">
        <v>186</v>
      </c>
      <c r="C6" s="139" t="s">
        <v>187</v>
      </c>
      <c r="D6" s="140" t="s">
        <v>190</v>
      </c>
      <c r="E6" s="144" t="s">
        <v>189</v>
      </c>
      <c r="F6" s="139" t="s">
        <v>188</v>
      </c>
      <c r="G6" s="139" t="s">
        <v>191</v>
      </c>
      <c r="H6" s="139" t="s">
        <v>192</v>
      </c>
      <c r="I6" s="141" t="s">
        <v>193</v>
      </c>
    </row>
    <row r="7" spans="2:9" x14ac:dyDescent="0.25">
      <c r="B7" s="142" t="s">
        <v>198</v>
      </c>
      <c r="C7" s="139" t="s">
        <v>199</v>
      </c>
      <c r="D7" s="139" t="s">
        <v>202</v>
      </c>
      <c r="E7" s="139" t="s">
        <v>200</v>
      </c>
      <c r="F7" s="139" t="s">
        <v>203</v>
      </c>
      <c r="G7" s="139" t="s">
        <v>201</v>
      </c>
      <c r="H7" s="139" t="s">
        <v>83</v>
      </c>
      <c r="I7" s="141" t="s">
        <v>193</v>
      </c>
    </row>
    <row r="8" spans="2:9" x14ac:dyDescent="0.25">
      <c r="B8" s="142" t="s">
        <v>156</v>
      </c>
      <c r="C8" s="139" t="s">
        <v>157</v>
      </c>
      <c r="D8" s="140" t="s">
        <v>160</v>
      </c>
      <c r="E8" s="139" t="s">
        <v>161</v>
      </c>
      <c r="F8" s="139" t="s">
        <v>159</v>
      </c>
      <c r="G8" s="139" t="s">
        <v>158</v>
      </c>
      <c r="H8" s="139" t="s">
        <v>83</v>
      </c>
      <c r="I8" s="141">
        <v>57477833</v>
      </c>
    </row>
    <row r="9" spans="2:9" x14ac:dyDescent="0.25">
      <c r="B9" s="142" t="s">
        <v>84</v>
      </c>
      <c r="C9" s="139"/>
      <c r="D9" s="139"/>
      <c r="E9" s="139"/>
      <c r="F9" s="139"/>
      <c r="G9" s="139"/>
      <c r="H9" s="139"/>
      <c r="I9" s="141"/>
    </row>
    <row r="10" spans="2:9" x14ac:dyDescent="0.25">
      <c r="B10" s="142" t="s">
        <v>85</v>
      </c>
      <c r="C10" s="139"/>
      <c r="D10" s="139"/>
      <c r="E10" s="139"/>
      <c r="F10" s="139"/>
      <c r="G10" s="139"/>
      <c r="H10" s="139"/>
      <c r="I10" s="141"/>
    </row>
    <row r="11" spans="2:9" x14ac:dyDescent="0.25">
      <c r="B11" s="142" t="s">
        <v>387</v>
      </c>
      <c r="C11" s="139" t="s">
        <v>162</v>
      </c>
      <c r="D11" s="140" t="s">
        <v>163</v>
      </c>
      <c r="E11" s="139" t="s">
        <v>164</v>
      </c>
      <c r="F11" s="139" t="s">
        <v>165</v>
      </c>
      <c r="G11" s="139" t="s">
        <v>166</v>
      </c>
      <c r="H11" s="139" t="s">
        <v>83</v>
      </c>
      <c r="I11" s="141">
        <v>66702453</v>
      </c>
    </row>
    <row r="12" spans="2:9" x14ac:dyDescent="0.25">
      <c r="B12" s="142" t="s">
        <v>167</v>
      </c>
      <c r="C12" s="139" t="s">
        <v>168</v>
      </c>
      <c r="D12" s="140" t="s">
        <v>169</v>
      </c>
      <c r="E12" s="139" t="s">
        <v>171</v>
      </c>
      <c r="F12" s="139" t="s">
        <v>170</v>
      </c>
      <c r="G12" s="139" t="s">
        <v>172</v>
      </c>
      <c r="H12" s="139" t="s">
        <v>83</v>
      </c>
      <c r="I12" s="141">
        <v>37285793</v>
      </c>
    </row>
    <row r="13" spans="2:9" x14ac:dyDescent="0.25">
      <c r="B13" s="142" t="s">
        <v>86</v>
      </c>
      <c r="C13" s="139"/>
      <c r="D13" s="139"/>
      <c r="E13" s="139"/>
      <c r="F13" s="139"/>
      <c r="G13" s="139"/>
      <c r="H13" s="139"/>
      <c r="I13" s="141"/>
    </row>
    <row r="14" spans="2:9" x14ac:dyDescent="0.25">
      <c r="B14" s="142" t="s">
        <v>207</v>
      </c>
      <c r="C14" s="139" t="s">
        <v>208</v>
      </c>
      <c r="D14" s="140" t="s">
        <v>212</v>
      </c>
      <c r="E14" s="139" t="s">
        <v>211</v>
      </c>
      <c r="F14" s="139" t="s">
        <v>213</v>
      </c>
      <c r="G14" s="139" t="s">
        <v>209</v>
      </c>
      <c r="H14" s="139" t="s">
        <v>210</v>
      </c>
      <c r="I14" s="141">
        <v>240565657</v>
      </c>
    </row>
    <row r="15" spans="2:9" x14ac:dyDescent="0.25">
      <c r="B15" s="142" t="s">
        <v>87</v>
      </c>
      <c r="C15" s="139"/>
      <c r="D15" s="139"/>
      <c r="E15" s="139"/>
      <c r="F15" s="139"/>
      <c r="G15" s="139"/>
      <c r="H15" s="139"/>
      <c r="I15" s="141"/>
    </row>
    <row r="16" spans="2:9" x14ac:dyDescent="0.25">
      <c r="B16" s="142" t="s">
        <v>88</v>
      </c>
      <c r="C16" s="139"/>
      <c r="D16" s="139"/>
      <c r="E16" s="145"/>
      <c r="F16" s="139"/>
      <c r="G16" s="139"/>
      <c r="H16" s="139"/>
      <c r="I16" s="141"/>
    </row>
    <row r="17" spans="2:9" x14ac:dyDescent="0.25">
      <c r="B17" s="142" t="s">
        <v>194</v>
      </c>
      <c r="C17" s="139" t="s">
        <v>195</v>
      </c>
      <c r="D17" s="139" t="s">
        <v>295</v>
      </c>
      <c r="E17" s="139" t="s">
        <v>124</v>
      </c>
      <c r="F17" s="139" t="s">
        <v>81</v>
      </c>
      <c r="G17" s="139" t="s">
        <v>196</v>
      </c>
      <c r="H17" s="139" t="s">
        <v>83</v>
      </c>
      <c r="I17" s="141" t="s">
        <v>197</v>
      </c>
    </row>
    <row r="18" spans="2:9" x14ac:dyDescent="0.25">
      <c r="B18" s="142" t="s">
        <v>259</v>
      </c>
      <c r="C18" s="139" t="s">
        <v>260</v>
      </c>
      <c r="D18" s="139" t="s">
        <v>264</v>
      </c>
      <c r="E18" s="139" t="s">
        <v>262</v>
      </c>
      <c r="F18" s="139" t="s">
        <v>263</v>
      </c>
      <c r="G18" s="139" t="s">
        <v>261</v>
      </c>
      <c r="H18" s="139" t="s">
        <v>83</v>
      </c>
      <c r="I18" s="141">
        <v>27556107</v>
      </c>
    </row>
    <row r="19" spans="2:9" x14ac:dyDescent="0.25">
      <c r="B19" s="142" t="s">
        <v>89</v>
      </c>
      <c r="C19" s="139"/>
      <c r="D19" s="139"/>
      <c r="E19" s="139"/>
      <c r="F19" s="139"/>
      <c r="G19" s="139"/>
      <c r="H19" s="139"/>
      <c r="I19" s="141"/>
    </row>
    <row r="20" spans="2:9" x14ac:dyDescent="0.25">
      <c r="B20" s="142" t="s">
        <v>238</v>
      </c>
      <c r="C20" s="139" t="s">
        <v>239</v>
      </c>
      <c r="D20" s="140" t="s">
        <v>242</v>
      </c>
      <c r="E20" s="139" t="s">
        <v>241</v>
      </c>
      <c r="F20" s="139" t="s">
        <v>243</v>
      </c>
      <c r="G20" s="139" t="s">
        <v>240</v>
      </c>
      <c r="H20" s="139" t="s">
        <v>83</v>
      </c>
      <c r="I20" s="141">
        <v>44755856</v>
      </c>
    </row>
    <row r="21" spans="2:9" x14ac:dyDescent="0.25">
      <c r="B21" s="156" t="s">
        <v>388</v>
      </c>
      <c r="C21" s="156" t="s">
        <v>389</v>
      </c>
      <c r="D21" t="s">
        <v>390</v>
      </c>
      <c r="E21" s="156" t="s">
        <v>391</v>
      </c>
      <c r="F21" s="156" t="s">
        <v>392</v>
      </c>
      <c r="G21" s="156" t="s">
        <v>393</v>
      </c>
      <c r="H21" s="156" t="s">
        <v>192</v>
      </c>
      <c r="I21" s="156">
        <v>161609546</v>
      </c>
    </row>
    <row r="22" spans="2:9" x14ac:dyDescent="0.25">
      <c r="B22" s="142" t="s">
        <v>90</v>
      </c>
      <c r="C22" s="139"/>
      <c r="D22" s="139"/>
      <c r="E22" s="139"/>
      <c r="F22" s="139"/>
      <c r="G22" s="139"/>
      <c r="H22" s="139"/>
      <c r="I22" s="141"/>
    </row>
    <row r="23" spans="2:9" x14ac:dyDescent="0.25">
      <c r="B23" s="142" t="s">
        <v>318</v>
      </c>
      <c r="C23" s="139" t="s">
        <v>319</v>
      </c>
      <c r="D23" s="140" t="s">
        <v>322</v>
      </c>
      <c r="E23" s="139" t="s">
        <v>321</v>
      </c>
      <c r="F23" s="139" t="s">
        <v>323</v>
      </c>
      <c r="G23" s="139" t="s">
        <v>320</v>
      </c>
      <c r="H23" s="139" t="s">
        <v>83</v>
      </c>
      <c r="I23" s="141">
        <v>1872753</v>
      </c>
    </row>
    <row r="24" spans="2:9" x14ac:dyDescent="0.25">
      <c r="B24" s="142" t="s">
        <v>143</v>
      </c>
      <c r="C24" s="143" t="s">
        <v>130</v>
      </c>
      <c r="D24" s="139" t="s">
        <v>131</v>
      </c>
      <c r="E24" s="139" t="s">
        <v>132</v>
      </c>
      <c r="F24" s="139" t="s">
        <v>133</v>
      </c>
      <c r="G24" s="139" t="s">
        <v>134</v>
      </c>
      <c r="H24" s="139" t="s">
        <v>135</v>
      </c>
      <c r="I24" s="141">
        <v>202213218</v>
      </c>
    </row>
    <row r="25" spans="2:9" x14ac:dyDescent="0.25">
      <c r="B25" s="142" t="s">
        <v>91</v>
      </c>
      <c r="C25" s="139"/>
      <c r="D25" s="139"/>
      <c r="E25" s="139"/>
      <c r="F25" s="139"/>
      <c r="G25" s="139"/>
      <c r="H25" s="139"/>
      <c r="I25" s="141"/>
    </row>
    <row r="26" spans="2:9" x14ac:dyDescent="0.25">
      <c r="B26" s="142" t="s">
        <v>227</v>
      </c>
      <c r="C26" s="139" t="s">
        <v>228</v>
      </c>
      <c r="D26" s="140" t="s">
        <v>229</v>
      </c>
      <c r="E26" s="139" t="s">
        <v>230</v>
      </c>
      <c r="F26" s="139" t="s">
        <v>231</v>
      </c>
      <c r="G26" s="139" t="s">
        <v>232</v>
      </c>
      <c r="H26" s="139" t="s">
        <v>83</v>
      </c>
      <c r="I26" s="141" t="s">
        <v>193</v>
      </c>
    </row>
    <row r="27" spans="2:9" x14ac:dyDescent="0.25">
      <c r="B27" s="142" t="s">
        <v>92</v>
      </c>
      <c r="C27" s="139"/>
      <c r="D27" s="139"/>
      <c r="E27" s="139"/>
      <c r="F27" s="139"/>
      <c r="G27" s="139"/>
      <c r="H27" s="139"/>
      <c r="I27" s="141"/>
    </row>
    <row r="28" spans="2:9" x14ac:dyDescent="0.25">
      <c r="B28" s="142" t="s">
        <v>93</v>
      </c>
      <c r="C28" s="139"/>
      <c r="D28" s="139"/>
      <c r="E28" s="139"/>
      <c r="F28" s="139"/>
      <c r="G28" s="139"/>
      <c r="H28" s="139"/>
      <c r="I28" s="141"/>
    </row>
    <row r="29" spans="2:9" x14ac:dyDescent="0.25">
      <c r="B29" s="142" t="s">
        <v>94</v>
      </c>
      <c r="C29" s="139"/>
      <c r="D29" s="139"/>
      <c r="E29" s="139"/>
      <c r="F29" s="139"/>
      <c r="G29" s="139"/>
      <c r="H29" s="139"/>
      <c r="I29" s="141"/>
    </row>
    <row r="30" spans="2:9" x14ac:dyDescent="0.25">
      <c r="B30" s="142" t="s">
        <v>95</v>
      </c>
      <c r="C30" s="139"/>
      <c r="D30" s="139"/>
      <c r="E30" s="139"/>
      <c r="F30" s="139"/>
      <c r="G30" s="139"/>
      <c r="H30" s="139"/>
      <c r="I30" s="141"/>
    </row>
    <row r="31" spans="2:9" x14ac:dyDescent="0.25">
      <c r="B31" s="146" t="s">
        <v>233</v>
      </c>
      <c r="C31" s="140" t="s">
        <v>234</v>
      </c>
      <c r="D31" s="140" t="s">
        <v>235</v>
      </c>
      <c r="E31" s="140" t="s">
        <v>236</v>
      </c>
      <c r="F31" s="140" t="s">
        <v>244</v>
      </c>
      <c r="G31" s="139" t="s">
        <v>237</v>
      </c>
      <c r="H31" s="140" t="s">
        <v>154</v>
      </c>
      <c r="I31" s="147">
        <v>66743613</v>
      </c>
    </row>
    <row r="32" spans="2:9" x14ac:dyDescent="0.25">
      <c r="B32" s="142" t="s">
        <v>96</v>
      </c>
      <c r="C32" s="139"/>
      <c r="D32" s="139"/>
      <c r="E32" s="139"/>
      <c r="F32" s="139"/>
      <c r="G32" s="139"/>
      <c r="H32" s="139"/>
      <c r="I32" s="141"/>
    </row>
    <row r="33" spans="2:9" x14ac:dyDescent="0.25">
      <c r="B33" s="142" t="s">
        <v>97</v>
      </c>
      <c r="C33" s="139"/>
      <c r="D33" s="139"/>
      <c r="E33" s="139"/>
      <c r="F33" s="139"/>
      <c r="G33" s="139"/>
      <c r="H33" s="139"/>
      <c r="I33" s="141"/>
    </row>
    <row r="34" spans="2:9" x14ac:dyDescent="0.25">
      <c r="B34" s="142" t="s">
        <v>136</v>
      </c>
      <c r="C34" s="139" t="s">
        <v>137</v>
      </c>
      <c r="D34" s="139" t="s">
        <v>138</v>
      </c>
      <c r="E34" s="143" t="s">
        <v>139</v>
      </c>
      <c r="F34" s="139" t="s">
        <v>140</v>
      </c>
      <c r="G34" s="139" t="s">
        <v>141</v>
      </c>
      <c r="H34" s="139" t="s">
        <v>83</v>
      </c>
      <c r="I34" s="141">
        <v>27483207</v>
      </c>
    </row>
    <row r="35" spans="2:9" x14ac:dyDescent="0.25">
      <c r="B35" s="142" t="s">
        <v>98</v>
      </c>
      <c r="C35" s="139"/>
      <c r="D35" s="139"/>
      <c r="E35" s="139"/>
      <c r="F35" s="139"/>
      <c r="G35" s="139"/>
      <c r="H35" s="139"/>
      <c r="I35" s="141"/>
    </row>
    <row r="36" spans="2:9" x14ac:dyDescent="0.25">
      <c r="B36" s="148" t="s">
        <v>297</v>
      </c>
      <c r="C36" s="143" t="s">
        <v>298</v>
      </c>
      <c r="D36" s="139" t="s">
        <v>302</v>
      </c>
      <c r="E36" s="139" t="s">
        <v>301</v>
      </c>
      <c r="F36" s="139" t="s">
        <v>300</v>
      </c>
      <c r="G36" s="143" t="s">
        <v>299</v>
      </c>
      <c r="H36" s="139" t="s">
        <v>83</v>
      </c>
      <c r="I36" s="149" t="s">
        <v>193</v>
      </c>
    </row>
    <row r="37" spans="2:9" x14ac:dyDescent="0.25">
      <c r="B37" s="142" t="s">
        <v>99</v>
      </c>
      <c r="C37" s="139"/>
      <c r="D37" s="139"/>
      <c r="E37" s="139"/>
      <c r="F37" s="139"/>
      <c r="G37" s="139"/>
      <c r="H37" s="139"/>
      <c r="I37" s="141"/>
    </row>
    <row r="38" spans="2:9" x14ac:dyDescent="0.25">
      <c r="B38" s="142" t="s">
        <v>376</v>
      </c>
      <c r="C38" s="139" t="s">
        <v>377</v>
      </c>
      <c r="D38" s="140" t="s">
        <v>381</v>
      </c>
      <c r="E38" s="139" t="s">
        <v>379</v>
      </c>
      <c r="F38" s="139" t="s">
        <v>380</v>
      </c>
      <c r="G38" s="139" t="s">
        <v>378</v>
      </c>
      <c r="H38" s="139" t="s">
        <v>83</v>
      </c>
      <c r="I38" s="141">
        <v>59204001</v>
      </c>
    </row>
    <row r="39" spans="2:9" x14ac:dyDescent="0.25">
      <c r="B39" s="142" t="s">
        <v>432</v>
      </c>
      <c r="C39" s="139" t="s">
        <v>433</v>
      </c>
      <c r="D39" t="s">
        <v>434</v>
      </c>
      <c r="E39" s="139" t="s">
        <v>435</v>
      </c>
      <c r="F39" s="139" t="s">
        <v>436</v>
      </c>
      <c r="G39" s="139" t="s">
        <v>437</v>
      </c>
      <c r="H39" s="139" t="s">
        <v>83</v>
      </c>
      <c r="I39" s="141" t="s">
        <v>438</v>
      </c>
    </row>
    <row r="40" spans="2:9" x14ac:dyDescent="0.25">
      <c r="B40" s="142" t="s">
        <v>100</v>
      </c>
      <c r="C40" s="139"/>
      <c r="D40" s="139"/>
      <c r="E40" s="139"/>
      <c r="F40" s="139"/>
      <c r="G40" s="139"/>
      <c r="H40" s="139"/>
      <c r="I40" s="141"/>
    </row>
    <row r="41" spans="2:9" x14ac:dyDescent="0.25">
      <c r="B41" s="142" t="s">
        <v>101</v>
      </c>
      <c r="C41" s="139"/>
      <c r="D41" s="139"/>
      <c r="E41" s="139"/>
      <c r="F41" s="139"/>
      <c r="G41" s="139"/>
      <c r="H41" s="139"/>
      <c r="I41" s="141"/>
    </row>
    <row r="42" spans="2:9" x14ac:dyDescent="0.25">
      <c r="B42" s="142" t="s">
        <v>102</v>
      </c>
      <c r="C42" s="139"/>
      <c r="D42" s="139"/>
      <c r="E42" s="139"/>
      <c r="F42" s="139"/>
      <c r="G42" s="139"/>
      <c r="H42" s="139"/>
      <c r="I42" s="141"/>
    </row>
    <row r="43" spans="2:9" x14ac:dyDescent="0.25">
      <c r="B43" s="142" t="s">
        <v>245</v>
      </c>
      <c r="C43" s="145" t="s">
        <v>246</v>
      </c>
      <c r="D43" s="140" t="s">
        <v>247</v>
      </c>
      <c r="E43" s="139" t="s">
        <v>248</v>
      </c>
      <c r="F43" s="139" t="s">
        <v>249</v>
      </c>
      <c r="G43" s="139" t="s">
        <v>250</v>
      </c>
      <c r="H43" s="139" t="s">
        <v>83</v>
      </c>
      <c r="I43" s="141" t="s">
        <v>251</v>
      </c>
    </row>
    <row r="44" spans="2:9" x14ac:dyDescent="0.25">
      <c r="B44" s="142" t="s">
        <v>103</v>
      </c>
      <c r="C44" s="139"/>
      <c r="D44" s="139"/>
      <c r="E44" s="139"/>
      <c r="F44" s="139"/>
      <c r="G44" s="139"/>
      <c r="H44" s="139"/>
      <c r="I44" s="141"/>
    </row>
    <row r="45" spans="2:9" x14ac:dyDescent="0.25">
      <c r="B45" s="142" t="s">
        <v>104</v>
      </c>
      <c r="C45" s="139"/>
      <c r="D45" s="139"/>
      <c r="E45" s="139"/>
      <c r="F45" s="139"/>
      <c r="G45" s="139"/>
      <c r="H45" s="139"/>
      <c r="I45" s="141"/>
    </row>
    <row r="46" spans="2:9" x14ac:dyDescent="0.25">
      <c r="B46" s="142" t="s">
        <v>105</v>
      </c>
      <c r="C46" s="139"/>
      <c r="D46" s="139"/>
      <c r="E46" s="139"/>
      <c r="F46" s="139"/>
      <c r="G46" s="139"/>
      <c r="H46" s="139"/>
      <c r="I46" s="141"/>
    </row>
    <row r="47" spans="2:9" x14ac:dyDescent="0.25">
      <c r="B47" s="142" t="s">
        <v>106</v>
      </c>
      <c r="C47" s="139"/>
      <c r="D47" s="139"/>
      <c r="E47" s="139"/>
      <c r="F47" s="139"/>
      <c r="G47" s="139"/>
      <c r="H47" s="139"/>
      <c r="I47" s="141"/>
    </row>
    <row r="48" spans="2:9" x14ac:dyDescent="0.25">
      <c r="B48" s="142" t="s">
        <v>398</v>
      </c>
      <c r="C48" s="139" t="s">
        <v>399</v>
      </c>
      <c r="D48" t="s">
        <v>404</v>
      </c>
      <c r="E48" s="139" t="s">
        <v>400</v>
      </c>
      <c r="F48" s="139" t="s">
        <v>402</v>
      </c>
      <c r="G48" s="139" t="s">
        <v>401</v>
      </c>
      <c r="H48" s="139" t="s">
        <v>210</v>
      </c>
      <c r="I48" s="141" t="s">
        <v>403</v>
      </c>
    </row>
    <row r="49" spans="2:9" x14ac:dyDescent="0.25">
      <c r="B49" s="142" t="s">
        <v>107</v>
      </c>
      <c r="C49" s="139"/>
      <c r="D49" s="139"/>
      <c r="E49" s="139"/>
      <c r="F49" s="139"/>
      <c r="G49" s="139"/>
      <c r="H49" s="139"/>
      <c r="I49" s="141"/>
    </row>
    <row r="50" spans="2:9" x14ac:dyDescent="0.25">
      <c r="B50" s="142" t="s">
        <v>108</v>
      </c>
      <c r="C50" s="139"/>
      <c r="D50" s="139"/>
      <c r="E50" s="139"/>
      <c r="F50" s="139"/>
      <c r="G50" s="141"/>
      <c r="H50" s="139"/>
      <c r="I50" s="141"/>
    </row>
    <row r="51" spans="2:9" x14ac:dyDescent="0.25">
      <c r="B51" s="142" t="s">
        <v>109</v>
      </c>
      <c r="C51" s="139"/>
      <c r="D51" s="139"/>
      <c r="E51" s="139"/>
      <c r="F51" s="139"/>
      <c r="G51" s="141"/>
      <c r="H51" s="139"/>
      <c r="I51" s="141"/>
    </row>
    <row r="52" spans="2:9" x14ac:dyDescent="0.25">
      <c r="B52" s="142" t="s">
        <v>174</v>
      </c>
      <c r="C52" s="139" t="s">
        <v>173</v>
      </c>
      <c r="D52" s="140" t="s">
        <v>178</v>
      </c>
      <c r="E52" s="139" t="s">
        <v>175</v>
      </c>
      <c r="F52" s="139" t="s">
        <v>176</v>
      </c>
      <c r="G52" s="141" t="s">
        <v>179</v>
      </c>
      <c r="H52" s="139" t="s">
        <v>83</v>
      </c>
      <c r="I52" s="141" t="s">
        <v>177</v>
      </c>
    </row>
    <row r="53" spans="2:9" x14ac:dyDescent="0.25">
      <c r="B53" s="142" t="s">
        <v>110</v>
      </c>
      <c r="C53" s="139"/>
      <c r="D53" s="139"/>
      <c r="E53" s="140"/>
      <c r="F53" s="140"/>
      <c r="G53" s="141"/>
      <c r="H53" s="139"/>
      <c r="I53" s="141"/>
    </row>
    <row r="54" spans="2:9" x14ac:dyDescent="0.25">
      <c r="B54" s="142" t="s">
        <v>145</v>
      </c>
      <c r="C54" s="139" t="s">
        <v>146</v>
      </c>
      <c r="D54" s="140" t="s">
        <v>120</v>
      </c>
      <c r="E54" s="139" t="s">
        <v>147</v>
      </c>
      <c r="F54" s="139" t="s">
        <v>82</v>
      </c>
      <c r="G54" s="141" t="s">
        <v>148</v>
      </c>
      <c r="H54" s="139" t="s">
        <v>83</v>
      </c>
      <c r="I54" s="141">
        <v>43824714</v>
      </c>
    </row>
    <row r="55" spans="2:9" x14ac:dyDescent="0.25">
      <c r="B55" s="150" t="s">
        <v>214</v>
      </c>
      <c r="C55" s="139" t="s">
        <v>215</v>
      </c>
      <c r="D55" s="139" t="s">
        <v>218</v>
      </c>
      <c r="E55" s="143" t="s">
        <v>220</v>
      </c>
      <c r="F55" s="139" t="s">
        <v>219</v>
      </c>
      <c r="G55" s="149" t="s">
        <v>216</v>
      </c>
      <c r="H55" s="139" t="s">
        <v>217</v>
      </c>
      <c r="I55" s="149" t="s">
        <v>193</v>
      </c>
    </row>
    <row r="56" spans="2:9" x14ac:dyDescent="0.25">
      <c r="B56" s="151" t="s">
        <v>252</v>
      </c>
      <c r="C56" s="139" t="s">
        <v>253</v>
      </c>
      <c r="D56" s="140" t="s">
        <v>254</v>
      </c>
      <c r="E56" s="139" t="s">
        <v>255</v>
      </c>
      <c r="F56" s="139" t="s">
        <v>256</v>
      </c>
      <c r="G56" s="141" t="s">
        <v>257</v>
      </c>
      <c r="H56" s="139" t="s">
        <v>83</v>
      </c>
      <c r="I56" s="147" t="s">
        <v>258</v>
      </c>
    </row>
    <row r="57" spans="2:9" x14ac:dyDescent="0.25">
      <c r="B57" s="151" t="s">
        <v>266</v>
      </c>
      <c r="C57" s="139" t="s">
        <v>273</v>
      </c>
      <c r="D57" s="140" t="s">
        <v>272</v>
      </c>
      <c r="E57" s="139" t="s">
        <v>270</v>
      </c>
      <c r="F57" s="139" t="s">
        <v>271</v>
      </c>
      <c r="G57" s="141" t="s">
        <v>269</v>
      </c>
      <c r="H57" s="139" t="s">
        <v>135</v>
      </c>
      <c r="I57" s="141" t="s">
        <v>268</v>
      </c>
    </row>
    <row r="58" spans="2:9" x14ac:dyDescent="0.25">
      <c r="B58" s="151" t="s">
        <v>278</v>
      </c>
      <c r="C58" s="139" t="s">
        <v>279</v>
      </c>
      <c r="D58" s="140" t="s">
        <v>277</v>
      </c>
      <c r="E58" s="139" t="s">
        <v>281</v>
      </c>
      <c r="F58" s="139" t="s">
        <v>276</v>
      </c>
      <c r="G58" s="141" t="s">
        <v>280</v>
      </c>
      <c r="H58" s="139" t="s">
        <v>83</v>
      </c>
      <c r="I58" s="141" t="s">
        <v>279</v>
      </c>
    </row>
    <row r="59" spans="2:9" x14ac:dyDescent="0.25">
      <c r="B59" s="151" t="s">
        <v>282</v>
      </c>
      <c r="C59" s="140" t="s">
        <v>283</v>
      </c>
      <c r="D59" s="140" t="s">
        <v>286</v>
      </c>
      <c r="E59" s="140" t="s">
        <v>285</v>
      </c>
      <c r="F59" s="139" t="s">
        <v>287</v>
      </c>
      <c r="G59" s="147" t="s">
        <v>284</v>
      </c>
      <c r="H59" s="140" t="s">
        <v>192</v>
      </c>
      <c r="I59" s="147">
        <v>161788599</v>
      </c>
    </row>
    <row r="60" spans="2:9" x14ac:dyDescent="0.25">
      <c r="B60" s="151" t="s">
        <v>289</v>
      </c>
      <c r="C60" s="139" t="s">
        <v>290</v>
      </c>
      <c r="D60" s="140" t="s">
        <v>292</v>
      </c>
      <c r="E60" s="139" t="s">
        <v>293</v>
      </c>
      <c r="F60" s="139" t="s">
        <v>294</v>
      </c>
      <c r="G60" s="141" t="s">
        <v>291</v>
      </c>
      <c r="H60" s="139" t="s">
        <v>192</v>
      </c>
      <c r="I60" s="147">
        <v>161310826</v>
      </c>
    </row>
    <row r="61" spans="2:9" x14ac:dyDescent="0.25">
      <c r="B61" s="151" t="s">
        <v>303</v>
      </c>
      <c r="C61" s="139" t="s">
        <v>304</v>
      </c>
      <c r="D61" s="140" t="s">
        <v>305</v>
      </c>
      <c r="E61" s="139" t="s">
        <v>306</v>
      </c>
      <c r="F61" s="139" t="s">
        <v>307</v>
      </c>
      <c r="G61" s="141" t="s">
        <v>308</v>
      </c>
      <c r="H61" s="139" t="s">
        <v>83</v>
      </c>
      <c r="I61" s="141" t="s">
        <v>279</v>
      </c>
    </row>
    <row r="62" spans="2:9" x14ac:dyDescent="0.25">
      <c r="B62" s="151" t="s">
        <v>309</v>
      </c>
      <c r="C62" s="139" t="s">
        <v>310</v>
      </c>
      <c r="D62" s="140" t="s">
        <v>315</v>
      </c>
      <c r="E62" s="139" t="s">
        <v>314</v>
      </c>
      <c r="F62" s="139" t="s">
        <v>313</v>
      </c>
      <c r="G62" s="141" t="s">
        <v>311</v>
      </c>
      <c r="H62" s="139" t="s">
        <v>83</v>
      </c>
      <c r="I62" s="141" t="s">
        <v>312</v>
      </c>
    </row>
    <row r="63" spans="2:9" x14ac:dyDescent="0.25">
      <c r="B63" s="151" t="s">
        <v>316</v>
      </c>
      <c r="C63" s="139" t="s">
        <v>317</v>
      </c>
      <c r="D63" s="140" t="s">
        <v>315</v>
      </c>
      <c r="E63" s="139" t="s">
        <v>314</v>
      </c>
      <c r="F63" s="139" t="s">
        <v>313</v>
      </c>
      <c r="G63" s="141" t="s">
        <v>311</v>
      </c>
      <c r="H63" s="139" t="s">
        <v>83</v>
      </c>
      <c r="I63" s="141"/>
    </row>
    <row r="64" spans="2:9" x14ac:dyDescent="0.25">
      <c r="B64" s="151" t="s">
        <v>324</v>
      </c>
      <c r="C64" s="139" t="s">
        <v>325</v>
      </c>
      <c r="D64" s="140" t="s">
        <v>327</v>
      </c>
      <c r="E64" s="139" t="s">
        <v>326</v>
      </c>
      <c r="F64" s="139" t="s">
        <v>328</v>
      </c>
      <c r="G64" s="141" t="s">
        <v>329</v>
      </c>
      <c r="H64" s="139" t="s">
        <v>330</v>
      </c>
      <c r="I64" s="147"/>
    </row>
    <row r="65" spans="2:9" x14ac:dyDescent="0.25">
      <c r="B65" s="151" t="s">
        <v>332</v>
      </c>
      <c r="C65" s="139" t="s">
        <v>334</v>
      </c>
      <c r="D65" s="140" t="s">
        <v>337</v>
      </c>
      <c r="E65" s="139" t="s">
        <v>338</v>
      </c>
      <c r="F65" s="140" t="s">
        <v>386</v>
      </c>
      <c r="G65" s="141" t="s">
        <v>335</v>
      </c>
      <c r="H65" s="139" t="s">
        <v>336</v>
      </c>
      <c r="I65" s="147" t="s">
        <v>333</v>
      </c>
    </row>
    <row r="66" spans="2:9" x14ac:dyDescent="0.25">
      <c r="B66" s="151" t="s">
        <v>346</v>
      </c>
      <c r="C66" s="140" t="s">
        <v>347</v>
      </c>
      <c r="D66" s="140" t="s">
        <v>348</v>
      </c>
      <c r="E66" s="139" t="s">
        <v>349</v>
      </c>
      <c r="F66" s="139" t="s">
        <v>352</v>
      </c>
      <c r="G66" s="141" t="s">
        <v>350</v>
      </c>
      <c r="H66" s="139" t="s">
        <v>192</v>
      </c>
      <c r="I66" s="141" t="s">
        <v>351</v>
      </c>
    </row>
    <row r="67" spans="2:9" x14ac:dyDescent="0.25">
      <c r="B67" s="151" t="s">
        <v>353</v>
      </c>
      <c r="C67" s="140" t="s">
        <v>354</v>
      </c>
      <c r="D67" s="140" t="s">
        <v>235</v>
      </c>
      <c r="E67" s="139" t="s">
        <v>356</v>
      </c>
      <c r="F67" s="139" t="s">
        <v>244</v>
      </c>
      <c r="G67" s="141" t="s">
        <v>355</v>
      </c>
      <c r="H67" s="139" t="s">
        <v>154</v>
      </c>
      <c r="I67" s="147" t="s">
        <v>357</v>
      </c>
    </row>
    <row r="68" spans="2:9" x14ac:dyDescent="0.25">
      <c r="B68" s="151" t="s">
        <v>364</v>
      </c>
      <c r="C68" s="139" t="s">
        <v>365</v>
      </c>
      <c r="D68" s="140" t="s">
        <v>369</v>
      </c>
      <c r="E68" s="139" t="s">
        <v>368</v>
      </c>
      <c r="F68" s="139" t="s">
        <v>367</v>
      </c>
      <c r="G68" s="141" t="s">
        <v>366</v>
      </c>
      <c r="H68" s="139" t="s">
        <v>192</v>
      </c>
      <c r="I68" s="147"/>
    </row>
    <row r="69" spans="2:9" x14ac:dyDescent="0.25">
      <c r="B69" s="152" t="s">
        <v>371</v>
      </c>
      <c r="C69" s="139" t="s">
        <v>370</v>
      </c>
      <c r="D69" s="140" t="s">
        <v>374</v>
      </c>
      <c r="E69" s="139" t="s">
        <v>373</v>
      </c>
      <c r="F69" s="139" t="s">
        <v>417</v>
      </c>
      <c r="G69" s="141" t="s">
        <v>372</v>
      </c>
      <c r="H69" s="139" t="s">
        <v>83</v>
      </c>
      <c r="I69" s="141" t="s">
        <v>375</v>
      </c>
    </row>
    <row r="70" spans="2:9" x14ac:dyDescent="0.25">
      <c r="B70" s="151" t="s">
        <v>382</v>
      </c>
      <c r="C70" s="144" t="s">
        <v>383</v>
      </c>
      <c r="D70" s="140" t="s">
        <v>247</v>
      </c>
      <c r="E70" s="139" t="s">
        <v>384</v>
      </c>
      <c r="F70" s="139" t="s">
        <v>249</v>
      </c>
      <c r="G70" s="141" t="s">
        <v>385</v>
      </c>
      <c r="H70" s="139" t="s">
        <v>83</v>
      </c>
      <c r="I70" s="147"/>
    </row>
    <row r="71" spans="2:9" x14ac:dyDescent="0.25">
      <c r="B71" s="153" t="s">
        <v>406</v>
      </c>
      <c r="C71" s="154" t="s">
        <v>407</v>
      </c>
      <c r="D71" s="146"/>
      <c r="E71" s="154" t="s">
        <v>409</v>
      </c>
      <c r="F71" s="154"/>
      <c r="G71" s="155" t="s">
        <v>408</v>
      </c>
      <c r="H71" s="154" t="s">
        <v>217</v>
      </c>
      <c r="I71" s="155" t="s">
        <v>193</v>
      </c>
    </row>
    <row r="72" spans="2:9" x14ac:dyDescent="0.25">
      <c r="B72" s="153" t="s">
        <v>410</v>
      </c>
      <c r="C72" s="154" t="s">
        <v>411</v>
      </c>
      <c r="D72" t="s">
        <v>412</v>
      </c>
      <c r="E72" s="154" t="s">
        <v>413</v>
      </c>
      <c r="F72" s="154" t="s">
        <v>414</v>
      </c>
      <c r="G72" s="155" t="s">
        <v>415</v>
      </c>
      <c r="H72" s="154" t="s">
        <v>135</v>
      </c>
      <c r="I72" s="155" t="s">
        <v>416</v>
      </c>
    </row>
    <row r="73" spans="2:9" x14ac:dyDescent="0.25">
      <c r="B73" s="153" t="s">
        <v>420</v>
      </c>
      <c r="C73" s="154"/>
      <c r="D73" t="s">
        <v>421</v>
      </c>
      <c r="E73" s="154" t="s">
        <v>419</v>
      </c>
      <c r="F73" s="154" t="s">
        <v>418</v>
      </c>
      <c r="G73" s="155"/>
      <c r="H73" s="154"/>
      <c r="I73" s="155"/>
    </row>
    <row r="74" spans="2:9" x14ac:dyDescent="0.25">
      <c r="B74" s="153" t="s">
        <v>425</v>
      </c>
      <c r="C74" s="154" t="s">
        <v>426</v>
      </c>
      <c r="D74" t="s">
        <v>427</v>
      </c>
      <c r="E74" s="154" t="s">
        <v>428</v>
      </c>
      <c r="F74" s="154" t="s">
        <v>429</v>
      </c>
      <c r="G74" s="155" t="s">
        <v>430</v>
      </c>
      <c r="H74" s="154" t="s">
        <v>192</v>
      </c>
      <c r="I74" s="155" t="s">
        <v>193</v>
      </c>
    </row>
    <row r="75" spans="2:9" x14ac:dyDescent="0.25">
      <c r="B75" s="153">
        <v>21</v>
      </c>
      <c r="C75" s="154"/>
      <c r="D75" s="146"/>
      <c r="E75" s="154"/>
      <c r="F75" s="154"/>
      <c r="G75" s="155"/>
      <c r="H75" s="154"/>
      <c r="I75" s="155"/>
    </row>
    <row r="76" spans="2:9" x14ac:dyDescent="0.25">
      <c r="B76" s="153">
        <v>22</v>
      </c>
      <c r="C76" s="154"/>
      <c r="D76" s="146"/>
      <c r="E76" s="154"/>
      <c r="F76" s="154"/>
      <c r="G76" s="155"/>
      <c r="H76" s="154"/>
      <c r="I76" s="155"/>
    </row>
    <row r="77" spans="2:9" x14ac:dyDescent="0.25">
      <c r="B77" s="153">
        <v>23</v>
      </c>
      <c r="C77" s="154"/>
      <c r="D77" s="146"/>
      <c r="E77" s="154"/>
      <c r="F77" s="154"/>
      <c r="G77" s="155"/>
      <c r="H77" s="154"/>
      <c r="I77" s="155"/>
    </row>
    <row r="78" spans="2:9" x14ac:dyDescent="0.25">
      <c r="B78" s="153">
        <v>24</v>
      </c>
      <c r="C78" s="154"/>
      <c r="D78" s="146"/>
      <c r="E78" s="154"/>
      <c r="F78" s="154"/>
      <c r="G78" s="155"/>
      <c r="H78" s="154"/>
      <c r="I78" s="155"/>
    </row>
    <row r="79" spans="2:9" x14ac:dyDescent="0.25">
      <c r="B79" s="153">
        <v>25</v>
      </c>
      <c r="C79" s="154"/>
      <c r="D79" s="146"/>
      <c r="E79" s="154"/>
      <c r="F79" s="154"/>
      <c r="G79" s="155"/>
      <c r="H79" s="154"/>
      <c r="I79" s="155"/>
    </row>
    <row r="80" spans="2:9" x14ac:dyDescent="0.25">
      <c r="B80" s="153">
        <v>26</v>
      </c>
      <c r="C80" s="154"/>
      <c r="D80" s="146"/>
      <c r="E80" s="154"/>
      <c r="F80" s="154"/>
      <c r="G80" s="155"/>
      <c r="H80" s="154"/>
      <c r="I80" s="155"/>
    </row>
    <row r="81" spans="2:9" x14ac:dyDescent="0.25">
      <c r="B81" s="153">
        <v>27</v>
      </c>
      <c r="C81" s="154"/>
      <c r="D81" s="146"/>
      <c r="E81" s="154"/>
      <c r="F81" s="154"/>
      <c r="G81" s="155"/>
      <c r="H81" s="154"/>
      <c r="I81" s="155"/>
    </row>
    <row r="82" spans="2:9" x14ac:dyDescent="0.25">
      <c r="B82" s="153">
        <v>28</v>
      </c>
      <c r="C82" s="154"/>
      <c r="D82" s="146"/>
      <c r="E82" s="154"/>
      <c r="F82" s="154"/>
      <c r="G82" s="155"/>
      <c r="H82" s="154"/>
      <c r="I82" s="155"/>
    </row>
    <row r="83" spans="2:9" x14ac:dyDescent="0.25">
      <c r="B83" s="153">
        <v>29</v>
      </c>
      <c r="C83" s="154"/>
      <c r="D83" s="146"/>
      <c r="E83" s="154"/>
      <c r="F83" s="154"/>
      <c r="G83" s="155"/>
      <c r="H83" s="154"/>
      <c r="I83" s="155"/>
    </row>
    <row r="84" spans="2:9" x14ac:dyDescent="0.25">
      <c r="B84" s="153">
        <v>30</v>
      </c>
      <c r="C84" s="154"/>
      <c r="D84" s="146"/>
      <c r="E84" s="154"/>
      <c r="F84" s="154"/>
      <c r="G84" s="155"/>
      <c r="H84" s="154"/>
      <c r="I84" s="155"/>
    </row>
    <row r="85" spans="2:9" x14ac:dyDescent="0.25">
      <c r="B85" s="153">
        <v>31</v>
      </c>
      <c r="C85" s="154"/>
      <c r="D85" s="154"/>
      <c r="E85" s="154"/>
      <c r="F85" s="154"/>
      <c r="G85" s="155"/>
      <c r="H85" s="154"/>
      <c r="I85" s="155"/>
    </row>
    <row r="86" spans="2:9" x14ac:dyDescent="0.25">
      <c r="B86" s="153">
        <v>32</v>
      </c>
      <c r="C86" s="154"/>
      <c r="D86" s="154"/>
      <c r="E86" s="154"/>
      <c r="F86" s="154"/>
      <c r="G86" s="155"/>
      <c r="H86" s="154"/>
      <c r="I86" s="155"/>
    </row>
    <row r="87" spans="2:9" x14ac:dyDescent="0.25">
      <c r="B87" s="153">
        <v>33</v>
      </c>
      <c r="C87" s="154"/>
      <c r="D87" s="154"/>
      <c r="E87" s="154"/>
      <c r="F87" s="154"/>
      <c r="G87" s="155"/>
      <c r="H87" s="154"/>
      <c r="I87" s="155"/>
    </row>
    <row r="88" spans="2:9" x14ac:dyDescent="0.25">
      <c r="B88" s="153">
        <v>34</v>
      </c>
      <c r="C88" s="154"/>
      <c r="D88" s="154"/>
      <c r="E88" s="154"/>
      <c r="F88" s="154"/>
      <c r="G88" s="155"/>
      <c r="H88" s="154"/>
      <c r="I88" s="155"/>
    </row>
    <row r="89" spans="2:9" x14ac:dyDescent="0.25">
      <c r="B89" s="153">
        <v>35</v>
      </c>
      <c r="C89" s="154"/>
      <c r="D89" s="154"/>
      <c r="E89" s="154"/>
      <c r="F89" s="154"/>
      <c r="G89" s="155"/>
      <c r="H89" s="154"/>
      <c r="I89" s="155"/>
    </row>
    <row r="90" spans="2:9" x14ac:dyDescent="0.25">
      <c r="B90" s="153">
        <v>36</v>
      </c>
      <c r="C90" s="154"/>
      <c r="D90" s="154"/>
      <c r="E90" s="154"/>
      <c r="F90" s="154"/>
      <c r="G90" s="155"/>
      <c r="H90" s="154"/>
      <c r="I90" s="155"/>
    </row>
    <row r="91" spans="2:9" x14ac:dyDescent="0.25">
      <c r="B91" s="153">
        <v>37</v>
      </c>
      <c r="C91" s="154"/>
      <c r="D91" s="154"/>
      <c r="E91" s="154"/>
      <c r="F91" s="154"/>
      <c r="G91" s="155"/>
      <c r="H91" s="154"/>
      <c r="I91" s="155"/>
    </row>
    <row r="92" spans="2:9" x14ac:dyDescent="0.25">
      <c r="B92" s="153">
        <v>38</v>
      </c>
      <c r="C92" s="154"/>
      <c r="D92" s="154"/>
      <c r="E92" s="154"/>
      <c r="F92" s="154"/>
      <c r="G92" s="155"/>
      <c r="H92" s="154"/>
      <c r="I92" s="155"/>
    </row>
    <row r="93" spans="2:9" x14ac:dyDescent="0.25">
      <c r="B93" s="153">
        <v>39</v>
      </c>
      <c r="C93" s="154"/>
      <c r="D93" s="154"/>
      <c r="E93" s="154"/>
      <c r="F93" s="154"/>
      <c r="G93" s="155"/>
      <c r="H93" s="154"/>
      <c r="I93" s="155"/>
    </row>
    <row r="94" spans="2:9" x14ac:dyDescent="0.25">
      <c r="B94" s="153">
        <v>40</v>
      </c>
      <c r="C94" s="154"/>
      <c r="D94" s="154"/>
      <c r="E94" s="154"/>
      <c r="F94" s="154"/>
      <c r="G94" s="155"/>
      <c r="H94" s="154"/>
      <c r="I94" s="155"/>
    </row>
    <row r="95" spans="2:9" x14ac:dyDescent="0.25">
      <c r="B95" s="153">
        <v>41</v>
      </c>
      <c r="C95" s="154"/>
      <c r="D95" s="154"/>
      <c r="E95" s="154"/>
      <c r="F95" s="154"/>
      <c r="G95" s="155"/>
      <c r="H95" s="154"/>
      <c r="I95" s="155"/>
    </row>
    <row r="96" spans="2:9" x14ac:dyDescent="0.25">
      <c r="B96" s="153">
        <v>42</v>
      </c>
      <c r="C96" s="154"/>
      <c r="D96" s="154"/>
      <c r="E96" s="154"/>
      <c r="F96" s="154"/>
      <c r="G96" s="155"/>
      <c r="H96" s="154"/>
      <c r="I96" s="155"/>
    </row>
    <row r="97" spans="2:9" x14ac:dyDescent="0.25">
      <c r="B97" s="153">
        <v>43</v>
      </c>
      <c r="C97" s="154"/>
      <c r="D97" s="154"/>
      <c r="E97" s="154"/>
      <c r="F97" s="154"/>
      <c r="G97" s="155"/>
      <c r="H97" s="154"/>
      <c r="I97" s="155"/>
    </row>
    <row r="98" spans="2:9" x14ac:dyDescent="0.25">
      <c r="B98" s="153">
        <v>44</v>
      </c>
      <c r="C98" s="154"/>
      <c r="D98" s="154"/>
      <c r="E98" s="154"/>
      <c r="F98" s="154"/>
      <c r="G98" s="155"/>
      <c r="H98" s="154"/>
      <c r="I98" s="155"/>
    </row>
    <row r="99" spans="2:9" x14ac:dyDescent="0.25">
      <c r="B99" s="153">
        <v>45</v>
      </c>
      <c r="C99" s="154"/>
      <c r="D99" s="154"/>
      <c r="E99" s="154"/>
      <c r="F99" s="154"/>
      <c r="G99" s="155"/>
      <c r="H99" s="154"/>
      <c r="I99" s="155"/>
    </row>
    <row r="100" spans="2:9" x14ac:dyDescent="0.25">
      <c r="B100" s="153">
        <v>46</v>
      </c>
      <c r="C100" s="154"/>
      <c r="D100" s="154"/>
      <c r="E100" s="154"/>
      <c r="F100" s="154"/>
      <c r="G100" s="155"/>
      <c r="H100" s="154"/>
      <c r="I100" s="155"/>
    </row>
    <row r="101" spans="2:9" x14ac:dyDescent="0.25">
      <c r="B101" s="153">
        <v>47</v>
      </c>
      <c r="C101" s="154"/>
      <c r="D101" s="154"/>
      <c r="E101" s="154"/>
      <c r="F101" s="154"/>
      <c r="G101" s="155"/>
      <c r="H101" s="154"/>
      <c r="I101" s="155"/>
    </row>
    <row r="102" spans="2:9" x14ac:dyDescent="0.25">
      <c r="B102" s="153">
        <v>48</v>
      </c>
      <c r="C102" s="154"/>
      <c r="D102" s="154"/>
      <c r="E102" s="154"/>
      <c r="F102" s="154"/>
      <c r="G102" s="155"/>
      <c r="H102" s="154"/>
      <c r="I102" s="155"/>
    </row>
    <row r="103" spans="2:9" x14ac:dyDescent="0.25">
      <c r="B103" s="153">
        <v>49</v>
      </c>
      <c r="C103" s="154"/>
      <c r="D103" s="154"/>
      <c r="E103" s="154"/>
      <c r="F103" s="154"/>
      <c r="G103" s="155"/>
      <c r="H103" s="154"/>
      <c r="I103" s="155"/>
    </row>
    <row r="104" spans="2:9" x14ac:dyDescent="0.25">
      <c r="B104" s="153">
        <v>50</v>
      </c>
      <c r="C104" s="154"/>
      <c r="D104" s="154"/>
      <c r="E104" s="154"/>
      <c r="F104" s="154"/>
      <c r="G104" s="155"/>
      <c r="H104" s="154"/>
      <c r="I104" s="155"/>
    </row>
    <row r="105" spans="2:9" x14ac:dyDescent="0.25">
      <c r="B105" s="153">
        <v>51</v>
      </c>
      <c r="C105" s="154"/>
      <c r="D105" s="154"/>
      <c r="E105" s="154"/>
      <c r="F105" s="154"/>
      <c r="G105" s="155"/>
      <c r="H105" s="154"/>
      <c r="I105" s="155"/>
    </row>
    <row r="106" spans="2:9" x14ac:dyDescent="0.25">
      <c r="B106" s="153">
        <v>52</v>
      </c>
      <c r="C106" s="154"/>
      <c r="D106" s="154"/>
      <c r="E106" s="154"/>
      <c r="F106" s="154"/>
      <c r="G106" s="155"/>
      <c r="H106" s="154"/>
      <c r="I106" s="155"/>
    </row>
    <row r="107" spans="2:9" x14ac:dyDescent="0.25">
      <c r="B107" s="153">
        <v>53</v>
      </c>
      <c r="C107" s="154"/>
      <c r="D107" s="154"/>
      <c r="E107" s="154"/>
      <c r="F107" s="154"/>
      <c r="G107" s="155"/>
      <c r="H107" s="154"/>
      <c r="I107" s="155"/>
    </row>
    <row r="108" spans="2:9" x14ac:dyDescent="0.25">
      <c r="B108" s="153">
        <v>54</v>
      </c>
      <c r="C108" s="154"/>
      <c r="D108" s="154"/>
      <c r="E108" s="154"/>
      <c r="F108" s="154"/>
      <c r="G108" s="155"/>
      <c r="H108" s="154"/>
      <c r="I108" s="155"/>
    </row>
    <row r="109" spans="2:9" x14ac:dyDescent="0.25">
      <c r="B109" s="153">
        <v>55</v>
      </c>
      <c r="C109" s="154"/>
      <c r="D109" s="154"/>
      <c r="E109" s="154"/>
      <c r="F109" s="154"/>
      <c r="G109" s="155"/>
      <c r="H109" s="154"/>
      <c r="I109" s="155"/>
    </row>
    <row r="110" spans="2:9" x14ac:dyDescent="0.25">
      <c r="B110" s="153">
        <v>56</v>
      </c>
      <c r="C110" s="154"/>
      <c r="D110" s="154"/>
      <c r="E110" s="154"/>
      <c r="F110" s="154"/>
      <c r="G110" s="155"/>
      <c r="H110" s="154"/>
      <c r="I110" s="155"/>
    </row>
    <row r="111" spans="2:9" x14ac:dyDescent="0.25">
      <c r="B111" s="153">
        <v>57</v>
      </c>
      <c r="C111" s="154"/>
      <c r="D111" s="154"/>
      <c r="E111" s="154"/>
      <c r="F111" s="154"/>
      <c r="G111" s="155"/>
      <c r="H111" s="154"/>
      <c r="I111" s="155"/>
    </row>
    <row r="112" spans="2:9" x14ac:dyDescent="0.25">
      <c r="B112" s="153">
        <v>58</v>
      </c>
      <c r="C112" s="154"/>
      <c r="D112" s="154"/>
      <c r="E112" s="154"/>
      <c r="F112" s="154"/>
      <c r="G112" s="155"/>
      <c r="H112" s="154"/>
      <c r="I112" s="155"/>
    </row>
    <row r="113" spans="2:9" x14ac:dyDescent="0.25">
      <c r="B113" s="153">
        <v>59</v>
      </c>
      <c r="C113" s="154"/>
      <c r="D113" s="154"/>
      <c r="E113" s="154"/>
      <c r="F113" s="154"/>
      <c r="G113" s="155"/>
      <c r="H113" s="154"/>
      <c r="I113" s="155"/>
    </row>
    <row r="114" spans="2:9" x14ac:dyDescent="0.25">
      <c r="B114" s="153">
        <v>60</v>
      </c>
      <c r="C114" s="154"/>
      <c r="D114" s="154"/>
      <c r="E114" s="154"/>
      <c r="F114" s="154"/>
      <c r="G114" s="155"/>
      <c r="H114" s="154"/>
      <c r="I114" s="155"/>
    </row>
    <row r="115" spans="2:9" x14ac:dyDescent="0.25">
      <c r="B115" s="153">
        <v>61</v>
      </c>
      <c r="C115" s="154"/>
      <c r="D115" s="154"/>
      <c r="E115" s="154"/>
      <c r="F115" s="154"/>
      <c r="G115" s="155"/>
      <c r="H115" s="154"/>
      <c r="I115" s="155"/>
    </row>
    <row r="116" spans="2:9" x14ac:dyDescent="0.25">
      <c r="B116" s="153">
        <v>62</v>
      </c>
      <c r="C116" s="154"/>
      <c r="D116" s="154"/>
      <c r="E116" s="154"/>
      <c r="F116" s="154"/>
      <c r="G116" s="155"/>
      <c r="H116" s="154"/>
      <c r="I116" s="155"/>
    </row>
    <row r="117" spans="2:9" x14ac:dyDescent="0.25">
      <c r="B117" s="153">
        <v>63</v>
      </c>
      <c r="C117" s="154"/>
      <c r="D117" s="154"/>
      <c r="E117" s="154"/>
      <c r="F117" s="154"/>
      <c r="G117" s="155"/>
      <c r="H117" s="154"/>
      <c r="I117" s="155"/>
    </row>
    <row r="118" spans="2:9" x14ac:dyDescent="0.25">
      <c r="B118" s="153">
        <v>64</v>
      </c>
      <c r="C118" s="154"/>
      <c r="D118" s="154"/>
      <c r="E118" s="154"/>
      <c r="F118" s="154"/>
      <c r="G118" s="155"/>
      <c r="H118" s="154"/>
      <c r="I118" s="155"/>
    </row>
    <row r="119" spans="2:9" x14ac:dyDescent="0.25">
      <c r="B119" s="153">
        <v>65</v>
      </c>
      <c r="C119" s="154"/>
      <c r="D119" s="154"/>
      <c r="E119" s="154"/>
      <c r="F119" s="154"/>
      <c r="G119" s="155"/>
      <c r="H119" s="154"/>
      <c r="I119" s="155"/>
    </row>
    <row r="120" spans="2:9" x14ac:dyDescent="0.25">
      <c r="B120" s="153">
        <v>66</v>
      </c>
      <c r="C120" s="154"/>
      <c r="D120" s="154"/>
      <c r="E120" s="154"/>
      <c r="F120" s="154"/>
      <c r="G120" s="155"/>
      <c r="H120" s="154"/>
      <c r="I120" s="155"/>
    </row>
    <row r="121" spans="2:9" x14ac:dyDescent="0.25">
      <c r="B121" s="153">
        <v>67</v>
      </c>
      <c r="C121" s="154"/>
      <c r="D121" s="154"/>
      <c r="E121" s="154"/>
      <c r="F121" s="154"/>
      <c r="G121" s="155"/>
      <c r="H121" s="154"/>
      <c r="I121" s="155"/>
    </row>
    <row r="122" spans="2:9" x14ac:dyDescent="0.25">
      <c r="B122" s="153">
        <v>68</v>
      </c>
      <c r="C122" s="154"/>
      <c r="D122" s="154"/>
      <c r="E122" s="154"/>
      <c r="F122" s="154"/>
      <c r="G122" s="155"/>
      <c r="H122" s="154"/>
      <c r="I122" s="155"/>
    </row>
    <row r="123" spans="2:9" x14ac:dyDescent="0.25">
      <c r="B123" s="153">
        <v>69</v>
      </c>
      <c r="C123" s="154"/>
      <c r="D123" s="154"/>
      <c r="E123" s="154"/>
      <c r="F123" s="154"/>
      <c r="G123" s="155"/>
      <c r="H123" s="154"/>
      <c r="I123" s="155"/>
    </row>
    <row r="124" spans="2:9" x14ac:dyDescent="0.25">
      <c r="B124" s="153">
        <v>70</v>
      </c>
      <c r="C124" s="154"/>
      <c r="D124" s="154"/>
      <c r="E124" s="154"/>
      <c r="F124" s="154"/>
      <c r="G124" s="155"/>
      <c r="H124" s="154"/>
      <c r="I124" s="155"/>
    </row>
    <row r="125" spans="2:9" x14ac:dyDescent="0.25">
      <c r="B125" s="153">
        <v>71</v>
      </c>
      <c r="C125" s="154"/>
      <c r="D125" s="154"/>
      <c r="E125" s="154"/>
      <c r="F125" s="154"/>
      <c r="G125" s="155"/>
      <c r="H125" s="154"/>
      <c r="I125" s="155"/>
    </row>
    <row r="126" spans="2:9" x14ac:dyDescent="0.25">
      <c r="B126" s="153">
        <v>72</v>
      </c>
      <c r="C126" s="154"/>
      <c r="D126" s="154"/>
      <c r="E126" s="154"/>
      <c r="F126" s="154"/>
      <c r="G126" s="155"/>
      <c r="H126" s="154"/>
      <c r="I126" s="155"/>
    </row>
    <row r="127" spans="2:9" x14ac:dyDescent="0.25">
      <c r="B127" s="153">
        <v>73</v>
      </c>
      <c r="C127" s="154"/>
      <c r="D127" s="154"/>
      <c r="E127" s="154"/>
      <c r="F127" s="154"/>
      <c r="G127" s="155"/>
      <c r="H127" s="154"/>
      <c r="I127" s="155"/>
    </row>
    <row r="128" spans="2:9" x14ac:dyDescent="0.25">
      <c r="B128" s="153">
        <v>74</v>
      </c>
      <c r="C128" s="154"/>
      <c r="D128" s="154"/>
      <c r="E128" s="154"/>
      <c r="F128" s="154"/>
      <c r="G128" s="155"/>
      <c r="H128" s="154"/>
      <c r="I128" s="155"/>
    </row>
    <row r="129" spans="2:9" x14ac:dyDescent="0.25">
      <c r="B129" s="153">
        <v>75</v>
      </c>
      <c r="C129" s="154"/>
      <c r="D129" s="154"/>
      <c r="E129" s="154"/>
      <c r="F129" s="154"/>
      <c r="G129" s="155"/>
      <c r="H129" s="154"/>
      <c r="I129" s="155"/>
    </row>
    <row r="130" spans="2:9" x14ac:dyDescent="0.25">
      <c r="B130" s="153">
        <v>76</v>
      </c>
      <c r="C130" s="154"/>
      <c r="D130" s="154"/>
      <c r="E130" s="154"/>
      <c r="F130" s="154"/>
      <c r="G130" s="155"/>
      <c r="H130" s="154"/>
      <c r="I130" s="155"/>
    </row>
    <row r="131" spans="2:9" x14ac:dyDescent="0.25">
      <c r="B131" s="153">
        <v>77</v>
      </c>
      <c r="C131" s="154"/>
      <c r="D131" s="154"/>
      <c r="E131" s="154"/>
      <c r="F131" s="154"/>
      <c r="G131" s="155"/>
      <c r="H131" s="154"/>
      <c r="I131" s="155"/>
    </row>
    <row r="132" spans="2:9" x14ac:dyDescent="0.25">
      <c r="B132" s="153">
        <v>78</v>
      </c>
      <c r="C132" s="154"/>
      <c r="D132" s="154"/>
      <c r="E132" s="154"/>
      <c r="F132" s="154"/>
      <c r="G132" s="155"/>
      <c r="H132" s="154"/>
      <c r="I132" s="155"/>
    </row>
    <row r="133" spans="2:9" x14ac:dyDescent="0.25">
      <c r="B133" s="153">
        <v>79</v>
      </c>
      <c r="C133" s="154"/>
      <c r="D133" s="154"/>
      <c r="E133" s="154"/>
      <c r="F133" s="154"/>
      <c r="G133" s="155"/>
      <c r="H133" s="154"/>
      <c r="I133" s="155"/>
    </row>
    <row r="134" spans="2:9" x14ac:dyDescent="0.25">
      <c r="B134" s="153">
        <v>80</v>
      </c>
      <c r="C134" s="154"/>
      <c r="D134" s="154"/>
      <c r="E134" s="154"/>
      <c r="F134" s="154"/>
      <c r="G134" s="155"/>
      <c r="H134" s="154"/>
      <c r="I134" s="155"/>
    </row>
    <row r="135" spans="2:9" x14ac:dyDescent="0.25">
      <c r="B135" s="153">
        <v>81</v>
      </c>
      <c r="C135" s="154"/>
      <c r="D135" s="154"/>
      <c r="E135" s="154"/>
      <c r="F135" s="154"/>
      <c r="G135" s="155"/>
      <c r="H135" s="154"/>
      <c r="I135" s="155"/>
    </row>
    <row r="136" spans="2:9" x14ac:dyDescent="0.25">
      <c r="B136" s="153">
        <v>82</v>
      </c>
      <c r="C136" s="154"/>
      <c r="D136" s="154"/>
      <c r="E136" s="154"/>
      <c r="F136" s="154"/>
      <c r="G136" s="155"/>
      <c r="H136" s="154"/>
      <c r="I136" s="155"/>
    </row>
    <row r="137" spans="2:9" x14ac:dyDescent="0.25">
      <c r="B137" s="153">
        <v>83</v>
      </c>
      <c r="C137" s="154"/>
      <c r="D137" s="154"/>
      <c r="E137" s="154"/>
      <c r="F137" s="154"/>
      <c r="G137" s="155"/>
      <c r="H137" s="154"/>
      <c r="I137" s="155"/>
    </row>
    <row r="138" spans="2:9" x14ac:dyDescent="0.25">
      <c r="B138" s="153">
        <v>84</v>
      </c>
      <c r="C138" s="154"/>
      <c r="D138" s="154"/>
      <c r="E138" s="154"/>
      <c r="F138" s="154"/>
      <c r="G138" s="155"/>
      <c r="H138" s="154"/>
      <c r="I138" s="155"/>
    </row>
    <row r="139" spans="2:9" x14ac:dyDescent="0.25">
      <c r="B139" s="153">
        <v>85</v>
      </c>
      <c r="C139" s="154"/>
      <c r="D139" s="154"/>
      <c r="E139" s="154"/>
      <c r="F139" s="154"/>
      <c r="G139" s="155"/>
      <c r="H139" s="154"/>
      <c r="I139" s="155"/>
    </row>
    <row r="140" spans="2:9" x14ac:dyDescent="0.25">
      <c r="B140" s="153">
        <v>86</v>
      </c>
      <c r="C140" s="154"/>
      <c r="D140" s="154"/>
      <c r="E140" s="154"/>
      <c r="F140" s="154"/>
      <c r="G140" s="155"/>
      <c r="H140" s="154"/>
      <c r="I140" s="155"/>
    </row>
    <row r="141" spans="2:9" x14ac:dyDescent="0.25">
      <c r="B141" s="153">
        <v>87</v>
      </c>
      <c r="C141" s="154"/>
      <c r="D141" s="154"/>
      <c r="E141" s="154"/>
      <c r="F141" s="154"/>
      <c r="G141" s="155"/>
      <c r="H141" s="154"/>
      <c r="I141" s="155"/>
    </row>
    <row r="142" spans="2:9" x14ac:dyDescent="0.25">
      <c r="B142" s="153">
        <v>88</v>
      </c>
      <c r="C142" s="154"/>
      <c r="D142" s="154"/>
      <c r="E142" s="154"/>
      <c r="F142" s="154"/>
      <c r="G142" s="155"/>
      <c r="H142" s="154"/>
      <c r="I142" s="155"/>
    </row>
    <row r="143" spans="2:9" x14ac:dyDescent="0.25">
      <c r="B143" s="153">
        <v>89</v>
      </c>
      <c r="C143" s="154"/>
      <c r="D143" s="154"/>
      <c r="E143" s="154"/>
      <c r="F143" s="154"/>
      <c r="G143" s="155"/>
      <c r="H143" s="154"/>
      <c r="I143" s="155"/>
    </row>
    <row r="144" spans="2:9" x14ac:dyDescent="0.25">
      <c r="B144" s="153">
        <v>90</v>
      </c>
      <c r="C144" s="154"/>
      <c r="D144" s="154"/>
      <c r="E144" s="154"/>
      <c r="F144" s="154"/>
      <c r="G144" s="155"/>
      <c r="H144" s="154"/>
      <c r="I144" s="155"/>
    </row>
    <row r="145" spans="2:9" x14ac:dyDescent="0.25">
      <c r="B145" s="153">
        <v>91</v>
      </c>
      <c r="C145" s="154"/>
      <c r="D145" s="154"/>
      <c r="E145" s="154"/>
      <c r="F145" s="154"/>
      <c r="G145" s="154"/>
      <c r="H145" s="154"/>
      <c r="I145" s="155"/>
    </row>
    <row r="146" spans="2:9" x14ac:dyDescent="0.25">
      <c r="B146" s="153">
        <v>92</v>
      </c>
      <c r="C146" s="154"/>
      <c r="D146" s="154"/>
      <c r="E146" s="154"/>
      <c r="F146" s="154"/>
      <c r="G146" s="154"/>
      <c r="H146" s="154"/>
      <c r="I146" s="155"/>
    </row>
    <row r="147" spans="2:9" x14ac:dyDescent="0.25">
      <c r="B147" s="153">
        <v>93</v>
      </c>
      <c r="C147" s="154"/>
      <c r="D147" s="154"/>
      <c r="E147" s="154"/>
      <c r="F147" s="154"/>
      <c r="G147" s="154"/>
      <c r="H147" s="154"/>
      <c r="I147" s="155"/>
    </row>
    <row r="148" spans="2:9" x14ac:dyDescent="0.25">
      <c r="B148" s="153">
        <v>94</v>
      </c>
      <c r="C148" s="154"/>
      <c r="D148" s="154"/>
      <c r="E148" s="154"/>
      <c r="F148" s="154"/>
      <c r="G148" s="154"/>
      <c r="H148" s="154"/>
      <c r="I148" s="155"/>
    </row>
    <row r="149" spans="2:9" x14ac:dyDescent="0.25">
      <c r="B149" s="153">
        <v>95</v>
      </c>
      <c r="C149" s="154"/>
      <c r="D149" s="154"/>
      <c r="E149" s="154"/>
      <c r="F149" s="154"/>
      <c r="G149" s="154"/>
      <c r="H149" s="154"/>
      <c r="I149" s="155"/>
    </row>
    <row r="150" spans="2:9" x14ac:dyDescent="0.25">
      <c r="B150" s="153">
        <v>96</v>
      </c>
      <c r="C150" s="154"/>
      <c r="D150" s="154"/>
      <c r="E150" s="154"/>
      <c r="F150" s="154"/>
      <c r="G150" s="154"/>
      <c r="H150" s="154"/>
      <c r="I150" s="155"/>
    </row>
    <row r="151" spans="2:9" x14ac:dyDescent="0.25">
      <c r="B151" s="153">
        <v>97</v>
      </c>
      <c r="C151" s="154"/>
      <c r="D151" s="154"/>
      <c r="E151" s="154"/>
      <c r="F151" s="154"/>
      <c r="G151" s="154"/>
      <c r="H151" s="154"/>
      <c r="I151" s="155"/>
    </row>
    <row r="152" spans="2:9" x14ac:dyDescent="0.25">
      <c r="B152" s="153">
        <v>98</v>
      </c>
      <c r="C152" s="154"/>
      <c r="D152" s="154"/>
      <c r="E152" s="154"/>
      <c r="F152" s="154"/>
      <c r="G152" s="154"/>
      <c r="H152" s="154"/>
      <c r="I152" s="155"/>
    </row>
    <row r="153" spans="2:9" x14ac:dyDescent="0.25">
      <c r="B153" s="153">
        <v>99</v>
      </c>
      <c r="C153" s="154"/>
      <c r="D153" s="154"/>
      <c r="E153" s="154"/>
      <c r="F153" s="154"/>
      <c r="G153" s="154"/>
      <c r="H153" s="154"/>
      <c r="I153" s="155"/>
    </row>
    <row r="154" spans="2:9" x14ac:dyDescent="0.25">
      <c r="B154" s="153">
        <v>100</v>
      </c>
      <c r="C154" s="154"/>
      <c r="D154" s="154"/>
      <c r="E154" s="154"/>
      <c r="F154" s="154"/>
      <c r="G154" s="154"/>
      <c r="H154" s="154"/>
      <c r="I154" s="155"/>
    </row>
    <row r="155" spans="2:9" x14ac:dyDescent="0.25">
      <c r="B155" s="153">
        <v>101</v>
      </c>
      <c r="C155" s="154"/>
      <c r="D155" s="154"/>
      <c r="E155" s="154"/>
      <c r="F155" s="154"/>
      <c r="G155" s="154"/>
      <c r="H155" s="154"/>
      <c r="I155" s="155"/>
    </row>
    <row r="156" spans="2:9" x14ac:dyDescent="0.25">
      <c r="B156" s="153">
        <v>102</v>
      </c>
      <c r="C156" s="154"/>
      <c r="D156" s="154"/>
      <c r="E156" s="154"/>
      <c r="F156" s="154"/>
      <c r="G156" s="154"/>
      <c r="H156" s="154"/>
      <c r="I156" s="155"/>
    </row>
    <row r="157" spans="2:9" x14ac:dyDescent="0.25">
      <c r="B157" s="153">
        <v>103</v>
      </c>
      <c r="C157" s="154"/>
      <c r="D157" s="154"/>
      <c r="E157" s="154"/>
      <c r="F157" s="154"/>
      <c r="G157" s="154"/>
      <c r="H157" s="154"/>
      <c r="I157" s="155"/>
    </row>
    <row r="158" spans="2:9" x14ac:dyDescent="0.25">
      <c r="B158" s="153">
        <v>104</v>
      </c>
      <c r="C158" s="154"/>
      <c r="D158" s="154"/>
      <c r="E158" s="154"/>
      <c r="F158" s="154"/>
      <c r="G158" s="154"/>
      <c r="H158" s="154"/>
      <c r="I158" s="155"/>
    </row>
    <row r="159" spans="2:9" x14ac:dyDescent="0.25">
      <c r="B159" s="153">
        <v>105</v>
      </c>
      <c r="C159" s="154"/>
      <c r="D159" s="154"/>
      <c r="E159" s="154"/>
      <c r="F159" s="154"/>
      <c r="G159" s="154"/>
      <c r="H159" s="154"/>
      <c r="I159" s="155"/>
    </row>
    <row r="160" spans="2:9" x14ac:dyDescent="0.25">
      <c r="B160" s="153">
        <v>106</v>
      </c>
      <c r="C160" s="154"/>
      <c r="D160" s="154"/>
      <c r="E160" s="154"/>
      <c r="F160" s="154"/>
      <c r="G160" s="154"/>
      <c r="H160" s="154"/>
      <c r="I160" s="155"/>
    </row>
    <row r="161" spans="2:9" x14ac:dyDescent="0.25">
      <c r="B161" s="153">
        <v>107</v>
      </c>
      <c r="C161" s="154"/>
      <c r="D161" s="154"/>
      <c r="E161" s="154"/>
      <c r="F161" s="154"/>
      <c r="G161" s="154"/>
      <c r="H161" s="154"/>
      <c r="I161" s="155"/>
    </row>
    <row r="162" spans="2:9" x14ac:dyDescent="0.25">
      <c r="B162" s="153">
        <v>108</v>
      </c>
      <c r="C162" s="154"/>
      <c r="D162" s="154"/>
      <c r="E162" s="154"/>
      <c r="F162" s="154"/>
      <c r="G162" s="154"/>
      <c r="H162" s="154"/>
      <c r="I162" s="155"/>
    </row>
    <row r="163" spans="2:9" x14ac:dyDescent="0.25">
      <c r="B163" s="153">
        <v>109</v>
      </c>
      <c r="C163" s="154"/>
      <c r="D163" s="154"/>
      <c r="E163" s="154"/>
      <c r="F163" s="154"/>
      <c r="G163" s="154"/>
      <c r="H163" s="154"/>
      <c r="I163" s="155"/>
    </row>
    <row r="164" spans="2:9" x14ac:dyDescent="0.25">
      <c r="B164" s="153">
        <v>110</v>
      </c>
      <c r="C164" s="154"/>
      <c r="D164" s="154"/>
      <c r="E164" s="154"/>
      <c r="F164" s="154"/>
      <c r="G164" s="154"/>
      <c r="H164" s="154"/>
      <c r="I164" s="155"/>
    </row>
    <row r="165" spans="2:9" x14ac:dyDescent="0.25">
      <c r="B165" s="153">
        <v>111</v>
      </c>
      <c r="C165" s="154"/>
      <c r="D165" s="154"/>
      <c r="E165" s="154"/>
      <c r="F165" s="154"/>
      <c r="G165" s="154"/>
      <c r="H165" s="154"/>
      <c r="I165" s="155"/>
    </row>
    <row r="166" spans="2:9" x14ac:dyDescent="0.25">
      <c r="B166" s="153">
        <v>112</v>
      </c>
      <c r="C166" s="154"/>
      <c r="D166" s="154"/>
      <c r="E166" s="154"/>
      <c r="F166" s="154"/>
      <c r="G166" s="154"/>
      <c r="H166" s="154"/>
      <c r="I166" s="155"/>
    </row>
    <row r="167" spans="2:9" x14ac:dyDescent="0.25">
      <c r="B167" s="153">
        <v>113</v>
      </c>
      <c r="C167" s="154"/>
      <c r="D167" s="154"/>
      <c r="E167" s="154"/>
      <c r="F167" s="154"/>
      <c r="G167" s="154"/>
      <c r="H167" s="154"/>
      <c r="I167" s="155"/>
    </row>
    <row r="168" spans="2:9" x14ac:dyDescent="0.25">
      <c r="B168" s="153">
        <v>114</v>
      </c>
      <c r="C168" s="154"/>
      <c r="D168" s="154"/>
      <c r="E168" s="154"/>
      <c r="F168" s="154"/>
      <c r="G168" s="154"/>
      <c r="H168" s="154"/>
      <c r="I168" s="154"/>
    </row>
    <row r="169" spans="2:9" x14ac:dyDescent="0.25">
      <c r="B169" s="153">
        <v>115</v>
      </c>
      <c r="C169" s="154"/>
      <c r="D169" s="154"/>
      <c r="E169" s="154"/>
      <c r="F169" s="154"/>
      <c r="G169" s="154"/>
      <c r="H169" s="154"/>
      <c r="I169" s="154"/>
    </row>
    <row r="170" spans="2:9" x14ac:dyDescent="0.25">
      <c r="B170" s="153">
        <v>116</v>
      </c>
      <c r="C170" s="154"/>
      <c r="D170" s="154"/>
      <c r="E170" s="154"/>
      <c r="F170" s="154"/>
      <c r="G170" s="154"/>
      <c r="H170" s="154"/>
      <c r="I170" s="154"/>
    </row>
    <row r="171" spans="2:9" x14ac:dyDescent="0.25">
      <c r="B171" s="153">
        <v>117</v>
      </c>
      <c r="C171" s="154"/>
      <c r="D171" s="154"/>
      <c r="E171" s="154"/>
      <c r="F171" s="154"/>
      <c r="G171" s="154"/>
      <c r="H171" s="154"/>
      <c r="I171" s="154"/>
    </row>
    <row r="172" spans="2:9" x14ac:dyDescent="0.25">
      <c r="B172" s="153">
        <v>118</v>
      </c>
      <c r="C172" s="154"/>
      <c r="D172" s="154"/>
      <c r="E172" s="154"/>
      <c r="F172" s="154"/>
      <c r="G172" s="154"/>
      <c r="H172" s="154"/>
      <c r="I172" s="154"/>
    </row>
    <row r="173" spans="2:9" x14ac:dyDescent="0.25">
      <c r="B173" s="153">
        <v>119</v>
      </c>
      <c r="C173" s="154"/>
      <c r="D173" s="154"/>
      <c r="E173" s="154"/>
      <c r="F173" s="154"/>
      <c r="G173" s="154"/>
      <c r="H173" s="154"/>
      <c r="I173" s="154"/>
    </row>
    <row r="174" spans="2:9" x14ac:dyDescent="0.25">
      <c r="B174" s="153">
        <v>120</v>
      </c>
      <c r="C174" s="154"/>
      <c r="D174" s="154"/>
      <c r="E174" s="154"/>
      <c r="F174" s="154"/>
      <c r="G174" s="154"/>
      <c r="H174" s="154"/>
      <c r="I174" s="154"/>
    </row>
    <row r="175" spans="2:9" x14ac:dyDescent="0.25">
      <c r="B175" s="153">
        <v>121</v>
      </c>
      <c r="C175" s="154"/>
      <c r="D175" s="154"/>
      <c r="E175" s="154"/>
      <c r="F175" s="154"/>
      <c r="G175" s="154"/>
      <c r="H175" s="154"/>
      <c r="I175" s="154"/>
    </row>
    <row r="176" spans="2:9" x14ac:dyDescent="0.25">
      <c r="B176" s="153">
        <v>122</v>
      </c>
      <c r="C176" s="154"/>
      <c r="D176" s="154"/>
      <c r="E176" s="154"/>
      <c r="F176" s="154"/>
      <c r="G176" s="154"/>
      <c r="H176" s="154"/>
      <c r="I176" s="154"/>
    </row>
    <row r="177" spans="2:9" x14ac:dyDescent="0.25">
      <c r="B177" s="153">
        <v>123</v>
      </c>
      <c r="C177" s="154"/>
      <c r="D177" s="154"/>
      <c r="E177" s="154"/>
      <c r="F177" s="154"/>
      <c r="G177" s="154"/>
      <c r="H177" s="154"/>
      <c r="I177" s="154"/>
    </row>
    <row r="178" spans="2:9" x14ac:dyDescent="0.25">
      <c r="B178" s="153">
        <v>124</v>
      </c>
      <c r="C178" s="154"/>
      <c r="D178" s="154"/>
      <c r="E178" s="154"/>
      <c r="F178" s="154"/>
      <c r="G178" s="154"/>
      <c r="H178" s="154"/>
      <c r="I178" s="154"/>
    </row>
    <row r="179" spans="2:9" x14ac:dyDescent="0.25">
      <c r="B179" s="153">
        <v>125</v>
      </c>
      <c r="C179" s="154"/>
      <c r="D179" s="154"/>
      <c r="E179" s="154"/>
      <c r="F179" s="154"/>
      <c r="G179" s="154"/>
      <c r="H179" s="154"/>
      <c r="I179" s="154"/>
    </row>
    <row r="180" spans="2:9" x14ac:dyDescent="0.25">
      <c r="B180" s="153">
        <v>126</v>
      </c>
      <c r="C180" s="154"/>
      <c r="D180" s="154"/>
      <c r="E180" s="154"/>
      <c r="F180" s="154"/>
      <c r="G180" s="154"/>
      <c r="H180" s="154"/>
      <c r="I180" s="154"/>
    </row>
    <row r="181" spans="2:9" x14ac:dyDescent="0.25">
      <c r="B181" s="153">
        <v>127</v>
      </c>
      <c r="C181" s="154"/>
      <c r="D181" s="154"/>
      <c r="E181" s="154"/>
      <c r="F181" s="154"/>
      <c r="G181" s="154"/>
      <c r="H181" s="154"/>
      <c r="I181" s="154"/>
    </row>
    <row r="182" spans="2:9" x14ac:dyDescent="0.25">
      <c r="B182" s="153">
        <v>128</v>
      </c>
      <c r="C182" s="154"/>
      <c r="D182" s="154"/>
      <c r="E182" s="154"/>
      <c r="F182" s="154"/>
      <c r="G182" s="154"/>
      <c r="H182" s="154"/>
      <c r="I182" s="154"/>
    </row>
    <row r="183" spans="2:9" x14ac:dyDescent="0.25">
      <c r="B183" s="153">
        <v>129</v>
      </c>
      <c r="C183" s="154"/>
      <c r="D183" s="154"/>
      <c r="E183" s="154"/>
      <c r="F183" s="154"/>
      <c r="G183" s="154"/>
      <c r="H183" s="154"/>
      <c r="I183" s="154"/>
    </row>
    <row r="184" spans="2:9" x14ac:dyDescent="0.25">
      <c r="B184" s="153">
        <v>130</v>
      </c>
      <c r="C184" s="154"/>
      <c r="D184" s="154"/>
      <c r="E184" s="154"/>
      <c r="F184" s="154"/>
      <c r="G184" s="154"/>
      <c r="H184" s="154"/>
      <c r="I184" s="154"/>
    </row>
    <row r="185" spans="2:9" x14ac:dyDescent="0.25">
      <c r="B185" s="153">
        <v>131</v>
      </c>
      <c r="C185" s="154"/>
      <c r="D185" s="154"/>
      <c r="E185" s="154"/>
      <c r="F185" s="154"/>
      <c r="G185" s="154"/>
      <c r="H185" s="154"/>
      <c r="I185" s="154"/>
    </row>
    <row r="186" spans="2:9" x14ac:dyDescent="0.25">
      <c r="B186" s="153">
        <v>132</v>
      </c>
      <c r="C186" s="154"/>
      <c r="D186" s="154"/>
      <c r="E186" s="154"/>
      <c r="F186" s="154"/>
      <c r="G186" s="154"/>
      <c r="H186" s="154"/>
      <c r="I186" s="154"/>
    </row>
    <row r="187" spans="2:9" x14ac:dyDescent="0.25">
      <c r="B187" s="153">
        <v>133</v>
      </c>
      <c r="C187" s="154"/>
      <c r="D187" s="154"/>
      <c r="E187" s="154"/>
      <c r="F187" s="154"/>
      <c r="G187" s="154"/>
      <c r="H187" s="154"/>
      <c r="I187" s="154"/>
    </row>
    <row r="188" spans="2:9" x14ac:dyDescent="0.25">
      <c r="B188" s="153">
        <v>134</v>
      </c>
      <c r="C188" s="154"/>
      <c r="D188" s="154"/>
      <c r="E188" s="154"/>
      <c r="F188" s="154"/>
      <c r="G188" s="154"/>
      <c r="H188" s="154"/>
      <c r="I188" s="154"/>
    </row>
    <row r="189" spans="2:9" x14ac:dyDescent="0.25">
      <c r="B189" s="153">
        <v>135</v>
      </c>
      <c r="C189" s="154"/>
      <c r="D189" s="154"/>
      <c r="E189" s="154"/>
      <c r="F189" s="154"/>
      <c r="G189" s="154"/>
      <c r="H189" s="154"/>
      <c r="I189" s="154"/>
    </row>
    <row r="190" spans="2:9" x14ac:dyDescent="0.25">
      <c r="B190" s="153">
        <v>136</v>
      </c>
      <c r="C190" s="154"/>
      <c r="D190" s="154"/>
      <c r="E190" s="154"/>
      <c r="F190" s="154"/>
      <c r="G190" s="154"/>
      <c r="H190" s="154"/>
      <c r="I190" s="154"/>
    </row>
    <row r="191" spans="2:9" x14ac:dyDescent="0.25">
      <c r="B191" s="153">
        <v>137</v>
      </c>
      <c r="C191" s="154"/>
      <c r="D191" s="154"/>
      <c r="E191" s="154"/>
      <c r="F191" s="154"/>
      <c r="G191" s="154"/>
      <c r="H191" s="154"/>
      <c r="I191" s="154"/>
    </row>
    <row r="192" spans="2:9" x14ac:dyDescent="0.25">
      <c r="B192" s="153">
        <v>138</v>
      </c>
      <c r="C192" s="154"/>
      <c r="D192" s="154"/>
      <c r="E192" s="154"/>
      <c r="F192" s="154"/>
      <c r="G192" s="154"/>
      <c r="H192" s="154"/>
      <c r="I192" s="154"/>
    </row>
    <row r="193" spans="2:9" x14ac:dyDescent="0.25">
      <c r="B193" s="153">
        <v>139</v>
      </c>
      <c r="C193" s="154"/>
      <c r="D193" s="154"/>
      <c r="E193" s="154"/>
      <c r="F193" s="154"/>
      <c r="G193" s="154"/>
      <c r="H193" s="154"/>
      <c r="I193" s="154"/>
    </row>
    <row r="194" spans="2:9" x14ac:dyDescent="0.25">
      <c r="B194" s="153">
        <v>140</v>
      </c>
      <c r="C194" s="154"/>
      <c r="D194" s="154"/>
      <c r="E194" s="154"/>
      <c r="F194" s="154"/>
      <c r="G194" s="154"/>
      <c r="H194" s="154"/>
      <c r="I194" s="154"/>
    </row>
    <row r="195" spans="2:9" x14ac:dyDescent="0.25">
      <c r="B195" s="153">
        <v>141</v>
      </c>
      <c r="C195" s="154"/>
      <c r="D195" s="154"/>
      <c r="E195" s="154"/>
      <c r="F195" s="154"/>
      <c r="G195" s="154"/>
      <c r="H195" s="154"/>
      <c r="I195" s="154"/>
    </row>
    <row r="196" spans="2:9" x14ac:dyDescent="0.25">
      <c r="B196" s="153">
        <v>142</v>
      </c>
      <c r="C196" s="154"/>
      <c r="D196" s="154"/>
      <c r="E196" s="154"/>
      <c r="F196" s="154"/>
      <c r="G196" s="154"/>
      <c r="H196" s="154"/>
      <c r="I196" s="154"/>
    </row>
    <row r="197" spans="2:9" x14ac:dyDescent="0.25">
      <c r="B197" s="153">
        <v>143</v>
      </c>
      <c r="C197" s="154"/>
      <c r="D197" s="154"/>
      <c r="E197" s="154"/>
      <c r="F197" s="154"/>
      <c r="G197" s="154"/>
      <c r="H197" s="154"/>
      <c r="I197" s="154"/>
    </row>
    <row r="198" spans="2:9" x14ac:dyDescent="0.25">
      <c r="B198" s="153">
        <v>144</v>
      </c>
      <c r="C198" s="154"/>
      <c r="D198" s="154"/>
      <c r="E198" s="154"/>
      <c r="F198" s="154"/>
      <c r="G198" s="154"/>
      <c r="H198" s="154"/>
      <c r="I198" s="154"/>
    </row>
    <row r="199" spans="2:9" x14ac:dyDescent="0.25">
      <c r="B199" s="153">
        <v>145</v>
      </c>
      <c r="C199" s="154"/>
      <c r="D199" s="154"/>
      <c r="E199" s="154"/>
      <c r="F199" s="154"/>
      <c r="G199" s="154"/>
      <c r="H199" s="154"/>
      <c r="I199" s="154"/>
    </row>
    <row r="200" spans="2:9" x14ac:dyDescent="0.25">
      <c r="B200" s="153">
        <v>146</v>
      </c>
      <c r="C200" s="154"/>
      <c r="D200" s="154"/>
      <c r="E200" s="154"/>
      <c r="F200" s="154"/>
      <c r="G200" s="154"/>
      <c r="H200" s="154"/>
      <c r="I200" s="154"/>
    </row>
    <row r="201" spans="2:9" x14ac:dyDescent="0.25">
      <c r="B201" s="153">
        <v>147</v>
      </c>
      <c r="C201" s="154"/>
      <c r="D201" s="154"/>
      <c r="E201" s="154"/>
      <c r="F201" s="154"/>
      <c r="G201" s="154"/>
      <c r="H201" s="154"/>
      <c r="I201" s="154"/>
    </row>
    <row r="202" spans="2:9" x14ac:dyDescent="0.25">
      <c r="B202" s="153">
        <v>148</v>
      </c>
      <c r="C202" s="154"/>
      <c r="D202" s="154"/>
      <c r="E202" s="154"/>
      <c r="F202" s="154"/>
      <c r="G202" s="154"/>
      <c r="H202" s="154"/>
      <c r="I202" s="154"/>
    </row>
    <row r="203" spans="2:9" x14ac:dyDescent="0.25">
      <c r="B203" s="153">
        <v>149</v>
      </c>
      <c r="C203" s="154"/>
      <c r="D203" s="154"/>
      <c r="E203" s="154"/>
      <c r="F203" s="154"/>
      <c r="G203" s="154"/>
      <c r="H203" s="154"/>
      <c r="I203" s="154"/>
    </row>
    <row r="204" spans="2:9" x14ac:dyDescent="0.25">
      <c r="B204" s="153">
        <v>150</v>
      </c>
      <c r="C204" s="154"/>
      <c r="D204" s="154"/>
      <c r="E204" s="154"/>
      <c r="F204" s="154"/>
      <c r="G204" s="154"/>
      <c r="H204" s="154"/>
      <c r="I204" s="154"/>
    </row>
    <row r="205" spans="2:9" x14ac:dyDescent="0.25">
      <c r="B205" s="153">
        <v>151</v>
      </c>
      <c r="C205" s="154"/>
      <c r="D205" s="154"/>
      <c r="E205" s="154"/>
      <c r="F205" s="154"/>
      <c r="G205" s="154"/>
      <c r="H205" s="154"/>
      <c r="I205" s="154"/>
    </row>
    <row r="206" spans="2:9" x14ac:dyDescent="0.25">
      <c r="B206" s="153">
        <v>152</v>
      </c>
      <c r="C206" s="154"/>
      <c r="D206" s="154"/>
      <c r="E206" s="154"/>
      <c r="F206" s="154"/>
      <c r="G206" s="154"/>
      <c r="H206" s="154"/>
      <c r="I206" s="154"/>
    </row>
    <row r="207" spans="2:9" x14ac:dyDescent="0.25">
      <c r="B207" s="153">
        <v>153</v>
      </c>
      <c r="C207" s="154"/>
      <c r="D207" s="154"/>
      <c r="E207" s="154"/>
      <c r="F207" s="154"/>
      <c r="G207" s="154"/>
      <c r="H207" s="154"/>
      <c r="I207" s="154"/>
    </row>
    <row r="208" spans="2:9" x14ac:dyDescent="0.25">
      <c r="B208" s="153">
        <v>154</v>
      </c>
      <c r="C208" s="154"/>
      <c r="D208" s="154"/>
      <c r="E208" s="154"/>
      <c r="F208" s="154"/>
      <c r="G208" s="154"/>
      <c r="H208" s="154"/>
      <c r="I208" s="154"/>
    </row>
    <row r="209" spans="2:9" x14ac:dyDescent="0.25">
      <c r="B209" s="153">
        <v>155</v>
      </c>
      <c r="C209" s="154"/>
      <c r="D209" s="154"/>
      <c r="E209" s="154"/>
      <c r="F209" s="154"/>
      <c r="G209" s="154"/>
      <c r="H209" s="154"/>
      <c r="I209" s="154"/>
    </row>
    <row r="210" spans="2:9" x14ac:dyDescent="0.25">
      <c r="B210" s="153">
        <v>156</v>
      </c>
      <c r="C210" s="154"/>
      <c r="D210" s="154"/>
      <c r="E210" s="154"/>
      <c r="F210" s="154"/>
      <c r="G210" s="154"/>
      <c r="H210" s="154"/>
      <c r="I210" s="154"/>
    </row>
    <row r="211" spans="2:9" x14ac:dyDescent="0.25">
      <c r="B211" s="153">
        <v>157</v>
      </c>
      <c r="C211" s="154"/>
      <c r="D211" s="154"/>
      <c r="E211" s="154"/>
      <c r="F211" s="154"/>
      <c r="G211" s="154"/>
      <c r="H211" s="154"/>
      <c r="I211" s="154"/>
    </row>
    <row r="212" spans="2:9" x14ac:dyDescent="0.25">
      <c r="B212" s="153">
        <v>158</v>
      </c>
      <c r="C212" s="154"/>
      <c r="D212" s="154"/>
      <c r="E212" s="154"/>
      <c r="F212" s="154"/>
      <c r="G212" s="154"/>
      <c r="H212" s="154"/>
      <c r="I212" s="154"/>
    </row>
    <row r="213" spans="2:9" x14ac:dyDescent="0.25">
      <c r="B213" s="153">
        <v>159</v>
      </c>
      <c r="C213" s="154"/>
      <c r="D213" s="154"/>
      <c r="E213" s="154"/>
      <c r="F213" s="154"/>
      <c r="G213" s="154"/>
      <c r="H213" s="154"/>
      <c r="I213" s="154"/>
    </row>
    <row r="214" spans="2:9" x14ac:dyDescent="0.25">
      <c r="B214" s="153">
        <v>160</v>
      </c>
      <c r="C214" s="154"/>
      <c r="D214" s="154"/>
      <c r="E214" s="154"/>
      <c r="F214" s="154"/>
      <c r="G214" s="154"/>
      <c r="H214" s="154"/>
      <c r="I214" s="154"/>
    </row>
    <row r="215" spans="2:9" x14ac:dyDescent="0.25">
      <c r="B215" s="153">
        <v>161</v>
      </c>
      <c r="C215" s="154"/>
      <c r="D215" s="154"/>
      <c r="E215" s="154"/>
      <c r="F215" s="154"/>
      <c r="G215" s="154"/>
      <c r="H215" s="154"/>
      <c r="I215" s="154"/>
    </row>
    <row r="216" spans="2:9" x14ac:dyDescent="0.25">
      <c r="B216" s="153">
        <v>162</v>
      </c>
      <c r="C216" s="154"/>
      <c r="D216" s="154"/>
      <c r="E216" s="154"/>
      <c r="F216" s="154"/>
      <c r="G216" s="154"/>
      <c r="H216" s="154"/>
      <c r="I216" s="154"/>
    </row>
    <row r="217" spans="2:9" x14ac:dyDescent="0.25">
      <c r="B217" s="153">
        <v>163</v>
      </c>
      <c r="C217" s="154"/>
      <c r="D217" s="154"/>
      <c r="E217" s="154"/>
      <c r="F217" s="154"/>
      <c r="G217" s="154"/>
      <c r="H217" s="154"/>
      <c r="I217" s="154"/>
    </row>
    <row r="218" spans="2:9" x14ac:dyDescent="0.25">
      <c r="B218" s="153">
        <v>164</v>
      </c>
      <c r="C218" s="154"/>
      <c r="D218" s="154"/>
      <c r="E218" s="154"/>
      <c r="F218" s="154"/>
      <c r="G218" s="154"/>
      <c r="H218" s="154"/>
      <c r="I218" s="154"/>
    </row>
    <row r="219" spans="2:9" x14ac:dyDescent="0.25">
      <c r="B219" s="153">
        <v>165</v>
      </c>
      <c r="C219" s="154"/>
      <c r="D219" s="154"/>
      <c r="E219" s="154"/>
      <c r="F219" s="154"/>
      <c r="G219" s="154"/>
      <c r="H219" s="154"/>
      <c r="I219" s="154"/>
    </row>
    <row r="220" spans="2:9" x14ac:dyDescent="0.25">
      <c r="B220" s="153">
        <v>166</v>
      </c>
      <c r="C220" s="154"/>
      <c r="D220" s="154"/>
      <c r="E220" s="154"/>
      <c r="F220" s="154"/>
      <c r="G220" s="154"/>
      <c r="H220" s="154"/>
      <c r="I220" s="154"/>
    </row>
    <row r="221" spans="2:9" x14ac:dyDescent="0.25">
      <c r="B221" s="153">
        <v>167</v>
      </c>
      <c r="C221" s="154"/>
      <c r="D221" s="154"/>
      <c r="E221" s="154"/>
      <c r="F221" s="154"/>
      <c r="G221" s="154"/>
      <c r="H221" s="154"/>
      <c r="I221" s="154"/>
    </row>
    <row r="222" spans="2:9" x14ac:dyDescent="0.25">
      <c r="B222" s="153">
        <v>168</v>
      </c>
      <c r="C222" s="154"/>
      <c r="D222" s="154"/>
      <c r="E222" s="154"/>
      <c r="F222" s="154"/>
      <c r="G222" s="154"/>
      <c r="H222" s="154"/>
      <c r="I222" s="154"/>
    </row>
    <row r="223" spans="2:9" x14ac:dyDescent="0.25">
      <c r="B223" s="153">
        <v>169</v>
      </c>
      <c r="C223" s="154"/>
      <c r="D223" s="154"/>
      <c r="E223" s="154"/>
      <c r="F223" s="154"/>
      <c r="G223" s="154"/>
      <c r="H223" s="154"/>
      <c r="I223" s="154"/>
    </row>
    <row r="224" spans="2:9" x14ac:dyDescent="0.25">
      <c r="B224" s="153">
        <v>170</v>
      </c>
      <c r="C224" s="154"/>
      <c r="D224" s="154"/>
      <c r="E224" s="154"/>
      <c r="F224" s="154"/>
      <c r="G224" s="154"/>
      <c r="H224" s="154"/>
      <c r="I224" s="154"/>
    </row>
    <row r="225" spans="2:9" x14ac:dyDescent="0.25">
      <c r="B225" s="153">
        <v>171</v>
      </c>
      <c r="C225" s="154"/>
      <c r="D225" s="154"/>
      <c r="E225" s="154"/>
      <c r="F225" s="154"/>
      <c r="G225" s="154"/>
      <c r="H225" s="154"/>
      <c r="I225" s="154"/>
    </row>
    <row r="226" spans="2:9" x14ac:dyDescent="0.25">
      <c r="B226" s="153">
        <v>172</v>
      </c>
      <c r="C226" s="154"/>
      <c r="D226" s="154"/>
      <c r="E226" s="154"/>
      <c r="F226" s="154"/>
      <c r="G226" s="154"/>
      <c r="H226" s="154"/>
      <c r="I226" s="154"/>
    </row>
    <row r="227" spans="2:9" x14ac:dyDescent="0.25">
      <c r="B227" s="153">
        <v>173</v>
      </c>
      <c r="C227" s="154"/>
      <c r="D227" s="154"/>
      <c r="E227" s="154"/>
      <c r="F227" s="154"/>
      <c r="G227" s="154"/>
      <c r="H227" s="154"/>
      <c r="I227" s="154"/>
    </row>
    <row r="228" spans="2:9" x14ac:dyDescent="0.25">
      <c r="B228" s="153">
        <v>174</v>
      </c>
      <c r="C228" s="154"/>
      <c r="D228" s="154"/>
      <c r="E228" s="154"/>
      <c r="F228" s="154"/>
      <c r="G228" s="154"/>
      <c r="H228" s="154"/>
      <c r="I228" s="154"/>
    </row>
    <row r="229" spans="2:9" x14ac:dyDescent="0.25">
      <c r="B229" s="153">
        <v>175</v>
      </c>
      <c r="C229" s="154"/>
      <c r="D229" s="154"/>
      <c r="E229" s="154"/>
      <c r="F229" s="154"/>
      <c r="G229" s="154"/>
      <c r="H229" s="154"/>
      <c r="I229" s="154"/>
    </row>
    <row r="230" spans="2:9" x14ac:dyDescent="0.25">
      <c r="B230" s="153">
        <v>176</v>
      </c>
      <c r="C230" s="154"/>
      <c r="D230" s="154"/>
      <c r="E230" s="154"/>
      <c r="F230" s="154"/>
      <c r="G230" s="154"/>
      <c r="H230" s="154"/>
      <c r="I230" s="154"/>
    </row>
    <row r="231" spans="2:9" x14ac:dyDescent="0.25">
      <c r="B231" s="153">
        <v>177</v>
      </c>
      <c r="C231" s="154"/>
      <c r="D231" s="154"/>
      <c r="E231" s="154"/>
      <c r="F231" s="154"/>
      <c r="G231" s="154"/>
      <c r="H231" s="154"/>
      <c r="I231" s="154"/>
    </row>
    <row r="232" spans="2:9" x14ac:dyDescent="0.25">
      <c r="B232" s="153">
        <v>178</v>
      </c>
      <c r="C232" s="154"/>
      <c r="D232" s="154"/>
      <c r="E232" s="154"/>
      <c r="F232" s="154"/>
      <c r="G232" s="154"/>
      <c r="H232" s="154"/>
      <c r="I232" s="154"/>
    </row>
    <row r="233" spans="2:9" x14ac:dyDescent="0.25">
      <c r="B233" s="153">
        <v>179</v>
      </c>
      <c r="C233" s="154"/>
      <c r="D233" s="154"/>
      <c r="E233" s="154"/>
      <c r="F233" s="154"/>
      <c r="G233" s="154"/>
      <c r="H233" s="154"/>
      <c r="I233" s="154"/>
    </row>
    <row r="234" spans="2:9" x14ac:dyDescent="0.25">
      <c r="B234" s="153">
        <v>180</v>
      </c>
      <c r="C234" s="154"/>
      <c r="D234" s="154"/>
      <c r="E234" s="154"/>
      <c r="F234" s="154"/>
      <c r="G234" s="154"/>
      <c r="H234" s="154"/>
      <c r="I234" s="154"/>
    </row>
    <row r="235" spans="2:9" x14ac:dyDescent="0.25">
      <c r="B235" s="153">
        <v>181</v>
      </c>
      <c r="C235" s="154"/>
      <c r="D235" s="154"/>
      <c r="E235" s="154"/>
      <c r="F235" s="154"/>
      <c r="G235" s="154"/>
      <c r="H235" s="154"/>
      <c r="I235" s="154"/>
    </row>
    <row r="236" spans="2:9" x14ac:dyDescent="0.25">
      <c r="B236" s="153">
        <v>182</v>
      </c>
      <c r="C236" s="154"/>
      <c r="D236" s="154"/>
      <c r="E236" s="154"/>
      <c r="F236" s="154"/>
      <c r="G236" s="154"/>
      <c r="H236" s="154"/>
      <c r="I236" s="154"/>
    </row>
    <row r="237" spans="2:9" x14ac:dyDescent="0.25">
      <c r="B237" s="153">
        <v>183</v>
      </c>
      <c r="C237" s="154"/>
      <c r="D237" s="154"/>
      <c r="E237" s="154"/>
      <c r="F237" s="154"/>
      <c r="G237" s="154"/>
      <c r="H237" s="154"/>
      <c r="I237" s="154"/>
    </row>
    <row r="238" spans="2:9" x14ac:dyDescent="0.25">
      <c r="B238" s="153">
        <v>184</v>
      </c>
      <c r="C238" s="154"/>
      <c r="D238" s="154"/>
      <c r="E238" s="154"/>
      <c r="F238" s="154"/>
      <c r="G238" s="154"/>
      <c r="H238" s="154"/>
      <c r="I238" s="154"/>
    </row>
    <row r="239" spans="2:9" x14ac:dyDescent="0.25">
      <c r="B239" s="153">
        <v>185</v>
      </c>
      <c r="C239" s="154"/>
      <c r="D239" s="154"/>
      <c r="E239" s="154"/>
      <c r="F239" s="154"/>
      <c r="G239" s="154"/>
      <c r="H239" s="154"/>
      <c r="I239" s="154"/>
    </row>
    <row r="240" spans="2:9" x14ac:dyDescent="0.25">
      <c r="B240" s="153">
        <v>186</v>
      </c>
      <c r="C240" s="154"/>
      <c r="D240" s="154"/>
      <c r="E240" s="154"/>
      <c r="F240" s="154"/>
      <c r="G240" s="154"/>
      <c r="H240" s="154"/>
      <c r="I240" s="154"/>
    </row>
    <row r="241" spans="2:9" x14ac:dyDescent="0.25">
      <c r="B241" s="153">
        <v>187</v>
      </c>
      <c r="C241" s="154"/>
      <c r="D241" s="154"/>
      <c r="E241" s="154"/>
      <c r="F241" s="154"/>
      <c r="G241" s="154"/>
      <c r="H241" s="154"/>
      <c r="I241" s="154"/>
    </row>
    <row r="242" spans="2:9" x14ac:dyDescent="0.25">
      <c r="B242" s="153">
        <v>188</v>
      </c>
      <c r="C242" s="154"/>
      <c r="D242" s="154"/>
      <c r="E242" s="154"/>
      <c r="F242" s="154"/>
      <c r="G242" s="154"/>
      <c r="H242" s="154"/>
      <c r="I242" s="154"/>
    </row>
    <row r="243" spans="2:9" x14ac:dyDescent="0.25">
      <c r="B243" s="153">
        <v>189</v>
      </c>
      <c r="C243" s="154"/>
      <c r="D243" s="154"/>
      <c r="E243" s="154"/>
      <c r="F243" s="154"/>
      <c r="G243" s="154"/>
      <c r="H243" s="154"/>
      <c r="I243" s="154"/>
    </row>
    <row r="244" spans="2:9" x14ac:dyDescent="0.25">
      <c r="B244" s="153">
        <v>190</v>
      </c>
      <c r="C244" s="154"/>
      <c r="D244" s="154"/>
      <c r="E244" s="154"/>
      <c r="F244" s="154"/>
      <c r="G244" s="154"/>
      <c r="H244" s="154"/>
      <c r="I244" s="154"/>
    </row>
    <row r="245" spans="2:9" x14ac:dyDescent="0.25">
      <c r="B245" s="153">
        <v>191</v>
      </c>
      <c r="C245" s="154"/>
      <c r="D245" s="154"/>
      <c r="E245" s="154"/>
      <c r="F245" s="154"/>
      <c r="G245" s="154"/>
      <c r="H245" s="154"/>
      <c r="I245" s="154"/>
    </row>
    <row r="246" spans="2:9" x14ac:dyDescent="0.25">
      <c r="B246" s="153">
        <v>192</v>
      </c>
      <c r="C246" s="154"/>
      <c r="D246" s="154"/>
      <c r="E246" s="154"/>
      <c r="F246" s="154"/>
      <c r="G246" s="154"/>
      <c r="H246" s="154"/>
      <c r="I246" s="154"/>
    </row>
    <row r="247" spans="2:9" x14ac:dyDescent="0.25">
      <c r="B247" s="153">
        <v>193</v>
      </c>
      <c r="C247" s="154"/>
      <c r="D247" s="154"/>
      <c r="E247" s="154"/>
      <c r="F247" s="154"/>
      <c r="G247" s="154"/>
      <c r="H247" s="154"/>
      <c r="I247" s="154"/>
    </row>
    <row r="248" spans="2:9" x14ac:dyDescent="0.25">
      <c r="B248" s="153">
        <v>194</v>
      </c>
      <c r="C248" s="154"/>
      <c r="D248" s="154"/>
      <c r="E248" s="154"/>
      <c r="F248" s="154"/>
      <c r="G248" s="154"/>
      <c r="H248" s="154"/>
      <c r="I248" s="154"/>
    </row>
    <row r="249" spans="2:9" x14ac:dyDescent="0.25">
      <c r="B249" s="153">
        <v>195</v>
      </c>
      <c r="C249" s="154"/>
      <c r="D249" s="154"/>
      <c r="E249" s="154"/>
      <c r="F249" s="154"/>
      <c r="G249" s="154"/>
      <c r="H249" s="154"/>
      <c r="I249" s="154"/>
    </row>
    <row r="250" spans="2:9" x14ac:dyDescent="0.25">
      <c r="B250" s="153">
        <v>196</v>
      </c>
      <c r="C250" s="154"/>
      <c r="D250" s="154"/>
      <c r="E250" s="154"/>
      <c r="F250" s="154"/>
      <c r="G250" s="154"/>
      <c r="H250" s="154"/>
      <c r="I250" s="154"/>
    </row>
    <row r="251" spans="2:9" x14ac:dyDescent="0.25">
      <c r="B251" s="153">
        <v>197</v>
      </c>
      <c r="C251" s="154"/>
      <c r="D251" s="154"/>
      <c r="E251" s="154"/>
      <c r="F251" s="154"/>
      <c r="G251" s="154"/>
      <c r="H251" s="154"/>
      <c r="I251" s="154"/>
    </row>
    <row r="252" spans="2:9" x14ac:dyDescent="0.25">
      <c r="B252" s="153">
        <v>198</v>
      </c>
      <c r="C252" s="154"/>
      <c r="D252" s="154"/>
      <c r="E252" s="154"/>
      <c r="F252" s="154"/>
      <c r="G252" s="154"/>
      <c r="H252" s="154"/>
      <c r="I252" s="154"/>
    </row>
    <row r="253" spans="2:9" x14ac:dyDescent="0.25">
      <c r="B253" s="153">
        <v>199</v>
      </c>
      <c r="C253" s="154"/>
      <c r="D253" s="154"/>
      <c r="E253" s="154"/>
      <c r="F253" s="154"/>
      <c r="G253" s="154"/>
      <c r="H253" s="154"/>
      <c r="I253" s="154"/>
    </row>
    <row r="254" spans="2:9" x14ac:dyDescent="0.25">
      <c r="B254" s="153">
        <v>200</v>
      </c>
      <c r="C254" s="154"/>
      <c r="D254" s="154"/>
      <c r="E254" s="154"/>
      <c r="F254" s="154"/>
      <c r="G254" s="154"/>
      <c r="H254" s="154"/>
      <c r="I254" s="154"/>
    </row>
  </sheetData>
  <printOptions horizontalCentered="1"/>
  <pageMargins left="0.11811023622047245" right="0.11811023622047245" top="0.18" bottom="0.14000000000000001" header="0.19685039370078741" footer="0.19685039370078741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showGridLines="0" zoomScale="110" zoomScaleNormal="110" workbookViewId="0">
      <selection activeCell="K8" sqref="K8"/>
    </sheetView>
  </sheetViews>
  <sheetFormatPr defaultRowHeight="15" x14ac:dyDescent="0.25"/>
  <cols>
    <col min="12" max="12" width="9.140625" customWidth="1"/>
  </cols>
  <sheetData>
    <row r="1" spans="2:13" x14ac:dyDescent="0.25">
      <c r="B1" s="52"/>
      <c r="C1" s="53"/>
      <c r="D1" s="53"/>
      <c r="E1" s="53"/>
      <c r="F1" s="53"/>
      <c r="G1" s="53"/>
      <c r="H1" s="53"/>
      <c r="I1" s="53"/>
      <c r="J1" s="53"/>
      <c r="K1" s="53"/>
      <c r="L1" s="53"/>
      <c r="M1" s="54"/>
    </row>
    <row r="2" spans="2:13" x14ac:dyDescent="0.25">
      <c r="B2" s="55"/>
      <c r="C2" s="271" t="s">
        <v>66</v>
      </c>
      <c r="D2" s="271"/>
      <c r="E2" s="271"/>
      <c r="F2" s="16"/>
      <c r="G2" s="16"/>
      <c r="H2" s="16"/>
      <c r="I2" s="16"/>
      <c r="J2" s="16"/>
      <c r="K2" s="16"/>
      <c r="L2" s="16"/>
      <c r="M2" s="56"/>
    </row>
    <row r="3" spans="2:13" x14ac:dyDescent="0.25">
      <c r="B3" s="55"/>
      <c r="C3" s="16"/>
      <c r="D3" s="16"/>
      <c r="E3" s="16"/>
      <c r="F3" s="16"/>
      <c r="G3" s="16"/>
      <c r="H3" s="16"/>
      <c r="I3" s="16"/>
      <c r="J3" s="16"/>
      <c r="K3" s="16"/>
      <c r="L3" s="16"/>
      <c r="M3" s="56"/>
    </row>
    <row r="4" spans="2:13" x14ac:dyDescent="0.25">
      <c r="B4" s="55"/>
      <c r="C4" s="272" t="s">
        <v>67</v>
      </c>
      <c r="D4" s="272"/>
      <c r="E4" s="272"/>
      <c r="F4" s="16"/>
      <c r="G4" s="16"/>
      <c r="H4" s="16"/>
      <c r="I4" s="16"/>
      <c r="J4" s="274" t="s">
        <v>73</v>
      </c>
      <c r="K4" s="275" t="s">
        <v>74</v>
      </c>
      <c r="L4" s="276" t="s">
        <v>75</v>
      </c>
      <c r="M4" s="56"/>
    </row>
    <row r="5" spans="2:13" x14ac:dyDescent="0.25">
      <c r="B5" s="55"/>
      <c r="C5" s="49" t="s">
        <v>68</v>
      </c>
      <c r="D5" s="273">
        <v>2600</v>
      </c>
      <c r="E5" s="273"/>
      <c r="F5" s="16"/>
      <c r="G5" s="16"/>
      <c r="H5" s="16"/>
      <c r="I5" s="16"/>
      <c r="J5" s="274"/>
      <c r="K5" s="275"/>
      <c r="L5" s="276"/>
      <c r="M5" s="56"/>
    </row>
    <row r="6" spans="2:13" x14ac:dyDescent="0.25">
      <c r="B6" s="55"/>
      <c r="C6" s="16"/>
      <c r="D6" s="16"/>
      <c r="E6" s="16"/>
      <c r="F6" s="16"/>
      <c r="G6" s="16"/>
      <c r="H6" s="16"/>
      <c r="I6" s="16"/>
      <c r="J6" s="16"/>
      <c r="K6" s="16"/>
      <c r="L6" s="16"/>
      <c r="M6" s="56"/>
    </row>
    <row r="7" spans="2:13" x14ac:dyDescent="0.25">
      <c r="B7" s="55"/>
      <c r="C7" s="47" t="s">
        <v>69</v>
      </c>
      <c r="D7" s="47"/>
      <c r="E7" s="47"/>
      <c r="F7" s="47"/>
      <c r="G7" s="47"/>
      <c r="H7" s="47"/>
      <c r="I7" s="47"/>
      <c r="J7" s="50">
        <f>D5/0.78</f>
        <v>3333.333333333333</v>
      </c>
      <c r="K7" s="32">
        <v>8</v>
      </c>
      <c r="L7" s="50">
        <f>J7/K7</f>
        <v>416.66666666666663</v>
      </c>
      <c r="M7" s="56"/>
    </row>
    <row r="8" spans="2:13" x14ac:dyDescent="0.25">
      <c r="B8" s="55"/>
      <c r="C8" s="16" t="s">
        <v>70</v>
      </c>
      <c r="D8" s="48"/>
      <c r="E8" s="48"/>
      <c r="F8" s="48"/>
      <c r="G8" s="48"/>
      <c r="H8" s="48"/>
      <c r="I8" s="48"/>
      <c r="J8" s="50">
        <f>D5*0.8/3.125</f>
        <v>665.6</v>
      </c>
      <c r="K8" s="51">
        <v>30</v>
      </c>
      <c r="L8" s="50">
        <f>J8/K8</f>
        <v>22.186666666666667</v>
      </c>
      <c r="M8" s="56"/>
    </row>
    <row r="9" spans="2:13" x14ac:dyDescent="0.25">
      <c r="B9" s="55"/>
      <c r="C9" s="48" t="s">
        <v>71</v>
      </c>
      <c r="D9" s="48"/>
      <c r="E9" s="48"/>
      <c r="F9" s="48"/>
      <c r="G9" s="48"/>
      <c r="H9" s="48"/>
      <c r="I9" s="48"/>
      <c r="J9" s="50">
        <f>D5*1.6/1.25</f>
        <v>3328</v>
      </c>
      <c r="K9" s="51">
        <v>60</v>
      </c>
      <c r="L9" s="50">
        <f>J9/K9</f>
        <v>55.466666666666669</v>
      </c>
      <c r="M9" s="56"/>
    </row>
    <row r="10" spans="2:13" x14ac:dyDescent="0.25">
      <c r="B10" s="55"/>
      <c r="C10" s="48" t="s">
        <v>72</v>
      </c>
      <c r="D10" s="48"/>
      <c r="E10" s="48"/>
      <c r="F10" s="48"/>
      <c r="G10" s="48"/>
      <c r="H10" s="48"/>
      <c r="I10" s="48"/>
      <c r="J10" s="50">
        <f>D5*0.6/3.05</f>
        <v>511.47540983606558</v>
      </c>
      <c r="K10" s="51">
        <v>50</v>
      </c>
      <c r="L10" s="50">
        <f>J10/K10</f>
        <v>10.229508196721312</v>
      </c>
      <c r="M10" s="56"/>
    </row>
    <row r="11" spans="2:13" s="46" customFormat="1" ht="15.75" thickBot="1" x14ac:dyDescent="0.3">
      <c r="B11" s="60"/>
      <c r="C11" s="61"/>
      <c r="D11" s="61"/>
      <c r="E11" s="61"/>
      <c r="F11" s="61"/>
      <c r="G11" s="61"/>
      <c r="H11" s="61"/>
      <c r="I11" s="61"/>
      <c r="J11" s="65"/>
      <c r="K11" s="61"/>
      <c r="L11" s="61"/>
      <c r="M11" s="62"/>
    </row>
    <row r="12" spans="2:13" s="46" customFormat="1" ht="15.75" thickBot="1" x14ac:dyDescent="0.3">
      <c r="C12" s="63"/>
      <c r="D12" s="63"/>
      <c r="E12" s="63"/>
      <c r="F12" s="63"/>
      <c r="G12" s="63"/>
      <c r="H12" s="63"/>
      <c r="I12" s="63"/>
      <c r="J12" s="64"/>
      <c r="K12" s="63"/>
      <c r="L12" s="63"/>
    </row>
    <row r="13" spans="2:13" x14ac:dyDescent="0.25">
      <c r="B13" s="52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4"/>
    </row>
    <row r="14" spans="2:13" x14ac:dyDescent="0.25">
      <c r="B14" s="55"/>
      <c r="C14" s="271" t="s">
        <v>66</v>
      </c>
      <c r="D14" s="271"/>
      <c r="E14" s="271"/>
      <c r="F14" s="16"/>
      <c r="G14" s="16"/>
      <c r="H14" s="16"/>
      <c r="I14" s="16"/>
      <c r="J14" s="16"/>
      <c r="K14" s="16"/>
      <c r="L14" s="16"/>
      <c r="M14" s="56"/>
    </row>
    <row r="15" spans="2:13" x14ac:dyDescent="0.25">
      <c r="B15" s="5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56"/>
    </row>
    <row r="16" spans="2:13" x14ac:dyDescent="0.25">
      <c r="B16" s="55"/>
      <c r="C16" s="272" t="s">
        <v>76</v>
      </c>
      <c r="D16" s="272"/>
      <c r="E16" s="272"/>
      <c r="F16" s="16"/>
      <c r="G16" s="16"/>
      <c r="H16" s="16"/>
      <c r="I16" s="16"/>
      <c r="J16" s="274" t="s">
        <v>73</v>
      </c>
      <c r="K16" s="275" t="s">
        <v>74</v>
      </c>
      <c r="L16" s="276" t="s">
        <v>75</v>
      </c>
      <c r="M16" s="56"/>
    </row>
    <row r="17" spans="2:13" x14ac:dyDescent="0.25">
      <c r="B17" s="55"/>
      <c r="C17" s="49" t="s">
        <v>68</v>
      </c>
      <c r="D17" s="273">
        <v>1300</v>
      </c>
      <c r="E17" s="273"/>
      <c r="F17" s="16"/>
      <c r="G17" s="16"/>
      <c r="H17" s="16"/>
      <c r="I17" s="16"/>
      <c r="J17" s="274"/>
      <c r="K17" s="275"/>
      <c r="L17" s="276"/>
      <c r="M17" s="56"/>
    </row>
    <row r="18" spans="2:13" x14ac:dyDescent="0.25">
      <c r="B18" s="5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56"/>
    </row>
    <row r="19" spans="2:13" x14ac:dyDescent="0.25">
      <c r="B19" s="55"/>
      <c r="C19" s="47" t="s">
        <v>77</v>
      </c>
      <c r="D19" s="47"/>
      <c r="E19" s="47"/>
      <c r="F19" s="47"/>
      <c r="G19" s="47"/>
      <c r="H19" s="47"/>
      <c r="I19" s="47"/>
      <c r="J19" s="50">
        <f>D17/0.39</f>
        <v>3333.333333333333</v>
      </c>
      <c r="K19" s="32">
        <v>24</v>
      </c>
      <c r="L19" s="50">
        <f>J19/K19</f>
        <v>138.88888888888889</v>
      </c>
      <c r="M19" s="56"/>
    </row>
    <row r="20" spans="2:13" x14ac:dyDescent="0.25">
      <c r="B20" s="55"/>
      <c r="C20" s="16" t="s">
        <v>70</v>
      </c>
      <c r="D20" s="48"/>
      <c r="E20" s="48"/>
      <c r="F20" s="48"/>
      <c r="G20" s="48"/>
      <c r="H20" s="48"/>
      <c r="I20" s="48"/>
      <c r="J20" s="50">
        <f>D17*0.8/3.125</f>
        <v>332.8</v>
      </c>
      <c r="K20" s="51">
        <v>30</v>
      </c>
      <c r="L20" s="50">
        <f>J20/K20</f>
        <v>11.093333333333334</v>
      </c>
      <c r="M20" s="56"/>
    </row>
    <row r="21" spans="2:13" x14ac:dyDescent="0.25">
      <c r="B21" s="55"/>
      <c r="C21" s="48" t="s">
        <v>78</v>
      </c>
      <c r="D21" s="48"/>
      <c r="E21" s="48"/>
      <c r="F21" s="48"/>
      <c r="G21" s="48"/>
      <c r="H21" s="48"/>
      <c r="I21" s="48"/>
      <c r="J21" s="50">
        <f>D17*0.8/0.625</f>
        <v>1664</v>
      </c>
      <c r="K21" s="51">
        <v>60</v>
      </c>
      <c r="L21" s="50">
        <f>J21/K21</f>
        <v>27.733333333333334</v>
      </c>
      <c r="M21" s="56"/>
    </row>
    <row r="22" spans="2:13" x14ac:dyDescent="0.25">
      <c r="B22" s="55"/>
      <c r="C22" s="48" t="s">
        <v>72</v>
      </c>
      <c r="D22" s="48"/>
      <c r="E22" s="48"/>
      <c r="F22" s="48"/>
      <c r="G22" s="48"/>
      <c r="H22" s="48"/>
      <c r="I22" s="48"/>
      <c r="J22" s="50">
        <f>D17*0.6/3.05</f>
        <v>255.73770491803279</v>
      </c>
      <c r="K22" s="51">
        <v>50</v>
      </c>
      <c r="L22" s="50">
        <f>J22/K22</f>
        <v>5.1147540983606561</v>
      </c>
      <c r="M22" s="56"/>
    </row>
    <row r="23" spans="2:13" x14ac:dyDescent="0.25">
      <c r="B23" s="5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56"/>
    </row>
    <row r="24" spans="2:13" ht="15.75" thickBot="1" x14ac:dyDescent="0.3">
      <c r="B24" s="57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9"/>
    </row>
  </sheetData>
  <mergeCells count="12">
    <mergeCell ref="L4:L5"/>
    <mergeCell ref="C14:E14"/>
    <mergeCell ref="C16:E16"/>
    <mergeCell ref="J16:J17"/>
    <mergeCell ref="K16:K17"/>
    <mergeCell ref="L16:L17"/>
    <mergeCell ref="D17:E17"/>
    <mergeCell ref="C2:E2"/>
    <mergeCell ref="C4:E4"/>
    <mergeCell ref="D5:E5"/>
    <mergeCell ref="J4:J5"/>
    <mergeCell ref="K4:K5"/>
  </mergeCells>
  <printOptions horizontalCentered="1"/>
  <pageMargins left="0.31496062992125984" right="0.31496062992125984" top="0.39370078740157483" bottom="0.39370078740157483" header="0.39370078740157483" footer="0.39370078740157483"/>
  <pageSetup paperSize="9" orientation="landscape" r:id="rId1"/>
  <ignoredErrors>
    <ignoredError sqref="L7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FORRO MINERAL</vt:lpstr>
      <vt:lpstr>PLACA GESSO</vt:lpstr>
      <vt:lpstr>PRODUTOS</vt:lpstr>
      <vt:lpstr>CLIENTES</vt:lpstr>
      <vt:lpstr>CALCULO 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Pessoal</dc:creator>
  <cp:lastModifiedBy>Paulo Jetro</cp:lastModifiedBy>
  <cp:lastPrinted>2018-02-28T12:00:32Z</cp:lastPrinted>
  <dcterms:created xsi:type="dcterms:W3CDTF">2017-08-16T16:20:19Z</dcterms:created>
  <dcterms:modified xsi:type="dcterms:W3CDTF">2018-03-28T15:08:49Z</dcterms:modified>
</cp:coreProperties>
</file>