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advanced\backend\web\uploads\"/>
    </mc:Choice>
  </mc:AlternateContent>
  <bookViews>
    <workbookView xWindow="0" yWindow="0" windowWidth="20490" windowHeight="8235"/>
  </bookViews>
  <sheets>
    <sheet name="Planning GH" sheetId="1" r:id="rId1"/>
    <sheet name="Default crop schedules" sheetId="5" r:id="rId2"/>
    <sheet name="Planning nursery" sheetId="2" r:id="rId3"/>
    <sheet name="Compartments" sheetId="3" r:id="rId4"/>
    <sheet name="Formules" sheetId="4" state="hidden" r:id="rId5"/>
  </sheets>
  <definedNames>
    <definedName name="_xlnm._FilterDatabase" localSheetId="0" hidden="1">'Planning GH'!$A$3:$BE$65</definedName>
    <definedName name="_xlnm.Print_Area" localSheetId="0">'Planning GH'!$C$105:$AB$108</definedName>
    <definedName name="_xlnm.Print_Titles" localSheetId="0">'Planning GH'!$3:$3</definedName>
  </definedNames>
  <calcPr calcId="162913"/>
</workbook>
</file>

<file path=xl/calcChain.xml><?xml version="1.0" encoding="utf-8"?>
<calcChain xmlns="http://schemas.openxmlformats.org/spreadsheetml/2006/main">
  <c r="AH7" i="5" l="1"/>
  <c r="AH17" i="5"/>
  <c r="AF16" i="5"/>
  <c r="AE6" i="5"/>
  <c r="AH6" i="5" s="1"/>
  <c r="AE5" i="5"/>
  <c r="AF10" i="5"/>
  <c r="AY17" i="5"/>
  <c r="AU17" i="5"/>
  <c r="AJ17" i="5"/>
  <c r="AK17" i="5"/>
  <c r="P17" i="5"/>
  <c r="O17" i="5"/>
  <c r="N17" i="5"/>
  <c r="AY16" i="5"/>
  <c r="AU16" i="5"/>
  <c r="AE16" i="5"/>
  <c r="P16" i="5"/>
  <c r="Z16" i="5"/>
  <c r="AB16" i="5" s="1"/>
  <c r="O16" i="5"/>
  <c r="N16" i="5"/>
  <c r="AY15" i="5"/>
  <c r="AU15" i="5"/>
  <c r="AF15" i="5"/>
  <c r="AE15" i="5"/>
  <c r="AH15" i="5"/>
  <c r="AJ15" i="5" s="1"/>
  <c r="P15" i="5"/>
  <c r="Z15" i="5" s="1"/>
  <c r="AB15" i="5" s="1"/>
  <c r="O15" i="5"/>
  <c r="N15" i="5"/>
  <c r="AY14" i="5"/>
  <c r="AU14" i="5"/>
  <c r="AH14" i="5"/>
  <c r="AJ14" i="5"/>
  <c r="AK14" i="5" s="1"/>
  <c r="AM14" i="5" s="1"/>
  <c r="P14" i="5"/>
  <c r="Y14" i="5"/>
  <c r="AA14" i="5" s="1"/>
  <c r="O14" i="5"/>
  <c r="N14" i="5"/>
  <c r="AY13" i="5"/>
  <c r="AU13" i="5"/>
  <c r="AF13" i="5"/>
  <c r="AE13" i="5"/>
  <c r="AH13" i="5"/>
  <c r="AJ13" i="5" s="1"/>
  <c r="AK13" i="5" s="1"/>
  <c r="AL13" i="5" s="1"/>
  <c r="AM13" i="5" s="1"/>
  <c r="P13" i="5"/>
  <c r="Z13" i="5" s="1"/>
  <c r="AB13" i="5" s="1"/>
  <c r="O13" i="5"/>
  <c r="N13" i="5"/>
  <c r="AY12" i="5"/>
  <c r="AU12" i="5"/>
  <c r="AF12" i="5"/>
  <c r="AE12" i="5"/>
  <c r="AH12" i="5" s="1"/>
  <c r="AJ12" i="5" s="1"/>
  <c r="AK12" i="5" s="1"/>
  <c r="AL12" i="5" s="1"/>
  <c r="AM12" i="5" s="1"/>
  <c r="P12" i="5"/>
  <c r="Z12" i="5"/>
  <c r="AB12" i="5" s="1"/>
  <c r="O12" i="5"/>
  <c r="N12" i="5"/>
  <c r="AY11" i="5"/>
  <c r="AU11" i="5"/>
  <c r="AF11" i="5"/>
  <c r="AE11" i="5"/>
  <c r="AH11" i="5"/>
  <c r="AJ11" i="5" s="1"/>
  <c r="AK11" i="5" s="1"/>
  <c r="AL11" i="5" s="1"/>
  <c r="AM11" i="5" s="1"/>
  <c r="P11" i="5"/>
  <c r="Z11" i="5" s="1"/>
  <c r="AB11" i="5" s="1"/>
  <c r="O11" i="5"/>
  <c r="N11" i="5"/>
  <c r="AY10" i="5"/>
  <c r="AU10" i="5"/>
  <c r="AE10" i="5"/>
  <c r="AH10" i="5" s="1"/>
  <c r="AJ10" i="5" s="1"/>
  <c r="AK10" i="5" s="1"/>
  <c r="AL10" i="5" s="1"/>
  <c r="AM10" i="5" s="1"/>
  <c r="P10" i="5"/>
  <c r="Y10" i="5" s="1"/>
  <c r="O10" i="5"/>
  <c r="N10" i="5"/>
  <c r="AY9" i="5"/>
  <c r="AU9" i="5"/>
  <c r="AF9" i="5"/>
  <c r="AE9" i="5"/>
  <c r="AH9" i="5" s="1"/>
  <c r="AJ9" i="5" s="1"/>
  <c r="P9" i="5"/>
  <c r="Y9" i="5" s="1"/>
  <c r="AA9" i="5" s="1"/>
  <c r="O9" i="5"/>
  <c r="N9" i="5"/>
  <c r="AY8" i="5"/>
  <c r="AU8" i="5"/>
  <c r="AF8" i="5"/>
  <c r="AE8" i="5"/>
  <c r="AH8" i="5"/>
  <c r="AJ8" i="5" s="1"/>
  <c r="P8" i="5"/>
  <c r="Y8" i="5" s="1"/>
  <c r="O8" i="5"/>
  <c r="N8" i="5"/>
  <c r="AY7" i="5"/>
  <c r="AU7" i="5"/>
  <c r="AJ7" i="5"/>
  <c r="AK7" i="5" s="1"/>
  <c r="AL7" i="5" s="1"/>
  <c r="P7" i="5"/>
  <c r="Y7" i="5"/>
  <c r="O7" i="5"/>
  <c r="N7" i="5"/>
  <c r="AY6" i="5"/>
  <c r="AU6" i="5"/>
  <c r="AF6" i="5"/>
  <c r="AJ6" i="5"/>
  <c r="AK6" i="5" s="1"/>
  <c r="AM6" i="5" s="1"/>
  <c r="P6" i="5"/>
  <c r="Y6" i="5" s="1"/>
  <c r="O6" i="5"/>
  <c r="N6" i="5"/>
  <c r="AY5" i="5"/>
  <c r="AU5" i="5"/>
  <c r="AF5" i="5"/>
  <c r="AJ5" i="5" s="1"/>
  <c r="AH5" i="5"/>
  <c r="P5" i="5"/>
  <c r="Y5" i="5" s="1"/>
  <c r="O5" i="5"/>
  <c r="N5" i="5"/>
  <c r="AH16" i="5"/>
  <c r="AJ16" i="5" s="1"/>
  <c r="AL14" i="5"/>
  <c r="T8" i="5"/>
  <c r="T9" i="5"/>
  <c r="T10" i="5"/>
  <c r="T6" i="5"/>
  <c r="T5" i="5"/>
  <c r="T11" i="5"/>
  <c r="Y11" i="5"/>
  <c r="AA11" i="5" s="1"/>
  <c r="T13" i="5"/>
  <c r="Y13" i="5"/>
  <c r="AA13" i="5"/>
  <c r="T15" i="5"/>
  <c r="Y15" i="5"/>
  <c r="AA15" i="5" s="1"/>
  <c r="Y16" i="5"/>
  <c r="T7" i="5"/>
  <c r="T12" i="5"/>
  <c r="Y12" i="5"/>
  <c r="AA12" i="5"/>
  <c r="T14" i="5"/>
  <c r="T16" i="5"/>
  <c r="T17" i="5"/>
  <c r="S15" i="5"/>
  <c r="AL6" i="5"/>
  <c r="AA7" i="5"/>
  <c r="Z5" i="5"/>
  <c r="AB5" i="5"/>
  <c r="Z6" i="5"/>
  <c r="AB6" i="5"/>
  <c r="Z8" i="5"/>
  <c r="AB8" i="5"/>
  <c r="Z10" i="5"/>
  <c r="AB10" i="5"/>
  <c r="Y17" i="5"/>
  <c r="AL17" i="5"/>
  <c r="S12" i="5"/>
  <c r="S11" i="5"/>
  <c r="S13" i="5"/>
  <c r="AA16" i="5"/>
  <c r="S16" i="5"/>
  <c r="AA17" i="5"/>
  <c r="AM17" i="5"/>
  <c r="AC17" i="5"/>
  <c r="AO17" i="5"/>
  <c r="AP17" i="5"/>
  <c r="D4" i="3"/>
  <c r="B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C4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G8" i="2"/>
  <c r="G7" i="2"/>
  <c r="D1" i="3"/>
  <c r="C1" i="3"/>
  <c r="AS8" i="5"/>
  <c r="AS14" i="5"/>
  <c r="AS13" i="5"/>
  <c r="AS16" i="5"/>
  <c r="AS15" i="5"/>
  <c r="AS12" i="5"/>
  <c r="AS6" i="5"/>
  <c r="AS11" i="5"/>
  <c r="AS5" i="5"/>
  <c r="AS10" i="5"/>
  <c r="AS9" i="5"/>
  <c r="AS7" i="5"/>
  <c r="AS17" i="5"/>
  <c r="AK5" i="5" l="1"/>
  <c r="AM5" i="5" s="1"/>
  <c r="AL5" i="5"/>
  <c r="AL8" i="5"/>
  <c r="AK8" i="5"/>
  <c r="AM8" i="5" s="1"/>
  <c r="AL9" i="5"/>
  <c r="AK9" i="5"/>
  <c r="AM9" i="5" s="1"/>
  <c r="AA6" i="5"/>
  <c r="S6" i="5"/>
  <c r="AC11" i="5"/>
  <c r="AO11" i="5"/>
  <c r="AP11" i="5" s="1"/>
  <c r="AO13" i="5"/>
  <c r="AP13" i="5" s="1"/>
  <c r="AC13" i="5"/>
  <c r="AK15" i="5"/>
  <c r="AM15" i="5" s="1"/>
  <c r="AL15" i="5"/>
  <c r="AL16" i="5"/>
  <c r="AK16" i="5"/>
  <c r="AM16" i="5" s="1"/>
  <c r="S5" i="5"/>
  <c r="AA5" i="5"/>
  <c r="AC6" i="5"/>
  <c r="AO6" i="5"/>
  <c r="AP6" i="5" s="1"/>
  <c r="AM7" i="5"/>
  <c r="AC7" i="5" s="1"/>
  <c r="AO7" i="5"/>
  <c r="AP7" i="5" s="1"/>
  <c r="AA10" i="5"/>
  <c r="S10" i="5"/>
  <c r="AC12" i="5"/>
  <c r="AO12" i="5"/>
  <c r="AP12" i="5" s="1"/>
  <c r="AC14" i="5"/>
  <c r="AO14" i="5"/>
  <c r="AP14" i="5" s="1"/>
  <c r="AA8" i="5"/>
  <c r="S8" i="5"/>
  <c r="AC10" i="5"/>
  <c r="AO10" i="5"/>
  <c r="AP10" i="5" s="1"/>
  <c r="AO16" i="5" l="1"/>
  <c r="AP16" i="5" s="1"/>
  <c r="AC16" i="5"/>
  <c r="AO8" i="5"/>
  <c r="AP8" i="5" s="1"/>
  <c r="AC8" i="5"/>
  <c r="AO9" i="5"/>
  <c r="AP9" i="5" s="1"/>
  <c r="AC9" i="5"/>
  <c r="AC15" i="5"/>
  <c r="AO15" i="5"/>
  <c r="AP15" i="5" s="1"/>
  <c r="AC5" i="5"/>
  <c r="AO5" i="5"/>
  <c r="AP5" i="5" s="1"/>
</calcChain>
</file>

<file path=xl/comments1.xml><?xml version="1.0" encoding="utf-8"?>
<comments xmlns="http://schemas.openxmlformats.org/spreadsheetml/2006/main">
  <authors>
    <author>fvds</author>
    <author>nmedina</author>
    <author>pave</author>
    <author>RIZ</author>
  </authors>
  <commentList>
    <comment ref="C54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Early emasculation, due to early release of pollen
</t>
        </r>
      </text>
    </comment>
    <comment ref="AA65" authorId="1" shapeId="0">
      <text>
        <r>
          <rPr>
            <b/>
            <sz val="10"/>
            <color indexed="81"/>
            <rFont val="Tahoma"/>
            <family val="2"/>
          </rPr>
          <t>nmedina:</t>
        </r>
        <r>
          <rPr>
            <sz val="10"/>
            <color indexed="81"/>
            <rFont val="Tahoma"/>
            <family val="2"/>
          </rPr>
          <t xml:space="preserve">
4500 plants in nursery, try to tranplant males in different comp.</t>
        </r>
      </text>
    </comment>
    <comment ref="E88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variety is cancelled
</t>
        </r>
      </text>
    </comment>
    <comment ref="E92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variety is cancelled
</t>
        </r>
      </text>
    </comment>
    <comment ref="C114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14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15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15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16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16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17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E117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MS marker does not work
</t>
        </r>
      </text>
    </comment>
    <comment ref="AJ117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18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18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19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19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20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20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21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21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22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22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23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23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24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24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25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25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26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26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27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27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28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28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29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30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30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31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31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32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32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33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33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34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34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35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35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36" authorId="0" shapeId="0">
      <text>
        <r>
          <rPr>
            <b/>
            <sz val="8"/>
            <color indexed="81"/>
            <rFont val="Tahoma"/>
            <family val="2"/>
          </rPr>
          <t xml:space="preserve">fvds:DNA sampling after marking all plants in the compartment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36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37" authorId="0" shapeId="0">
      <text>
        <r>
          <rPr>
            <b/>
            <sz val="8"/>
            <color indexed="81"/>
            <rFont val="Tahoma"/>
            <family val="2"/>
          </rPr>
          <t xml:space="preserve">fvds:DNA sampling after marking all plants in the compartment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37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38" authorId="0" shapeId="0">
      <text>
        <r>
          <rPr>
            <b/>
            <sz val="8"/>
            <color indexed="81"/>
            <rFont val="Tahoma"/>
            <family val="2"/>
          </rPr>
          <t xml:space="preserve">fvds:DNA sampling after marking all plants in the compartment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38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39" authorId="0" shapeId="0">
      <text>
        <r>
          <rPr>
            <b/>
            <sz val="8"/>
            <color indexed="81"/>
            <rFont val="Tahoma"/>
            <family val="2"/>
          </rPr>
          <t xml:space="preserve">fvds:DNA sampling after marking all plants in the compartment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39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40" authorId="0" shapeId="0">
      <text>
        <r>
          <rPr>
            <b/>
            <sz val="8"/>
            <color indexed="81"/>
            <rFont val="Tahoma"/>
            <family val="2"/>
          </rPr>
          <t xml:space="preserve">fvds:DNA sampling after marking all plants in the compartment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40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41" authorId="0" shapeId="0">
      <text>
        <r>
          <rPr>
            <b/>
            <sz val="8"/>
            <color indexed="81"/>
            <rFont val="Tahoma"/>
            <family val="2"/>
          </rPr>
          <t xml:space="preserve">fvds:DNA sampling after marking all plants in the compartment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41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42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E142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MS marker does not work
</t>
        </r>
      </text>
    </comment>
    <comment ref="AJ142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43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43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Only 1 step pollination
</t>
        </r>
      </text>
    </comment>
    <comment ref="C146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K146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if order is reached, you may stop pollination earlier. </t>
        </r>
      </text>
    </comment>
    <comment ref="C147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K147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if order is reached, you may stop pollination earlier. </t>
        </r>
      </text>
    </comment>
    <comment ref="C148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K148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if order is reached, you may stop pollination earlier. </t>
        </r>
      </text>
    </comment>
    <comment ref="C149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K149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if order is reached, you may stop pollination earlier. </t>
        </r>
      </text>
    </comment>
    <comment ref="C150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K150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if order is reached, you may stop pollination earlier. </t>
        </r>
      </text>
    </comment>
    <comment ref="C151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K151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if order is reached, you may stop pollination earlier. </t>
        </r>
      </text>
    </comment>
    <comment ref="C152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K152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if order is reached, you may stop pollination earlier. </t>
        </r>
      </text>
    </comment>
    <comment ref="C153" authorId="0" shapeId="0">
      <text>
        <r>
          <rPr>
            <b/>
            <sz val="8"/>
            <color indexed="81"/>
            <rFont val="Tahoma"/>
            <family val="2"/>
          </rPr>
          <t xml:space="preserve">fvds:Male DNA sampling in the compartment, mark all plants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K153" authorId="0" shapeId="0">
      <text>
        <r>
          <rPr>
            <b/>
            <sz val="8"/>
            <color indexed="81"/>
            <rFont val="Tahoma"/>
            <family val="2"/>
          </rPr>
          <t>fvds:</t>
        </r>
        <r>
          <rPr>
            <sz val="8"/>
            <color indexed="81"/>
            <rFont val="Tahoma"/>
            <family val="2"/>
          </rPr>
          <t xml:space="preserve">
if order is reached, you may stop pollination earlier. </t>
        </r>
      </text>
    </comment>
    <comment ref="AD220" authorId="2" shapeId="0">
      <text>
        <r>
          <rPr>
            <b/>
            <sz val="9"/>
            <color indexed="81"/>
            <rFont val="Tahoma"/>
            <family val="2"/>
          </rPr>
          <t>pave: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CANCELLED!!!</t>
        </r>
      </text>
    </comment>
    <comment ref="AD221" authorId="2" shapeId="0">
      <text>
        <r>
          <rPr>
            <b/>
            <sz val="9"/>
            <color indexed="81"/>
            <rFont val="Tahoma"/>
            <family val="2"/>
          </rPr>
          <t>pave: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CANCELLED!!!</t>
        </r>
      </text>
    </comment>
    <comment ref="AD258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era 28 de Ago pero no llego la semilla a tiempo
</t>
        </r>
      </text>
    </comment>
    <comment ref="AE258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era 11 de Sep pero la semilla no llego a tiempo</t>
        </r>
      </text>
    </comment>
    <comment ref="AD259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7 de Sep
</t>
        </r>
      </text>
    </comment>
    <comment ref="AE259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21 de Sep
</t>
        </r>
      </text>
    </comment>
    <comment ref="AD269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Tenía FS 12-Oct-12
</t>
        </r>
      </text>
    </comment>
    <comment ref="AE269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Tenía FS 26-Oct-12
</t>
        </r>
      </text>
    </comment>
    <comment ref="AD270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Tenía FS 12-Oct-12
</t>
        </r>
      </text>
    </comment>
    <comment ref="AE270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Tenía FS 26-Oct-12 
Retraso por SAGARPA</t>
        </r>
      </text>
    </comment>
    <comment ref="AD271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Tenía FS 12-Oct-12
</t>
        </r>
      </text>
    </comment>
    <comment ref="AE271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Tenía FS 26-Oct-12
</t>
        </r>
      </text>
    </comment>
    <comment ref="AD272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Tenía FS 12-Oct-12</t>
        </r>
      </text>
    </comment>
    <comment ref="AE272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Tenía FS 26-Oct-12
</t>
        </r>
      </text>
    </comment>
    <comment ref="AD274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3 de Sep
</t>
        </r>
      </text>
    </comment>
    <comment ref="AE274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17 de Sep
</t>
        </r>
      </text>
    </comment>
    <comment ref="AD275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3 de Sep</t>
        </r>
      </text>
    </comment>
    <comment ref="AE275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17 de Sep</t>
        </r>
      </text>
    </comment>
    <comment ref="AD276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3 de Sep</t>
        </r>
      </text>
    </comment>
    <comment ref="AE276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17 de Sep</t>
        </r>
      </text>
    </comment>
    <comment ref="AD277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3 de Sep</t>
        </r>
      </text>
    </comment>
    <comment ref="AE277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17 de Sep</t>
        </r>
      </text>
    </comment>
    <comment ref="AD278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3 de Sep</t>
        </r>
      </text>
    </comment>
    <comment ref="AE278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17 de Sep</t>
        </r>
      </text>
    </comment>
    <comment ref="AD279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3 de Sep</t>
        </r>
      </text>
    </comment>
    <comment ref="AE279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17 de Sep</t>
        </r>
      </text>
    </comment>
    <comment ref="AD280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3 de Sep</t>
        </r>
      </text>
    </comment>
    <comment ref="AE280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17 de Sep</t>
        </r>
      </text>
    </comment>
    <comment ref="AD281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3 de Sep</t>
        </r>
      </text>
    </comment>
    <comment ref="AE281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17 de Sep</t>
        </r>
      </text>
    </comment>
    <comment ref="AD282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3 de Sep</t>
        </r>
      </text>
    </comment>
    <comment ref="AE282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17 de Sep</t>
        </r>
      </text>
    </comment>
    <comment ref="AD283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3 de Sep</t>
        </r>
      </text>
    </comment>
    <comment ref="AE283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17 de Sep</t>
        </r>
      </text>
    </comment>
    <comment ref="AD284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3 de Sep</t>
        </r>
      </text>
    </comment>
    <comment ref="AE284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17 de Sep</t>
        </r>
      </text>
    </comment>
    <comment ref="AD292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era 28 de Ago pero la semilla no llego a tiempo
</t>
        </r>
      </text>
    </comment>
    <comment ref="AE292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era 11 de Sep pero la semilla no llego a tiempo
</t>
        </r>
      </text>
    </comment>
    <comment ref="AD293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era 28 de Ago pero no llego la semilla</t>
        </r>
      </text>
    </comment>
    <comment ref="AE293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era 11 de Sep pero no llego la semilla a tiempo</t>
        </r>
      </text>
    </comment>
    <comment ref="AD308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Tenía FS 14-Sep-12
</t>
        </r>
      </text>
    </comment>
    <comment ref="AE308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Tenía fecha de siembra 28-Sep-12</t>
        </r>
      </text>
    </comment>
    <comment ref="AD309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Tenía FS 14-Sep-12
</t>
        </r>
      </text>
    </comment>
    <comment ref="AE309" authorId="3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Tenía FS 28-Sep-12
</t>
        </r>
      </text>
    </comment>
  </commentList>
</comments>
</file>

<file path=xl/sharedStrings.xml><?xml version="1.0" encoding="utf-8"?>
<sst xmlns="http://schemas.openxmlformats.org/spreadsheetml/2006/main" count="2702" uniqueCount="832">
  <si>
    <t>Variety</t>
  </si>
  <si>
    <t>Order date</t>
  </si>
  <si>
    <t>surface</t>
  </si>
  <si>
    <t>Compart-ment</t>
  </si>
  <si>
    <t>Steam desinfection</t>
  </si>
  <si>
    <t>Duration of the crop</t>
  </si>
  <si>
    <t>Requested delivery date</t>
  </si>
  <si>
    <t>Check delivery date</t>
  </si>
  <si>
    <t>Change date</t>
  </si>
  <si>
    <t>Remarks</t>
  </si>
  <si>
    <t>Default crop schedules</t>
  </si>
  <si>
    <t>Tomato</t>
  </si>
  <si>
    <t>Seed production</t>
  </si>
  <si>
    <t>Rootstock</t>
  </si>
  <si>
    <t>Grow out</t>
  </si>
  <si>
    <t>Melon</t>
  </si>
  <si>
    <t>seed production</t>
  </si>
  <si>
    <t>DH and crossings block</t>
  </si>
  <si>
    <t>Squash</t>
  </si>
  <si>
    <t>Cucumber</t>
  </si>
  <si>
    <t>Long</t>
  </si>
  <si>
    <t>Mini</t>
  </si>
  <si>
    <t>Gherkin</t>
  </si>
  <si>
    <t>Cucumber/Gherkin</t>
  </si>
  <si>
    <t>Eggplant</t>
  </si>
  <si>
    <t>Pepper</t>
  </si>
  <si>
    <t>Surface</t>
  </si>
  <si>
    <t>Width</t>
  </si>
  <si>
    <t>Substrate</t>
  </si>
  <si>
    <t>Plantingdistance</t>
  </si>
  <si>
    <t>Calc. yield</t>
  </si>
  <si>
    <t>Net length</t>
  </si>
  <si>
    <t>g/pl
RZ</t>
  </si>
  <si>
    <t>Red colour is default</t>
  </si>
  <si>
    <t>Black colour is realised</t>
  </si>
  <si>
    <t>AB 301</t>
  </si>
  <si>
    <t>AB 902</t>
  </si>
  <si>
    <t>PA 034</t>
  </si>
  <si>
    <t>PA 200</t>
  </si>
  <si>
    <t>PA 105</t>
  </si>
  <si>
    <t>PA 488</t>
  </si>
  <si>
    <t>PA 019</t>
  </si>
  <si>
    <t>PA 121</t>
  </si>
  <si>
    <t>PA 500</t>
  </si>
  <si>
    <t>PA 828</t>
  </si>
  <si>
    <t>year</t>
  </si>
  <si>
    <t>TB 031</t>
  </si>
  <si>
    <t>TB 187</t>
  </si>
  <si>
    <t>TB 290</t>
  </si>
  <si>
    <t>TB 463</t>
  </si>
  <si>
    <t>TB 882</t>
  </si>
  <si>
    <t>TT 802</t>
  </si>
  <si>
    <t>TS 786</t>
  </si>
  <si>
    <t>TS 800</t>
  </si>
  <si>
    <t>TX 308</t>
  </si>
  <si>
    <t>TX 415</t>
  </si>
  <si>
    <t>TT 136</t>
  </si>
  <si>
    <t>TT 993</t>
  </si>
  <si>
    <t>TX 014</t>
  </si>
  <si>
    <t>TX 019</t>
  </si>
  <si>
    <t>KK 753</t>
  </si>
  <si>
    <t>MK 272</t>
  </si>
  <si>
    <t>February</t>
  </si>
  <si>
    <t>TB 001</t>
  </si>
  <si>
    <t>Nursery planning</t>
  </si>
  <si>
    <t>Compartments:</t>
  </si>
  <si>
    <t>Sowing</t>
  </si>
  <si>
    <t>number</t>
  </si>
  <si>
    <t>Tidal</t>
  </si>
  <si>
    <t>nr of floors</t>
  </si>
  <si>
    <t>MS</t>
  </si>
  <si>
    <t>pl/m2</t>
  </si>
  <si>
    <t>nr of trays</t>
  </si>
  <si>
    <t>nr/pl</t>
  </si>
  <si>
    <t>TB 677</t>
  </si>
  <si>
    <t>TX 028</t>
  </si>
  <si>
    <t>TR 722</t>
  </si>
  <si>
    <t>TT 111</t>
  </si>
  <si>
    <t>Gross length</t>
  </si>
  <si>
    <t>Number of rows</t>
  </si>
  <si>
    <t>Gross surface</t>
  </si>
  <si>
    <t>Net surface</t>
  </si>
  <si>
    <t>(lengte * 100 / plantafst) * (ratio F / tot rat) * aant rijen</t>
  </si>
  <si>
    <t>Net number of female plants</t>
  </si>
  <si>
    <t>Net number of male plants</t>
  </si>
  <si>
    <t>(lengte * 100 / plantafst) * (ratio M / tot rat) * aant rijen</t>
  </si>
  <si>
    <t xml:space="preserve"> </t>
  </si>
  <si>
    <t>Female pl. for nursery</t>
  </si>
  <si>
    <t>Male pl. for nursery</t>
  </si>
  <si>
    <t>netto pl M * 1,15</t>
  </si>
  <si>
    <t>x</t>
  </si>
  <si>
    <t>als ( MS = 0  ; netto pl F * 1,15 ; als (MS = 50% of MS = 100% ;  netto pl F * 1,15 / MS ; "check MS" ))</t>
  </si>
  <si>
    <t>Female prod. code</t>
  </si>
  <si>
    <t>Male prod. code</t>
  </si>
  <si>
    <t>als(harv beg+14 &gt; del date +21; check!; als (harv beg + 14 &gt; del date; check; ok)</t>
  </si>
  <si>
    <t>Crop</t>
  </si>
  <si>
    <t>Order</t>
  </si>
  <si>
    <t>SS rec. date</t>
  </si>
  <si>
    <t>Nr of rows</t>
  </si>
  <si>
    <t>Female</t>
  </si>
  <si>
    <t>Male</t>
  </si>
  <si>
    <t>Net nr of plants</t>
  </si>
  <si>
    <t>Ratio</t>
  </si>
  <si>
    <r>
      <t xml:space="preserve">Sowing </t>
    </r>
    <r>
      <rPr>
        <b/>
        <sz val="10"/>
        <rFont val="Arial"/>
        <family val="2"/>
      </rPr>
      <t>M</t>
    </r>
    <r>
      <rPr>
        <sz val="10"/>
        <rFont val="Arial"/>
        <family val="2"/>
      </rPr>
      <t>ale</t>
    </r>
  </si>
  <si>
    <r>
      <t xml:space="preserve">Sowing </t>
    </r>
    <r>
      <rPr>
        <b/>
        <sz val="10"/>
        <rFont val="Arial"/>
        <family val="2"/>
      </rPr>
      <t>F</t>
    </r>
    <r>
      <rPr>
        <sz val="10"/>
        <rFont val="Arial"/>
        <family val="2"/>
      </rPr>
      <t>emale</t>
    </r>
  </si>
  <si>
    <r>
      <t xml:space="preserve">Realised nr of plants </t>
    </r>
    <r>
      <rPr>
        <b/>
        <sz val="10"/>
        <rFont val="Arial"/>
        <family val="2"/>
      </rPr>
      <t>M</t>
    </r>
    <r>
      <rPr>
        <sz val="10"/>
        <rFont val="Arial"/>
        <family val="2"/>
      </rPr>
      <t>ale</t>
    </r>
  </si>
  <si>
    <r>
      <t xml:space="preserve">Realised nr of plants </t>
    </r>
    <r>
      <rPr>
        <b/>
        <sz val="10"/>
        <rFont val="Arial"/>
        <family val="2"/>
      </rPr>
      <t>F</t>
    </r>
    <r>
      <rPr>
        <sz val="10"/>
        <rFont val="Arial"/>
        <family val="2"/>
      </rPr>
      <t>emale</t>
    </r>
  </si>
  <si>
    <r>
      <t xml:space="preserve">Trans-planting </t>
    </r>
    <r>
      <rPr>
        <b/>
        <sz val="10"/>
        <rFont val="Arial"/>
        <family val="2"/>
      </rPr>
      <t>M</t>
    </r>
    <r>
      <rPr>
        <sz val="10"/>
        <rFont val="Arial"/>
        <family val="2"/>
      </rPr>
      <t>ale</t>
    </r>
  </si>
  <si>
    <r>
      <t xml:space="preserve">Trans-planting </t>
    </r>
    <r>
      <rPr>
        <b/>
        <sz val="10"/>
        <rFont val="Arial"/>
        <family val="2"/>
      </rPr>
      <t>F</t>
    </r>
    <r>
      <rPr>
        <sz val="10"/>
        <rFont val="Arial"/>
        <family val="2"/>
      </rPr>
      <t>emale</t>
    </r>
  </si>
  <si>
    <t>New estimation</t>
  </si>
  <si>
    <t>Crop 1</t>
  </si>
  <si>
    <t>Year</t>
  </si>
  <si>
    <t>Pollination</t>
  </si>
  <si>
    <t>x2</t>
  </si>
  <si>
    <t>x3</t>
  </si>
  <si>
    <t>x4</t>
  </si>
  <si>
    <t>Harvest</t>
  </si>
  <si>
    <t>From..</t>
  </si>
  <si>
    <t>Until ..</t>
  </si>
  <si>
    <t>From ..</t>
  </si>
  <si>
    <t>Until..</t>
  </si>
  <si>
    <t>Batch numbers F</t>
  </si>
  <si>
    <t>Batch numbers M</t>
  </si>
  <si>
    <t>SS received F</t>
  </si>
  <si>
    <t>SS used F</t>
  </si>
  <si>
    <t>SS received M</t>
  </si>
  <si>
    <t>SS used M</t>
  </si>
  <si>
    <t>Crop 2</t>
  </si>
  <si>
    <t xml:space="preserve">Female </t>
  </si>
  <si>
    <t xml:space="preserve">Male </t>
  </si>
  <si>
    <t xml:space="preserve">Female  </t>
  </si>
  <si>
    <t xml:space="preserve">Male  </t>
  </si>
  <si>
    <t>Difference estimate - order</t>
  </si>
  <si>
    <t>Female2</t>
  </si>
  <si>
    <t>Male2</t>
  </si>
  <si>
    <t>TO5623</t>
  </si>
  <si>
    <t>PA5062</t>
  </si>
  <si>
    <t>TO5616</t>
  </si>
  <si>
    <t>TX5681</t>
  </si>
  <si>
    <t>TR5515</t>
  </si>
  <si>
    <t>TB5202</t>
  </si>
  <si>
    <t>PA5198</t>
  </si>
  <si>
    <t>PA5185</t>
  </si>
  <si>
    <t>PA5075</t>
  </si>
  <si>
    <t>AB5902</t>
  </si>
  <si>
    <t>AB5480</t>
  </si>
  <si>
    <t>AB5018</t>
  </si>
  <si>
    <t>AB5044</t>
  </si>
  <si>
    <t>MK5832</t>
  </si>
  <si>
    <t>MK5838</t>
  </si>
  <si>
    <t>KK5600</t>
  </si>
  <si>
    <t>KK5692</t>
  </si>
  <si>
    <t>TB5669</t>
  </si>
  <si>
    <t>TB5329</t>
  </si>
  <si>
    <t>TB5607</t>
  </si>
  <si>
    <t>TO5386</t>
  </si>
  <si>
    <t>TB5234</t>
  </si>
  <si>
    <t>TB5235</t>
  </si>
  <si>
    <t>TB5766</t>
  </si>
  <si>
    <t>TO5120</t>
  </si>
  <si>
    <t>TB5882</t>
  </si>
  <si>
    <t>TB5880</t>
  </si>
  <si>
    <t>TO5494</t>
  </si>
  <si>
    <t>TS5295</t>
  </si>
  <si>
    <t>TS5312</t>
  </si>
  <si>
    <t>TR5861</t>
  </si>
  <si>
    <t>TS5607</t>
  </si>
  <si>
    <t>TB5490</t>
  </si>
  <si>
    <t>TB5578</t>
  </si>
  <si>
    <t>PA6302</t>
  </si>
  <si>
    <t>PA5201</t>
  </si>
  <si>
    <t>PA5156</t>
  </si>
  <si>
    <t>PA5096</t>
  </si>
  <si>
    <t>PA5162</t>
  </si>
  <si>
    <t>PA5163</t>
  </si>
  <si>
    <t>PA5079</t>
  </si>
  <si>
    <t>PA5081</t>
  </si>
  <si>
    <t>PA5501</t>
  </si>
  <si>
    <t>PA5135</t>
  </si>
  <si>
    <t>PA5110</t>
  </si>
  <si>
    <t>TX5848</t>
  </si>
  <si>
    <t>TX5900</t>
  </si>
  <si>
    <t>TR5619</t>
  </si>
  <si>
    <t>TX5675</t>
  </si>
  <si>
    <t>TR5845</t>
  </si>
  <si>
    <t>TB5677</t>
  </si>
  <si>
    <t>TB5101</t>
  </si>
  <si>
    <t>TR5207</t>
  </si>
  <si>
    <t>TR5567</t>
  </si>
  <si>
    <t>TR5513</t>
  </si>
  <si>
    <t>TB5130</t>
  </si>
  <si>
    <t>100468999/100469000</t>
  </si>
  <si>
    <t>100506300/100506301</t>
  </si>
  <si>
    <t>100448297/100489369</t>
  </si>
  <si>
    <t>100347715/100463510/100463511</t>
  </si>
  <si>
    <t>0.004kg</t>
  </si>
  <si>
    <t>0.002kg</t>
  </si>
  <si>
    <t>100492728/100492729</t>
  </si>
  <si>
    <t>100514166/100514171</t>
  </si>
  <si>
    <t>100496609/100496611</t>
  </si>
  <si>
    <t>100206610/100461594</t>
  </si>
  <si>
    <t>0.003kg</t>
  </si>
  <si>
    <t>100463924/100516028</t>
  </si>
  <si>
    <t>100489651/100489652</t>
  </si>
  <si>
    <t>100514186/100514188</t>
  </si>
  <si>
    <t>100325448/100325449</t>
  </si>
  <si>
    <t>yes</t>
  </si>
  <si>
    <t>Contract number</t>
  </si>
  <si>
    <t>Delivered all 
yes/no</t>
  </si>
  <si>
    <t>AB 159</t>
  </si>
  <si>
    <t>AB5103</t>
  </si>
  <si>
    <t>AB5195</t>
  </si>
  <si>
    <t>TB 804</t>
  </si>
  <si>
    <t>TB5609</t>
  </si>
  <si>
    <t>TB5109</t>
  </si>
  <si>
    <t>TR 043</t>
  </si>
  <si>
    <t>TR5252</t>
  </si>
  <si>
    <t>TR5204</t>
  </si>
  <si>
    <t>TR 363</t>
  </si>
  <si>
    <t>TR 400</t>
  </si>
  <si>
    <t>TS 839</t>
  </si>
  <si>
    <t>TS 940</t>
  </si>
  <si>
    <t>TT 054</t>
  </si>
  <si>
    <t>TT 072</t>
  </si>
  <si>
    <t>TT 118</t>
  </si>
  <si>
    <t>TO5548</t>
  </si>
  <si>
    <t>TR5377</t>
  </si>
  <si>
    <t>TS5081</t>
  </si>
  <si>
    <t>TS5032</t>
  </si>
  <si>
    <t>TB5501</t>
  </si>
  <si>
    <t>TO5348</t>
  </si>
  <si>
    <t>TO5118</t>
  </si>
  <si>
    <t>TO5957</t>
  </si>
  <si>
    <t>TR5123</t>
  </si>
  <si>
    <t>TS5626</t>
  </si>
  <si>
    <t>TB5470</t>
  </si>
  <si>
    <t>TR5306</t>
  </si>
  <si>
    <t>TO5411</t>
  </si>
  <si>
    <t>PA 724</t>
  </si>
  <si>
    <t>PA6062</t>
  </si>
  <si>
    <t>PA5136</t>
  </si>
  <si>
    <t>PA 029</t>
  </si>
  <si>
    <t>PA 073</t>
  </si>
  <si>
    <t>PA 085</t>
  </si>
  <si>
    <t>PA5709</t>
  </si>
  <si>
    <t>PA8738</t>
  </si>
  <si>
    <t>PA5187</t>
  </si>
  <si>
    <t>PA5166</t>
  </si>
  <si>
    <t>PA8727</t>
  </si>
  <si>
    <t>PA8728</t>
  </si>
  <si>
    <t>PA 490</t>
  </si>
  <si>
    <t>PA5039</t>
  </si>
  <si>
    <t>TT 255</t>
  </si>
  <si>
    <t>TT 319</t>
  </si>
  <si>
    <t>TT 485</t>
  </si>
  <si>
    <t>TR5136</t>
  </si>
  <si>
    <t>TB5323</t>
  </si>
  <si>
    <t>TR5137</t>
  </si>
  <si>
    <t>TB5327</t>
  </si>
  <si>
    <t>TB5461</t>
  </si>
  <si>
    <t>TR5495</t>
  </si>
  <si>
    <t>TT 934</t>
  </si>
  <si>
    <t>PA 820</t>
  </si>
  <si>
    <t>PA5710</t>
  </si>
  <si>
    <t>Longer pollination period, to reach the order</t>
  </si>
  <si>
    <t>PA 312</t>
  </si>
  <si>
    <t>PA5183</t>
  </si>
  <si>
    <t>PA5184</t>
  </si>
  <si>
    <t>26/07/10</t>
  </si>
  <si>
    <t>100341713/3</t>
  </si>
  <si>
    <t>100556435/100556436</t>
  </si>
  <si>
    <t>100448297/100489369/100549773</t>
  </si>
  <si>
    <t>100464301/100464300</t>
  </si>
  <si>
    <t>4 gr.</t>
  </si>
  <si>
    <t>30/08/10</t>
  </si>
  <si>
    <t>100482971/100482972</t>
  </si>
  <si>
    <t>100316059/100316057/100316058</t>
  </si>
  <si>
    <t>(500) 350 SAGARPA took 150</t>
  </si>
  <si>
    <t>Destroyed, due to INSV problems</t>
  </si>
  <si>
    <t>Note:</t>
  </si>
  <si>
    <t>Always keep a gap of one plant between male and female lines in the row.</t>
  </si>
  <si>
    <t>100611743/100611744</t>
  </si>
  <si>
    <t>466 SAGARPA TOOK A SAMPLE</t>
  </si>
  <si>
    <t>PA 459</t>
  </si>
  <si>
    <t>PA 489</t>
  </si>
  <si>
    <t>PA 886</t>
  </si>
  <si>
    <t>PA8347</t>
  </si>
  <si>
    <t>PA8348</t>
  </si>
  <si>
    <t>PA8302</t>
  </si>
  <si>
    <t>PA 181</t>
  </si>
  <si>
    <t>PA5209</t>
  </si>
  <si>
    <t>PA5172</t>
  </si>
  <si>
    <t>PA 144</t>
  </si>
  <si>
    <t>PA 123</t>
  </si>
  <si>
    <t>PA 593</t>
  </si>
  <si>
    <t>PA7403</t>
  </si>
  <si>
    <t>PA8445</t>
  </si>
  <si>
    <t>PA7342</t>
  </si>
  <si>
    <t>PA8401</t>
  </si>
  <si>
    <t>PA5207</t>
  </si>
  <si>
    <t>PA5223</t>
  </si>
  <si>
    <t>PA 790</t>
  </si>
  <si>
    <t>PA 444</t>
  </si>
  <si>
    <t>PA8349</t>
  </si>
  <si>
    <t>PA8350</t>
  </si>
  <si>
    <t>PA 243</t>
  </si>
  <si>
    <t>PA5165</t>
  </si>
  <si>
    <t>PA 304</t>
  </si>
  <si>
    <t>PA 779</t>
  </si>
  <si>
    <t>PA5912</t>
  </si>
  <si>
    <t>PA5913</t>
  </si>
  <si>
    <t>Crop 3</t>
  </si>
  <si>
    <t>Crop 4</t>
  </si>
  <si>
    <t>Crop 5</t>
  </si>
  <si>
    <t>31/08/10</t>
  </si>
  <si>
    <t>TT 903</t>
  </si>
  <si>
    <t>TB 074</t>
  </si>
  <si>
    <t>TB 909</t>
  </si>
  <si>
    <t>TT 785</t>
  </si>
  <si>
    <t>TB5008</t>
  </si>
  <si>
    <t>TB5009</t>
  </si>
  <si>
    <t>TB5679</t>
  </si>
  <si>
    <t>TO5026</t>
  </si>
  <si>
    <t>TO5128</t>
  </si>
  <si>
    <t>TT 007</t>
  </si>
  <si>
    <t>TT 513</t>
  </si>
  <si>
    <t>TR3402</t>
  </si>
  <si>
    <t>TT3303</t>
  </si>
  <si>
    <t>TO5029</t>
  </si>
  <si>
    <t>TX 770</t>
  </si>
  <si>
    <t>TX 050</t>
  </si>
  <si>
    <t>TR5632</t>
  </si>
  <si>
    <t>TO5817</t>
  </si>
  <si>
    <t>TB5894</t>
  </si>
  <si>
    <t>PA 064</t>
  </si>
  <si>
    <t>PA 118</t>
  </si>
  <si>
    <t>PA 129</t>
  </si>
  <si>
    <t>PA 163</t>
  </si>
  <si>
    <t>PA 298</t>
  </si>
  <si>
    <t>PA 385</t>
  </si>
  <si>
    <t>PA 204</t>
  </si>
  <si>
    <t>PA 232</t>
  </si>
  <si>
    <t>PA 354</t>
  </si>
  <si>
    <t>PA 037</t>
  </si>
  <si>
    <t>PA 721</t>
  </si>
  <si>
    <t>PA8950</t>
  </si>
  <si>
    <t>PA8951</t>
  </si>
  <si>
    <t>PA5058</t>
  </si>
  <si>
    <t>PA8884</t>
  </si>
  <si>
    <t>PA8885</t>
  </si>
  <si>
    <t>PA8886</t>
  </si>
  <si>
    <t>PA8887</t>
  </si>
  <si>
    <t>PA8888</t>
  </si>
  <si>
    <t>PA8953</t>
  </si>
  <si>
    <t>PA8954</t>
  </si>
  <si>
    <t>PA8952</t>
  </si>
  <si>
    <t>PA8880</t>
  </si>
  <si>
    <t>PA8881</t>
  </si>
  <si>
    <t>PA8882</t>
  </si>
  <si>
    <t>PA8883</t>
  </si>
  <si>
    <t>PA5085</t>
  </si>
  <si>
    <t>PA5093</t>
  </si>
  <si>
    <t>PA5087</t>
  </si>
  <si>
    <t>Fertile</t>
  </si>
  <si>
    <t>15/10/10</t>
  </si>
  <si>
    <t>6 gr.</t>
  </si>
  <si>
    <t>100613809/100613817</t>
  </si>
  <si>
    <t>2500+1000</t>
  </si>
  <si>
    <t>15 gr.</t>
  </si>
  <si>
    <t>100617869/100617870</t>
  </si>
  <si>
    <t>1000+500</t>
  </si>
  <si>
    <t>100583776/100583777</t>
  </si>
  <si>
    <t>100613849/100613850</t>
  </si>
  <si>
    <t>100338558/100461673</t>
  </si>
  <si>
    <t>1000+1000</t>
  </si>
  <si>
    <t>3 gr.</t>
  </si>
  <si>
    <t>100613827/100613828</t>
  </si>
  <si>
    <t>100483215/100483216</t>
  </si>
  <si>
    <t>500+200</t>
  </si>
  <si>
    <t>100580712/100580713</t>
  </si>
  <si>
    <t>6630 (SAGARPA TOOK 330)</t>
  </si>
  <si>
    <t>Tomato, when there are several numbers in one compartment use 15 male and 60 female plants.</t>
  </si>
  <si>
    <t>Pepper, when there are several numbers in one compartment use 15 male and 60 female plants per row.</t>
  </si>
  <si>
    <t>Finished harvest</t>
  </si>
  <si>
    <t>Good setting</t>
  </si>
  <si>
    <t>Acceptable setting</t>
  </si>
  <si>
    <t>Finsh harvest end Nov.</t>
  </si>
  <si>
    <t>A lot of dead plants</t>
  </si>
  <si>
    <t>17/11/10</t>
  </si>
  <si>
    <t>PA 814</t>
  </si>
  <si>
    <t>PA8745</t>
  </si>
  <si>
    <t>PA8735</t>
  </si>
  <si>
    <t>2500*SAGARPA</t>
  </si>
  <si>
    <t>100221106/100482972</t>
  </si>
  <si>
    <t>two harvest more</t>
  </si>
  <si>
    <t>28/01/11</t>
  </si>
  <si>
    <t>10 000 - SAGARPA</t>
  </si>
  <si>
    <t>100622247/100622248</t>
  </si>
  <si>
    <t>Cancelled</t>
  </si>
  <si>
    <t>PA 145</t>
  </si>
  <si>
    <t>PA 077</t>
  </si>
  <si>
    <t>PA 089</t>
  </si>
  <si>
    <t>PA 775</t>
  </si>
  <si>
    <t>PA 562</t>
  </si>
  <si>
    <t>PA8759</t>
  </si>
  <si>
    <t>PA5701</t>
  </si>
  <si>
    <t>PA7766</t>
  </si>
  <si>
    <t>PA7764</t>
  </si>
  <si>
    <t>PA8763</t>
  </si>
  <si>
    <t>PA8758</t>
  </si>
  <si>
    <t>PA8757</t>
  </si>
  <si>
    <t>PA8767</t>
  </si>
  <si>
    <t>PA5704</t>
  </si>
  <si>
    <t>PA8556</t>
  </si>
  <si>
    <t>PA 862</t>
  </si>
  <si>
    <t>PA 231</t>
  </si>
  <si>
    <t>PA8770</t>
  </si>
  <si>
    <t>PA8771</t>
  </si>
  <si>
    <t>PA 794</t>
  </si>
  <si>
    <t>PA8743</t>
  </si>
  <si>
    <t>PA 219</t>
  </si>
  <si>
    <t>PA7768</t>
  </si>
  <si>
    <t>PA8769</t>
  </si>
  <si>
    <t>PA 752</t>
  </si>
  <si>
    <t>PA 758</t>
  </si>
  <si>
    <t>PA8785</t>
  </si>
  <si>
    <t>PA8788</t>
  </si>
  <si>
    <t>PA8867</t>
  </si>
  <si>
    <t>PA7776</t>
  </si>
  <si>
    <t>PA8786</t>
  </si>
  <si>
    <t>PA 462</t>
  </si>
  <si>
    <t>PA 845</t>
  </si>
  <si>
    <t>PA 856</t>
  </si>
  <si>
    <t>PA8868</t>
  </si>
  <si>
    <t>PA8787</t>
  </si>
  <si>
    <t>PA 014</t>
  </si>
  <si>
    <t>PA 015</t>
  </si>
  <si>
    <t>PA 016</t>
  </si>
  <si>
    <t>PA 023</t>
  </si>
  <si>
    <t>PA 024</t>
  </si>
  <si>
    <t>PA 038</t>
  </si>
  <si>
    <t>PA 039</t>
  </si>
  <si>
    <t>PA 040</t>
  </si>
  <si>
    <t>PA 042</t>
  </si>
  <si>
    <t>PA 043</t>
  </si>
  <si>
    <t>PA 731</t>
  </si>
  <si>
    <t>PA 740</t>
  </si>
  <si>
    <t>PA 763</t>
  </si>
  <si>
    <t>PA 776</t>
  </si>
  <si>
    <t>PA 781</t>
  </si>
  <si>
    <t>PA 793</t>
  </si>
  <si>
    <t>PA 804</t>
  </si>
  <si>
    <t>PA 815</t>
  </si>
  <si>
    <t>PA 822</t>
  </si>
  <si>
    <t>PA 827</t>
  </si>
  <si>
    <t>PA 834</t>
  </si>
  <si>
    <t>PA6814</t>
  </si>
  <si>
    <t>PA5178</t>
  </si>
  <si>
    <t>PA6801</t>
  </si>
  <si>
    <t>PA8361</t>
  </si>
  <si>
    <t>PA8362</t>
  </si>
  <si>
    <t>PA7345</t>
  </si>
  <si>
    <t>PA6405</t>
  </si>
  <si>
    <t>PA8894</t>
  </si>
  <si>
    <t>PA8789</t>
  </si>
  <si>
    <t>PA8808</t>
  </si>
  <si>
    <t>PA3801</t>
  </si>
  <si>
    <t>PA8955</t>
  </si>
  <si>
    <t>PA3804</t>
  </si>
  <si>
    <t>PA3806</t>
  </si>
  <si>
    <t>PA3808</t>
  </si>
  <si>
    <t>PA8567</t>
  </si>
  <si>
    <t>PA8568</t>
  </si>
  <si>
    <t>PA8569</t>
  </si>
  <si>
    <t>PA8570</t>
  </si>
  <si>
    <t>PA8555</t>
  </si>
  <si>
    <t>PA5225</t>
  </si>
  <si>
    <t>PA8356</t>
  </si>
  <si>
    <t>PA8454</t>
  </si>
  <si>
    <t>PA3803</t>
  </si>
  <si>
    <t>PA8844</t>
  </si>
  <si>
    <t>PA8790</t>
  </si>
  <si>
    <t>PA8898</t>
  </si>
  <si>
    <t>PA8899</t>
  </si>
  <si>
    <t>PA3802</t>
  </si>
  <si>
    <t>PA5901</t>
  </si>
  <si>
    <t>PA3805</t>
  </si>
  <si>
    <t>PA3807</t>
  </si>
  <si>
    <t>PA3809</t>
  </si>
  <si>
    <t>cancelled!</t>
  </si>
  <si>
    <t>23/05/11</t>
  </si>
  <si>
    <t>PA 030</t>
  </si>
  <si>
    <t>PA 044</t>
  </si>
  <si>
    <t>PA6503</t>
  </si>
  <si>
    <t>PA8800</t>
  </si>
  <si>
    <t>27/05/11</t>
  </si>
  <si>
    <t>TX 134</t>
  </si>
  <si>
    <t>TX 162</t>
  </si>
  <si>
    <t>TX 302</t>
  </si>
  <si>
    <t>TO5673</t>
  </si>
  <si>
    <t>TX5905</t>
  </si>
  <si>
    <t>TX1502</t>
  </si>
  <si>
    <t>TS 018</t>
  </si>
  <si>
    <t>TS 655</t>
  </si>
  <si>
    <t>TT 472</t>
  </si>
  <si>
    <t>TX 099</t>
  </si>
  <si>
    <t>TR5222</t>
  </si>
  <si>
    <t>TS5271</t>
  </si>
  <si>
    <t>TB5050</t>
  </si>
  <si>
    <t>TR1205</t>
  </si>
  <si>
    <t>TS5372</t>
  </si>
  <si>
    <t>TR5691</t>
  </si>
  <si>
    <t>13/06/11</t>
  </si>
  <si>
    <t>PA8803</t>
  </si>
  <si>
    <t>PA8571</t>
  </si>
  <si>
    <t>TR 784</t>
  </si>
  <si>
    <t>TT 735</t>
  </si>
  <si>
    <t>TR5671</t>
  </si>
  <si>
    <t>TB5544</t>
  </si>
  <si>
    <t>low seedset</t>
  </si>
  <si>
    <t>Low fruitset, because no pollen available</t>
  </si>
  <si>
    <t>very good fruit and seedset.</t>
  </si>
  <si>
    <t>stopped earlier with pollination because no pollen available.</t>
  </si>
  <si>
    <t>bad seedset 2nd step</t>
  </si>
  <si>
    <t>A lot BER</t>
  </si>
  <si>
    <t>Seedset 2nd step not as good.</t>
  </si>
  <si>
    <t>Good fruitset, but low seedset</t>
  </si>
  <si>
    <t>June 2011</t>
  </si>
  <si>
    <t>November 2010</t>
  </si>
  <si>
    <t>august 2010</t>
  </si>
  <si>
    <t>Lost plants due to INSV</t>
  </si>
  <si>
    <t>normal</t>
  </si>
  <si>
    <t>TB 019</t>
  </si>
  <si>
    <t>TB 028</t>
  </si>
  <si>
    <t>TB 204</t>
  </si>
  <si>
    <t>TB2408</t>
  </si>
  <si>
    <t>TB2410</t>
  </si>
  <si>
    <t>TB2412</t>
  </si>
  <si>
    <t>TB2409</t>
  </si>
  <si>
    <t>TB2411</t>
  </si>
  <si>
    <t>TB2413</t>
  </si>
  <si>
    <t>TS 179</t>
  </si>
  <si>
    <t>TS5339</t>
  </si>
  <si>
    <t>TS5315</t>
  </si>
  <si>
    <t>KK 003</t>
  </si>
  <si>
    <t>KK5684</t>
  </si>
  <si>
    <t>KK5640</t>
  </si>
  <si>
    <t>TT 129</t>
  </si>
  <si>
    <t>TS 156</t>
  </si>
  <si>
    <t>TS5294</t>
  </si>
  <si>
    <t>TT5844</t>
  </si>
  <si>
    <t>TR3403</t>
  </si>
  <si>
    <t>TR5101</t>
  </si>
  <si>
    <t>TR 423</t>
  </si>
  <si>
    <t>finished harvest</t>
  </si>
  <si>
    <t>low seedset/finished harvest</t>
  </si>
  <si>
    <t>Problems with root deseases</t>
  </si>
  <si>
    <t>root deseases</t>
  </si>
  <si>
    <t>only one pollination step</t>
  </si>
  <si>
    <t>TR4503</t>
  </si>
  <si>
    <t>TR4504</t>
  </si>
  <si>
    <t>TS5383</t>
  </si>
  <si>
    <t>TS5318</t>
  </si>
  <si>
    <t>TS5355</t>
  </si>
  <si>
    <t>TR4502</t>
  </si>
  <si>
    <t>TB4601</t>
  </si>
  <si>
    <t>TB4602</t>
  </si>
  <si>
    <t>TB4603</t>
  </si>
  <si>
    <t>TB4604</t>
  </si>
  <si>
    <t>TR4505</t>
  </si>
  <si>
    <t>TR 206</t>
  </si>
  <si>
    <t>TS 099</t>
  </si>
  <si>
    <t>TS 768</t>
  </si>
  <si>
    <t>TT 205</t>
  </si>
  <si>
    <t>TT 213</t>
  </si>
  <si>
    <t>TT 242</t>
  </si>
  <si>
    <t>TT 197</t>
  </si>
  <si>
    <t>PA 047</t>
  </si>
  <si>
    <t>PA 049</t>
  </si>
  <si>
    <t>PA 050</t>
  </si>
  <si>
    <t>PA 053</t>
  </si>
  <si>
    <t>PA 055</t>
  </si>
  <si>
    <t>PA 058</t>
  </si>
  <si>
    <t>PA 065</t>
  </si>
  <si>
    <t>PA 066</t>
  </si>
  <si>
    <t>PA7749</t>
  </si>
  <si>
    <t>PA8799</t>
  </si>
  <si>
    <t>PA3702</t>
  </si>
  <si>
    <t>PA3704</t>
  </si>
  <si>
    <t>PA3705</t>
  </si>
  <si>
    <t>PA3706</t>
  </si>
  <si>
    <t>PA3708</t>
  </si>
  <si>
    <t>PA8782</t>
  </si>
  <si>
    <t>PA3701</t>
  </si>
  <si>
    <t>PA3703</t>
  </si>
  <si>
    <t>PA8752</t>
  </si>
  <si>
    <t>PA3707</t>
  </si>
  <si>
    <t>PA3709</t>
  </si>
  <si>
    <t>TB 045</t>
  </si>
  <si>
    <t>TT 079</t>
  </si>
  <si>
    <t>TT 962</t>
  </si>
  <si>
    <t>TT 975</t>
  </si>
  <si>
    <t>TB5672</t>
  </si>
  <si>
    <t>TB5164</t>
  </si>
  <si>
    <t>TT5447</t>
  </si>
  <si>
    <t>TB5336</t>
  </si>
  <si>
    <t>TR5383</t>
  </si>
  <si>
    <t>TX 751</t>
  </si>
  <si>
    <t>TR5621</t>
  </si>
  <si>
    <t>cancelled</t>
  </si>
  <si>
    <t>change for TS 018(cancelled)</t>
  </si>
  <si>
    <t>TB 412</t>
  </si>
  <si>
    <t>TB3514</t>
  </si>
  <si>
    <t>0k</t>
  </si>
  <si>
    <t>TB 5609</t>
  </si>
  <si>
    <t>TT 5447</t>
  </si>
  <si>
    <t>TB5309</t>
  </si>
  <si>
    <t>TT5737</t>
  </si>
  <si>
    <t>TX 010</t>
  </si>
  <si>
    <t>TR5640</t>
  </si>
  <si>
    <t>TX1501</t>
  </si>
  <si>
    <t>TT 258</t>
  </si>
  <si>
    <t>harvest finished</t>
  </si>
  <si>
    <t>TT 302</t>
  </si>
  <si>
    <t>TB3515</t>
  </si>
  <si>
    <t>TB3516</t>
  </si>
  <si>
    <t>TB 520</t>
  </si>
  <si>
    <t>TS 974</t>
  </si>
  <si>
    <t>TB 2408</t>
  </si>
  <si>
    <t>TT 621</t>
  </si>
  <si>
    <t>TR 5207</t>
  </si>
  <si>
    <t>TT 161</t>
  </si>
  <si>
    <t>TB 5375</t>
  </si>
  <si>
    <t>harvest finished/low seedset</t>
  </si>
  <si>
    <t>KK 500</t>
  </si>
  <si>
    <t>KK 5608</t>
  </si>
  <si>
    <t>KK 919</t>
  </si>
  <si>
    <t>KK5735</t>
  </si>
  <si>
    <t>KK5763</t>
  </si>
  <si>
    <t>12/ene/12</t>
  </si>
  <si>
    <t>27/01/12</t>
  </si>
  <si>
    <t>TR5487</t>
  </si>
  <si>
    <t>rows</t>
  </si>
  <si>
    <t>m2</t>
  </si>
  <si>
    <t>net length row</t>
  </si>
  <si>
    <t>Automatically</t>
  </si>
  <si>
    <t>.</t>
  </si>
  <si>
    <t>TR1202</t>
  </si>
  <si>
    <t>TB5872</t>
  </si>
  <si>
    <t>TS5191</t>
  </si>
  <si>
    <t>KK5607</t>
  </si>
  <si>
    <t>TS5190</t>
  </si>
  <si>
    <t>TB5871</t>
  </si>
  <si>
    <t>3A</t>
  </si>
  <si>
    <t>3B</t>
  </si>
  <si>
    <t>Harvest finished</t>
  </si>
  <si>
    <t>MK 448</t>
  </si>
  <si>
    <t>MK5841</t>
  </si>
  <si>
    <t>MK5851</t>
  </si>
  <si>
    <t>13/07/11</t>
  </si>
  <si>
    <t>16/04/2012</t>
  </si>
  <si>
    <t>TR 998</t>
  </si>
  <si>
    <t>TR5208</t>
  </si>
  <si>
    <t>TR5566</t>
  </si>
  <si>
    <t>TB 078</t>
  </si>
  <si>
    <t>TB2402</t>
  </si>
  <si>
    <t>TB2403</t>
  </si>
  <si>
    <t>TT 237</t>
  </si>
  <si>
    <t>TB5375</t>
  </si>
  <si>
    <t>TR5520</t>
  </si>
  <si>
    <t>TB 162</t>
  </si>
  <si>
    <t>TB1301</t>
  </si>
  <si>
    <t>TB 216</t>
  </si>
  <si>
    <t>TB1302</t>
  </si>
  <si>
    <t>TB5520</t>
  </si>
  <si>
    <t>TR 996</t>
  </si>
  <si>
    <t>TS5703</t>
  </si>
  <si>
    <t>TS5672</t>
  </si>
  <si>
    <t>TS 030</t>
  </si>
  <si>
    <t>TS5203</t>
  </si>
  <si>
    <t>TS 085</t>
  </si>
  <si>
    <t>TS1401</t>
  </si>
  <si>
    <t>TS 124</t>
  </si>
  <si>
    <t>TS5205</t>
  </si>
  <si>
    <t>TS5287</t>
  </si>
  <si>
    <t>TS 144</t>
  </si>
  <si>
    <t>TS5173</t>
  </si>
  <si>
    <t>TR5577</t>
  </si>
  <si>
    <t>TS2503</t>
  </si>
  <si>
    <t>TS2505</t>
  </si>
  <si>
    <t>TS 160</t>
  </si>
  <si>
    <t>TS 773</t>
  </si>
  <si>
    <t>TO5909</t>
  </si>
  <si>
    <t>TT 081</t>
  </si>
  <si>
    <t>TT5332</t>
  </si>
  <si>
    <t>TT5502</t>
  </si>
  <si>
    <t>TT 340</t>
  </si>
  <si>
    <t>PA 315</t>
  </si>
  <si>
    <t>PA6404</t>
  </si>
  <si>
    <t>PA7448</t>
  </si>
  <si>
    <t>PA 523</t>
  </si>
  <si>
    <t>PA5719</t>
  </si>
  <si>
    <t>PA5716</t>
  </si>
  <si>
    <t>PA 670</t>
  </si>
  <si>
    <t>PA5720</t>
  </si>
  <si>
    <t>PA5702</t>
  </si>
  <si>
    <t>25/04/12</t>
  </si>
  <si>
    <t>25-/04/12</t>
  </si>
  <si>
    <t>MK740</t>
  </si>
  <si>
    <t>MK5862</t>
  </si>
  <si>
    <t>MK5910</t>
  </si>
  <si>
    <t>TO5048</t>
  </si>
  <si>
    <t>2A</t>
  </si>
  <si>
    <t>2B</t>
  </si>
  <si>
    <t>4A</t>
  </si>
  <si>
    <t>4B</t>
  </si>
  <si>
    <t>18/05/12</t>
  </si>
  <si>
    <t>TB 175</t>
  </si>
  <si>
    <t>TB3522</t>
  </si>
  <si>
    <t>TB5039</t>
  </si>
  <si>
    <t>28/05/12</t>
  </si>
  <si>
    <t>TT 440</t>
  </si>
  <si>
    <t>TB4607</t>
  </si>
  <si>
    <t>TR4507</t>
  </si>
  <si>
    <t>TS 442</t>
  </si>
  <si>
    <t>TS5114</t>
  </si>
  <si>
    <t>TS5057</t>
  </si>
  <si>
    <t>TB 131</t>
  </si>
  <si>
    <t>TB2404</t>
  </si>
  <si>
    <t>TB2405</t>
  </si>
  <si>
    <t>TB 358</t>
  </si>
  <si>
    <t>TB1353</t>
  </si>
  <si>
    <t>TB1354</t>
  </si>
  <si>
    <t>TB 726</t>
  </si>
  <si>
    <t>TB5853</t>
  </si>
  <si>
    <t>TB5884</t>
  </si>
  <si>
    <t>TT 036</t>
  </si>
  <si>
    <t>TT2202</t>
  </si>
  <si>
    <t>TB2401</t>
  </si>
  <si>
    <t>ME 011</t>
  </si>
  <si>
    <t>ME 222</t>
  </si>
  <si>
    <t>ME 612</t>
  </si>
  <si>
    <t>ME 830</t>
  </si>
  <si>
    <t>ME2032</t>
  </si>
  <si>
    <t>ME2033</t>
  </si>
  <si>
    <t>ME5071</t>
  </si>
  <si>
    <t>ME5072</t>
  </si>
  <si>
    <t>ME5140</t>
  </si>
  <si>
    <t>ME5510</t>
  </si>
  <si>
    <t>ME5009</t>
  </si>
  <si>
    <t>ME5017</t>
  </si>
  <si>
    <t>TB 020</t>
  </si>
  <si>
    <t>TB2414</t>
  </si>
  <si>
    <t>TB2415</t>
  </si>
  <si>
    <t>TR 455</t>
  </si>
  <si>
    <t>TS1416</t>
  </si>
  <si>
    <t>TS1418</t>
  </si>
  <si>
    <t>TS 003</t>
  </si>
  <si>
    <t>TS2510</t>
  </si>
  <si>
    <t>TR2307</t>
  </si>
  <si>
    <t>TS 004</t>
  </si>
  <si>
    <t>TS5056</t>
  </si>
  <si>
    <t>TS2509</t>
  </si>
  <si>
    <t>TS 432</t>
  </si>
  <si>
    <t>TS1405</t>
  </si>
  <si>
    <t>TS 446</t>
  </si>
  <si>
    <t>TS 447</t>
  </si>
  <si>
    <t>TS 453</t>
  </si>
  <si>
    <t>TS1417</t>
  </si>
  <si>
    <t>TR5433</t>
  </si>
  <si>
    <t>TS1415</t>
  </si>
  <si>
    <t>TS 122</t>
  </si>
  <si>
    <t>TS3608</t>
  </si>
  <si>
    <t>TS3609</t>
  </si>
  <si>
    <t>TS 476</t>
  </si>
  <si>
    <t>TS5278</t>
  </si>
  <si>
    <t>TS5346</t>
  </si>
  <si>
    <t>TS 851</t>
  </si>
  <si>
    <t>TO5747</t>
  </si>
  <si>
    <t>TT 123</t>
  </si>
  <si>
    <t>T05106</t>
  </si>
  <si>
    <t>TO5572</t>
  </si>
  <si>
    <t>TT 246</t>
  </si>
  <si>
    <t>TR3415</t>
  </si>
  <si>
    <t>TB3507</t>
  </si>
  <si>
    <t>TB 788</t>
  </si>
  <si>
    <t>TT5728</t>
  </si>
  <si>
    <t>TT 436</t>
  </si>
  <si>
    <t>TB5091</t>
  </si>
  <si>
    <t>TR3406</t>
  </si>
  <si>
    <t>Crop 6</t>
  </si>
  <si>
    <t>TS 138</t>
  </si>
  <si>
    <t>TS5175</t>
  </si>
  <si>
    <t>TS 139</t>
  </si>
  <si>
    <t>TS5252</t>
  </si>
  <si>
    <t>TR5531</t>
  </si>
  <si>
    <t>TS 614</t>
  </si>
  <si>
    <t>TS1409</t>
  </si>
  <si>
    <t>TS 5032</t>
  </si>
  <si>
    <t>TR 238</t>
  </si>
  <si>
    <t>TR5598</t>
  </si>
  <si>
    <t>TS 055</t>
  </si>
  <si>
    <t>TT2203</t>
  </si>
  <si>
    <t>TS5646</t>
  </si>
  <si>
    <t>TT 088</t>
  </si>
  <si>
    <t>TT7701</t>
  </si>
  <si>
    <t>TT7702</t>
  </si>
  <si>
    <t>TT 356</t>
  </si>
  <si>
    <t>TT2204</t>
  </si>
  <si>
    <t>TR2310</t>
  </si>
  <si>
    <t>TT 506</t>
  </si>
  <si>
    <t>TR3401</t>
  </si>
  <si>
    <t>17/09/12</t>
  </si>
  <si>
    <t>17/09/13</t>
  </si>
  <si>
    <t>17/09/14</t>
  </si>
  <si>
    <t>17/09/15</t>
  </si>
  <si>
    <t>17/09/16</t>
  </si>
  <si>
    <t>17/09/17</t>
  </si>
  <si>
    <t>17/09/18</t>
  </si>
  <si>
    <t>17/09/19</t>
  </si>
  <si>
    <t>17/09/20</t>
  </si>
  <si>
    <t>17/09/21</t>
  </si>
  <si>
    <t>17/09/22</t>
  </si>
  <si>
    <t>TB 824</t>
  </si>
  <si>
    <t>TB5099</t>
  </si>
  <si>
    <t>TT 427</t>
  </si>
  <si>
    <t>TB5060</t>
  </si>
  <si>
    <t>TR4501</t>
  </si>
  <si>
    <t>25/10/12</t>
  </si>
  <si>
    <t>Check!</t>
  </si>
  <si>
    <t>ok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</si>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</sst>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4" formatCode="_-* #,##0.00_-;_-* #,##0.00\-;_-* &quot;-&quot;??_-;_-@_-"/>
    <numFmt numFmtId="165" formatCode="dd/mmm/yy"/>
    <numFmt numFmtId="166" formatCode="&quot;-&quot;0"/>
    <numFmt numFmtId="167" formatCode="[$-409]d\-mmm\-yy;@"/>
    <numFmt numFmtId="168" formatCode="0\ &quot;kg&quot;"/>
    <numFmt numFmtId="169" formatCode="0\ &quot;days&quot;"/>
    <numFmt numFmtId="170" formatCode="#,##0\ &quot;kg&quot;"/>
    <numFmt numFmtId="171" formatCode="0.0"/>
    <numFmt numFmtId="172" formatCode="[$-413]d/mmm/yy;@"/>
    <numFmt numFmtId="173" formatCode="[$-413]dd/mmm/yy;@"/>
    <numFmt numFmtId="174" formatCode="#,##0\ &quot;m²&quot;"/>
    <numFmt numFmtId="175" formatCode="#,##0.0&quot; kg&quot;"/>
    <numFmt numFmtId="176" formatCode="0.0&quot; kg&quot;"/>
    <numFmt numFmtId="177" formatCode="#,##0.0&quot; kg&quot;\ ;[Red]\-#,##0.0&quot; kg&quot;"/>
    <numFmt numFmtId="178" formatCode="#,##0&quot; kg&quot;"/>
    <numFmt numFmtId="179" formatCode="#,##0.0"/>
    <numFmt numFmtId="180" formatCode="mm/dd/yy;@"/>
    <numFmt numFmtId="181" formatCode="d/mm/yy;@"/>
    <numFmt numFmtId="182" formatCode="[$-409]d\-mmm;@"/>
    <numFmt numFmtId="183" formatCode="d/mmm"/>
    <numFmt numFmtId="184" formatCode="d/mmm/yy"/>
  </numFmts>
  <fonts count="54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  <font>
      <sz val="10"/>
      <color rgb="FFFF0000"/>
      <name val="Arial"/>
      <family val="2"/>
    </font>
    <font>
      <b/>
      <i/>
      <sz val="10"/>
      <name val="Arial"/>
      <family val="2"/>
    </font>
    <font>
      <sz val="8"/>
      <color theme="3" tint="0.39997558519241921"/>
      <name val="Arial"/>
      <family val="2"/>
    </font>
    <font>
      <b/>
      <sz val="8"/>
      <color theme="3" tint="0.39997558519241921"/>
      <name val="Arial"/>
      <family val="2"/>
    </font>
    <font>
      <sz val="8"/>
      <color theme="4" tint="-0.249977111117893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3" tint="0.39997558519241921"/>
      <name val="Arial"/>
      <family val="2"/>
    </font>
    <font>
      <b/>
      <sz val="10"/>
      <name val="Arial"/>
      <family val="2"/>
    </font>
    <font>
      <b/>
      <u/>
      <sz val="10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color theme="3" tint="0.39997558519241921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color theme="3" tint="0.39997558519241921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color theme="3" tint="0.39997558519241921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color theme="3" tint="0.39997558519241921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color theme="3" tint="0.39997558519241921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5" fillId="0" borderId="0" applyFont="0" applyFill="0" applyBorder="0" applyAlignment="0" applyProtection="0"/>
  </cellStyleXfs>
  <cellXfs count="590">
    <xf numFmtId="0" fontId="0" fillId="0" borderId="0" xfId="0"/>
    <xf numFmtId="0" fontId="1" fillId="0" borderId="0" xfId="0" applyFont="1" applyFill="1" applyBorder="1"/>
    <xf numFmtId="0" fontId="4" fillId="0" borderId="0" xfId="0" applyFont="1"/>
    <xf numFmtId="0" fontId="2" fillId="6" borderId="1" xfId="0" applyFont="1" applyFill="1" applyBorder="1"/>
    <xf numFmtId="0" fontId="3" fillId="2" borderId="15" xfId="0" applyFont="1" applyFill="1" applyBorder="1" applyAlignment="1">
      <alignment horizontal="center" vertical="top" wrapText="1"/>
    </xf>
    <xf numFmtId="0" fontId="3" fillId="2" borderId="16" xfId="0" applyFont="1" applyFill="1" applyBorder="1" applyAlignment="1">
      <alignment horizontal="center" vertical="top" wrapText="1"/>
    </xf>
    <xf numFmtId="0" fontId="3" fillId="2" borderId="16" xfId="0" applyFont="1" applyFill="1" applyBorder="1" applyAlignment="1">
      <alignment vertical="top" wrapText="1"/>
    </xf>
    <xf numFmtId="0" fontId="2" fillId="6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5" fillId="0" borderId="2" xfId="0" applyFont="1" applyBorder="1"/>
    <xf numFmtId="174" fontId="5" fillId="0" borderId="2" xfId="0" applyNumberFormat="1" applyFont="1" applyBorder="1"/>
    <xf numFmtId="0" fontId="5" fillId="0" borderId="10" xfId="0" applyFont="1" applyBorder="1"/>
    <xf numFmtId="0" fontId="6" fillId="0" borderId="0" xfId="0" applyFont="1"/>
    <xf numFmtId="0" fontId="6" fillId="0" borderId="2" xfId="0" applyFont="1" applyBorder="1"/>
    <xf numFmtId="0" fontId="5" fillId="0" borderId="11" xfId="0" applyFont="1" applyBorder="1"/>
    <xf numFmtId="0" fontId="6" fillId="0" borderId="11" xfId="0" applyFont="1" applyBorder="1"/>
    <xf numFmtId="174" fontId="5" fillId="0" borderId="11" xfId="0" applyNumberFormat="1" applyFont="1" applyBorder="1"/>
    <xf numFmtId="0" fontId="6" fillId="0" borderId="0" xfId="0" applyFont="1" applyBorder="1"/>
    <xf numFmtId="0" fontId="6" fillId="0" borderId="3" xfId="0" applyFont="1" applyBorder="1"/>
    <xf numFmtId="0" fontId="6" fillId="0" borderId="12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13" xfId="0" applyFont="1" applyBorder="1"/>
    <xf numFmtId="0" fontId="6" fillId="0" borderId="14" xfId="0" applyFont="1" applyBorder="1"/>
    <xf numFmtId="0" fontId="3" fillId="6" borderId="3" xfId="0" applyFont="1" applyFill="1" applyBorder="1" applyAlignment="1">
      <alignment horizontal="center"/>
    </xf>
    <xf numFmtId="174" fontId="3" fillId="6" borderId="12" xfId="0" applyNumberFormat="1" applyFont="1" applyFill="1" applyBorder="1"/>
    <xf numFmtId="0" fontId="3" fillId="6" borderId="4" xfId="0" applyFont="1" applyFill="1" applyBorder="1" applyAlignment="1">
      <alignment horizontal="center"/>
    </xf>
    <xf numFmtId="174" fontId="3" fillId="6" borderId="5" xfId="0" applyNumberFormat="1" applyFont="1" applyFill="1" applyBorder="1"/>
    <xf numFmtId="0" fontId="3" fillId="6" borderId="13" xfId="0" applyFont="1" applyFill="1" applyBorder="1" applyAlignment="1">
      <alignment horizontal="center"/>
    </xf>
    <xf numFmtId="174" fontId="3" fillId="6" borderId="14" xfId="0" applyNumberFormat="1" applyFont="1" applyFill="1" applyBorder="1"/>
    <xf numFmtId="170" fontId="0" fillId="0" borderId="0" xfId="0" applyNumberFormat="1"/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14" borderId="9" xfId="0" applyFont="1" applyFill="1" applyBorder="1" applyAlignment="1">
      <alignment vertical="top" wrapText="1"/>
    </xf>
    <xf numFmtId="166" fontId="2" fillId="14" borderId="9" xfId="0" applyNumberFormat="1" applyFont="1" applyFill="1" applyBorder="1" applyAlignment="1">
      <alignment vertical="top" wrapText="1"/>
    </xf>
    <xf numFmtId="0" fontId="2" fillId="14" borderId="9" xfId="0" applyNumberFormat="1" applyFont="1" applyFill="1" applyBorder="1" applyAlignment="1">
      <alignment vertical="top" wrapText="1"/>
    </xf>
    <xf numFmtId="168" fontId="3" fillId="14" borderId="9" xfId="0" applyNumberFormat="1" applyFont="1" applyFill="1" applyBorder="1" applyAlignment="1">
      <alignment vertical="top" wrapText="1"/>
    </xf>
    <xf numFmtId="172" fontId="3" fillId="14" borderId="9" xfId="0" applyNumberFormat="1" applyFont="1" applyFill="1" applyBorder="1" applyAlignment="1">
      <alignment vertical="top" wrapText="1"/>
    </xf>
    <xf numFmtId="167" fontId="10" fillId="14" borderId="9" xfId="0" applyNumberFormat="1" applyFont="1" applyFill="1" applyBorder="1" applyAlignment="1">
      <alignment vertical="top" wrapText="1"/>
    </xf>
    <xf numFmtId="165" fontId="10" fillId="14" borderId="9" xfId="0" applyNumberFormat="1" applyFont="1" applyFill="1" applyBorder="1" applyAlignment="1">
      <alignment vertical="top" wrapText="1"/>
    </xf>
    <xf numFmtId="0" fontId="3" fillId="14" borderId="9" xfId="0" applyFont="1" applyFill="1" applyBorder="1" applyAlignment="1">
      <alignment vertical="top" wrapText="1"/>
    </xf>
    <xf numFmtId="170" fontId="3" fillId="14" borderId="9" xfId="0" applyNumberFormat="1" applyFont="1" applyFill="1" applyBorder="1" applyAlignment="1">
      <alignment vertical="top" wrapText="1"/>
    </xf>
    <xf numFmtId="174" fontId="3" fillId="14" borderId="9" xfId="0" applyNumberFormat="1" applyFont="1" applyFill="1" applyBorder="1" applyAlignment="1">
      <alignment vertical="top" wrapText="1"/>
    </xf>
    <xf numFmtId="3" fontId="3" fillId="14" borderId="9" xfId="0" applyNumberFormat="1" applyFont="1" applyFill="1" applyBorder="1" applyAlignment="1">
      <alignment vertical="top" wrapText="1"/>
    </xf>
    <xf numFmtId="17" fontId="3" fillId="14" borderId="9" xfId="0" applyNumberFormat="1" applyFont="1" applyFill="1" applyBorder="1" applyAlignment="1">
      <alignment vertical="top" wrapText="1"/>
    </xf>
    <xf numFmtId="171" fontId="3" fillId="14" borderId="9" xfId="0" applyNumberFormat="1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/>
    </xf>
    <xf numFmtId="166" fontId="3" fillId="0" borderId="0" xfId="0" applyNumberFormat="1" applyFont="1" applyAlignment="1">
      <alignment vertical="top"/>
    </xf>
    <xf numFmtId="168" fontId="3" fillId="0" borderId="0" xfId="0" applyNumberFormat="1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0" fillId="0" borderId="0" xfId="0" applyFont="1" applyAlignment="1">
      <alignment vertical="top"/>
    </xf>
    <xf numFmtId="3" fontId="3" fillId="0" borderId="0" xfId="0" applyNumberFormat="1" applyFont="1" applyFill="1" applyBorder="1" applyAlignment="1">
      <alignment vertical="top"/>
    </xf>
    <xf numFmtId="3" fontId="3" fillId="0" borderId="20" xfId="0" applyNumberFormat="1" applyFont="1" applyFill="1" applyBorder="1" applyAlignment="1">
      <alignment vertical="top"/>
    </xf>
    <xf numFmtId="0" fontId="3" fillId="8" borderId="14" xfId="0" applyFont="1" applyFill="1" applyBorder="1" applyAlignment="1">
      <alignment vertical="top"/>
    </xf>
    <xf numFmtId="0" fontId="3" fillId="8" borderId="7" xfId="0" applyFont="1" applyFill="1" applyBorder="1" applyAlignment="1">
      <alignment vertical="top"/>
    </xf>
    <xf numFmtId="3" fontId="3" fillId="8" borderId="14" xfId="0" applyNumberFormat="1" applyFont="1" applyFill="1" applyBorder="1" applyAlignment="1">
      <alignment vertical="top"/>
    </xf>
    <xf numFmtId="3" fontId="3" fillId="8" borderId="7" xfId="0" applyNumberFormat="1" applyFont="1" applyFill="1" applyBorder="1" applyAlignment="1">
      <alignment vertical="top"/>
    </xf>
    <xf numFmtId="3" fontId="3" fillId="0" borderId="19" xfId="0" applyNumberFormat="1" applyFont="1" applyFill="1" applyBorder="1" applyAlignment="1">
      <alignment vertical="top"/>
    </xf>
    <xf numFmtId="17" fontId="7" fillId="0" borderId="0" xfId="0" applyNumberFormat="1" applyFont="1" applyFill="1" applyAlignment="1">
      <alignment vertical="top"/>
    </xf>
    <xf numFmtId="0" fontId="8" fillId="0" borderId="0" xfId="0" applyFont="1" applyAlignment="1">
      <alignment vertical="top"/>
    </xf>
    <xf numFmtId="3" fontId="3" fillId="0" borderId="0" xfId="0" applyNumberFormat="1" applyFont="1" applyAlignment="1">
      <alignment vertical="top"/>
    </xf>
    <xf numFmtId="169" fontId="3" fillId="0" borderId="0" xfId="0" applyNumberFormat="1" applyFont="1" applyFill="1" applyAlignment="1">
      <alignment vertical="top"/>
    </xf>
    <xf numFmtId="0" fontId="3" fillId="0" borderId="0" xfId="0" applyFont="1" applyAlignment="1">
      <alignment vertical="top" wrapText="1"/>
    </xf>
    <xf numFmtId="171" fontId="3" fillId="0" borderId="0" xfId="0" applyNumberFormat="1" applyFont="1" applyAlignment="1">
      <alignment vertical="top" wrapText="1"/>
    </xf>
    <xf numFmtId="167" fontId="10" fillId="0" borderId="0" xfId="0" applyNumberFormat="1" applyFont="1" applyAlignment="1">
      <alignment vertical="top"/>
    </xf>
    <xf numFmtId="0" fontId="3" fillId="0" borderId="18" xfId="0" applyFont="1" applyFill="1" applyBorder="1" applyAlignment="1">
      <alignment vertical="top"/>
    </xf>
    <xf numFmtId="3" fontId="3" fillId="0" borderId="18" xfId="0" applyNumberFormat="1" applyFont="1" applyFill="1" applyBorder="1" applyAlignment="1">
      <alignment vertical="top"/>
    </xf>
    <xf numFmtId="3" fontId="3" fillId="0" borderId="8" xfId="0" applyNumberFormat="1" applyFont="1" applyFill="1" applyBorder="1" applyAlignment="1">
      <alignment vertical="top"/>
    </xf>
    <xf numFmtId="0" fontId="3" fillId="8" borderId="12" xfId="0" applyFont="1" applyFill="1" applyBorder="1" applyAlignment="1">
      <alignment horizontal="centerContinuous" vertical="top"/>
    </xf>
    <xf numFmtId="0" fontId="3" fillId="8" borderId="8" xfId="0" applyFont="1" applyFill="1" applyBorder="1" applyAlignment="1">
      <alignment horizontal="centerContinuous" vertical="top"/>
    </xf>
    <xf numFmtId="3" fontId="3" fillId="8" borderId="12" xfId="0" applyNumberFormat="1" applyFont="1" applyFill="1" applyBorder="1" applyAlignment="1">
      <alignment horizontal="centerContinuous" vertical="top"/>
    </xf>
    <xf numFmtId="3" fontId="3" fillId="8" borderId="8" xfId="0" applyNumberFormat="1" applyFont="1" applyFill="1" applyBorder="1" applyAlignment="1">
      <alignment horizontal="centerContinuous" vertical="top"/>
    </xf>
    <xf numFmtId="3" fontId="3" fillId="0" borderId="12" xfId="0" applyNumberFormat="1" applyFont="1" applyFill="1" applyBorder="1" applyAlignment="1">
      <alignment vertical="top"/>
    </xf>
    <xf numFmtId="3" fontId="3" fillId="0" borderId="4" xfId="0" applyNumberFormat="1" applyFont="1" applyFill="1" applyBorder="1" applyAlignment="1">
      <alignment vertical="top"/>
    </xf>
    <xf numFmtId="4" fontId="3" fillId="0" borderId="4" xfId="0" applyNumberFormat="1" applyFont="1" applyFill="1" applyBorder="1" applyAlignment="1">
      <alignment vertical="top"/>
    </xf>
    <xf numFmtId="16" fontId="8" fillId="0" borderId="4" xfId="0" applyNumberFormat="1" applyFont="1" applyBorder="1" applyAlignment="1" applyProtection="1">
      <alignment vertical="top"/>
      <protection locked="0"/>
    </xf>
    <xf numFmtId="169" fontId="8" fillId="0" borderId="4" xfId="0" applyNumberFormat="1" applyFont="1" applyFill="1" applyBorder="1" applyAlignment="1" applyProtection="1">
      <alignment vertical="top"/>
      <protection locked="0"/>
    </xf>
    <xf numFmtId="0" fontId="3" fillId="0" borderId="4" xfId="0" applyFont="1" applyBorder="1" applyAlignment="1" applyProtection="1">
      <alignment vertical="top" wrapText="1"/>
      <protection locked="0"/>
    </xf>
    <xf numFmtId="3" fontId="3" fillId="0" borderId="4" xfId="0" applyNumberFormat="1" applyFont="1" applyBorder="1" applyAlignment="1" applyProtection="1">
      <alignment vertical="top"/>
      <protection locked="0"/>
    </xf>
    <xf numFmtId="171" fontId="3" fillId="0" borderId="4" xfId="0" applyNumberFormat="1" applyFont="1" applyBorder="1" applyAlignment="1" applyProtection="1">
      <alignment vertical="top"/>
      <protection locked="0"/>
    </xf>
    <xf numFmtId="171" fontId="3" fillId="0" borderId="4" xfId="0" applyNumberFormat="1" applyFont="1" applyFill="1" applyBorder="1" applyAlignment="1" applyProtection="1">
      <alignment vertical="top" wrapText="1"/>
      <protection locked="0"/>
    </xf>
    <xf numFmtId="3" fontId="3" fillId="7" borderId="4" xfId="0" applyNumberFormat="1" applyFont="1" applyFill="1" applyBorder="1" applyAlignment="1" applyProtection="1">
      <alignment vertical="top"/>
      <protection locked="0"/>
    </xf>
    <xf numFmtId="171" fontId="3" fillId="7" borderId="4" xfId="0" applyNumberFormat="1" applyFont="1" applyFill="1" applyBorder="1" applyAlignment="1" applyProtection="1">
      <alignment vertical="top"/>
      <protection locked="0"/>
    </xf>
    <xf numFmtId="171" fontId="3" fillId="7" borderId="4" xfId="0" applyNumberFormat="1" applyFont="1" applyFill="1" applyBorder="1" applyAlignment="1" applyProtection="1">
      <alignment vertical="top" wrapText="1"/>
      <protection locked="0"/>
    </xf>
    <xf numFmtId="0" fontId="2" fillId="3" borderId="9" xfId="0" applyFont="1" applyFill="1" applyBorder="1" applyAlignment="1">
      <alignment vertical="top"/>
    </xf>
    <xf numFmtId="166" fontId="3" fillId="3" borderId="9" xfId="0" applyNumberFormat="1" applyFont="1" applyFill="1" applyBorder="1" applyAlignment="1">
      <alignment vertical="top"/>
    </xf>
    <xf numFmtId="168" fontId="3" fillId="3" borderId="9" xfId="0" applyNumberFormat="1" applyFont="1" applyFill="1" applyBorder="1" applyAlignment="1">
      <alignment vertical="top"/>
    </xf>
    <xf numFmtId="3" fontId="3" fillId="3" borderId="9" xfId="0" applyNumberFormat="1" applyFont="1" applyFill="1" applyBorder="1" applyAlignment="1">
      <alignment vertical="top"/>
    </xf>
    <xf numFmtId="9" fontId="3" fillId="3" borderId="9" xfId="0" applyNumberFormat="1" applyFont="1" applyFill="1" applyBorder="1" applyAlignment="1">
      <alignment vertical="top"/>
    </xf>
    <xf numFmtId="167" fontId="10" fillId="3" borderId="9" xfId="0" applyNumberFormat="1" applyFont="1" applyFill="1" applyBorder="1" applyAlignment="1">
      <alignment vertical="top"/>
    </xf>
    <xf numFmtId="0" fontId="11" fillId="3" borderId="9" xfId="0" applyFont="1" applyFill="1" applyBorder="1" applyAlignment="1">
      <alignment vertical="top" wrapText="1"/>
    </xf>
    <xf numFmtId="3" fontId="3" fillId="15" borderId="9" xfId="0" applyNumberFormat="1" applyFont="1" applyFill="1" applyBorder="1" applyAlignment="1">
      <alignment vertical="top"/>
    </xf>
    <xf numFmtId="170" fontId="3" fillId="3" borderId="9" xfId="0" applyNumberFormat="1" applyFont="1" applyFill="1" applyBorder="1" applyAlignment="1">
      <alignment vertical="top"/>
    </xf>
    <xf numFmtId="174" fontId="3" fillId="3" borderId="9" xfId="0" applyNumberFormat="1" applyFont="1" applyFill="1" applyBorder="1" applyAlignment="1">
      <alignment vertical="top"/>
    </xf>
    <xf numFmtId="168" fontId="3" fillId="3" borderId="6" xfId="0" applyNumberFormat="1" applyFont="1" applyFill="1" applyBorder="1" applyAlignment="1">
      <alignment vertical="top"/>
    </xf>
    <xf numFmtId="0" fontId="6" fillId="0" borderId="0" xfId="0" applyFont="1" applyAlignment="1">
      <alignment vertical="top"/>
    </xf>
    <xf numFmtId="170" fontId="6" fillId="0" borderId="0" xfId="0" applyNumberFormat="1" applyFont="1" applyAlignment="1">
      <alignment vertical="top"/>
    </xf>
    <xf numFmtId="174" fontId="6" fillId="0" borderId="0" xfId="0" applyNumberFormat="1" applyFont="1" applyAlignment="1">
      <alignment vertical="top"/>
    </xf>
    <xf numFmtId="0" fontId="3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Border="1" applyAlignment="1">
      <alignment vertical="top" wrapText="1"/>
    </xf>
    <xf numFmtId="0" fontId="3" fillId="0" borderId="0" xfId="0" applyNumberFormat="1" applyFont="1" applyFill="1" applyBorder="1" applyAlignment="1" applyProtection="1">
      <alignment vertical="top"/>
      <protection locked="0"/>
    </xf>
    <xf numFmtId="0" fontId="6" fillId="0" borderId="0" xfId="0" applyNumberFormat="1" applyFont="1" applyFill="1" applyAlignment="1">
      <alignment vertical="top"/>
    </xf>
    <xf numFmtId="0" fontId="2" fillId="14" borderId="9" xfId="0" applyFont="1" applyFill="1" applyBorder="1" applyAlignment="1">
      <alignment vertical="top"/>
    </xf>
    <xf numFmtId="0" fontId="3" fillId="13" borderId="20" xfId="0" applyFont="1" applyFill="1" applyBorder="1" applyAlignment="1">
      <alignment vertical="top" wrapText="1"/>
    </xf>
    <xf numFmtId="0" fontId="3" fillId="13" borderId="17" xfId="0" applyFont="1" applyFill="1" applyBorder="1" applyAlignment="1">
      <alignment vertical="top" wrapText="1"/>
    </xf>
    <xf numFmtId="0" fontId="3" fillId="13" borderId="19" xfId="0" applyFont="1" applyFill="1" applyBorder="1" applyAlignment="1">
      <alignment vertical="top" wrapText="1"/>
    </xf>
    <xf numFmtId="166" fontId="3" fillId="13" borderId="20" xfId="0" applyNumberFormat="1" applyFont="1" applyFill="1" applyBorder="1" applyAlignment="1">
      <alignment vertical="top" wrapText="1"/>
    </xf>
    <xf numFmtId="0" fontId="3" fillId="13" borderId="17" xfId="0" applyNumberFormat="1" applyFont="1" applyFill="1" applyBorder="1" applyAlignment="1">
      <alignment vertical="top" wrapText="1"/>
    </xf>
    <xf numFmtId="168" fontId="3" fillId="13" borderId="17" xfId="0" applyNumberFormat="1" applyFont="1" applyFill="1" applyBorder="1" applyAlignment="1">
      <alignment vertical="top" wrapText="1"/>
    </xf>
    <xf numFmtId="172" fontId="3" fillId="13" borderId="17" xfId="0" applyNumberFormat="1" applyFont="1" applyFill="1" applyBorder="1" applyAlignment="1">
      <alignment vertical="top" wrapText="1"/>
    </xf>
    <xf numFmtId="167" fontId="12" fillId="13" borderId="17" xfId="0" applyNumberFormat="1" applyFont="1" applyFill="1" applyBorder="1" applyAlignment="1">
      <alignment vertical="top" wrapText="1"/>
    </xf>
    <xf numFmtId="165" fontId="12" fillId="13" borderId="17" xfId="0" applyNumberFormat="1" applyFont="1" applyFill="1" applyBorder="1" applyAlignment="1">
      <alignment vertical="top" wrapText="1"/>
    </xf>
    <xf numFmtId="0" fontId="3" fillId="9" borderId="17" xfId="0" applyFont="1" applyFill="1" applyBorder="1" applyAlignment="1">
      <alignment vertical="top" wrapText="1"/>
    </xf>
    <xf numFmtId="0" fontId="3" fillId="8" borderId="17" xfId="0" applyFont="1" applyFill="1" applyBorder="1" applyAlignment="1">
      <alignment vertical="top" wrapText="1"/>
    </xf>
    <xf numFmtId="170" fontId="3" fillId="8" borderId="17" xfId="0" applyNumberFormat="1" applyFont="1" applyFill="1" applyBorder="1" applyAlignment="1">
      <alignment vertical="top" wrapText="1"/>
    </xf>
    <xf numFmtId="174" fontId="3" fillId="8" borderId="17" xfId="0" applyNumberFormat="1" applyFont="1" applyFill="1" applyBorder="1" applyAlignment="1">
      <alignment vertical="top" wrapText="1"/>
    </xf>
    <xf numFmtId="3" fontId="3" fillId="10" borderId="17" xfId="0" applyNumberFormat="1" applyFont="1" applyFill="1" applyBorder="1" applyAlignment="1">
      <alignment vertical="top" wrapText="1"/>
    </xf>
    <xf numFmtId="15" fontId="3" fillId="12" borderId="17" xfId="0" applyNumberFormat="1" applyFont="1" applyFill="1" applyBorder="1" applyAlignment="1">
      <alignment vertical="top" wrapText="1"/>
    </xf>
    <xf numFmtId="0" fontId="3" fillId="2" borderId="17" xfId="0" applyFont="1" applyFill="1" applyBorder="1" applyAlignment="1">
      <alignment vertical="top" wrapText="1"/>
    </xf>
    <xf numFmtId="168" fontId="3" fillId="9" borderId="17" xfId="0" applyNumberFormat="1" applyFont="1" applyFill="1" applyBorder="1" applyAlignment="1">
      <alignment vertical="top" wrapText="1"/>
    </xf>
    <xf numFmtId="0" fontId="2" fillId="4" borderId="17" xfId="0" applyFont="1" applyFill="1" applyBorder="1" applyAlignment="1">
      <alignment vertical="top" wrapText="1"/>
    </xf>
    <xf numFmtId="0" fontId="3" fillId="4" borderId="17" xfId="0" applyFont="1" applyFill="1" applyBorder="1" applyAlignment="1">
      <alignment vertical="top" wrapText="1"/>
    </xf>
    <xf numFmtId="171" fontId="3" fillId="4" borderId="17" xfId="0" applyNumberFormat="1" applyFont="1" applyFill="1" applyBorder="1" applyAlignment="1">
      <alignment vertical="top" wrapText="1"/>
    </xf>
    <xf numFmtId="0" fontId="2" fillId="5" borderId="17" xfId="0" applyFont="1" applyFill="1" applyBorder="1" applyAlignment="1">
      <alignment vertical="top" wrapText="1"/>
    </xf>
    <xf numFmtId="0" fontId="3" fillId="5" borderId="17" xfId="0" applyFont="1" applyFill="1" applyBorder="1" applyAlignment="1">
      <alignment vertical="top" wrapText="1"/>
    </xf>
    <xf numFmtId="171" fontId="3" fillId="5" borderId="19" xfId="0" applyNumberFormat="1" applyFont="1" applyFill="1" applyBorder="1" applyAlignment="1">
      <alignment vertical="top" wrapText="1"/>
    </xf>
    <xf numFmtId="0" fontId="3" fillId="2" borderId="5" xfId="0" applyFont="1" applyFill="1" applyBorder="1" applyAlignment="1">
      <alignment horizontal="centerContinuous" vertical="top" wrapText="1"/>
    </xf>
    <xf numFmtId="0" fontId="3" fillId="2" borderId="6" xfId="0" applyFont="1" applyFill="1" applyBorder="1" applyAlignment="1">
      <alignment horizontal="centerContinuous" vertical="top" wrapText="1"/>
    </xf>
    <xf numFmtId="0" fontId="3" fillId="0" borderId="0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3" fillId="8" borderId="17" xfId="0" applyFont="1" applyFill="1" applyBorder="1" applyAlignment="1">
      <alignment horizontal="center" vertical="top" wrapText="1"/>
    </xf>
    <xf numFmtId="0" fontId="3" fillId="14" borderId="9" xfId="0" applyFont="1" applyFill="1" applyBorder="1" applyAlignment="1">
      <alignment horizontal="center" vertical="top" wrapText="1"/>
    </xf>
    <xf numFmtId="168" fontId="3" fillId="3" borderId="9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3" fillId="0" borderId="4" xfId="0" applyFont="1" applyFill="1" applyBorder="1" applyAlignment="1" applyProtection="1">
      <alignment vertical="top"/>
      <protection locked="0"/>
    </xf>
    <xf numFmtId="0" fontId="3" fillId="0" borderId="5" xfId="0" applyFont="1" applyFill="1" applyBorder="1" applyAlignment="1" applyProtection="1">
      <alignment vertical="top"/>
      <protection locked="0"/>
    </xf>
    <xf numFmtId="166" fontId="3" fillId="0" borderId="6" xfId="0" applyNumberFormat="1" applyFont="1" applyFill="1" applyBorder="1" applyAlignment="1" applyProtection="1">
      <alignment vertical="top"/>
      <protection locked="0"/>
    </xf>
    <xf numFmtId="168" fontId="3" fillId="0" borderId="4" xfId="0" applyNumberFormat="1" applyFont="1" applyFill="1" applyBorder="1" applyAlignment="1" applyProtection="1">
      <alignment vertical="top"/>
      <protection locked="0"/>
    </xf>
    <xf numFmtId="3" fontId="3" fillId="0" borderId="4" xfId="0" applyNumberFormat="1" applyFont="1" applyFill="1" applyBorder="1" applyAlignment="1" applyProtection="1">
      <alignment vertical="top"/>
      <protection locked="0"/>
    </xf>
    <xf numFmtId="9" fontId="3" fillId="0" borderId="4" xfId="0" applyNumberFormat="1" applyFont="1" applyFill="1" applyBorder="1" applyAlignment="1" applyProtection="1">
      <alignment vertical="top"/>
      <protection locked="0"/>
    </xf>
    <xf numFmtId="173" fontId="3" fillId="0" borderId="4" xfId="0" applyNumberFormat="1" applyFont="1" applyFill="1" applyBorder="1" applyAlignment="1" applyProtection="1">
      <alignment vertical="top"/>
      <protection locked="0"/>
    </xf>
    <xf numFmtId="0" fontId="2" fillId="0" borderId="4" xfId="0" applyFont="1" applyFill="1" applyBorder="1" applyAlignment="1" applyProtection="1">
      <alignment horizontal="center" vertical="top"/>
      <protection locked="0"/>
    </xf>
    <xf numFmtId="15" fontId="8" fillId="0" borderId="4" xfId="0" applyNumberFormat="1" applyFont="1" applyFill="1" applyBorder="1" applyAlignment="1" applyProtection="1">
      <alignment vertical="top"/>
      <protection locked="0"/>
    </xf>
    <xf numFmtId="3" fontId="3" fillId="8" borderId="17" xfId="0" applyNumberFormat="1" applyFont="1" applyFill="1" applyBorder="1" applyAlignment="1">
      <alignment horizontal="center" vertical="top" wrapText="1"/>
    </xf>
    <xf numFmtId="0" fontId="3" fillId="0" borderId="6" xfId="0" applyFont="1" applyFill="1" applyBorder="1" applyAlignment="1" applyProtection="1">
      <alignment vertical="top"/>
      <protection locked="0"/>
    </xf>
    <xf numFmtId="172" fontId="10" fillId="0" borderId="4" xfId="0" applyNumberFormat="1" applyFont="1" applyFill="1" applyBorder="1" applyAlignment="1" applyProtection="1">
      <alignment vertical="top"/>
      <protection locked="0"/>
    </xf>
    <xf numFmtId="175" fontId="3" fillId="11" borderId="4" xfId="0" applyNumberFormat="1" applyFont="1" applyFill="1" applyBorder="1" applyAlignment="1">
      <alignment vertical="top"/>
    </xf>
    <xf numFmtId="174" fontId="3" fillId="11" borderId="4" xfId="0" applyNumberFormat="1" applyFont="1" applyFill="1" applyBorder="1" applyAlignment="1">
      <alignment horizontal="right" vertical="top"/>
    </xf>
    <xf numFmtId="3" fontId="3" fillId="11" borderId="4" xfId="0" applyNumberFormat="1" applyFont="1" applyFill="1" applyBorder="1" applyAlignment="1">
      <alignment vertical="top"/>
    </xf>
    <xf numFmtId="3" fontId="3" fillId="11" borderId="4" xfId="0" quotePrefix="1" applyNumberFormat="1" applyFont="1" applyFill="1" applyBorder="1" applyAlignment="1">
      <alignment vertical="top"/>
    </xf>
    <xf numFmtId="0" fontId="3" fillId="11" borderId="4" xfId="0" quotePrefix="1" applyNumberFormat="1" applyFont="1" applyFill="1" applyBorder="1" applyAlignment="1">
      <alignment horizontal="center" vertical="top"/>
    </xf>
    <xf numFmtId="176" fontId="3" fillId="0" borderId="4" xfId="0" applyNumberFormat="1" applyFont="1" applyFill="1" applyBorder="1" applyAlignment="1" applyProtection="1">
      <alignment vertical="top"/>
      <protection locked="0"/>
    </xf>
    <xf numFmtId="49" fontId="3" fillId="9" borderId="4" xfId="0" applyNumberFormat="1" applyFont="1" applyFill="1" applyBorder="1" applyAlignment="1">
      <alignment vertical="top" wrapText="1"/>
    </xf>
    <xf numFmtId="17" fontId="3" fillId="2" borderId="4" xfId="0" applyNumberFormat="1" applyFont="1" applyFill="1" applyBorder="1" applyAlignment="1">
      <alignment vertical="top" wrapText="1"/>
    </xf>
    <xf numFmtId="15" fontId="3" fillId="12" borderId="4" xfId="0" applyNumberFormat="1" applyFont="1" applyFill="1" applyBorder="1" applyAlignment="1">
      <alignment vertical="top" wrapText="1"/>
    </xf>
    <xf numFmtId="0" fontId="3" fillId="12" borderId="4" xfId="0" applyFont="1" applyFill="1" applyBorder="1" applyAlignment="1">
      <alignment vertical="top" wrapText="1"/>
    </xf>
    <xf numFmtId="3" fontId="3" fillId="12" borderId="4" xfId="0" applyNumberFormat="1" applyFont="1" applyFill="1" applyBorder="1" applyAlignment="1">
      <alignment vertical="top" wrapText="1"/>
    </xf>
    <xf numFmtId="0" fontId="3" fillId="13" borderId="4" xfId="0" applyFont="1" applyFill="1" applyBorder="1" applyAlignment="1">
      <alignment vertical="top" wrapText="1"/>
    </xf>
    <xf numFmtId="0" fontId="3" fillId="13" borderId="5" xfId="0" applyFont="1" applyFill="1" applyBorder="1" applyAlignment="1">
      <alignment vertical="top" wrapText="1"/>
    </xf>
    <xf numFmtId="166" fontId="3" fillId="13" borderId="6" xfId="0" applyNumberFormat="1" applyFont="1" applyFill="1" applyBorder="1" applyAlignment="1">
      <alignment vertical="top" wrapText="1"/>
    </xf>
    <xf numFmtId="0" fontId="3" fillId="13" borderId="4" xfId="0" applyNumberFormat="1" applyFont="1" applyFill="1" applyBorder="1" applyAlignment="1">
      <alignment vertical="top" wrapText="1"/>
    </xf>
    <xf numFmtId="168" fontId="3" fillId="13" borderId="4" xfId="0" applyNumberFormat="1" applyFont="1" applyFill="1" applyBorder="1" applyAlignment="1">
      <alignment vertical="top" wrapText="1"/>
    </xf>
    <xf numFmtId="172" fontId="3" fillId="13" borderId="4" xfId="0" applyNumberFormat="1" applyFont="1" applyFill="1" applyBorder="1" applyAlignment="1">
      <alignment vertical="top" wrapText="1"/>
    </xf>
    <xf numFmtId="167" fontId="12" fillId="13" borderId="4" xfId="0" applyNumberFormat="1" applyFont="1" applyFill="1" applyBorder="1" applyAlignment="1">
      <alignment vertical="top" wrapText="1"/>
    </xf>
    <xf numFmtId="165" fontId="12" fillId="13" borderId="4" xfId="0" applyNumberFormat="1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169" fontId="3" fillId="2" borderId="4" xfId="0" applyNumberFormat="1" applyFont="1" applyFill="1" applyBorder="1" applyAlignment="1">
      <alignment vertical="top" wrapText="1"/>
    </xf>
    <xf numFmtId="0" fontId="3" fillId="9" borderId="4" xfId="0" applyFont="1" applyFill="1" applyBorder="1" applyAlignment="1">
      <alignment vertical="top" wrapText="1"/>
    </xf>
    <xf numFmtId="168" fontId="3" fillId="9" borderId="4" xfId="0" applyNumberFormat="1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0" fontId="3" fillId="4" borderId="4" xfId="0" applyFont="1" applyFill="1" applyBorder="1" applyAlignment="1">
      <alignment vertical="top" wrapText="1"/>
    </xf>
    <xf numFmtId="171" fontId="3" fillId="4" borderId="4" xfId="0" applyNumberFormat="1" applyFont="1" applyFill="1" applyBorder="1" applyAlignment="1">
      <alignment vertical="top" wrapText="1"/>
    </xf>
    <xf numFmtId="0" fontId="2" fillId="5" borderId="4" xfId="0" applyFont="1" applyFill="1" applyBorder="1" applyAlignment="1">
      <alignment vertical="top" wrapText="1"/>
    </xf>
    <xf numFmtId="0" fontId="3" fillId="5" borderId="4" xfId="0" applyFont="1" applyFill="1" applyBorder="1" applyAlignment="1">
      <alignment vertical="top" wrapText="1"/>
    </xf>
    <xf numFmtId="171" fontId="3" fillId="5" borderId="4" xfId="0" applyNumberFormat="1" applyFont="1" applyFill="1" applyBorder="1" applyAlignment="1">
      <alignment vertical="top" wrapText="1"/>
    </xf>
    <xf numFmtId="177" fontId="3" fillId="11" borderId="4" xfId="0" applyNumberFormat="1" applyFont="1" applyFill="1" applyBorder="1" applyAlignment="1" applyProtection="1">
      <alignment horizontal="right" vertical="top"/>
    </xf>
    <xf numFmtId="0" fontId="2" fillId="11" borderId="4" xfId="0" applyNumberFormat="1" applyFont="1" applyFill="1" applyBorder="1" applyAlignment="1" applyProtection="1">
      <alignment vertical="top"/>
    </xf>
    <xf numFmtId="177" fontId="3" fillId="14" borderId="9" xfId="0" applyNumberFormat="1" applyFont="1" applyFill="1" applyBorder="1" applyAlignment="1" applyProtection="1">
      <alignment horizontal="right" vertical="top" wrapText="1"/>
    </xf>
    <xf numFmtId="177" fontId="3" fillId="11" borderId="4" xfId="0" applyNumberFormat="1" applyFont="1" applyFill="1" applyBorder="1" applyAlignment="1" applyProtection="1">
      <alignment horizontal="right" vertical="top" wrapText="1"/>
    </xf>
    <xf numFmtId="0" fontId="2" fillId="14" borderId="9" xfId="0" applyNumberFormat="1" applyFont="1" applyFill="1" applyBorder="1" applyAlignment="1" applyProtection="1">
      <alignment vertical="top" wrapText="1"/>
    </xf>
    <xf numFmtId="16" fontId="8" fillId="16" borderId="4" xfId="0" applyNumberFormat="1" applyFont="1" applyFill="1" applyBorder="1" applyAlignment="1" applyProtection="1">
      <alignment vertical="top"/>
      <protection locked="0"/>
    </xf>
    <xf numFmtId="15" fontId="3" fillId="0" borderId="4" xfId="0" applyNumberFormat="1" applyFont="1" applyFill="1" applyBorder="1" applyAlignment="1" applyProtection="1">
      <alignment vertical="top"/>
      <protection locked="0"/>
    </xf>
    <xf numFmtId="0" fontId="1" fillId="7" borderId="4" xfId="0" applyNumberFormat="1" applyFont="1" applyFill="1" applyBorder="1" applyProtection="1">
      <protection locked="0"/>
    </xf>
    <xf numFmtId="171" fontId="1" fillId="6" borderId="4" xfId="0" applyNumberFormat="1" applyFont="1" applyFill="1" applyBorder="1" applyProtection="1">
      <protection locked="0"/>
    </xf>
    <xf numFmtId="171" fontId="1" fillId="7" borderId="4" xfId="0" applyNumberFormat="1" applyFont="1" applyFill="1" applyBorder="1" applyProtection="1">
      <protection locked="0"/>
    </xf>
    <xf numFmtId="0" fontId="0" fillId="0" borderId="0" xfId="0" applyFill="1" applyBorder="1" applyAlignment="1" applyProtection="1">
      <alignment horizontal="right"/>
      <protection locked="0"/>
    </xf>
    <xf numFmtId="173" fontId="3" fillId="7" borderId="4" xfId="0" applyNumberFormat="1" applyFont="1" applyFill="1" applyBorder="1" applyAlignment="1" applyProtection="1">
      <alignment vertical="top"/>
      <protection locked="0"/>
    </xf>
    <xf numFmtId="15" fontId="3" fillId="7" borderId="4" xfId="0" applyNumberFormat="1" applyFont="1" applyFill="1" applyBorder="1" applyAlignment="1" applyProtection="1">
      <alignment vertical="top"/>
      <protection locked="0"/>
    </xf>
    <xf numFmtId="3" fontId="10" fillId="0" borderId="0" xfId="0" applyNumberFormat="1" applyFont="1" applyAlignment="1">
      <alignment vertical="top"/>
    </xf>
    <xf numFmtId="3" fontId="10" fillId="0" borderId="4" xfId="0" applyNumberFormat="1" applyFont="1" applyFill="1" applyBorder="1" applyAlignment="1" applyProtection="1">
      <alignment vertical="top"/>
      <protection locked="0"/>
    </xf>
    <xf numFmtId="3" fontId="12" fillId="13" borderId="4" xfId="0" applyNumberFormat="1" applyFont="1" applyFill="1" applyBorder="1" applyAlignment="1">
      <alignment vertical="top" wrapText="1"/>
    </xf>
    <xf numFmtId="3" fontId="10" fillId="3" borderId="9" xfId="0" applyNumberFormat="1" applyFont="1" applyFill="1" applyBorder="1" applyAlignment="1">
      <alignment vertical="top"/>
    </xf>
    <xf numFmtId="3" fontId="0" fillId="0" borderId="0" xfId="0" applyNumberFormat="1"/>
    <xf numFmtId="0" fontId="3" fillId="2" borderId="9" xfId="0" applyFont="1" applyFill="1" applyBorder="1" applyAlignment="1">
      <alignment horizontal="centerContinuous" vertical="top" wrapText="1"/>
    </xf>
    <xf numFmtId="16" fontId="3" fillId="0" borderId="4" xfId="0" applyNumberFormat="1" applyFont="1" applyBorder="1" applyAlignment="1" applyProtection="1">
      <alignment vertical="top"/>
      <protection locked="0"/>
    </xf>
    <xf numFmtId="0" fontId="14" fillId="0" borderId="0" xfId="0" applyFont="1"/>
    <xf numFmtId="3" fontId="10" fillId="0" borderId="0" xfId="0" applyNumberFormat="1" applyFont="1" applyAlignment="1">
      <alignment horizontal="center" vertical="top"/>
    </xf>
    <xf numFmtId="3" fontId="12" fillId="13" borderId="17" xfId="0" applyNumberFormat="1" applyFont="1" applyFill="1" applyBorder="1" applyAlignment="1">
      <alignment horizontal="center" vertical="top" wrapText="1"/>
    </xf>
    <xf numFmtId="3" fontId="10" fillId="14" borderId="9" xfId="0" applyNumberFormat="1" applyFont="1" applyFill="1" applyBorder="1" applyAlignment="1">
      <alignment horizontal="center" vertical="top" wrapText="1"/>
    </xf>
    <xf numFmtId="3" fontId="10" fillId="0" borderId="4" xfId="0" applyNumberFormat="1" applyFont="1" applyFill="1" applyBorder="1" applyAlignment="1" applyProtection="1">
      <alignment horizontal="center" vertical="top"/>
      <protection locked="0"/>
    </xf>
    <xf numFmtId="16" fontId="3" fillId="0" borderId="4" xfId="0" applyNumberFormat="1" applyFont="1" applyFill="1" applyBorder="1" applyAlignment="1" applyProtection="1">
      <alignment vertical="top"/>
      <protection locked="0"/>
    </xf>
    <xf numFmtId="0" fontId="2" fillId="7" borderId="4" xfId="0" applyFont="1" applyFill="1" applyBorder="1" applyAlignment="1" applyProtection="1">
      <alignment horizontal="center" vertical="top"/>
      <protection locked="0"/>
    </xf>
    <xf numFmtId="168" fontId="3" fillId="0" borderId="0" xfId="0" applyNumberFormat="1" applyFont="1" applyAlignment="1">
      <alignment vertical="top" wrapText="1"/>
    </xf>
    <xf numFmtId="0" fontId="3" fillId="0" borderId="5" xfId="0" applyFont="1" applyFill="1" applyBorder="1" applyAlignment="1">
      <alignment vertical="top"/>
    </xf>
    <xf numFmtId="0" fontId="3" fillId="0" borderId="0" xfId="0" applyFont="1" applyFill="1" applyAlignment="1" applyProtection="1">
      <alignment vertical="top"/>
      <protection locked="0"/>
    </xf>
    <xf numFmtId="178" fontId="3" fillId="0" borderId="4" xfId="1" applyNumberFormat="1" applyFont="1" applyFill="1" applyBorder="1" applyAlignment="1">
      <alignment vertical="top"/>
    </xf>
    <xf numFmtId="179" fontId="10" fillId="0" borderId="0" xfId="0" applyNumberFormat="1" applyFont="1" applyAlignment="1">
      <alignment horizontal="center" vertical="top"/>
    </xf>
    <xf numFmtId="0" fontId="3" fillId="0" borderId="8" xfId="0" applyFont="1" applyFill="1" applyBorder="1" applyAlignment="1" applyProtection="1">
      <alignment vertical="top"/>
      <protection locked="0"/>
    </xf>
    <xf numFmtId="167" fontId="10" fillId="0" borderId="6" xfId="0" applyNumberFormat="1" applyFont="1" applyFill="1" applyBorder="1" applyAlignment="1" applyProtection="1">
      <alignment vertical="top"/>
      <protection locked="0"/>
    </xf>
    <xf numFmtId="0" fontId="16" fillId="0" borderId="8" xfId="0" applyFont="1" applyFill="1" applyBorder="1" applyAlignment="1" applyProtection="1">
      <alignment vertical="top"/>
      <protection locked="0"/>
    </xf>
    <xf numFmtId="0" fontId="16" fillId="0" borderId="4" xfId="0" applyFont="1" applyFill="1" applyBorder="1" applyAlignment="1" applyProtection="1">
      <alignment vertical="top"/>
      <protection locked="0"/>
    </xf>
    <xf numFmtId="3" fontId="16" fillId="0" borderId="4" xfId="0" applyNumberFormat="1" applyFont="1" applyFill="1" applyBorder="1" applyAlignment="1" applyProtection="1">
      <alignment vertical="top"/>
      <protection locked="0"/>
    </xf>
    <xf numFmtId="173" fontId="16" fillId="0" borderId="4" xfId="0" applyNumberFormat="1" applyFont="1" applyFill="1" applyBorder="1" applyAlignment="1" applyProtection="1">
      <alignment vertical="top"/>
      <protection locked="0"/>
    </xf>
    <xf numFmtId="167" fontId="17" fillId="0" borderId="6" xfId="0" applyNumberFormat="1" applyFont="1" applyFill="1" applyBorder="1" applyAlignment="1" applyProtection="1">
      <alignment vertical="top"/>
      <protection locked="0"/>
    </xf>
    <xf numFmtId="0" fontId="18" fillId="0" borderId="4" xfId="0" applyFont="1" applyFill="1" applyBorder="1" applyAlignment="1" applyProtection="1">
      <alignment horizontal="center" vertical="top"/>
      <protection locked="0"/>
    </xf>
    <xf numFmtId="175" fontId="16" fillId="11" borderId="4" xfId="0" applyNumberFormat="1" applyFont="1" applyFill="1" applyBorder="1" applyAlignment="1">
      <alignment vertical="top"/>
    </xf>
    <xf numFmtId="174" fontId="16" fillId="6" borderId="4" xfId="0" applyNumberFormat="1" applyFont="1" applyFill="1" applyBorder="1" applyAlignment="1">
      <alignment horizontal="right" vertical="top"/>
    </xf>
    <xf numFmtId="177" fontId="16" fillId="0" borderId="4" xfId="0" applyNumberFormat="1" applyFont="1" applyFill="1" applyBorder="1" applyAlignment="1" applyProtection="1">
      <alignment vertical="top"/>
      <protection locked="0"/>
    </xf>
    <xf numFmtId="177" fontId="16" fillId="11" borderId="4" xfId="0" applyNumberFormat="1" applyFont="1" applyFill="1" applyBorder="1" applyAlignment="1" applyProtection="1">
      <alignment horizontal="right" vertical="top" wrapText="1"/>
    </xf>
    <xf numFmtId="171" fontId="16" fillId="0" borderId="4" xfId="0" applyNumberFormat="1" applyFont="1" applyFill="1" applyBorder="1" applyAlignment="1" applyProtection="1">
      <alignment vertical="top"/>
      <protection locked="0"/>
    </xf>
    <xf numFmtId="16" fontId="8" fillId="0" borderId="4" xfId="0" applyNumberFormat="1" applyFont="1" applyFill="1" applyBorder="1" applyAlignment="1" applyProtection="1">
      <alignment vertical="top"/>
      <protection locked="0"/>
    </xf>
    <xf numFmtId="3" fontId="3" fillId="17" borderId="4" xfId="0" applyNumberFormat="1" applyFont="1" applyFill="1" applyBorder="1" applyAlignment="1" applyProtection="1">
      <alignment vertical="top"/>
      <protection locked="0"/>
    </xf>
    <xf numFmtId="0" fontId="1" fillId="17" borderId="4" xfId="0" applyNumberFormat="1" applyFont="1" applyFill="1" applyBorder="1" applyProtection="1">
      <protection locked="0"/>
    </xf>
    <xf numFmtId="171" fontId="3" fillId="17" borderId="4" xfId="0" applyNumberFormat="1" applyFont="1" applyFill="1" applyBorder="1" applyAlignment="1" applyProtection="1">
      <alignment vertical="top" wrapText="1"/>
      <protection locked="0"/>
    </xf>
    <xf numFmtId="180" fontId="10" fillId="0" borderId="4" xfId="0" applyNumberFormat="1" applyFont="1" applyFill="1" applyBorder="1" applyAlignment="1" applyProtection="1">
      <alignment vertical="top"/>
      <protection locked="0"/>
    </xf>
    <xf numFmtId="180" fontId="10" fillId="0" borderId="5" xfId="0" applyNumberFormat="1" applyFont="1" applyFill="1" applyBorder="1" applyAlignment="1" applyProtection="1">
      <alignment vertical="top"/>
      <protection locked="0"/>
    </xf>
    <xf numFmtId="175" fontId="3" fillId="0" borderId="4" xfId="0" applyNumberFormat="1" applyFont="1" applyFill="1" applyBorder="1" applyAlignment="1">
      <alignment vertical="top"/>
    </xf>
    <xf numFmtId="174" fontId="3" fillId="0" borderId="4" xfId="0" applyNumberFormat="1" applyFont="1" applyFill="1" applyBorder="1" applyAlignment="1">
      <alignment horizontal="right" vertical="top"/>
    </xf>
    <xf numFmtId="16" fontId="3" fillId="7" borderId="4" xfId="0" applyNumberFormat="1" applyFont="1" applyFill="1" applyBorder="1" applyAlignment="1" applyProtection="1">
      <alignment vertical="top"/>
      <protection locked="0"/>
    </xf>
    <xf numFmtId="0" fontId="19" fillId="0" borderId="0" xfId="0" applyFont="1" applyAlignment="1">
      <alignment vertical="top"/>
    </xf>
    <xf numFmtId="0" fontId="3" fillId="0" borderId="20" xfId="0" applyFont="1" applyFill="1" applyBorder="1" applyAlignment="1">
      <alignment vertical="top"/>
    </xf>
    <xf numFmtId="0" fontId="3" fillId="0" borderId="13" xfId="0" applyFont="1" applyFill="1" applyBorder="1" applyAlignment="1">
      <alignment vertical="top"/>
    </xf>
    <xf numFmtId="0" fontId="3" fillId="0" borderId="14" xfId="0" applyFont="1" applyFill="1" applyBorder="1" applyAlignment="1">
      <alignment vertical="top"/>
    </xf>
    <xf numFmtId="166" fontId="3" fillId="0" borderId="7" xfId="0" applyNumberFormat="1" applyFont="1" applyFill="1" applyBorder="1" applyAlignment="1">
      <alignment vertical="top"/>
    </xf>
    <xf numFmtId="168" fontId="3" fillId="0" borderId="13" xfId="0" applyNumberFormat="1" applyFont="1" applyFill="1" applyBorder="1" applyAlignment="1">
      <alignment vertical="top"/>
    </xf>
    <xf numFmtId="3" fontId="3" fillId="0" borderId="13" xfId="0" applyNumberFormat="1" applyFont="1" applyFill="1" applyBorder="1" applyAlignment="1">
      <alignment vertical="top"/>
    </xf>
    <xf numFmtId="173" fontId="3" fillId="0" borderId="13" xfId="0" applyNumberFormat="1" applyFont="1" applyFill="1" applyBorder="1" applyAlignment="1">
      <alignment vertical="top"/>
    </xf>
    <xf numFmtId="167" fontId="10" fillId="0" borderId="7" xfId="0" applyNumberFormat="1" applyFont="1" applyFill="1" applyBorder="1" applyAlignment="1">
      <alignment vertical="top"/>
    </xf>
    <xf numFmtId="3" fontId="10" fillId="0" borderId="13" xfId="0" applyNumberFormat="1" applyFont="1" applyFill="1" applyBorder="1" applyAlignment="1" applyProtection="1">
      <alignment horizontal="center" vertical="top"/>
      <protection locked="0"/>
    </xf>
    <xf numFmtId="0" fontId="10" fillId="0" borderId="14" xfId="0" applyFont="1" applyFill="1" applyBorder="1" applyAlignment="1">
      <alignment vertical="top"/>
    </xf>
    <xf numFmtId="172" fontId="10" fillId="0" borderId="13" xfId="0" applyNumberFormat="1" applyFont="1" applyFill="1" applyBorder="1" applyAlignment="1" applyProtection="1">
      <alignment vertical="top"/>
      <protection locked="0"/>
    </xf>
    <xf numFmtId="0" fontId="8" fillId="0" borderId="13" xfId="0" applyFont="1" applyFill="1" applyBorder="1" applyAlignment="1">
      <alignment vertical="top"/>
    </xf>
    <xf numFmtId="177" fontId="3" fillId="11" borderId="13" xfId="0" applyNumberFormat="1" applyFont="1" applyFill="1" applyBorder="1" applyAlignment="1" applyProtection="1">
      <alignment horizontal="right" vertical="top" wrapText="1"/>
    </xf>
    <xf numFmtId="168" fontId="3" fillId="0" borderId="13" xfId="0" applyNumberFormat="1" applyFont="1" applyFill="1" applyBorder="1" applyAlignment="1">
      <alignment vertical="top" wrapText="1"/>
    </xf>
    <xf numFmtId="0" fontId="2" fillId="0" borderId="13" xfId="0" applyNumberFormat="1" applyFont="1" applyFill="1" applyBorder="1" applyAlignment="1" applyProtection="1">
      <alignment vertical="top"/>
    </xf>
    <xf numFmtId="171" fontId="3" fillId="0" borderId="13" xfId="0" applyNumberFormat="1" applyFont="1" applyFill="1" applyBorder="1" applyAlignment="1">
      <alignment vertical="top"/>
    </xf>
    <xf numFmtId="171" fontId="3" fillId="0" borderId="13" xfId="0" applyNumberFormat="1" applyFont="1" applyFill="1" applyBorder="1" applyAlignment="1">
      <alignment vertical="top" wrapText="1"/>
    </xf>
    <xf numFmtId="171" fontId="8" fillId="7" borderId="4" xfId="0" applyNumberFormat="1" applyFont="1" applyFill="1" applyBorder="1" applyAlignment="1" applyProtection="1">
      <alignment vertical="top"/>
      <protection locked="0"/>
    </xf>
    <xf numFmtId="0" fontId="3" fillId="0" borderId="4" xfId="0" applyFont="1" applyFill="1" applyBorder="1" applyAlignment="1">
      <alignment vertical="top"/>
    </xf>
    <xf numFmtId="16" fontId="3" fillId="17" borderId="4" xfId="0" applyNumberFormat="1" applyFont="1" applyFill="1" applyBorder="1" applyAlignment="1" applyProtection="1">
      <alignment vertical="top"/>
      <protection locked="0"/>
    </xf>
    <xf numFmtId="171" fontId="16" fillId="17" borderId="4" xfId="0" applyNumberFormat="1" applyFont="1" applyFill="1" applyBorder="1" applyAlignment="1" applyProtection="1">
      <alignment vertical="top" wrapText="1"/>
      <protection locked="0"/>
    </xf>
    <xf numFmtId="0" fontId="8" fillId="0" borderId="4" xfId="0" applyFont="1" applyFill="1" applyBorder="1" applyAlignment="1" applyProtection="1">
      <alignment vertical="top"/>
      <protection locked="0"/>
    </xf>
    <xf numFmtId="0" fontId="3" fillId="0" borderId="4" xfId="0" applyFont="1" applyFill="1" applyBorder="1" applyAlignment="1" applyProtection="1">
      <alignment vertical="top" wrapText="1"/>
      <protection locked="0"/>
    </xf>
    <xf numFmtId="0" fontId="2" fillId="0" borderId="4" xfId="0" applyNumberFormat="1" applyFont="1" applyFill="1" applyBorder="1" applyAlignment="1" applyProtection="1">
      <alignment vertical="top"/>
    </xf>
    <xf numFmtId="171" fontId="3" fillId="0" borderId="4" xfId="0" applyNumberFormat="1" applyFont="1" applyFill="1" applyBorder="1" applyAlignment="1" applyProtection="1">
      <alignment vertical="top"/>
      <protection locked="0"/>
    </xf>
    <xf numFmtId="0" fontId="3" fillId="0" borderId="6" xfId="0" applyFont="1" applyFill="1" applyBorder="1" applyAlignment="1">
      <alignment vertical="top"/>
    </xf>
    <xf numFmtId="166" fontId="3" fillId="0" borderId="6" xfId="0" applyNumberFormat="1" applyFont="1" applyFill="1" applyBorder="1" applyAlignment="1">
      <alignment vertical="top"/>
    </xf>
    <xf numFmtId="168" fontId="3" fillId="0" borderId="4" xfId="0" applyNumberFormat="1" applyFont="1" applyFill="1" applyBorder="1" applyAlignment="1">
      <alignment vertical="top"/>
    </xf>
    <xf numFmtId="173" fontId="3" fillId="0" borderId="4" xfId="0" applyNumberFormat="1" applyFont="1" applyFill="1" applyBorder="1" applyAlignment="1">
      <alignment vertical="top"/>
    </xf>
    <xf numFmtId="167" fontId="10" fillId="0" borderId="6" xfId="0" applyNumberFormat="1" applyFont="1" applyFill="1" applyBorder="1" applyAlignment="1">
      <alignment vertical="top"/>
    </xf>
    <xf numFmtId="0" fontId="10" fillId="0" borderId="5" xfId="0" applyFont="1" applyFill="1" applyBorder="1" applyAlignment="1">
      <alignment vertical="top"/>
    </xf>
    <xf numFmtId="0" fontId="2" fillId="0" borderId="4" xfId="0" applyFont="1" applyFill="1" applyBorder="1" applyAlignment="1">
      <alignment horizontal="center" vertical="top"/>
    </xf>
    <xf numFmtId="0" fontId="8" fillId="0" borderId="4" xfId="0" applyFont="1" applyFill="1" applyBorder="1" applyAlignment="1">
      <alignment vertical="top"/>
    </xf>
    <xf numFmtId="168" fontId="3" fillId="0" borderId="4" xfId="0" applyNumberFormat="1" applyFont="1" applyFill="1" applyBorder="1" applyAlignment="1">
      <alignment vertical="top" wrapText="1"/>
    </xf>
    <xf numFmtId="171" fontId="3" fillId="0" borderId="4" xfId="0" applyNumberFormat="1" applyFont="1" applyFill="1" applyBorder="1" applyAlignment="1">
      <alignment vertical="top"/>
    </xf>
    <xf numFmtId="171" fontId="3" fillId="0" borderId="4" xfId="0" applyNumberFormat="1" applyFont="1" applyFill="1" applyBorder="1" applyAlignment="1">
      <alignment vertical="top" wrapText="1"/>
    </xf>
    <xf numFmtId="0" fontId="0" fillId="0" borderId="4" xfId="0" applyBorder="1"/>
    <xf numFmtId="0" fontId="3" fillId="0" borderId="4" xfId="0" quotePrefix="1" applyNumberFormat="1" applyFont="1" applyFill="1" applyBorder="1" applyAlignment="1">
      <alignment horizontal="center" vertical="top"/>
    </xf>
    <xf numFmtId="171" fontId="3" fillId="7" borderId="5" xfId="0" applyNumberFormat="1" applyFont="1" applyFill="1" applyBorder="1" applyAlignment="1" applyProtection="1">
      <alignment vertical="top" wrapText="1"/>
      <protection locked="0"/>
    </xf>
    <xf numFmtId="171" fontId="3" fillId="0" borderId="5" xfId="0" applyNumberFormat="1" applyFont="1" applyFill="1" applyBorder="1" applyAlignment="1" applyProtection="1">
      <alignment vertical="top" wrapText="1"/>
      <protection locked="0"/>
    </xf>
    <xf numFmtId="171" fontId="3" fillId="17" borderId="5" xfId="0" applyNumberFormat="1" applyFont="1" applyFill="1" applyBorder="1" applyAlignment="1" applyProtection="1">
      <alignment vertical="top" wrapText="1"/>
      <protection locked="0"/>
    </xf>
    <xf numFmtId="171" fontId="3" fillId="0" borderId="9" xfId="0" applyNumberFormat="1" applyFont="1" applyFill="1" applyBorder="1" applyAlignment="1" applyProtection="1">
      <alignment vertical="top" wrapText="1"/>
      <protection locked="0"/>
    </xf>
    <xf numFmtId="171" fontId="16" fillId="17" borderId="9" xfId="0" applyNumberFormat="1" applyFont="1" applyFill="1" applyBorder="1" applyAlignment="1" applyProtection="1">
      <alignment vertical="top" wrapText="1"/>
      <protection locked="0"/>
    </xf>
    <xf numFmtId="171" fontId="3" fillId="0" borderId="9" xfId="0" applyNumberFormat="1" applyFont="1" applyFill="1" applyBorder="1" applyAlignment="1">
      <alignment vertical="top" wrapText="1"/>
    </xf>
    <xf numFmtId="171" fontId="3" fillId="0" borderId="21" xfId="0" applyNumberFormat="1" applyFont="1" applyFill="1" applyBorder="1" applyAlignment="1">
      <alignment vertical="top" wrapText="1"/>
    </xf>
    <xf numFmtId="1" fontId="3" fillId="7" borderId="4" xfId="0" applyNumberFormat="1" applyFont="1" applyFill="1" applyBorder="1" applyAlignment="1" applyProtection="1">
      <alignment vertical="top"/>
      <protection locked="0"/>
    </xf>
    <xf numFmtId="16" fontId="8" fillId="7" borderId="4" xfId="0" applyNumberFormat="1" applyFont="1" applyFill="1" applyBorder="1" applyAlignment="1" applyProtection="1">
      <alignment vertical="top"/>
      <protection locked="0"/>
    </xf>
    <xf numFmtId="176" fontId="3" fillId="7" borderId="4" xfId="0" applyNumberFormat="1" applyFont="1" applyFill="1" applyBorder="1" applyAlignment="1" applyProtection="1">
      <alignment vertical="top"/>
      <protection locked="0"/>
    </xf>
    <xf numFmtId="167" fontId="3" fillId="0" borderId="4" xfId="0" applyNumberFormat="1" applyFont="1" applyFill="1" applyBorder="1" applyAlignment="1" applyProtection="1">
      <alignment vertical="top"/>
      <protection locked="0"/>
    </xf>
    <xf numFmtId="15" fontId="6" fillId="0" borderId="4" xfId="0" applyNumberFormat="1" applyFont="1" applyFill="1" applyBorder="1" applyAlignment="1" applyProtection="1">
      <alignment vertical="top"/>
      <protection locked="0"/>
    </xf>
    <xf numFmtId="3" fontId="24" fillId="0" borderId="4" xfId="0" applyNumberFormat="1" applyFont="1" applyFill="1" applyBorder="1" applyAlignment="1">
      <alignment vertical="top"/>
    </xf>
    <xf numFmtId="177" fontId="3" fillId="0" borderId="4" xfId="0" applyNumberFormat="1" applyFont="1" applyFill="1" applyBorder="1" applyAlignment="1" applyProtection="1">
      <alignment vertical="top"/>
      <protection locked="0"/>
    </xf>
    <xf numFmtId="171" fontId="3" fillId="0" borderId="6" xfId="0" applyNumberFormat="1" applyFont="1" applyFill="1" applyBorder="1" applyAlignment="1" applyProtection="1">
      <alignment vertical="top" wrapText="1"/>
      <protection locked="0"/>
    </xf>
    <xf numFmtId="0" fontId="1" fillId="0" borderId="0" xfId="0" applyFont="1" applyFill="1" applyBorder="1" applyAlignment="1">
      <alignment vertical="top"/>
    </xf>
    <xf numFmtId="168" fontId="1" fillId="13" borderId="17" xfId="0" applyNumberFormat="1" applyFont="1" applyFill="1" applyBorder="1" applyAlignment="1">
      <alignment vertical="top" wrapText="1"/>
    </xf>
    <xf numFmtId="168" fontId="1" fillId="14" borderId="9" xfId="0" applyNumberFormat="1" applyFont="1" applyFill="1" applyBorder="1" applyAlignment="1">
      <alignment vertical="top" wrapText="1"/>
    </xf>
    <xf numFmtId="9" fontId="1" fillId="0" borderId="4" xfId="0" applyNumberFormat="1" applyFont="1" applyFill="1" applyBorder="1" applyAlignment="1" applyProtection="1">
      <alignment vertical="top"/>
      <protection locked="0"/>
    </xf>
    <xf numFmtId="15" fontId="1" fillId="0" borderId="0" xfId="0" applyNumberFormat="1" applyFont="1" applyFill="1" applyAlignment="1" applyProtection="1">
      <alignment horizontal="center" vertical="top"/>
      <protection locked="0"/>
    </xf>
    <xf numFmtId="9" fontId="1" fillId="0" borderId="4" xfId="0" applyNumberFormat="1" applyFont="1" applyFill="1" applyBorder="1" applyAlignment="1">
      <alignment vertical="top"/>
    </xf>
    <xf numFmtId="9" fontId="1" fillId="0" borderId="13" xfId="0" applyNumberFormat="1" applyFont="1" applyFill="1" applyBorder="1" applyAlignment="1">
      <alignment vertical="top"/>
    </xf>
    <xf numFmtId="9" fontId="1" fillId="0" borderId="0" xfId="0" applyNumberFormat="1" applyFont="1" applyAlignment="1">
      <alignment vertical="top"/>
    </xf>
    <xf numFmtId="0" fontId="6" fillId="17" borderId="0" xfId="0" applyFont="1" applyFill="1" applyAlignment="1">
      <alignment vertical="top"/>
    </xf>
    <xf numFmtId="0" fontId="6" fillId="17" borderId="0" xfId="0" applyNumberFormat="1" applyFont="1" applyFill="1" applyAlignment="1">
      <alignment vertical="top"/>
    </xf>
    <xf numFmtId="177" fontId="3" fillId="0" borderId="4" xfId="0" applyNumberFormat="1" applyFont="1" applyFill="1" applyBorder="1" applyAlignment="1" applyProtection="1">
      <alignment horizontal="right" vertical="top" wrapText="1"/>
    </xf>
    <xf numFmtId="0" fontId="6" fillId="0" borderId="0" xfId="0" applyFont="1" applyFill="1" applyAlignment="1">
      <alignment vertical="top"/>
    </xf>
    <xf numFmtId="0" fontId="3" fillId="7" borderId="6" xfId="0" applyFont="1" applyFill="1" applyBorder="1" applyAlignment="1" applyProtection="1">
      <alignment vertical="top"/>
      <protection locked="0"/>
    </xf>
    <xf numFmtId="0" fontId="3" fillId="7" borderId="4" xfId="0" applyFont="1" applyFill="1" applyBorder="1" applyAlignment="1" applyProtection="1">
      <alignment vertical="top"/>
      <protection locked="0"/>
    </xf>
    <xf numFmtId="0" fontId="3" fillId="7" borderId="5" xfId="0" applyFont="1" applyFill="1" applyBorder="1" applyAlignment="1">
      <alignment vertical="top"/>
    </xf>
    <xf numFmtId="166" fontId="3" fillId="7" borderId="6" xfId="0" applyNumberFormat="1" applyFont="1" applyFill="1" applyBorder="1" applyAlignment="1">
      <alignment vertical="top"/>
    </xf>
    <xf numFmtId="168" fontId="3" fillId="7" borderId="4" xfId="0" applyNumberFormat="1" applyFont="1" applyFill="1" applyBorder="1" applyAlignment="1">
      <alignment vertical="top"/>
    </xf>
    <xf numFmtId="3" fontId="3" fillId="7" borderId="4" xfId="0" applyNumberFormat="1" applyFont="1" applyFill="1" applyBorder="1" applyAlignment="1">
      <alignment vertical="top"/>
    </xf>
    <xf numFmtId="9" fontId="1" fillId="7" borderId="4" xfId="0" applyNumberFormat="1" applyFont="1" applyFill="1" applyBorder="1" applyAlignment="1">
      <alignment vertical="top"/>
    </xf>
    <xf numFmtId="173" fontId="3" fillId="7" borderId="4" xfId="0" applyNumberFormat="1" applyFont="1" applyFill="1" applyBorder="1" applyAlignment="1">
      <alignment vertical="top"/>
    </xf>
    <xf numFmtId="167" fontId="10" fillId="7" borderId="6" xfId="0" applyNumberFormat="1" applyFont="1" applyFill="1" applyBorder="1" applyAlignment="1">
      <alignment vertical="top"/>
    </xf>
    <xf numFmtId="3" fontId="10" fillId="7" borderId="4" xfId="0" applyNumberFormat="1" applyFont="1" applyFill="1" applyBorder="1" applyAlignment="1" applyProtection="1">
      <alignment horizontal="center" vertical="top"/>
      <protection locked="0"/>
    </xf>
    <xf numFmtId="0" fontId="10" fillId="7" borderId="5" xfId="0" applyFont="1" applyFill="1" applyBorder="1" applyAlignment="1">
      <alignment vertical="top"/>
    </xf>
    <xf numFmtId="172" fontId="10" fillId="7" borderId="4" xfId="0" applyNumberFormat="1" applyFont="1" applyFill="1" applyBorder="1" applyAlignment="1" applyProtection="1">
      <alignment vertical="top"/>
      <protection locked="0"/>
    </xf>
    <xf numFmtId="175" fontId="3" fillId="7" borderId="4" xfId="0" applyNumberFormat="1" applyFont="1" applyFill="1" applyBorder="1" applyAlignment="1">
      <alignment vertical="top"/>
    </xf>
    <xf numFmtId="174" fontId="3" fillId="7" borderId="4" xfId="0" applyNumberFormat="1" applyFont="1" applyFill="1" applyBorder="1" applyAlignment="1">
      <alignment horizontal="right" vertical="top"/>
    </xf>
    <xf numFmtId="0" fontId="3" fillId="7" borderId="4" xfId="0" quotePrefix="1" applyNumberFormat="1" applyFont="1" applyFill="1" applyBorder="1" applyAlignment="1">
      <alignment horizontal="center" vertical="top"/>
    </xf>
    <xf numFmtId="169" fontId="8" fillId="7" borderId="4" xfId="0" applyNumberFormat="1" applyFont="1" applyFill="1" applyBorder="1" applyAlignment="1" applyProtection="1">
      <alignment vertical="top"/>
      <protection locked="0"/>
    </xf>
    <xf numFmtId="167" fontId="3" fillId="7" borderId="4" xfId="0" applyNumberFormat="1" applyFont="1" applyFill="1" applyBorder="1" applyAlignment="1" applyProtection="1">
      <alignment vertical="top"/>
      <protection locked="0"/>
    </xf>
    <xf numFmtId="0" fontId="3" fillId="7" borderId="4" xfId="0" applyFont="1" applyFill="1" applyBorder="1" applyAlignment="1" applyProtection="1">
      <alignment vertical="top" wrapText="1"/>
      <protection locked="0"/>
    </xf>
    <xf numFmtId="0" fontId="2" fillId="7" borderId="4" xfId="0" applyNumberFormat="1" applyFont="1" applyFill="1" applyBorder="1" applyAlignment="1" applyProtection="1">
      <alignment vertical="top"/>
    </xf>
    <xf numFmtId="0" fontId="0" fillId="7" borderId="4" xfId="0" applyFill="1" applyBorder="1"/>
    <xf numFmtId="0" fontId="6" fillId="7" borderId="0" xfId="0" applyFont="1" applyFill="1" applyAlignment="1">
      <alignment vertical="top"/>
    </xf>
    <xf numFmtId="0" fontId="6" fillId="7" borderId="0" xfId="0" applyNumberFormat="1" applyFont="1" applyFill="1" applyAlignment="1">
      <alignment vertical="top"/>
    </xf>
    <xf numFmtId="0" fontId="3" fillId="7" borderId="5" xfId="0" applyFont="1" applyFill="1" applyBorder="1" applyAlignment="1" applyProtection="1">
      <alignment vertical="top"/>
      <protection locked="0"/>
    </xf>
    <xf numFmtId="0" fontId="10" fillId="0" borderId="5" xfId="0" applyFont="1" applyFill="1" applyBorder="1" applyAlignment="1" applyProtection="1">
      <alignment vertical="top"/>
      <protection locked="0"/>
    </xf>
    <xf numFmtId="15" fontId="10" fillId="0" borderId="5" xfId="0" applyNumberFormat="1" applyFont="1" applyFill="1" applyBorder="1" applyAlignment="1">
      <alignment vertical="top"/>
    </xf>
    <xf numFmtId="3" fontId="24" fillId="0" borderId="4" xfId="0" applyNumberFormat="1" applyFont="1" applyFill="1" applyBorder="1" applyAlignment="1" applyProtection="1">
      <alignment vertical="top"/>
      <protection locked="0"/>
    </xf>
    <xf numFmtId="168" fontId="3" fillId="7" borderId="4" xfId="0" applyNumberFormat="1" applyFont="1" applyFill="1" applyBorder="1" applyAlignment="1">
      <alignment vertical="top" wrapText="1"/>
    </xf>
    <xf numFmtId="171" fontId="3" fillId="7" borderId="4" xfId="0" applyNumberFormat="1" applyFont="1" applyFill="1" applyBorder="1" applyAlignment="1">
      <alignment vertical="top" wrapText="1"/>
    </xf>
    <xf numFmtId="3" fontId="3" fillId="11" borderId="4" xfId="0" applyNumberFormat="1" applyFont="1" applyFill="1" applyBorder="1" applyAlignment="1" applyProtection="1">
      <alignment vertical="top"/>
      <protection locked="0"/>
    </xf>
    <xf numFmtId="49" fontId="3" fillId="9" borderId="4" xfId="0" applyNumberFormat="1" applyFont="1" applyFill="1" applyBorder="1" applyAlignment="1">
      <alignment vertical="top"/>
    </xf>
    <xf numFmtId="177" fontId="3" fillId="14" borderId="9" xfId="0" applyNumberFormat="1" applyFont="1" applyFill="1" applyBorder="1" applyAlignment="1" applyProtection="1">
      <alignment horizontal="right" vertical="top"/>
    </xf>
    <xf numFmtId="0" fontId="3" fillId="0" borderId="4" xfId="0" applyFont="1" applyBorder="1" applyAlignment="1" applyProtection="1">
      <alignment vertical="top"/>
      <protection locked="0"/>
    </xf>
    <xf numFmtId="177" fontId="3" fillId="0" borderId="4" xfId="0" applyNumberFormat="1" applyFont="1" applyFill="1" applyBorder="1" applyAlignment="1" applyProtection="1">
      <alignment horizontal="right" vertical="top"/>
    </xf>
    <xf numFmtId="177" fontId="3" fillId="11" borderId="13" xfId="0" applyNumberFormat="1" applyFont="1" applyFill="1" applyBorder="1" applyAlignment="1" applyProtection="1">
      <alignment horizontal="right" vertical="top"/>
    </xf>
    <xf numFmtId="181" fontId="10" fillId="0" borderId="5" xfId="0" applyNumberFormat="1" applyFont="1" applyFill="1" applyBorder="1" applyAlignment="1">
      <alignment vertical="top"/>
    </xf>
    <xf numFmtId="15" fontId="3" fillId="14" borderId="9" xfId="0" applyNumberFormat="1" applyFont="1" applyFill="1" applyBorder="1" applyAlignment="1" applyProtection="1">
      <alignment vertical="top" wrapText="1"/>
      <protection locked="0"/>
    </xf>
    <xf numFmtId="0" fontId="3" fillId="14" borderId="9" xfId="0" applyFont="1" applyFill="1" applyBorder="1" applyAlignment="1" applyProtection="1">
      <alignment vertical="top" wrapText="1"/>
      <protection locked="0"/>
    </xf>
    <xf numFmtId="15" fontId="8" fillId="0" borderId="13" xfId="0" applyNumberFormat="1" applyFont="1" applyFill="1" applyBorder="1" applyAlignment="1" applyProtection="1">
      <alignment vertical="top"/>
      <protection locked="0"/>
    </xf>
    <xf numFmtId="16" fontId="8" fillId="0" borderId="13" xfId="0" applyNumberFormat="1" applyFont="1" applyFill="1" applyBorder="1" applyAlignment="1" applyProtection="1">
      <alignment vertical="top"/>
      <protection locked="0"/>
    </xf>
    <xf numFmtId="169" fontId="3" fillId="14" borderId="9" xfId="0" applyNumberFormat="1" applyFont="1" applyFill="1" applyBorder="1" applyAlignment="1" applyProtection="1">
      <alignment vertical="top" wrapText="1"/>
      <protection locked="0"/>
    </xf>
    <xf numFmtId="168" fontId="3" fillId="14" borderId="9" xfId="0" applyNumberFormat="1" applyFont="1" applyFill="1" applyBorder="1" applyAlignment="1" applyProtection="1">
      <alignment vertical="top" wrapText="1"/>
      <protection locked="0"/>
    </xf>
    <xf numFmtId="169" fontId="8" fillId="0" borderId="13" xfId="0" applyNumberFormat="1" applyFont="1" applyFill="1" applyBorder="1" applyAlignment="1" applyProtection="1">
      <alignment vertical="top"/>
      <protection locked="0"/>
    </xf>
    <xf numFmtId="172" fontId="10" fillId="0" borderId="5" xfId="0" applyNumberFormat="1" applyFont="1" applyFill="1" applyBorder="1" applyAlignment="1" applyProtection="1">
      <alignment vertical="top"/>
      <protection locked="0"/>
    </xf>
    <xf numFmtId="3" fontId="3" fillId="0" borderId="4" xfId="0" applyNumberFormat="1" applyFont="1" applyFill="1" applyBorder="1" applyAlignment="1" applyProtection="1">
      <alignment vertical="top" wrapText="1"/>
      <protection locked="0"/>
    </xf>
    <xf numFmtId="171" fontId="3" fillId="0" borderId="4" xfId="0" applyNumberFormat="1" applyFont="1" applyFill="1" applyBorder="1" applyAlignment="1" applyProtection="1">
      <alignment vertical="top"/>
    </xf>
    <xf numFmtId="171" fontId="3" fillId="0" borderId="6" xfId="0" applyNumberFormat="1" applyFont="1" applyFill="1" applyBorder="1" applyAlignment="1">
      <alignment vertical="top" wrapText="1"/>
    </xf>
    <xf numFmtId="179" fontId="3" fillId="0" borderId="4" xfId="0" applyNumberFormat="1" applyFont="1" applyFill="1" applyBorder="1" applyAlignment="1" applyProtection="1">
      <alignment vertical="top"/>
      <protection locked="0"/>
    </xf>
    <xf numFmtId="0" fontId="25" fillId="0" borderId="8" xfId="0" applyFont="1" applyFill="1" applyBorder="1" applyAlignment="1">
      <alignment vertical="top"/>
    </xf>
    <xf numFmtId="0" fontId="25" fillId="0" borderId="4" xfId="0" applyFont="1" applyFill="1" applyBorder="1" applyAlignment="1">
      <alignment vertical="top"/>
    </xf>
    <xf numFmtId="0" fontId="25" fillId="0" borderId="5" xfId="0" applyFont="1" applyFill="1" applyBorder="1" applyAlignment="1">
      <alignment vertical="top"/>
    </xf>
    <xf numFmtId="166" fontId="25" fillId="0" borderId="6" xfId="0" applyNumberFormat="1" applyFont="1" applyFill="1" applyBorder="1" applyAlignment="1">
      <alignment vertical="top"/>
    </xf>
    <xf numFmtId="168" fontId="25" fillId="0" borderId="4" xfId="0" applyNumberFormat="1" applyFont="1" applyFill="1" applyBorder="1" applyAlignment="1">
      <alignment vertical="top"/>
    </xf>
    <xf numFmtId="3" fontId="25" fillId="0" borderId="4" xfId="0" applyNumberFormat="1" applyFont="1" applyFill="1" applyBorder="1" applyAlignment="1">
      <alignment vertical="top"/>
    </xf>
    <xf numFmtId="9" fontId="26" fillId="0" borderId="4" xfId="0" applyNumberFormat="1" applyFont="1" applyFill="1" applyBorder="1" applyAlignment="1">
      <alignment vertical="top"/>
    </xf>
    <xf numFmtId="173" fontId="25" fillId="0" borderId="4" xfId="0" applyNumberFormat="1" applyFont="1" applyFill="1" applyBorder="1" applyAlignment="1">
      <alignment vertical="top"/>
    </xf>
    <xf numFmtId="167" fontId="27" fillId="0" borderId="6" xfId="0" applyNumberFormat="1" applyFont="1" applyFill="1" applyBorder="1" applyAlignment="1">
      <alignment vertical="top"/>
    </xf>
    <xf numFmtId="3" fontId="27" fillId="0" borderId="4" xfId="0" applyNumberFormat="1" applyFont="1" applyFill="1" applyBorder="1" applyAlignment="1" applyProtection="1">
      <alignment horizontal="center" vertical="top"/>
      <protection locked="0"/>
    </xf>
    <xf numFmtId="0" fontId="29" fillId="0" borderId="4" xfId="0" applyFont="1" applyFill="1" applyBorder="1" applyAlignment="1">
      <alignment vertical="top"/>
    </xf>
    <xf numFmtId="175" fontId="25" fillId="11" borderId="4" xfId="0" applyNumberFormat="1" applyFont="1" applyFill="1" applyBorder="1" applyAlignment="1">
      <alignment vertical="top"/>
    </xf>
    <xf numFmtId="3" fontId="25" fillId="0" borderId="4" xfId="0" applyNumberFormat="1" applyFont="1" applyFill="1" applyBorder="1" applyAlignment="1" applyProtection="1">
      <alignment vertical="top"/>
      <protection locked="0"/>
    </xf>
    <xf numFmtId="177" fontId="25" fillId="0" borderId="4" xfId="0" applyNumberFormat="1" applyFont="1" applyFill="1" applyBorder="1" applyAlignment="1" applyProtection="1">
      <alignment vertical="top"/>
      <protection locked="0"/>
    </xf>
    <xf numFmtId="177" fontId="25" fillId="11" borderId="4" xfId="0" applyNumberFormat="1" applyFont="1" applyFill="1" applyBorder="1" applyAlignment="1" applyProtection="1">
      <alignment horizontal="right" vertical="top" wrapText="1"/>
    </xf>
    <xf numFmtId="177" fontId="25" fillId="11" borderId="4" xfId="0" applyNumberFormat="1" applyFont="1" applyFill="1" applyBorder="1" applyAlignment="1" applyProtection="1">
      <alignment horizontal="right" vertical="top"/>
    </xf>
    <xf numFmtId="168" fontId="25" fillId="0" borderId="4" xfId="0" applyNumberFormat="1" applyFont="1" applyFill="1" applyBorder="1" applyAlignment="1">
      <alignment vertical="top" wrapText="1"/>
    </xf>
    <xf numFmtId="0" fontId="28" fillId="0" borderId="4" xfId="0" applyNumberFormat="1" applyFont="1" applyFill="1" applyBorder="1" applyAlignment="1" applyProtection="1">
      <alignment vertical="top"/>
    </xf>
    <xf numFmtId="171" fontId="25" fillId="0" borderId="4" xfId="0" applyNumberFormat="1" applyFont="1" applyFill="1" applyBorder="1" applyAlignment="1">
      <alignment vertical="top"/>
    </xf>
    <xf numFmtId="171" fontId="25" fillId="0" borderId="4" xfId="0" applyNumberFormat="1" applyFont="1" applyFill="1" applyBorder="1" applyAlignment="1">
      <alignment vertical="top" wrapText="1"/>
    </xf>
    <xf numFmtId="171" fontId="25" fillId="0" borderId="6" xfId="0" applyNumberFormat="1" applyFont="1" applyFill="1" applyBorder="1" applyAlignment="1">
      <alignment vertical="top" wrapText="1"/>
    </xf>
    <xf numFmtId="0" fontId="25" fillId="0" borderId="5" xfId="0" applyFont="1" applyFill="1" applyBorder="1" applyAlignment="1" applyProtection="1">
      <alignment vertical="top"/>
      <protection locked="0"/>
    </xf>
    <xf numFmtId="166" fontId="25" fillId="0" borderId="6" xfId="0" applyNumberFormat="1" applyFont="1" applyFill="1" applyBorder="1" applyAlignment="1" applyProtection="1">
      <alignment vertical="top"/>
      <protection locked="0"/>
    </xf>
    <xf numFmtId="168" fontId="25" fillId="0" borderId="4" xfId="0" applyNumberFormat="1" applyFont="1" applyFill="1" applyBorder="1" applyAlignment="1" applyProtection="1">
      <alignment vertical="top"/>
      <protection locked="0"/>
    </xf>
    <xf numFmtId="9" fontId="26" fillId="0" borderId="4" xfId="0" applyNumberFormat="1" applyFont="1" applyFill="1" applyBorder="1" applyAlignment="1" applyProtection="1">
      <alignment vertical="top"/>
      <protection locked="0"/>
    </xf>
    <xf numFmtId="172" fontId="27" fillId="0" borderId="5" xfId="0" applyNumberFormat="1" applyFont="1" applyFill="1" applyBorder="1" applyAlignment="1" applyProtection="1">
      <alignment vertical="top"/>
      <protection locked="0"/>
    </xf>
    <xf numFmtId="171" fontId="25" fillId="0" borderId="4" xfId="0" applyNumberFormat="1" applyFont="1" applyFill="1" applyBorder="1" applyAlignment="1" applyProtection="1">
      <alignment vertical="top"/>
    </xf>
    <xf numFmtId="171" fontId="25" fillId="0" borderId="4" xfId="0" applyNumberFormat="1" applyFont="1" applyFill="1" applyBorder="1" applyAlignment="1" applyProtection="1">
      <alignment vertical="top" wrapText="1"/>
      <protection locked="0"/>
    </xf>
    <xf numFmtId="0" fontId="10" fillId="7" borderId="4" xfId="0" applyFont="1" applyFill="1" applyBorder="1" applyAlignment="1">
      <alignment vertical="top"/>
    </xf>
    <xf numFmtId="3" fontId="3" fillId="11" borderId="4" xfId="0" applyNumberFormat="1" applyFont="1" applyFill="1" applyBorder="1" applyAlignment="1">
      <alignment horizontal="center" vertical="top"/>
    </xf>
    <xf numFmtId="16" fontId="27" fillId="0" borderId="5" xfId="0" applyNumberFormat="1" applyFont="1" applyFill="1" applyBorder="1" applyAlignment="1">
      <alignment vertical="top"/>
    </xf>
    <xf numFmtId="0" fontId="3" fillId="0" borderId="0" xfId="0" applyNumberFormat="1" applyFont="1" applyFill="1" applyBorder="1" applyAlignment="1">
      <alignment vertical="top"/>
    </xf>
    <xf numFmtId="14" fontId="10" fillId="0" borderId="5" xfId="0" applyNumberFormat="1" applyFont="1" applyFill="1" applyBorder="1" applyAlignment="1">
      <alignment vertical="top"/>
    </xf>
    <xf numFmtId="0" fontId="30" fillId="0" borderId="8" xfId="0" applyFont="1" applyFill="1" applyBorder="1" applyAlignment="1">
      <alignment vertical="top"/>
    </xf>
    <xf numFmtId="0" fontId="30" fillId="0" borderId="4" xfId="0" applyFont="1" applyFill="1" applyBorder="1" applyAlignment="1" applyProtection="1">
      <alignment vertical="top"/>
      <protection locked="0"/>
    </xf>
    <xf numFmtId="0" fontId="30" fillId="0" borderId="5" xfId="0" applyFont="1" applyFill="1" applyBorder="1" applyAlignment="1" applyProtection="1">
      <alignment vertical="top"/>
      <protection locked="0"/>
    </xf>
    <xf numFmtId="166" fontId="30" fillId="0" borderId="6" xfId="0" applyNumberFormat="1" applyFont="1" applyFill="1" applyBorder="1" applyAlignment="1">
      <alignment vertical="top"/>
    </xf>
    <xf numFmtId="168" fontId="30" fillId="0" borderId="4" xfId="0" applyNumberFormat="1" applyFont="1" applyFill="1" applyBorder="1" applyAlignment="1">
      <alignment vertical="top"/>
    </xf>
    <xf numFmtId="3" fontId="30" fillId="0" borderId="4" xfId="0" applyNumberFormat="1" applyFont="1" applyFill="1" applyBorder="1" applyAlignment="1">
      <alignment vertical="top"/>
    </xf>
    <xf numFmtId="9" fontId="31" fillId="0" borderId="4" xfId="0" applyNumberFormat="1" applyFont="1" applyFill="1" applyBorder="1" applyAlignment="1">
      <alignment vertical="top"/>
    </xf>
    <xf numFmtId="173" fontId="30" fillId="0" borderId="4" xfId="0" applyNumberFormat="1" applyFont="1" applyFill="1" applyBorder="1" applyAlignment="1" applyProtection="1">
      <alignment vertical="top"/>
      <protection locked="0"/>
    </xf>
    <xf numFmtId="167" fontId="32" fillId="0" borderId="6" xfId="0" applyNumberFormat="1" applyFont="1" applyFill="1" applyBorder="1" applyAlignment="1">
      <alignment vertical="top"/>
    </xf>
    <xf numFmtId="3" fontId="32" fillId="0" borderId="4" xfId="0" applyNumberFormat="1" applyFont="1" applyFill="1" applyBorder="1" applyAlignment="1" applyProtection="1">
      <alignment horizontal="center" vertical="top"/>
      <protection locked="0"/>
    </xf>
    <xf numFmtId="172" fontId="32" fillId="0" borderId="4" xfId="0" applyNumberFormat="1" applyFont="1" applyFill="1" applyBorder="1" applyAlignment="1" applyProtection="1">
      <alignment vertical="top"/>
      <protection locked="0"/>
    </xf>
    <xf numFmtId="0" fontId="33" fillId="0" borderId="4" xfId="0" applyFont="1" applyFill="1" applyBorder="1" applyAlignment="1">
      <alignment horizontal="center" vertical="top"/>
    </xf>
    <xf numFmtId="0" fontId="34" fillId="0" borderId="4" xfId="0" applyFont="1" applyFill="1" applyBorder="1" applyAlignment="1">
      <alignment vertical="top"/>
    </xf>
    <xf numFmtId="175" fontId="30" fillId="11" borderId="4" xfId="0" applyNumberFormat="1" applyFont="1" applyFill="1" applyBorder="1" applyAlignment="1">
      <alignment vertical="top"/>
    </xf>
    <xf numFmtId="174" fontId="30" fillId="6" borderId="4" xfId="0" applyNumberFormat="1" applyFont="1" applyFill="1" applyBorder="1" applyAlignment="1">
      <alignment horizontal="right" vertical="top"/>
    </xf>
    <xf numFmtId="177" fontId="30" fillId="0" borderId="4" xfId="0" applyNumberFormat="1" applyFont="1" applyFill="1" applyBorder="1" applyAlignment="1" applyProtection="1">
      <alignment vertical="top"/>
      <protection locked="0"/>
    </xf>
    <xf numFmtId="177" fontId="30" fillId="11" borderId="4" xfId="0" applyNumberFormat="1" applyFont="1" applyFill="1" applyBorder="1" applyAlignment="1" applyProtection="1">
      <alignment horizontal="right" vertical="top" wrapText="1"/>
    </xf>
    <xf numFmtId="177" fontId="30" fillId="11" borderId="4" xfId="0" applyNumberFormat="1" applyFont="1" applyFill="1" applyBorder="1" applyAlignment="1" applyProtection="1">
      <alignment horizontal="right" vertical="top"/>
    </xf>
    <xf numFmtId="168" fontId="30" fillId="0" borderId="4" xfId="0" applyNumberFormat="1" applyFont="1" applyFill="1" applyBorder="1" applyAlignment="1">
      <alignment vertical="top" wrapText="1"/>
    </xf>
    <xf numFmtId="0" fontId="33" fillId="0" borderId="4" xfId="0" applyNumberFormat="1" applyFont="1" applyFill="1" applyBorder="1" applyAlignment="1" applyProtection="1">
      <alignment vertical="top"/>
    </xf>
    <xf numFmtId="171" fontId="30" fillId="0" borderId="4" xfId="0" applyNumberFormat="1" applyFont="1" applyFill="1" applyBorder="1" applyAlignment="1">
      <alignment vertical="top"/>
    </xf>
    <xf numFmtId="171" fontId="30" fillId="0" borderId="4" xfId="0" applyNumberFormat="1" applyFont="1" applyFill="1" applyBorder="1" applyAlignment="1">
      <alignment vertical="top" wrapText="1"/>
    </xf>
    <xf numFmtId="171" fontId="30" fillId="0" borderId="6" xfId="0" applyNumberFormat="1" applyFont="1" applyFill="1" applyBorder="1" applyAlignment="1">
      <alignment vertical="top" wrapText="1"/>
    </xf>
    <xf numFmtId="0" fontId="30" fillId="0" borderId="5" xfId="0" applyNumberFormat="1" applyFont="1" applyFill="1" applyBorder="1" applyAlignment="1">
      <alignment horizontal="center" vertical="top"/>
    </xf>
    <xf numFmtId="0" fontId="3" fillId="0" borderId="8" xfId="0" applyFont="1" applyFill="1" applyBorder="1" applyAlignment="1">
      <alignment vertical="top"/>
    </xf>
    <xf numFmtId="174" fontId="3" fillId="6" borderId="4" xfId="0" applyNumberFormat="1" applyFont="1" applyFill="1" applyBorder="1" applyAlignment="1">
      <alignment horizontal="right" vertical="top"/>
    </xf>
    <xf numFmtId="0" fontId="3" fillId="0" borderId="5" xfId="0" quotePrefix="1" applyNumberFormat="1" applyFont="1" applyFill="1" applyBorder="1" applyAlignment="1">
      <alignment horizontal="center" vertical="top"/>
    </xf>
    <xf numFmtId="16" fontId="8" fillId="0" borderId="4" xfId="0" applyNumberFormat="1" applyFont="1" applyFill="1" applyBorder="1" applyAlignment="1" applyProtection="1">
      <alignment vertical="top"/>
      <protection locked="0"/>
    </xf>
    <xf numFmtId="14" fontId="32" fillId="0" borderId="5" xfId="0" applyNumberFormat="1" applyFont="1" applyFill="1" applyBorder="1" applyAlignment="1">
      <alignment vertical="top"/>
    </xf>
    <xf numFmtId="15" fontId="3" fillId="17" borderId="4" xfId="0" applyNumberFormat="1" applyFont="1" applyFill="1" applyBorder="1" applyAlignment="1" applyProtection="1">
      <alignment vertical="top"/>
      <protection locked="0"/>
    </xf>
    <xf numFmtId="16" fontId="6" fillId="0" borderId="4" xfId="0" applyNumberFormat="1" applyFont="1" applyFill="1" applyBorder="1" applyAlignment="1" applyProtection="1">
      <alignment vertical="top"/>
      <protection locked="0"/>
    </xf>
    <xf numFmtId="14" fontId="10" fillId="0" borderId="4" xfId="0" applyNumberFormat="1" applyFont="1" applyFill="1" applyBorder="1" applyAlignment="1" applyProtection="1">
      <alignment vertical="top"/>
      <protection locked="0"/>
    </xf>
    <xf numFmtId="14" fontId="10" fillId="0" borderId="5" xfId="0" applyNumberFormat="1" applyFont="1" applyFill="1" applyBorder="1" applyAlignment="1" applyProtection="1">
      <alignment vertical="top"/>
      <protection locked="0"/>
    </xf>
    <xf numFmtId="14" fontId="10" fillId="0" borderId="6" xfId="0" applyNumberFormat="1" applyFont="1" applyFill="1" applyBorder="1" applyAlignment="1" applyProtection="1">
      <alignment vertical="top"/>
      <protection locked="0"/>
    </xf>
    <xf numFmtId="14" fontId="3" fillId="0" borderId="4" xfId="0" applyNumberFormat="1" applyFont="1" applyFill="1" applyBorder="1" applyAlignment="1" applyProtection="1">
      <alignment vertical="top"/>
      <protection locked="0"/>
    </xf>
    <xf numFmtId="0" fontId="3" fillId="18" borderId="17" xfId="0" applyFont="1" applyFill="1" applyBorder="1" applyAlignment="1">
      <alignment vertical="top" wrapText="1"/>
    </xf>
    <xf numFmtId="170" fontId="3" fillId="18" borderId="17" xfId="0" applyNumberFormat="1" applyFont="1" applyFill="1" applyBorder="1" applyAlignment="1">
      <alignment vertical="top" wrapText="1"/>
    </xf>
    <xf numFmtId="174" fontId="3" fillId="18" borderId="17" xfId="0" applyNumberFormat="1" applyFont="1" applyFill="1" applyBorder="1" applyAlignment="1">
      <alignment vertical="top" wrapText="1"/>
    </xf>
    <xf numFmtId="0" fontId="10" fillId="18" borderId="0" xfId="0" applyFont="1" applyFill="1" applyAlignment="1">
      <alignment vertical="top"/>
    </xf>
    <xf numFmtId="17" fontId="3" fillId="18" borderId="17" xfId="0" applyNumberFormat="1" applyFont="1" applyFill="1" applyBorder="1" applyAlignment="1">
      <alignment vertical="top" wrapText="1"/>
    </xf>
    <xf numFmtId="17" fontId="7" fillId="18" borderId="0" xfId="0" applyNumberFormat="1" applyFont="1" applyFill="1" applyAlignment="1">
      <alignment vertical="top"/>
    </xf>
    <xf numFmtId="0" fontId="3" fillId="18" borderId="0" xfId="0" applyFont="1" applyFill="1" applyAlignment="1">
      <alignment vertical="top"/>
    </xf>
    <xf numFmtId="0" fontId="3" fillId="18" borderId="5" xfId="0" applyFont="1" applyFill="1" applyBorder="1" applyAlignment="1">
      <alignment horizontal="centerContinuous" vertical="top" wrapText="1"/>
    </xf>
    <xf numFmtId="0" fontId="3" fillId="18" borderId="6" xfId="0" applyFont="1" applyFill="1" applyBorder="1" applyAlignment="1">
      <alignment horizontal="centerContinuous" vertical="top" wrapText="1"/>
    </xf>
    <xf numFmtId="0" fontId="3" fillId="18" borderId="9" xfId="0" applyFont="1" applyFill="1" applyBorder="1" applyAlignment="1">
      <alignment horizontal="centerContinuous" vertical="top" wrapText="1"/>
    </xf>
    <xf numFmtId="169" fontId="3" fillId="18" borderId="17" xfId="0" applyNumberFormat="1" applyFont="1" applyFill="1" applyBorder="1" applyAlignment="1">
      <alignment vertical="top" wrapText="1"/>
    </xf>
    <xf numFmtId="16" fontId="8" fillId="0" borderId="4" xfId="0" applyNumberFormat="1" applyFont="1" applyFill="1" applyBorder="1" applyAlignment="1" applyProtection="1">
      <alignment vertical="top"/>
      <protection locked="0"/>
    </xf>
    <xf numFmtId="14" fontId="10" fillId="0" borderId="14" xfId="0" applyNumberFormat="1" applyFont="1" applyFill="1" applyBorder="1" applyAlignment="1">
      <alignment vertical="top"/>
    </xf>
    <xf numFmtId="16" fontId="3" fillId="17" borderId="13" xfId="0" applyNumberFormat="1" applyFont="1" applyFill="1" applyBorder="1" applyAlignment="1" applyProtection="1">
      <alignment vertical="top"/>
      <protection locked="0"/>
    </xf>
    <xf numFmtId="16" fontId="8" fillId="0" borderId="4" xfId="0" applyNumberFormat="1" applyFont="1" applyFill="1" applyBorder="1" applyAlignment="1" applyProtection="1">
      <alignment vertical="top"/>
      <protection locked="0"/>
    </xf>
    <xf numFmtId="16" fontId="8" fillId="0" borderId="4" xfId="0" applyNumberFormat="1" applyFont="1" applyFill="1" applyBorder="1" applyAlignment="1" applyProtection="1">
      <alignment vertical="top"/>
      <protection locked="0"/>
    </xf>
    <xf numFmtId="0" fontId="3" fillId="0" borderId="20" xfId="0" applyNumberFormat="1" applyFont="1" applyFill="1" applyBorder="1" applyAlignment="1">
      <alignment vertical="top"/>
    </xf>
    <xf numFmtId="0" fontId="3" fillId="0" borderId="4" xfId="0" applyNumberFormat="1" applyFont="1" applyFill="1" applyBorder="1" applyAlignment="1">
      <alignment vertical="top"/>
    </xf>
    <xf numFmtId="0" fontId="3" fillId="0" borderId="5" xfId="0" applyNumberFormat="1" applyFont="1" applyFill="1" applyBorder="1" applyAlignment="1">
      <alignment vertical="top"/>
    </xf>
    <xf numFmtId="0" fontId="10" fillId="0" borderId="5" xfId="0" applyNumberFormat="1" applyFont="1" applyFill="1" applyBorder="1" applyAlignment="1">
      <alignment vertical="top"/>
    </xf>
    <xf numFmtId="0" fontId="3" fillId="7" borderId="14" xfId="0" applyFont="1" applyFill="1" applyBorder="1" applyAlignment="1">
      <alignment vertical="top"/>
    </xf>
    <xf numFmtId="3" fontId="10" fillId="0" borderId="13" xfId="0" applyNumberFormat="1" applyFont="1" applyFill="1" applyBorder="1" applyAlignment="1">
      <alignment horizontal="center" vertical="top"/>
    </xf>
    <xf numFmtId="172" fontId="10" fillId="0" borderId="13" xfId="0" applyNumberFormat="1" applyFont="1" applyFill="1" applyBorder="1" applyAlignment="1">
      <alignment vertical="top"/>
    </xf>
    <xf numFmtId="16" fontId="8" fillId="0" borderId="13" xfId="0" applyNumberFormat="1" applyFont="1" applyFill="1" applyBorder="1" applyAlignment="1">
      <alignment vertical="top"/>
    </xf>
    <xf numFmtId="16" fontId="8" fillId="0" borderId="4" xfId="0" applyNumberFormat="1" applyFont="1" applyFill="1" applyBorder="1" applyAlignment="1">
      <alignment vertical="top"/>
    </xf>
    <xf numFmtId="169" fontId="8" fillId="0" borderId="4" xfId="0" applyNumberFormat="1" applyFont="1" applyFill="1" applyBorder="1" applyAlignment="1">
      <alignment vertical="top"/>
    </xf>
    <xf numFmtId="167" fontId="3" fillId="0" borderId="4" xfId="0" applyNumberFormat="1" applyFont="1" applyFill="1" applyBorder="1" applyAlignment="1">
      <alignment vertical="top"/>
    </xf>
    <xf numFmtId="177" fontId="3" fillId="0" borderId="4" xfId="0" applyNumberFormat="1" applyFont="1" applyFill="1" applyBorder="1" applyAlignment="1">
      <alignment vertical="top"/>
    </xf>
    <xf numFmtId="177" fontId="3" fillId="11" borderId="4" xfId="0" applyNumberFormat="1" applyFont="1" applyFill="1" applyBorder="1" applyAlignment="1">
      <alignment horizontal="right" vertical="top" wrapText="1"/>
    </xf>
    <xf numFmtId="177" fontId="3" fillId="11" borderId="4" xfId="0" applyNumberFormat="1" applyFont="1" applyFill="1" applyBorder="1" applyAlignment="1">
      <alignment horizontal="right" vertical="top"/>
    </xf>
    <xf numFmtId="0" fontId="2" fillId="0" borderId="4" xfId="0" applyNumberFormat="1" applyFont="1" applyFill="1" applyBorder="1" applyAlignment="1">
      <alignment vertical="top"/>
    </xf>
    <xf numFmtId="169" fontId="8" fillId="0" borderId="13" xfId="0" applyNumberFormat="1" applyFont="1" applyFill="1" applyBorder="1" applyAlignment="1">
      <alignment vertical="top"/>
    </xf>
    <xf numFmtId="176" fontId="3" fillId="0" borderId="4" xfId="0" applyNumberFormat="1" applyFont="1" applyFill="1" applyBorder="1" applyAlignment="1">
      <alignment vertical="top"/>
    </xf>
    <xf numFmtId="177" fontId="3" fillId="11" borderId="13" xfId="0" applyNumberFormat="1" applyFont="1" applyFill="1" applyBorder="1" applyAlignment="1">
      <alignment horizontal="right" vertical="top"/>
    </xf>
    <xf numFmtId="177" fontId="3" fillId="11" borderId="13" xfId="0" applyNumberFormat="1" applyFont="1" applyFill="1" applyBorder="1" applyAlignment="1">
      <alignment horizontal="right" vertical="top" wrapText="1"/>
    </xf>
    <xf numFmtId="0" fontId="2" fillId="0" borderId="13" xfId="0" applyNumberFormat="1" applyFont="1" applyFill="1" applyBorder="1" applyAlignment="1">
      <alignment vertical="top"/>
    </xf>
    <xf numFmtId="171" fontId="3" fillId="0" borderId="7" xfId="0" applyNumberFormat="1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/>
    </xf>
    <xf numFmtId="3" fontId="10" fillId="0" borderId="4" xfId="0" applyNumberFormat="1" applyFont="1" applyFill="1" applyBorder="1" applyAlignment="1">
      <alignment horizontal="center" vertical="top"/>
    </xf>
    <xf numFmtId="172" fontId="10" fillId="0" borderId="4" xfId="0" applyNumberFormat="1" applyFont="1" applyFill="1" applyBorder="1" applyAlignment="1">
      <alignment vertical="top"/>
    </xf>
    <xf numFmtId="15" fontId="8" fillId="0" borderId="4" xfId="0" applyNumberFormat="1" applyFont="1" applyFill="1" applyBorder="1" applyAlignment="1" applyProtection="1">
      <alignment vertical="top"/>
      <protection locked="0"/>
    </xf>
    <xf numFmtId="1" fontId="3" fillId="0" borderId="13" xfId="0" applyNumberFormat="1" applyFont="1" applyFill="1" applyBorder="1" applyAlignment="1" applyProtection="1">
      <alignment vertical="top"/>
      <protection locked="0"/>
    </xf>
    <xf numFmtId="16" fontId="3" fillId="0" borderId="13" xfId="0" applyNumberFormat="1" applyFont="1" applyFill="1" applyBorder="1" applyAlignment="1" applyProtection="1">
      <alignment vertical="top"/>
      <protection locked="0"/>
    </xf>
    <xf numFmtId="182" fontId="3" fillId="0" borderId="4" xfId="0" applyNumberFormat="1" applyFont="1" applyFill="1" applyBorder="1" applyAlignment="1" applyProtection="1">
      <alignment vertical="top"/>
      <protection locked="0"/>
    </xf>
    <xf numFmtId="16" fontId="6" fillId="0" borderId="13" xfId="0" applyNumberFormat="1" applyFont="1" applyFill="1" applyBorder="1" applyAlignment="1" applyProtection="1">
      <alignment vertical="top"/>
      <protection locked="0"/>
    </xf>
    <xf numFmtId="15" fontId="3" fillId="0" borderId="13" xfId="0" applyNumberFormat="1" applyFont="1" applyFill="1" applyBorder="1" applyAlignment="1" applyProtection="1">
      <alignment vertical="top"/>
      <protection locked="0"/>
    </xf>
    <xf numFmtId="15" fontId="3" fillId="0" borderId="13" xfId="0" applyNumberFormat="1" applyFont="1" applyFill="1" applyBorder="1" applyAlignment="1">
      <alignment vertical="top"/>
    </xf>
    <xf numFmtId="16" fontId="3" fillId="0" borderId="13" xfId="0" applyNumberFormat="1" applyFont="1" applyFill="1" applyBorder="1" applyAlignment="1">
      <alignment vertical="top"/>
    </xf>
    <xf numFmtId="15" fontId="3" fillId="17" borderId="13" xfId="0" applyNumberFormat="1" applyFont="1" applyFill="1" applyBorder="1" applyAlignment="1" applyProtection="1">
      <alignment vertical="top"/>
      <protection locked="0"/>
    </xf>
    <xf numFmtId="0" fontId="38" fillId="0" borderId="8" xfId="0" applyFont="1" applyFill="1" applyBorder="1" applyAlignment="1">
      <alignment vertical="top"/>
    </xf>
    <xf numFmtId="0" fontId="38" fillId="0" borderId="4" xfId="0" applyFont="1" applyFill="1" applyBorder="1" applyAlignment="1">
      <alignment vertical="top"/>
    </xf>
    <xf numFmtId="0" fontId="38" fillId="0" borderId="5" xfId="0" applyFont="1" applyFill="1" applyBorder="1" applyAlignment="1">
      <alignment vertical="top"/>
    </xf>
    <xf numFmtId="166" fontId="38" fillId="0" borderId="6" xfId="0" applyNumberFormat="1" applyFont="1" applyFill="1" applyBorder="1" applyAlignment="1">
      <alignment vertical="top"/>
    </xf>
    <xf numFmtId="168" fontId="38" fillId="0" borderId="4" xfId="0" applyNumberFormat="1" applyFont="1" applyFill="1" applyBorder="1" applyAlignment="1">
      <alignment vertical="top"/>
    </xf>
    <xf numFmtId="3" fontId="38" fillId="0" borderId="4" xfId="0" applyNumberFormat="1" applyFont="1" applyFill="1" applyBorder="1" applyAlignment="1">
      <alignment vertical="top"/>
    </xf>
    <xf numFmtId="9" fontId="39" fillId="0" borderId="4" xfId="0" applyNumberFormat="1" applyFont="1" applyFill="1" applyBorder="1" applyAlignment="1">
      <alignment vertical="top"/>
    </xf>
    <xf numFmtId="3" fontId="40" fillId="0" borderId="4" xfId="0" applyNumberFormat="1" applyFont="1" applyFill="1" applyBorder="1" applyAlignment="1" applyProtection="1">
      <alignment horizontal="center" vertical="top"/>
      <protection locked="0"/>
    </xf>
    <xf numFmtId="172" fontId="40" fillId="0" borderId="4" xfId="0" applyNumberFormat="1" applyFont="1" applyFill="1" applyBorder="1" applyAlignment="1" applyProtection="1">
      <alignment vertical="top"/>
      <protection locked="0"/>
    </xf>
    <xf numFmtId="0" fontId="41" fillId="0" borderId="4" xfId="0" applyFont="1" applyFill="1" applyBorder="1" applyAlignment="1">
      <alignment horizontal="center" vertical="top"/>
    </xf>
    <xf numFmtId="0" fontId="42" fillId="0" borderId="4" xfId="0" applyFont="1" applyFill="1" applyBorder="1" applyAlignment="1">
      <alignment vertical="top"/>
    </xf>
    <xf numFmtId="175" fontId="38" fillId="11" borderId="4" xfId="0" applyNumberFormat="1" applyFont="1" applyFill="1" applyBorder="1" applyAlignment="1">
      <alignment vertical="top"/>
    </xf>
    <xf numFmtId="174" fontId="38" fillId="6" borderId="4" xfId="0" applyNumberFormat="1" applyFont="1" applyFill="1" applyBorder="1" applyAlignment="1">
      <alignment horizontal="right" vertical="top"/>
    </xf>
    <xf numFmtId="0" fontId="38" fillId="0" borderId="5" xfId="0" quotePrefix="1" applyNumberFormat="1" applyFont="1" applyFill="1" applyBorder="1" applyAlignment="1">
      <alignment horizontal="center" vertical="top"/>
    </xf>
    <xf numFmtId="15" fontId="42" fillId="0" borderId="4" xfId="0" applyNumberFormat="1" applyFont="1" applyFill="1" applyBorder="1" applyAlignment="1" applyProtection="1">
      <alignment vertical="top"/>
      <protection locked="0"/>
    </xf>
    <xf numFmtId="16" fontId="42" fillId="0" borderId="4" xfId="0" applyNumberFormat="1" applyFont="1" applyFill="1" applyBorder="1" applyAlignment="1" applyProtection="1">
      <alignment vertical="top"/>
      <protection locked="0"/>
    </xf>
    <xf numFmtId="169" fontId="42" fillId="0" borderId="4" xfId="0" applyNumberFormat="1" applyFont="1" applyFill="1" applyBorder="1" applyAlignment="1" applyProtection="1">
      <alignment vertical="top"/>
      <protection locked="0"/>
    </xf>
    <xf numFmtId="167" fontId="38" fillId="0" borderId="4" xfId="0" applyNumberFormat="1" applyFont="1" applyFill="1" applyBorder="1" applyAlignment="1" applyProtection="1">
      <alignment vertical="top"/>
      <protection locked="0"/>
    </xf>
    <xf numFmtId="177" fontId="38" fillId="0" borderId="4" xfId="0" applyNumberFormat="1" applyFont="1" applyFill="1" applyBorder="1" applyAlignment="1" applyProtection="1">
      <alignment vertical="top"/>
      <protection locked="0"/>
    </xf>
    <xf numFmtId="177" fontId="38" fillId="11" borderId="4" xfId="0" applyNumberFormat="1" applyFont="1" applyFill="1" applyBorder="1" applyAlignment="1" applyProtection="1">
      <alignment horizontal="right" vertical="top" wrapText="1"/>
    </xf>
    <xf numFmtId="177" fontId="38" fillId="11" borderId="4" xfId="0" applyNumberFormat="1" applyFont="1" applyFill="1" applyBorder="1" applyAlignment="1" applyProtection="1">
      <alignment horizontal="right" vertical="top"/>
    </xf>
    <xf numFmtId="168" fontId="38" fillId="0" borderId="4" xfId="0" applyNumberFormat="1" applyFont="1" applyFill="1" applyBorder="1" applyAlignment="1">
      <alignment vertical="top" wrapText="1"/>
    </xf>
    <xf numFmtId="0" fontId="41" fillId="0" borderId="4" xfId="0" applyNumberFormat="1" applyFont="1" applyFill="1" applyBorder="1" applyAlignment="1" applyProtection="1">
      <alignment vertical="top"/>
    </xf>
    <xf numFmtId="171" fontId="38" fillId="0" borderId="4" xfId="0" applyNumberFormat="1" applyFont="1" applyFill="1" applyBorder="1" applyAlignment="1">
      <alignment vertical="top"/>
    </xf>
    <xf numFmtId="171" fontId="38" fillId="0" borderId="4" xfId="0" applyNumberFormat="1" applyFont="1" applyFill="1" applyBorder="1" applyAlignment="1">
      <alignment vertical="top" wrapText="1"/>
    </xf>
    <xf numFmtId="171" fontId="38" fillId="0" borderId="6" xfId="0" applyNumberFormat="1" applyFont="1" applyFill="1" applyBorder="1" applyAlignment="1">
      <alignment vertical="top" wrapText="1"/>
    </xf>
    <xf numFmtId="0" fontId="38" fillId="0" borderId="5" xfId="0" applyNumberFormat="1" applyFont="1" applyFill="1" applyBorder="1" applyAlignment="1">
      <alignment vertical="top"/>
    </xf>
    <xf numFmtId="15" fontId="8" fillId="0" borderId="4" xfId="0" applyNumberFormat="1" applyFont="1" applyFill="1" applyBorder="1" applyAlignment="1" applyProtection="1">
      <alignment vertical="top"/>
      <protection locked="0"/>
    </xf>
    <xf numFmtId="16" fontId="8" fillId="0" borderId="4" xfId="0" applyNumberFormat="1" applyFont="1" applyFill="1" applyBorder="1" applyAlignment="1" applyProtection="1">
      <alignment vertical="top"/>
      <protection locked="0"/>
    </xf>
    <xf numFmtId="172" fontId="10" fillId="0" borderId="6" xfId="0" applyNumberFormat="1" applyFont="1" applyFill="1" applyBorder="1" applyAlignment="1" applyProtection="1">
      <alignment vertical="top"/>
      <protection locked="0"/>
    </xf>
    <xf numFmtId="0" fontId="6" fillId="0" borderId="4" xfId="0" applyFont="1" applyBorder="1" applyAlignment="1">
      <alignment vertical="top"/>
    </xf>
    <xf numFmtId="3" fontId="3" fillId="0" borderId="4" xfId="0" applyNumberFormat="1" applyFont="1" applyBorder="1" applyAlignment="1">
      <alignment vertical="top"/>
    </xf>
    <xf numFmtId="9" fontId="1" fillId="0" borderId="4" xfId="0" applyNumberFormat="1" applyFont="1" applyBorder="1" applyAlignment="1">
      <alignment vertical="top"/>
    </xf>
    <xf numFmtId="15" fontId="10" fillId="0" borderId="4" xfId="0" applyNumberFormat="1" applyFont="1" applyBorder="1" applyAlignment="1">
      <alignment vertical="top"/>
    </xf>
    <xf numFmtId="3" fontId="10" fillId="0" borderId="4" xfId="0" applyNumberFormat="1" applyFont="1" applyBorder="1" applyAlignment="1">
      <alignment horizontal="center" vertical="top"/>
    </xf>
    <xf numFmtId="0" fontId="10" fillId="0" borderId="4" xfId="0" applyFont="1" applyBorder="1" applyAlignment="1">
      <alignment vertical="top"/>
    </xf>
    <xf numFmtId="166" fontId="3" fillId="0" borderId="4" xfId="0" applyNumberFormat="1" applyFont="1" applyFill="1" applyBorder="1" applyAlignment="1">
      <alignment vertical="top"/>
    </xf>
    <xf numFmtId="167" fontId="10" fillId="0" borderId="4" xfId="0" applyNumberFormat="1" applyFont="1" applyFill="1" applyBorder="1" applyAlignment="1">
      <alignment vertical="top"/>
    </xf>
    <xf numFmtId="14" fontId="10" fillId="0" borderId="4" xfId="0" applyNumberFormat="1" applyFont="1" applyFill="1" applyBorder="1" applyAlignment="1">
      <alignment vertical="top"/>
    </xf>
    <xf numFmtId="0" fontId="43" fillId="0" borderId="8" xfId="0" applyFont="1" applyFill="1" applyBorder="1" applyAlignment="1">
      <alignment vertical="top"/>
    </xf>
    <xf numFmtId="0" fontId="43" fillId="0" borderId="4" xfId="0" applyFont="1" applyFill="1" applyBorder="1" applyAlignment="1">
      <alignment vertical="top"/>
    </xf>
    <xf numFmtId="166" fontId="43" fillId="0" borderId="6" xfId="0" applyNumberFormat="1" applyFont="1" applyFill="1" applyBorder="1" applyAlignment="1">
      <alignment vertical="top"/>
    </xf>
    <xf numFmtId="168" fontId="43" fillId="0" borderId="4" xfId="0" applyNumberFormat="1" applyFont="1" applyFill="1" applyBorder="1" applyAlignment="1">
      <alignment vertical="top"/>
    </xf>
    <xf numFmtId="3" fontId="43" fillId="0" borderId="4" xfId="0" applyNumberFormat="1" applyFont="1" applyFill="1" applyBorder="1" applyAlignment="1">
      <alignment vertical="top"/>
    </xf>
    <xf numFmtId="9" fontId="44" fillId="0" borderId="4" xfId="0" applyNumberFormat="1" applyFont="1" applyFill="1" applyBorder="1" applyAlignment="1">
      <alignment vertical="top"/>
    </xf>
    <xf numFmtId="173" fontId="43" fillId="0" borderId="4" xfId="0" applyNumberFormat="1" applyFont="1" applyFill="1" applyBorder="1" applyAlignment="1">
      <alignment vertical="top"/>
    </xf>
    <xf numFmtId="167" fontId="45" fillId="0" borderId="6" xfId="0" applyNumberFormat="1" applyFont="1" applyFill="1" applyBorder="1" applyAlignment="1">
      <alignment vertical="top"/>
    </xf>
    <xf numFmtId="3" fontId="45" fillId="0" borderId="4" xfId="0" applyNumberFormat="1" applyFont="1" applyFill="1" applyBorder="1" applyAlignment="1" applyProtection="1">
      <alignment horizontal="center" vertical="top"/>
      <protection locked="0"/>
    </xf>
    <xf numFmtId="172" fontId="45" fillId="0" borderId="4" xfId="0" applyNumberFormat="1" applyFont="1" applyFill="1" applyBorder="1" applyAlignment="1" applyProtection="1">
      <alignment vertical="top"/>
      <protection locked="0"/>
    </xf>
    <xf numFmtId="0" fontId="46" fillId="0" borderId="4" xfId="0" applyFont="1" applyFill="1" applyBorder="1" applyAlignment="1">
      <alignment horizontal="center" vertical="top"/>
    </xf>
    <xf numFmtId="0" fontId="47" fillId="0" borderId="4" xfId="0" applyFont="1" applyFill="1" applyBorder="1" applyAlignment="1">
      <alignment vertical="top"/>
    </xf>
    <xf numFmtId="175" fontId="43" fillId="11" borderId="4" xfId="0" applyNumberFormat="1" applyFont="1" applyFill="1" applyBorder="1" applyAlignment="1">
      <alignment vertical="top"/>
    </xf>
    <xf numFmtId="174" fontId="43" fillId="6" borderId="4" xfId="0" applyNumberFormat="1" applyFont="1" applyFill="1" applyBorder="1" applyAlignment="1">
      <alignment horizontal="right" vertical="top"/>
    </xf>
    <xf numFmtId="0" fontId="43" fillId="0" borderId="5" xfId="0" quotePrefix="1" applyNumberFormat="1" applyFont="1" applyFill="1" applyBorder="1" applyAlignment="1">
      <alignment horizontal="center" vertical="top"/>
    </xf>
    <xf numFmtId="167" fontId="43" fillId="0" borderId="4" xfId="0" applyNumberFormat="1" applyFont="1" applyFill="1" applyBorder="1" applyAlignment="1" applyProtection="1">
      <alignment vertical="top"/>
      <protection locked="0"/>
    </xf>
    <xf numFmtId="177" fontId="43" fillId="0" borderId="4" xfId="0" applyNumberFormat="1" applyFont="1" applyFill="1" applyBorder="1" applyAlignment="1" applyProtection="1">
      <alignment vertical="top"/>
      <protection locked="0"/>
    </xf>
    <xf numFmtId="177" fontId="43" fillId="11" borderId="4" xfId="0" applyNumberFormat="1" applyFont="1" applyFill="1" applyBorder="1" applyAlignment="1" applyProtection="1">
      <alignment horizontal="right" vertical="top" wrapText="1"/>
    </xf>
    <xf numFmtId="177" fontId="43" fillId="11" borderId="4" xfId="0" applyNumberFormat="1" applyFont="1" applyFill="1" applyBorder="1" applyAlignment="1" applyProtection="1">
      <alignment horizontal="right" vertical="top"/>
    </xf>
    <xf numFmtId="168" fontId="43" fillId="0" borderId="4" xfId="0" applyNumberFormat="1" applyFont="1" applyFill="1" applyBorder="1" applyAlignment="1">
      <alignment vertical="top" wrapText="1"/>
    </xf>
    <xf numFmtId="0" fontId="46" fillId="0" borderId="4" xfId="0" applyNumberFormat="1" applyFont="1" applyFill="1" applyBorder="1" applyAlignment="1" applyProtection="1">
      <alignment vertical="top"/>
    </xf>
    <xf numFmtId="171" fontId="43" fillId="0" borderId="4" xfId="0" applyNumberFormat="1" applyFont="1" applyFill="1" applyBorder="1" applyAlignment="1">
      <alignment vertical="top"/>
    </xf>
    <xf numFmtId="171" fontId="43" fillId="0" borderId="4" xfId="0" applyNumberFormat="1" applyFont="1" applyFill="1" applyBorder="1" applyAlignment="1">
      <alignment vertical="top" wrapText="1"/>
    </xf>
    <xf numFmtId="171" fontId="43" fillId="0" borderId="6" xfId="0" applyNumberFormat="1" applyFont="1" applyFill="1" applyBorder="1" applyAlignment="1">
      <alignment vertical="top" wrapText="1"/>
    </xf>
    <xf numFmtId="0" fontId="43" fillId="0" borderId="5" xfId="0" applyNumberFormat="1" applyFont="1" applyFill="1" applyBorder="1" applyAlignment="1">
      <alignment vertical="top"/>
    </xf>
    <xf numFmtId="0" fontId="45" fillId="0" borderId="5" xfId="0" applyNumberFormat="1" applyFont="1" applyFill="1" applyBorder="1" applyAlignment="1">
      <alignment vertical="top"/>
    </xf>
    <xf numFmtId="0" fontId="48" fillId="0" borderId="8" xfId="0" applyFont="1" applyFill="1" applyBorder="1" applyAlignment="1">
      <alignment vertical="top"/>
    </xf>
    <xf numFmtId="166" fontId="48" fillId="0" borderId="6" xfId="0" applyNumberFormat="1" applyFont="1" applyFill="1" applyBorder="1" applyAlignment="1">
      <alignment vertical="top"/>
    </xf>
    <xf numFmtId="168" fontId="48" fillId="0" borderId="4" xfId="0" applyNumberFormat="1" applyFont="1" applyFill="1" applyBorder="1" applyAlignment="1">
      <alignment vertical="top"/>
    </xf>
    <xf numFmtId="3" fontId="48" fillId="0" borderId="4" xfId="0" applyNumberFormat="1" applyFont="1" applyFill="1" applyBorder="1" applyAlignment="1">
      <alignment vertical="top"/>
    </xf>
    <xf numFmtId="9" fontId="49" fillId="0" borderId="4" xfId="0" applyNumberFormat="1" applyFont="1" applyFill="1" applyBorder="1" applyAlignment="1">
      <alignment vertical="top"/>
    </xf>
    <xf numFmtId="173" fontId="48" fillId="0" borderId="4" xfId="0" applyNumberFormat="1" applyFont="1" applyFill="1" applyBorder="1" applyAlignment="1">
      <alignment vertical="top"/>
    </xf>
    <xf numFmtId="167" fontId="50" fillId="0" borderId="6" xfId="0" applyNumberFormat="1" applyFont="1" applyFill="1" applyBorder="1" applyAlignment="1">
      <alignment vertical="top"/>
    </xf>
    <xf numFmtId="3" fontId="50" fillId="0" borderId="4" xfId="0" applyNumberFormat="1" applyFont="1" applyFill="1" applyBorder="1" applyAlignment="1" applyProtection="1">
      <alignment horizontal="center" vertical="top"/>
      <protection locked="0"/>
    </xf>
    <xf numFmtId="0" fontId="52" fillId="0" borderId="4" xfId="0" applyFont="1" applyFill="1" applyBorder="1" applyAlignment="1">
      <alignment vertical="top"/>
    </xf>
    <xf numFmtId="175" fontId="48" fillId="11" borderId="4" xfId="0" applyNumberFormat="1" applyFont="1" applyFill="1" applyBorder="1" applyAlignment="1">
      <alignment vertical="top"/>
    </xf>
    <xf numFmtId="174" fontId="48" fillId="6" borderId="4" xfId="0" applyNumberFormat="1" applyFont="1" applyFill="1" applyBorder="1" applyAlignment="1">
      <alignment horizontal="right" vertical="top"/>
    </xf>
    <xf numFmtId="0" fontId="48" fillId="0" borderId="5" xfId="0" quotePrefix="1" applyNumberFormat="1" applyFont="1" applyFill="1" applyBorder="1" applyAlignment="1">
      <alignment horizontal="center" vertical="top"/>
    </xf>
    <xf numFmtId="15" fontId="52" fillId="0" borderId="4" xfId="0" applyNumberFormat="1" applyFont="1" applyFill="1" applyBorder="1" applyAlignment="1" applyProtection="1">
      <alignment vertical="top"/>
      <protection locked="0"/>
    </xf>
    <xf numFmtId="16" fontId="52" fillId="0" borderId="4" xfId="0" applyNumberFormat="1" applyFont="1" applyFill="1" applyBorder="1" applyAlignment="1" applyProtection="1">
      <alignment vertical="top"/>
      <protection locked="0"/>
    </xf>
    <xf numFmtId="169" fontId="52" fillId="0" borderId="4" xfId="0" applyNumberFormat="1" applyFont="1" applyFill="1" applyBorder="1" applyAlignment="1" applyProtection="1">
      <alignment vertical="top"/>
      <protection locked="0"/>
    </xf>
    <xf numFmtId="167" fontId="48" fillId="0" borderId="4" xfId="0" applyNumberFormat="1" applyFont="1" applyFill="1" applyBorder="1" applyAlignment="1" applyProtection="1">
      <alignment vertical="top"/>
      <protection locked="0"/>
    </xf>
    <xf numFmtId="177" fontId="48" fillId="0" borderId="4" xfId="0" applyNumberFormat="1" applyFont="1" applyFill="1" applyBorder="1" applyAlignment="1" applyProtection="1">
      <alignment vertical="top"/>
      <protection locked="0"/>
    </xf>
    <xf numFmtId="177" fontId="48" fillId="11" borderId="4" xfId="0" applyNumberFormat="1" applyFont="1" applyFill="1" applyBorder="1" applyAlignment="1" applyProtection="1">
      <alignment horizontal="right" vertical="top" wrapText="1"/>
    </xf>
    <xf numFmtId="177" fontId="48" fillId="11" borderId="4" xfId="0" applyNumberFormat="1" applyFont="1" applyFill="1" applyBorder="1" applyAlignment="1" applyProtection="1">
      <alignment horizontal="right" vertical="top"/>
    </xf>
    <xf numFmtId="168" fontId="48" fillId="0" borderId="4" xfId="0" applyNumberFormat="1" applyFont="1" applyFill="1" applyBorder="1" applyAlignment="1">
      <alignment vertical="top" wrapText="1"/>
    </xf>
    <xf numFmtId="0" fontId="51" fillId="0" borderId="4" xfId="0" applyNumberFormat="1" applyFont="1" applyFill="1" applyBorder="1" applyAlignment="1" applyProtection="1">
      <alignment vertical="top"/>
    </xf>
    <xf numFmtId="171" fontId="48" fillId="0" borderId="4" xfId="0" applyNumberFormat="1" applyFont="1" applyFill="1" applyBorder="1" applyAlignment="1">
      <alignment vertical="top"/>
    </xf>
    <xf numFmtId="171" fontId="48" fillId="0" borderId="4" xfId="0" applyNumberFormat="1" applyFont="1" applyFill="1" applyBorder="1" applyAlignment="1">
      <alignment vertical="top" wrapText="1"/>
    </xf>
    <xf numFmtId="171" fontId="48" fillId="0" borderId="6" xfId="0" applyNumberFormat="1" applyFont="1" applyFill="1" applyBorder="1" applyAlignment="1">
      <alignment vertical="top" wrapText="1"/>
    </xf>
    <xf numFmtId="2" fontId="3" fillId="0" borderId="0" xfId="0" applyNumberFormat="1" applyFont="1" applyFill="1" applyBorder="1" applyAlignment="1">
      <alignment vertical="top"/>
    </xf>
    <xf numFmtId="2" fontId="3" fillId="18" borderId="17" xfId="0" applyNumberFormat="1" applyFont="1" applyFill="1" applyBorder="1" applyAlignment="1">
      <alignment vertical="top" wrapText="1"/>
    </xf>
    <xf numFmtId="2" fontId="3" fillId="14" borderId="9" xfId="0" applyNumberFormat="1" applyFont="1" applyFill="1" applyBorder="1" applyAlignment="1">
      <alignment vertical="top" wrapText="1"/>
    </xf>
    <xf numFmtId="2" fontId="3" fillId="0" borderId="4" xfId="0" applyNumberFormat="1" applyFont="1" applyFill="1" applyBorder="1" applyAlignment="1">
      <alignment vertical="top"/>
    </xf>
    <xf numFmtId="2" fontId="16" fillId="0" borderId="4" xfId="0" applyNumberFormat="1" applyFont="1" applyFill="1" applyBorder="1" applyAlignment="1">
      <alignment vertical="top"/>
    </xf>
    <xf numFmtId="2" fontId="3" fillId="7" borderId="4" xfId="0" applyNumberFormat="1" applyFont="1" applyFill="1" applyBorder="1" applyAlignment="1">
      <alignment vertical="top"/>
    </xf>
    <xf numFmtId="2" fontId="25" fillId="0" borderId="4" xfId="0" applyNumberFormat="1" applyFont="1" applyFill="1" applyBorder="1" applyAlignment="1">
      <alignment vertical="top"/>
    </xf>
    <xf numFmtId="2" fontId="30" fillId="0" borderId="4" xfId="0" applyNumberFormat="1" applyFont="1" applyFill="1" applyBorder="1" applyAlignment="1">
      <alignment vertical="top"/>
    </xf>
    <xf numFmtId="2" fontId="38" fillId="0" borderId="4" xfId="0" applyNumberFormat="1" applyFont="1" applyFill="1" applyBorder="1" applyAlignment="1">
      <alignment vertical="top"/>
    </xf>
    <xf numFmtId="2" fontId="3" fillId="0" borderId="13" xfId="0" applyNumberFormat="1" applyFont="1" applyFill="1" applyBorder="1" applyAlignment="1">
      <alignment vertical="top"/>
    </xf>
    <xf numFmtId="2" fontId="3" fillId="0" borderId="0" xfId="0" applyNumberFormat="1" applyFont="1" applyFill="1" applyAlignment="1">
      <alignment vertical="top"/>
    </xf>
    <xf numFmtId="2" fontId="43" fillId="0" borderId="4" xfId="0" applyNumberFormat="1" applyFont="1" applyFill="1" applyBorder="1" applyAlignment="1">
      <alignment vertical="top"/>
    </xf>
    <xf numFmtId="1" fontId="3" fillId="18" borderId="14" xfId="0" applyNumberFormat="1" applyFont="1" applyFill="1" applyBorder="1" applyAlignment="1">
      <alignment vertical="top"/>
    </xf>
    <xf numFmtId="1" fontId="3" fillId="18" borderId="7" xfId="0" applyNumberFormat="1" applyFont="1" applyFill="1" applyBorder="1" applyAlignment="1">
      <alignment vertical="top"/>
    </xf>
    <xf numFmtId="1" fontId="3" fillId="18" borderId="19" xfId="0" applyNumberFormat="1" applyFont="1" applyFill="1" applyBorder="1" applyAlignment="1">
      <alignment vertical="top"/>
    </xf>
    <xf numFmtId="1" fontId="3" fillId="18" borderId="0" xfId="0" applyNumberFormat="1" applyFont="1" applyFill="1" applyBorder="1" applyAlignment="1">
      <alignment vertical="top"/>
    </xf>
    <xf numFmtId="1" fontId="3" fillId="18" borderId="12" xfId="0" applyNumberFormat="1" applyFont="1" applyFill="1" applyBorder="1" applyAlignment="1">
      <alignment horizontal="centerContinuous" vertical="top"/>
    </xf>
    <xf numFmtId="1" fontId="3" fillId="18" borderId="8" xfId="0" applyNumberFormat="1" applyFont="1" applyFill="1" applyBorder="1" applyAlignment="1">
      <alignment horizontal="centerContinuous" vertical="top"/>
    </xf>
    <xf numFmtId="1" fontId="3" fillId="18" borderId="12" xfId="0" applyNumberFormat="1" applyFont="1" applyFill="1" applyBorder="1" applyAlignment="1">
      <alignment vertical="top"/>
    </xf>
    <xf numFmtId="1" fontId="3" fillId="18" borderId="18" xfId="0" applyNumberFormat="1" applyFont="1" applyFill="1" applyBorder="1" applyAlignment="1">
      <alignment vertical="top"/>
    </xf>
    <xf numFmtId="1" fontId="3" fillId="18" borderId="17" xfId="0" applyNumberFormat="1" applyFont="1" applyFill="1" applyBorder="1" applyAlignment="1">
      <alignment horizontal="center" vertical="top" wrapText="1"/>
    </xf>
    <xf numFmtId="1" fontId="3" fillId="18" borderId="17" xfId="0" applyNumberFormat="1" applyFont="1" applyFill="1" applyBorder="1" applyAlignment="1">
      <alignment vertical="top" wrapText="1"/>
    </xf>
    <xf numFmtId="1" fontId="3" fillId="14" borderId="9" xfId="0" applyNumberFormat="1" applyFont="1" applyFill="1" applyBorder="1" applyAlignment="1">
      <alignment vertical="top" wrapText="1"/>
    </xf>
    <xf numFmtId="1" fontId="3" fillId="11" borderId="4" xfId="0" applyNumberFormat="1" applyFont="1" applyFill="1" applyBorder="1" applyAlignment="1">
      <alignment vertical="top"/>
    </xf>
    <xf numFmtId="1" fontId="3" fillId="11" borderId="4" xfId="0" quotePrefix="1" applyNumberFormat="1" applyFont="1" applyFill="1" applyBorder="1" applyAlignment="1">
      <alignment vertical="top"/>
    </xf>
    <xf numFmtId="1" fontId="3" fillId="0" borderId="4" xfId="0" applyNumberFormat="1" applyFont="1" applyFill="1" applyBorder="1" applyAlignment="1">
      <alignment vertical="top"/>
    </xf>
    <xf numFmtId="1" fontId="3" fillId="0" borderId="4" xfId="0" quotePrefix="1" applyNumberFormat="1" applyFont="1" applyFill="1" applyBorder="1" applyAlignment="1">
      <alignment vertical="top"/>
    </xf>
    <xf numFmtId="1" fontId="3" fillId="7" borderId="4" xfId="0" applyNumberFormat="1" applyFont="1" applyFill="1" applyBorder="1" applyAlignment="1">
      <alignment vertical="top"/>
    </xf>
    <xf numFmtId="1" fontId="3" fillId="7" borderId="4" xfId="0" quotePrefix="1" applyNumberFormat="1" applyFont="1" applyFill="1" applyBorder="1" applyAlignment="1">
      <alignment vertical="top"/>
    </xf>
    <xf numFmtId="1" fontId="30" fillId="0" borderId="4" xfId="0" applyNumberFormat="1" applyFont="1" applyFill="1" applyBorder="1" applyAlignment="1">
      <alignment vertical="top"/>
    </xf>
    <xf numFmtId="1" fontId="38" fillId="0" borderId="4" xfId="0" applyNumberFormat="1" applyFont="1" applyFill="1" applyBorder="1" applyAlignment="1">
      <alignment vertical="top"/>
    </xf>
    <xf numFmtId="1" fontId="48" fillId="0" borderId="4" xfId="0" applyNumberFormat="1" applyFont="1" applyFill="1" applyBorder="1" applyAlignment="1">
      <alignment vertical="top"/>
    </xf>
    <xf numFmtId="1" fontId="43" fillId="0" borderId="4" xfId="0" applyNumberFormat="1" applyFont="1" applyFill="1" applyBorder="1" applyAlignment="1">
      <alignment vertical="top"/>
    </xf>
    <xf numFmtId="1" fontId="3" fillId="0" borderId="0" xfId="0" applyNumberFormat="1" applyFont="1" applyAlignment="1">
      <alignment vertical="top"/>
    </xf>
    <xf numFmtId="1" fontId="3" fillId="12" borderId="17" xfId="0" applyNumberFormat="1" applyFont="1" applyFill="1" applyBorder="1" applyAlignment="1">
      <alignment vertical="top" wrapText="1"/>
    </xf>
    <xf numFmtId="1" fontId="3" fillId="14" borderId="9" xfId="0" applyNumberFormat="1" applyFont="1" applyFill="1" applyBorder="1" applyAlignment="1" applyProtection="1">
      <alignment vertical="top" wrapText="1"/>
      <protection locked="0"/>
    </xf>
    <xf numFmtId="1" fontId="3" fillId="0" borderId="4" xfId="0" applyNumberFormat="1" applyFont="1" applyFill="1" applyBorder="1" applyAlignment="1" applyProtection="1">
      <alignment vertical="top"/>
      <protection locked="0"/>
    </xf>
    <xf numFmtId="1" fontId="3" fillId="0" borderId="4" xfId="0" applyNumberFormat="1" applyFont="1" applyFill="1" applyBorder="1" applyAlignment="1" applyProtection="1">
      <alignment horizontal="right" vertical="top"/>
      <protection locked="0"/>
    </xf>
    <xf numFmtId="184" fontId="8" fillId="0" borderId="4" xfId="0" applyNumberFormat="1" applyFont="1" applyFill="1" applyBorder="1" applyAlignment="1" applyProtection="1">
      <alignment vertical="top"/>
      <protection locked="0"/>
    </xf>
    <xf numFmtId="183" fontId="8" fillId="0" borderId="4" xfId="0" applyNumberFormat="1" applyFont="1" applyFill="1" applyBorder="1" applyAlignment="1" applyProtection="1">
      <alignment vertical="top"/>
      <protection locked="0"/>
    </xf>
  </cellXfs>
  <cellStyles count="2">
    <cellStyle name="Millares" xfId="1" builtinId="3"/>
    <cellStyle name="Normal" xfId="0" builtinId="0"/>
  </cellStyles>
  <dxfs count="220"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4" formatCode="#,##0\ &quot;m²&quot;"/>
      <fill>
        <patternFill patternType="solid">
          <fgColor indexed="64"/>
          <bgColor indexed="9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4" formatCode="#,##0\ &quot;m²&quot;"/>
      <fill>
        <patternFill patternType="solid">
          <fgColor indexed="64"/>
          <bgColor indexed="9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double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>
          <fgColor indexed="64"/>
        </patternFill>
      </fill>
      <alignment textRotation="0" relativeIndent="0" justifyLastLine="0" shrinkToFit="0" readingOrder="0"/>
      <border diagonalUp="0" diagonalDown="0" outline="0"/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3"/>
        </patternFill>
      </fill>
      <alignment horizontal="general" vertical="top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"/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"/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7" formatCode="#,##0.0&quot; kg&quot;\ ;[Red]\-#,##0.0&quot; kg&quot;"/>
      <fill>
        <patternFill patternType="solid">
          <fgColor indexed="64"/>
          <bgColor rgb="FFFFFFCC"/>
        </patternFill>
      </fill>
      <alignment horizontal="righ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7" formatCode="#,##0.0&quot; kg&quot;\ ;[Red]\-#,##0.0&quot; kg&quot;"/>
      <fill>
        <patternFill patternType="solid">
          <fgColor indexed="64"/>
          <bgColor rgb="FFFFFFCC"/>
        </patternFill>
      </fill>
      <alignment horizontal="right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7" formatCode="#,##0.0&quot; kg&quot;\ ;[Red]\-#,##0.0&quot; kg&quot;"/>
      <fill>
        <patternFill patternType="solid">
          <fgColor indexed="64"/>
          <bgColor rgb="FFFFFFCC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7" formatCode="#,##0.0&quot; kg&quot;\ ;[Red]\-#,##0.0&quot; kg&quot;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[$-409]d\-mmm\-yy;@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9" formatCode="0\ &quot;days&quot;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83" formatCode="d/mmm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83" formatCode="d/mmm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83" formatCode="d/mmm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83" formatCode="d/mmm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83" formatCode="d/mmm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83" formatCode="d/mmm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83" formatCode="d/mmm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83" formatCode="d/mmm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84" formatCode="d/mmm/yy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4" formatCode="#,##0\ &quot;m²&quot;"/>
      <fill>
        <patternFill patternType="solid">
          <fgColor indexed="64"/>
          <bgColor indexed="9"/>
        </patternFill>
      </fill>
      <alignment horizontal="right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5" formatCode="#,##0.0&quot; kg&quot;"/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0.39997558519241921"/>
        <name val="Arial"/>
        <scheme val="none"/>
      </font>
      <numFmt numFmtId="172" formatCode="[$-413]d/mmm/yy;@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0.39997558519241921"/>
        <name val="Arial"/>
        <scheme val="none"/>
      </font>
      <numFmt numFmtId="172" formatCode="[$-413]d/mmm/yy;@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0.3999755851924192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0.3999755851924192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0.39997558519241921"/>
        <name val="Arial"/>
        <scheme val="none"/>
      </font>
      <numFmt numFmtId="167" formatCode="[$-409]d\-mmm\-yy;@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3" formatCode="[$-413]dd/mmm/yy;@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\ &quot;kg&quot;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&quot;-&quot;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2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FFFF66"/>
      <color rgb="FFFFFFCC"/>
      <color rgb="FFCC99FF"/>
      <color rgb="FFFF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57150</xdr:colOff>
          <xdr:row>0</xdr:row>
          <xdr:rowOff>57150</xdr:rowOff>
        </xdr:from>
        <xdr:to>
          <xdr:col>8</xdr:col>
          <xdr:colOff>533400</xdr:colOff>
          <xdr:row>1</xdr:row>
          <xdr:rowOff>152400</xdr:rowOff>
        </xdr:to>
        <xdr:sp macro="" textlink="">
          <xdr:nvSpPr>
            <xdr:cNvPr id="1167" name="Button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Insert empty row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57150</xdr:rowOff>
        </xdr:from>
        <xdr:to>
          <xdr:col>6</xdr:col>
          <xdr:colOff>228600</xdr:colOff>
          <xdr:row>1</xdr:row>
          <xdr:rowOff>152400</xdr:rowOff>
        </xdr:to>
        <xdr:sp macro="" textlink="">
          <xdr:nvSpPr>
            <xdr:cNvPr id="1169" name="Button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Insert new row based on default crop schedule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19050</xdr:colOff>
          <xdr:row>0</xdr:row>
          <xdr:rowOff>57150</xdr:rowOff>
        </xdr:from>
        <xdr:to>
          <xdr:col>11</xdr:col>
          <xdr:colOff>104775</xdr:colOff>
          <xdr:row>1</xdr:row>
          <xdr:rowOff>152400</xdr:rowOff>
        </xdr:to>
        <xdr:sp macro="" textlink="">
          <xdr:nvSpPr>
            <xdr:cNvPr id="1170" name="Button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 row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38</xdr:col>
          <xdr:colOff>228600</xdr:colOff>
          <xdr:row>0</xdr:row>
          <xdr:rowOff>38100</xdr:rowOff>
        </xdr:from>
        <xdr:to>
          <xdr:col>40</xdr:col>
          <xdr:colOff>971550</xdr:colOff>
          <xdr:row>1</xdr:row>
          <xdr:rowOff>152400</xdr:rowOff>
        </xdr:to>
        <xdr:sp macro="" textlink="">
          <xdr:nvSpPr>
            <xdr:cNvPr id="1171" name="Button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Add column for monthly remarks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3" name="Planning" displayName="Planning" ref="A3:BC337" totalsRowShown="0" tableBorderDxfId="72">
  <autoFilter ref="A3:BC337"/>
  <tableColumns count="55">
    <tableColumn id="1" name="x" dataDxfId="71"/>
    <tableColumn id="2" name="Crop" dataDxfId="70"/>
    <tableColumn id="3" name="Variety" dataDxfId="69"/>
    <tableColumn id="4" name=" " dataDxfId="68"/>
    <tableColumn id="5" name="Order" dataDxfId="67"/>
    <tableColumn id="6" name="g/pl_x000a_RZ" dataDxfId="66"/>
    <tableColumn id="7" name="Fertile" dataDxfId="65"/>
    <tableColumn id="8" name="Requested delivery date" dataDxfId="64"/>
    <tableColumn id="9" name="Order date" dataDxfId="63"/>
    <tableColumn id="53" name="Contract number" dataDxfId="62"/>
    <tableColumn id="10" name="SS rec. date" dataDxfId="61"/>
    <tableColumn id="52" name="Female" dataDxfId="60"/>
    <tableColumn id="51" name="Male" dataDxfId="59"/>
    <tableColumn id="11" name="rows" dataDxfId="58"/>
    <tableColumn id="12" name="m2" dataDxfId="57"/>
    <tableColumn id="13" name="net length row" dataDxfId="56"/>
    <tableColumn id="14" name="Compart-ment" dataDxfId="55"/>
    <tableColumn id="15" name="Nr of rows" dataDxfId="54"/>
    <tableColumn id="16" name="Calc. yield" dataDxfId="53"/>
    <tableColumn id="17" name="Surface" dataDxfId="52"/>
    <tableColumn id="18" name="Female2" dataDxfId="51"/>
    <tableColumn id="19" name="Male2" dataDxfId="50"/>
    <tableColumn id="20" name="Female " dataDxfId="49"/>
    <tableColumn id="21" name="Male " dataDxfId="48"/>
    <tableColumn id="22" name="Female  " dataDxfId="47"/>
    <tableColumn id="23" name="Male  " dataDxfId="46"/>
    <tableColumn id="24" name="Female pl. for nursery" dataDxfId="45"/>
    <tableColumn id="25" name="Male pl. for nursery" dataDxfId="44"/>
    <tableColumn id="26" name="Check delivery date" dataDxfId="43"/>
    <tableColumn id="27" name="Sowing Male" dataDxfId="42"/>
    <tableColumn id="28" name="Sowing Female" dataDxfId="41"/>
    <tableColumn id="29" name="Trans-planting Male" dataDxfId="40"/>
    <tableColumn id="30" name="Realised nr of plants Male" dataDxfId="39"/>
    <tableColumn id="31" name="Trans-planting Female" dataDxfId="38"/>
    <tableColumn id="32" name="Realised nr of plants Female" dataDxfId="37"/>
    <tableColumn id="33" name="From.." dataDxfId="36"/>
    <tableColumn id="34" name="Until.." dataDxfId="35"/>
    <tableColumn id="35" name="From .." dataDxfId="34"/>
    <tableColumn id="36" name="Until .." dataDxfId="33"/>
    <tableColumn id="37" name="Steam desinfection" dataDxfId="32"/>
    <tableColumn id="38" name="Duration of the crop" dataDxfId="31"/>
    <tableColumn id="39" name="Change date" dataDxfId="30"/>
    <tableColumn id="40" name="New estimation" dataDxfId="29"/>
    <tableColumn id="50" name="Difference estimate - order" dataDxfId="28"/>
    <tableColumn id="57" name="June 2011" dataDxfId="27"/>
    <tableColumn id="56" name="November 2010" dataDxfId="26"/>
    <tableColumn id="41" name="august 2010" dataDxfId="25"/>
    <tableColumn id="42" name="Female prod. code" dataDxfId="24"/>
    <tableColumn id="43" name="Batch numbers F" dataDxfId="23"/>
    <tableColumn id="44" name="SS received F" dataDxfId="22"/>
    <tableColumn id="45" name="SS used F" dataDxfId="21"/>
    <tableColumn id="46" name="Male prod. code" dataDxfId="20"/>
    <tableColumn id="47" name="Batch numbers M" dataDxfId="19"/>
    <tableColumn id="48" name="SS received M" dataDxfId="18"/>
    <tableColumn id="49" name="SS used M" dataDxfId="1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Compartments" displayName="Compartments" ref="A3:H21" totalsRowShown="0" headerRowDxfId="11" dataDxfId="9" headerRowBorderDxfId="10" tableBorderDxfId="8">
  <autoFilter ref="A3:H21"/>
  <tableColumns count="8">
    <tableColumn id="1" name="Compart-ment" dataDxfId="7"/>
    <tableColumn id="2" name="Number of rows" dataDxfId="6">
      <calculatedColumnFormula>G4/0.8</calculatedColumnFormula>
    </tableColumn>
    <tableColumn id="3" name="Gross surface" dataDxfId="5">
      <calculatedColumnFormula>E4*G4</calculatedColumnFormula>
    </tableColumn>
    <tableColumn id="4" name="Net surface" dataDxfId="4">
      <calculatedColumnFormula>F4*G4</calculatedColumnFormula>
    </tableColumn>
    <tableColumn id="5" name="Gross length" dataDxfId="3"/>
    <tableColumn id="6" name="Net length" dataDxfId="2"/>
    <tableColumn id="7" name="Width" dataDxfId="1"/>
    <tableColumn id="8" name="Remark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1"/>
  <dimension ref="A1:BM341"/>
  <sheetViews>
    <sheetView tabSelected="1" zoomScaleNormal="100" workbookViewId="0">
      <pane xSplit="8" ySplit="4" topLeftCell="Y224" activePane="bottomRight" state="frozen"/>
      <selection pane="topRight" activeCell="I1" sqref="I1"/>
      <selection pane="bottomLeft" activeCell="A5" sqref="A5"/>
      <selection pane="bottomRight" activeCell="AF226" sqref="AF226"/>
    </sheetView>
  </sheetViews>
  <sheetFormatPr baseColWidth="10" defaultColWidth="9.140625" defaultRowHeight="15" x14ac:dyDescent="0.25"/>
  <cols>
    <col min="1" max="1" width="4" style="97" customWidth="1"/>
    <col min="2" max="2" width="11.140625" style="97" customWidth="1"/>
    <col min="3" max="3" width="9.140625" style="97" customWidth="1"/>
    <col min="4" max="4" width="3.7109375" style="97" customWidth="1"/>
    <col min="5" max="5" width="7.140625" style="97" customWidth="1"/>
    <col min="6" max="6" width="4.5703125" style="62" customWidth="1"/>
    <col min="7" max="7" width="5.7109375" style="292" customWidth="1"/>
    <col min="8" max="8" width="11.42578125" style="97" customWidth="1"/>
    <col min="9" max="9" width="10.42578125" style="52" customWidth="1"/>
    <col min="10" max="10" width="9.28515625" style="198" customWidth="1"/>
    <col min="11" max="11" width="8" style="52" customWidth="1"/>
    <col min="12" max="13" width="9.85546875" style="52" customWidth="1"/>
    <col min="14" max="14" width="7.140625" style="560" bestFit="1" customWidth="1"/>
    <col min="15" max="15" width="7.5703125" style="560" bestFit="1" customWidth="1"/>
    <col min="16" max="16" width="8.28515625" style="560" bestFit="1" customWidth="1"/>
    <col min="17" max="17" width="10.140625" style="135" customWidth="1"/>
    <col min="18" max="18" width="5.42578125" style="97" customWidth="1"/>
    <col min="19" max="19" width="11.140625" style="98" customWidth="1"/>
    <col min="20" max="20" width="10.7109375" style="99" customWidth="1"/>
    <col min="21" max="22" width="8" style="97" customWidth="1"/>
    <col min="23" max="23" width="4.85546875" style="97" customWidth="1"/>
    <col min="24" max="24" width="7.140625" style="97" customWidth="1"/>
    <col min="25" max="26" width="9.5703125" style="583" customWidth="1"/>
    <col min="27" max="28" width="10.42578125" style="583" customWidth="1"/>
    <col min="29" max="29" width="9.42578125" style="97" customWidth="1"/>
    <col min="30" max="30" width="12.85546875" style="97" customWidth="1"/>
    <col min="31" max="31" width="12.42578125" style="97" customWidth="1"/>
    <col min="32" max="32" width="11.140625" style="97" customWidth="1"/>
    <col min="33" max="33" width="11.140625" style="583" customWidth="1"/>
    <col min="34" max="34" width="11.140625" style="97" customWidth="1"/>
    <col min="35" max="35" width="11.140625" style="583" customWidth="1"/>
    <col min="36" max="39" width="11.140625" style="97" customWidth="1"/>
    <col min="40" max="40" width="7.7109375" style="97" customWidth="1"/>
    <col min="41" max="41" width="14.7109375" style="97" customWidth="1"/>
    <col min="42" max="42" width="10.42578125" style="280" customWidth="1"/>
    <col min="43" max="43" width="11.7109375" style="33" customWidth="1"/>
    <col min="44" max="44" width="11.5703125" style="50" customWidth="1"/>
    <col min="45" max="46" width="21.5703125" style="50" customWidth="1"/>
    <col min="47" max="47" width="25.42578125" style="204" customWidth="1"/>
    <col min="48" max="48" width="9.140625" customWidth="1"/>
    <col min="49" max="49" width="13.28515625" style="50" customWidth="1"/>
    <col min="50" max="50" width="14.7109375" style="64" customWidth="1"/>
    <col min="51" max="51" width="8.5703125" style="97" customWidth="1"/>
    <col min="52" max="52" width="9.42578125" style="97" customWidth="1"/>
    <col min="53" max="53" width="12.85546875" style="97" customWidth="1"/>
    <col min="54" max="54" width="10.42578125" style="97" customWidth="1"/>
    <col min="55" max="55" width="8.5703125" style="97" customWidth="1"/>
    <col min="56" max="56" width="10.42578125" style="97" customWidth="1"/>
    <col min="57" max="61" width="9.140625" style="103" customWidth="1"/>
    <col min="62" max="16384" width="9.140625" style="103"/>
  </cols>
  <sheetData>
    <row r="1" spans="1:55" s="100" customFormat="1" ht="14.25" customHeight="1" x14ac:dyDescent="0.25">
      <c r="A1" s="48"/>
      <c r="C1" s="33"/>
      <c r="D1" s="49"/>
      <c r="E1" s="50"/>
      <c r="F1" s="51"/>
      <c r="G1" s="285"/>
      <c r="H1" s="51"/>
      <c r="I1" s="52"/>
      <c r="J1" s="198"/>
      <c r="K1" s="52"/>
      <c r="L1" s="52"/>
      <c r="M1" s="415" t="s">
        <v>645</v>
      </c>
      <c r="N1" s="550"/>
      <c r="O1" s="550"/>
      <c r="P1" s="550"/>
      <c r="Q1" s="130"/>
      <c r="R1" s="51"/>
      <c r="S1" s="53"/>
      <c r="T1" s="54"/>
      <c r="U1" s="55"/>
      <c r="V1" s="56"/>
      <c r="W1" s="55"/>
      <c r="X1" s="56"/>
      <c r="Y1" s="562"/>
      <c r="Z1" s="563"/>
      <c r="AA1" s="564"/>
      <c r="AB1" s="565"/>
      <c r="AC1" s="417"/>
      <c r="AD1" s="61" t="s">
        <v>33</v>
      </c>
      <c r="AE1" s="61"/>
      <c r="AF1" s="33"/>
      <c r="AG1" s="583"/>
      <c r="AH1" s="33"/>
      <c r="AI1" s="583"/>
      <c r="AJ1" s="33"/>
      <c r="AK1" s="33"/>
      <c r="AL1" s="33"/>
      <c r="AM1" s="33"/>
      <c r="AN1" s="33"/>
      <c r="AO1" s="63"/>
      <c r="AP1" s="280"/>
      <c r="AQ1" s="50"/>
      <c r="AR1" s="50"/>
      <c r="AS1" s="50"/>
      <c r="AT1" s="50"/>
      <c r="AU1" s="204"/>
      <c r="AV1" s="34"/>
      <c r="AW1" s="33"/>
      <c r="AX1" s="33"/>
      <c r="AY1" s="65"/>
      <c r="AZ1" s="34"/>
      <c r="BA1" s="33"/>
      <c r="BB1" s="33"/>
      <c r="BC1" s="33"/>
    </row>
    <row r="2" spans="1:55" s="100" customFormat="1" ht="14.25" customHeight="1" x14ac:dyDescent="0.25">
      <c r="A2" s="33"/>
      <c r="B2" s="51"/>
      <c r="C2" s="33"/>
      <c r="D2" s="49"/>
      <c r="E2" s="50"/>
      <c r="F2" s="51"/>
      <c r="G2" s="285"/>
      <c r="H2" s="51"/>
      <c r="I2" s="66"/>
      <c r="J2" s="198"/>
      <c r="K2" s="52"/>
      <c r="L2" s="52"/>
      <c r="M2" s="52"/>
      <c r="N2" s="550"/>
      <c r="O2" s="550"/>
      <c r="P2" s="550"/>
      <c r="Q2" s="131"/>
      <c r="R2" s="67"/>
      <c r="S2" s="68"/>
      <c r="T2" s="69"/>
      <c r="U2" s="70" t="s">
        <v>29</v>
      </c>
      <c r="V2" s="71"/>
      <c r="W2" s="70" t="s">
        <v>102</v>
      </c>
      <c r="X2" s="71"/>
      <c r="Y2" s="566" t="s">
        <v>101</v>
      </c>
      <c r="Z2" s="567"/>
      <c r="AA2" s="568"/>
      <c r="AB2" s="569"/>
      <c r="AC2" s="417"/>
      <c r="AD2" s="33" t="s">
        <v>34</v>
      </c>
      <c r="AE2" s="418"/>
      <c r="AF2" s="418"/>
      <c r="AG2" s="583"/>
      <c r="AH2" s="33"/>
      <c r="AI2" s="583"/>
      <c r="AJ2" s="419" t="s">
        <v>112</v>
      </c>
      <c r="AK2" s="420"/>
      <c r="AL2" s="419" t="s">
        <v>116</v>
      </c>
      <c r="AM2" s="421"/>
      <c r="AN2" s="33"/>
      <c r="AO2" s="63"/>
      <c r="AP2" s="280"/>
      <c r="AQ2" s="50"/>
      <c r="AR2" s="50"/>
      <c r="AS2" s="50"/>
      <c r="AT2" s="50"/>
      <c r="AU2" s="204"/>
      <c r="AV2" s="34"/>
      <c r="AW2" s="33"/>
      <c r="AX2" s="33"/>
      <c r="AY2" s="65"/>
      <c r="AZ2" s="34"/>
      <c r="BA2" s="33"/>
      <c r="BB2" s="33"/>
      <c r="BC2" s="33"/>
    </row>
    <row r="3" spans="1:55" s="101" customFormat="1" ht="38.25" x14ac:dyDescent="0.25">
      <c r="A3" s="105" t="s">
        <v>90</v>
      </c>
      <c r="B3" s="106" t="s">
        <v>95</v>
      </c>
      <c r="C3" s="107" t="s">
        <v>0</v>
      </c>
      <c r="D3" s="108" t="s">
        <v>86</v>
      </c>
      <c r="E3" s="109" t="s">
        <v>96</v>
      </c>
      <c r="F3" s="110" t="s">
        <v>32</v>
      </c>
      <c r="G3" s="286" t="s">
        <v>363</v>
      </c>
      <c r="H3" s="111" t="s">
        <v>6</v>
      </c>
      <c r="I3" s="112" t="s">
        <v>1</v>
      </c>
      <c r="J3" s="199" t="s">
        <v>207</v>
      </c>
      <c r="K3" s="113" t="s">
        <v>97</v>
      </c>
      <c r="L3" s="113" t="s">
        <v>99</v>
      </c>
      <c r="M3" s="113" t="s">
        <v>100</v>
      </c>
      <c r="N3" s="551" t="s">
        <v>642</v>
      </c>
      <c r="O3" s="551" t="s">
        <v>643</v>
      </c>
      <c r="P3" s="551" t="s">
        <v>644</v>
      </c>
      <c r="Q3" s="132" t="s">
        <v>3</v>
      </c>
      <c r="R3" s="115" t="s">
        <v>98</v>
      </c>
      <c r="S3" s="413" t="s">
        <v>30</v>
      </c>
      <c r="T3" s="414" t="s">
        <v>26</v>
      </c>
      <c r="U3" s="132" t="s">
        <v>133</v>
      </c>
      <c r="V3" s="132" t="s">
        <v>134</v>
      </c>
      <c r="W3" s="145" t="s">
        <v>128</v>
      </c>
      <c r="X3" s="145" t="s">
        <v>129</v>
      </c>
      <c r="Y3" s="570" t="s">
        <v>130</v>
      </c>
      <c r="Z3" s="570" t="s">
        <v>131</v>
      </c>
      <c r="AA3" s="571" t="s">
        <v>87</v>
      </c>
      <c r="AB3" s="571" t="s">
        <v>88</v>
      </c>
      <c r="AC3" s="416" t="s">
        <v>7</v>
      </c>
      <c r="AD3" s="119" t="s">
        <v>103</v>
      </c>
      <c r="AE3" s="412" t="s">
        <v>104</v>
      </c>
      <c r="AF3" s="412" t="s">
        <v>107</v>
      </c>
      <c r="AG3" s="584" t="s">
        <v>105</v>
      </c>
      <c r="AH3" s="412" t="s">
        <v>108</v>
      </c>
      <c r="AI3" s="584" t="s">
        <v>106</v>
      </c>
      <c r="AJ3" s="412" t="s">
        <v>117</v>
      </c>
      <c r="AK3" s="412" t="s">
        <v>120</v>
      </c>
      <c r="AL3" s="412" t="s">
        <v>119</v>
      </c>
      <c r="AM3" s="412" t="s">
        <v>118</v>
      </c>
      <c r="AN3" s="412" t="s">
        <v>4</v>
      </c>
      <c r="AO3" s="422" t="s">
        <v>5</v>
      </c>
      <c r="AP3" s="280" t="s">
        <v>8</v>
      </c>
      <c r="AQ3" s="121" t="s">
        <v>109</v>
      </c>
      <c r="AR3" s="154" t="s">
        <v>132</v>
      </c>
      <c r="AS3" s="326" t="s">
        <v>527</v>
      </c>
      <c r="AT3" s="154" t="s">
        <v>528</v>
      </c>
      <c r="AU3" s="154" t="s">
        <v>529</v>
      </c>
      <c r="AV3" s="122" t="s">
        <v>92</v>
      </c>
      <c r="AW3" s="123" t="s">
        <v>121</v>
      </c>
      <c r="AX3" s="123" t="s">
        <v>123</v>
      </c>
      <c r="AY3" s="124" t="s">
        <v>124</v>
      </c>
      <c r="AZ3" s="125" t="s">
        <v>93</v>
      </c>
      <c r="BA3" s="126" t="s">
        <v>122</v>
      </c>
      <c r="BB3" s="126" t="s">
        <v>125</v>
      </c>
      <c r="BC3" s="127" t="s">
        <v>126</v>
      </c>
    </row>
    <row r="4" spans="1:55" s="101" customFormat="1" ht="12.75" customHeight="1" x14ac:dyDescent="0.25">
      <c r="A4" s="104">
        <v>1</v>
      </c>
      <c r="B4" s="35" t="s">
        <v>110</v>
      </c>
      <c r="C4" s="35" t="s">
        <v>111</v>
      </c>
      <c r="D4" s="36"/>
      <c r="E4" s="37">
        <v>2010</v>
      </c>
      <c r="F4" s="38"/>
      <c r="G4" s="287"/>
      <c r="H4" s="39"/>
      <c r="I4" s="40"/>
      <c r="J4" s="200"/>
      <c r="K4" s="41"/>
      <c r="L4" s="41"/>
      <c r="M4" s="41"/>
      <c r="N4" s="552"/>
      <c r="O4" s="552"/>
      <c r="P4" s="552"/>
      <c r="Q4" s="133"/>
      <c r="R4" s="42"/>
      <c r="S4" s="43"/>
      <c r="T4" s="44"/>
      <c r="U4" s="42"/>
      <c r="V4" s="42"/>
      <c r="W4" s="45"/>
      <c r="X4" s="45"/>
      <c r="Y4" s="572"/>
      <c r="Z4" s="572"/>
      <c r="AA4" s="572"/>
      <c r="AB4" s="572"/>
      <c r="AC4" s="46"/>
      <c r="AD4" s="332"/>
      <c r="AE4" s="333"/>
      <c r="AF4" s="333"/>
      <c r="AG4" s="585"/>
      <c r="AH4" s="333"/>
      <c r="AI4" s="585"/>
      <c r="AJ4" s="333"/>
      <c r="AK4" s="333"/>
      <c r="AL4" s="333"/>
      <c r="AM4" s="333"/>
      <c r="AN4" s="333"/>
      <c r="AO4" s="336"/>
      <c r="AP4" s="280"/>
      <c r="AQ4" s="38"/>
      <c r="AR4" s="179"/>
      <c r="AS4" s="327"/>
      <c r="AT4" s="179"/>
      <c r="AU4" s="42"/>
      <c r="AV4" s="181"/>
      <c r="AW4" s="42"/>
      <c r="AX4" s="42"/>
      <c r="AY4" s="47"/>
      <c r="AZ4" s="181"/>
      <c r="BA4" s="42"/>
      <c r="BB4" s="42"/>
      <c r="BC4" s="47"/>
    </row>
    <row r="5" spans="1:55" s="100" customFormat="1" ht="12.75" x14ac:dyDescent="0.25">
      <c r="A5" s="146">
        <v>1</v>
      </c>
      <c r="B5" s="136" t="s">
        <v>11</v>
      </c>
      <c r="C5" s="137" t="s">
        <v>58</v>
      </c>
      <c r="D5" s="138"/>
      <c r="E5" s="139">
        <v>7</v>
      </c>
      <c r="F5" s="140">
        <v>4</v>
      </c>
      <c r="G5" s="288"/>
      <c r="H5" s="142">
        <v>40483</v>
      </c>
      <c r="I5" s="147">
        <v>40099</v>
      </c>
      <c r="J5" s="201">
        <v>105256</v>
      </c>
      <c r="K5" s="147" t="s">
        <v>206</v>
      </c>
      <c r="L5" s="147" t="s">
        <v>135</v>
      </c>
      <c r="M5" s="147" t="s">
        <v>180</v>
      </c>
      <c r="N5" s="553">
        <v>40</v>
      </c>
      <c r="O5" s="553">
        <v>1296</v>
      </c>
      <c r="P5" s="553">
        <v>37.75</v>
      </c>
      <c r="Q5" s="143">
        <v>111</v>
      </c>
      <c r="R5" s="136">
        <v>35</v>
      </c>
      <c r="S5" s="148">
        <v>8.8083333333333336</v>
      </c>
      <c r="T5" s="149">
        <v>1134</v>
      </c>
      <c r="U5" s="136">
        <v>50</v>
      </c>
      <c r="V5" s="136">
        <v>50</v>
      </c>
      <c r="W5" s="136">
        <v>5</v>
      </c>
      <c r="X5" s="136">
        <v>1</v>
      </c>
      <c r="Y5" s="573">
        <v>2202.0833333333335</v>
      </c>
      <c r="Z5" s="573">
        <v>440.41666666666663</v>
      </c>
      <c r="AA5" s="573" t="s">
        <v>646</v>
      </c>
      <c r="AB5" s="573">
        <v>506.47916666666657</v>
      </c>
      <c r="AC5" s="152" t="s">
        <v>829</v>
      </c>
      <c r="AD5" s="183">
        <v>40247</v>
      </c>
      <c r="AE5" s="202">
        <v>40276</v>
      </c>
      <c r="AF5" s="202">
        <v>40297</v>
      </c>
      <c r="AG5" s="586">
        <v>428</v>
      </c>
      <c r="AH5" s="202">
        <v>40313</v>
      </c>
      <c r="AI5" s="586">
        <v>2202</v>
      </c>
      <c r="AJ5" s="202">
        <v>40329</v>
      </c>
      <c r="AK5" s="202">
        <v>40424</v>
      </c>
      <c r="AL5" s="202">
        <v>40383</v>
      </c>
      <c r="AM5" s="230">
        <v>40485</v>
      </c>
      <c r="AN5" s="77">
        <v>40492</v>
      </c>
      <c r="AO5" s="78">
        <v>245</v>
      </c>
      <c r="AP5" s="280">
        <v>40499</v>
      </c>
      <c r="AQ5" s="153">
        <v>5.6</v>
      </c>
      <c r="AR5" s="180">
        <v>-1.4000000000000004</v>
      </c>
      <c r="AS5" s="177"/>
      <c r="AT5" s="180" t="s">
        <v>383</v>
      </c>
      <c r="AU5" s="79"/>
      <c r="AV5" s="178" t="s">
        <v>135</v>
      </c>
      <c r="AW5" s="80">
        <v>100464052</v>
      </c>
      <c r="AX5" s="81">
        <v>3000</v>
      </c>
      <c r="AY5" s="225">
        <v>2985</v>
      </c>
      <c r="AZ5" s="178" t="s">
        <v>180</v>
      </c>
      <c r="BA5" s="83">
        <v>100532447</v>
      </c>
      <c r="BB5" s="84" t="s">
        <v>201</v>
      </c>
      <c r="BC5" s="270"/>
    </row>
    <row r="6" spans="1:55" s="100" customFormat="1" ht="12.75" customHeight="1" x14ac:dyDescent="0.2">
      <c r="A6" s="146">
        <v>1</v>
      </c>
      <c r="B6" s="136" t="s">
        <v>11</v>
      </c>
      <c r="C6" s="137" t="s">
        <v>56</v>
      </c>
      <c r="D6" s="138"/>
      <c r="E6" s="139">
        <v>29</v>
      </c>
      <c r="F6" s="140">
        <v>8</v>
      </c>
      <c r="G6" s="288"/>
      <c r="H6" s="142">
        <v>40452</v>
      </c>
      <c r="I6" s="147">
        <v>40099</v>
      </c>
      <c r="J6" s="201">
        <v>105246</v>
      </c>
      <c r="K6" s="147" t="s">
        <v>206</v>
      </c>
      <c r="L6" s="147" t="s">
        <v>139</v>
      </c>
      <c r="M6" s="147" t="s">
        <v>140</v>
      </c>
      <c r="N6" s="553">
        <v>60</v>
      </c>
      <c r="O6" s="553">
        <v>1944</v>
      </c>
      <c r="P6" s="553">
        <v>37.75</v>
      </c>
      <c r="Q6" s="203">
        <v>112</v>
      </c>
      <c r="R6" s="136">
        <v>60</v>
      </c>
      <c r="S6" s="148">
        <v>30.200000000000003</v>
      </c>
      <c r="T6" s="149">
        <v>1944</v>
      </c>
      <c r="U6" s="136">
        <v>50</v>
      </c>
      <c r="V6" s="136">
        <v>50</v>
      </c>
      <c r="W6" s="136">
        <v>5</v>
      </c>
      <c r="X6" s="136">
        <v>1</v>
      </c>
      <c r="Y6" s="573">
        <v>3775.0000000000005</v>
      </c>
      <c r="Z6" s="573">
        <v>754.99999999999989</v>
      </c>
      <c r="AA6" s="574">
        <v>4341.25</v>
      </c>
      <c r="AB6" s="573">
        <v>868.24999999999977</v>
      </c>
      <c r="AC6" s="152" t="s">
        <v>829</v>
      </c>
      <c r="AD6" s="183">
        <v>40228</v>
      </c>
      <c r="AE6" s="202">
        <v>40242</v>
      </c>
      <c r="AF6" s="202">
        <v>40269</v>
      </c>
      <c r="AG6" s="586">
        <v>750</v>
      </c>
      <c r="AH6" s="202">
        <v>40273</v>
      </c>
      <c r="AI6" s="586">
        <v>3750</v>
      </c>
      <c r="AJ6" s="202">
        <v>40288</v>
      </c>
      <c r="AK6" s="202">
        <v>40392</v>
      </c>
      <c r="AL6" s="202">
        <v>40343</v>
      </c>
      <c r="AM6" s="230">
        <v>40459</v>
      </c>
      <c r="AN6" s="77">
        <v>40466</v>
      </c>
      <c r="AO6" s="78">
        <v>238</v>
      </c>
      <c r="AP6" s="280">
        <v>40499</v>
      </c>
      <c r="AQ6" s="153">
        <v>53</v>
      </c>
      <c r="AR6" s="180">
        <v>24</v>
      </c>
      <c r="AS6" s="177"/>
      <c r="AT6" s="180" t="s">
        <v>383</v>
      </c>
      <c r="AU6" s="79"/>
      <c r="AV6" s="178" t="s">
        <v>139</v>
      </c>
      <c r="AW6" s="184" t="s">
        <v>191</v>
      </c>
      <c r="AX6" s="185">
        <v>7000</v>
      </c>
      <c r="AY6" s="82">
        <v>5850</v>
      </c>
      <c r="AZ6" s="178" t="s">
        <v>140</v>
      </c>
      <c r="BA6" s="83">
        <v>100466952</v>
      </c>
      <c r="BB6" s="84">
        <v>3000</v>
      </c>
      <c r="BC6" s="270">
        <v>2100</v>
      </c>
    </row>
    <row r="7" spans="1:55" s="102" customFormat="1" x14ac:dyDescent="0.25">
      <c r="A7" s="146">
        <v>1</v>
      </c>
      <c r="B7" s="136" t="s">
        <v>11</v>
      </c>
      <c r="C7" s="137" t="s">
        <v>54</v>
      </c>
      <c r="D7" s="138">
        <v>1</v>
      </c>
      <c r="E7" s="139">
        <v>13</v>
      </c>
      <c r="F7" s="140">
        <v>3</v>
      </c>
      <c r="G7" s="288"/>
      <c r="H7" s="188">
        <v>40452</v>
      </c>
      <c r="I7" s="147">
        <v>40128</v>
      </c>
      <c r="J7" s="201">
        <v>105260</v>
      </c>
      <c r="K7" s="147" t="s">
        <v>206</v>
      </c>
      <c r="L7" s="147" t="s">
        <v>135</v>
      </c>
      <c r="M7" s="147" t="s">
        <v>137</v>
      </c>
      <c r="N7" s="553">
        <v>60</v>
      </c>
      <c r="O7" s="553">
        <v>1944</v>
      </c>
      <c r="P7" s="553">
        <v>37.75</v>
      </c>
      <c r="Q7" s="203">
        <v>113</v>
      </c>
      <c r="R7" s="136">
        <v>45</v>
      </c>
      <c r="S7" s="148">
        <v>8.4937500000000004</v>
      </c>
      <c r="T7" s="149">
        <v>1458</v>
      </c>
      <c r="U7" s="136">
        <v>50</v>
      </c>
      <c r="V7" s="136">
        <v>50</v>
      </c>
      <c r="W7" s="136">
        <v>5</v>
      </c>
      <c r="X7" s="136">
        <v>1</v>
      </c>
      <c r="Y7" s="573">
        <v>2831.25</v>
      </c>
      <c r="Z7" s="573">
        <v>566.25</v>
      </c>
      <c r="AA7" s="574">
        <v>3255.9374999999995</v>
      </c>
      <c r="AB7" s="573">
        <v>651.1875</v>
      </c>
      <c r="AC7" s="152" t="s">
        <v>829</v>
      </c>
      <c r="AD7" s="189">
        <v>40227</v>
      </c>
      <c r="AE7" s="202">
        <v>40248</v>
      </c>
      <c r="AF7" s="202">
        <v>40268</v>
      </c>
      <c r="AG7" s="586">
        <v>550</v>
      </c>
      <c r="AH7" s="202">
        <v>40281</v>
      </c>
      <c r="AI7" s="586">
        <v>2831</v>
      </c>
      <c r="AJ7" s="202">
        <v>40288</v>
      </c>
      <c r="AK7" s="202">
        <v>40418</v>
      </c>
      <c r="AL7" s="202">
        <v>40348</v>
      </c>
      <c r="AM7" s="230">
        <v>40456</v>
      </c>
      <c r="AN7" s="77">
        <v>40463</v>
      </c>
      <c r="AO7" s="78">
        <v>236</v>
      </c>
      <c r="AP7" s="280">
        <v>40422</v>
      </c>
      <c r="AQ7" s="153">
        <v>6.4</v>
      </c>
      <c r="AR7" s="180">
        <v>-6.6</v>
      </c>
      <c r="AS7" s="177"/>
      <c r="AT7" s="180" t="s">
        <v>383</v>
      </c>
      <c r="AU7" s="79"/>
      <c r="AV7" s="178" t="s">
        <v>135</v>
      </c>
      <c r="AW7" s="140">
        <v>100464039</v>
      </c>
      <c r="AX7" s="187">
        <v>10000</v>
      </c>
      <c r="AY7" s="225">
        <v>3600</v>
      </c>
      <c r="AZ7" s="178" t="s">
        <v>137</v>
      </c>
      <c r="BA7" s="83">
        <v>100385010</v>
      </c>
      <c r="BB7" s="84">
        <v>2500</v>
      </c>
      <c r="BC7" s="270">
        <v>2100</v>
      </c>
    </row>
    <row r="8" spans="1:55" s="100" customFormat="1" ht="13.5" customHeight="1" x14ac:dyDescent="0.25">
      <c r="A8" s="146">
        <v>1</v>
      </c>
      <c r="B8" s="136" t="s">
        <v>11</v>
      </c>
      <c r="C8" s="137" t="s">
        <v>52</v>
      </c>
      <c r="D8" s="138"/>
      <c r="E8" s="139">
        <v>7</v>
      </c>
      <c r="F8" s="140">
        <v>8</v>
      </c>
      <c r="G8" s="288"/>
      <c r="H8" s="142">
        <v>40452</v>
      </c>
      <c r="I8" s="147">
        <v>40099</v>
      </c>
      <c r="J8" s="201">
        <v>105251</v>
      </c>
      <c r="K8" s="147" t="s">
        <v>206</v>
      </c>
      <c r="L8" s="147" t="s">
        <v>165</v>
      </c>
      <c r="M8" s="147" t="s">
        <v>166</v>
      </c>
      <c r="N8" s="553">
        <v>60</v>
      </c>
      <c r="O8" s="553">
        <v>1944</v>
      </c>
      <c r="P8" s="553">
        <v>37.75</v>
      </c>
      <c r="Q8" s="203">
        <v>113</v>
      </c>
      <c r="R8" s="136">
        <v>15</v>
      </c>
      <c r="S8" s="148">
        <v>7.5500000000000007</v>
      </c>
      <c r="T8" s="149">
        <v>486</v>
      </c>
      <c r="U8" s="136">
        <v>50</v>
      </c>
      <c r="V8" s="136">
        <v>50</v>
      </c>
      <c r="W8" s="136">
        <v>5</v>
      </c>
      <c r="X8" s="136">
        <v>1</v>
      </c>
      <c r="Y8" s="573">
        <v>943.75000000000011</v>
      </c>
      <c r="Z8" s="573">
        <v>188.74999999999997</v>
      </c>
      <c r="AA8" s="574">
        <v>1085.3125</v>
      </c>
      <c r="AB8" s="573">
        <v>217.06249999999994</v>
      </c>
      <c r="AC8" s="152" t="s">
        <v>829</v>
      </c>
      <c r="AD8" s="189">
        <v>40226</v>
      </c>
      <c r="AE8" s="202">
        <v>40239</v>
      </c>
      <c r="AF8" s="202">
        <v>40266</v>
      </c>
      <c r="AG8" s="586">
        <v>195</v>
      </c>
      <c r="AH8" s="202">
        <v>40273</v>
      </c>
      <c r="AI8" s="586">
        <v>930</v>
      </c>
      <c r="AJ8" s="202">
        <v>40303</v>
      </c>
      <c r="AK8" s="202">
        <v>40404</v>
      </c>
      <c r="AL8" s="202">
        <v>40347</v>
      </c>
      <c r="AM8" s="230">
        <v>40456</v>
      </c>
      <c r="AN8" s="77">
        <v>40463</v>
      </c>
      <c r="AO8" s="78">
        <v>237</v>
      </c>
      <c r="AP8" s="280">
        <v>40422</v>
      </c>
      <c r="AQ8" s="153">
        <v>13.9</v>
      </c>
      <c r="AR8" s="180">
        <v>6.9</v>
      </c>
      <c r="AS8" s="177"/>
      <c r="AT8" s="180" t="s">
        <v>383</v>
      </c>
      <c r="AU8" s="79"/>
      <c r="AV8" s="178" t="s">
        <v>165</v>
      </c>
      <c r="AW8" s="80">
        <v>100477241</v>
      </c>
      <c r="AX8" s="81">
        <v>1500</v>
      </c>
      <c r="AY8" s="82">
        <v>1500</v>
      </c>
      <c r="AZ8" s="178" t="s">
        <v>166</v>
      </c>
      <c r="BA8" s="83" t="s">
        <v>198</v>
      </c>
      <c r="BB8" s="84">
        <v>1500</v>
      </c>
      <c r="BC8" s="270">
        <v>1500</v>
      </c>
    </row>
    <row r="9" spans="1:55" s="100" customFormat="1" ht="12.75" x14ac:dyDescent="0.25">
      <c r="A9" s="146">
        <v>1</v>
      </c>
      <c r="B9" s="136" t="s">
        <v>11</v>
      </c>
      <c r="C9" s="137" t="s">
        <v>55</v>
      </c>
      <c r="D9" s="138"/>
      <c r="E9" s="139">
        <v>14</v>
      </c>
      <c r="F9" s="140">
        <v>4</v>
      </c>
      <c r="G9" s="288"/>
      <c r="H9" s="142">
        <v>40452</v>
      </c>
      <c r="I9" s="147">
        <v>40099</v>
      </c>
      <c r="J9" s="201">
        <v>105257</v>
      </c>
      <c r="K9" s="147" t="s">
        <v>206</v>
      </c>
      <c r="L9" s="147" t="s">
        <v>135</v>
      </c>
      <c r="M9" s="147" t="s">
        <v>138</v>
      </c>
      <c r="N9" s="553">
        <v>60</v>
      </c>
      <c r="O9" s="553">
        <v>1944</v>
      </c>
      <c r="P9" s="553">
        <v>37.75</v>
      </c>
      <c r="Q9" s="203">
        <v>114</v>
      </c>
      <c r="R9" s="136">
        <v>60</v>
      </c>
      <c r="S9" s="148">
        <v>15.100000000000001</v>
      </c>
      <c r="T9" s="149">
        <v>1944</v>
      </c>
      <c r="U9" s="136">
        <v>50</v>
      </c>
      <c r="V9" s="136">
        <v>50</v>
      </c>
      <c r="W9" s="136">
        <v>5</v>
      </c>
      <c r="X9" s="136">
        <v>1</v>
      </c>
      <c r="Y9" s="573">
        <v>3775.0000000000005</v>
      </c>
      <c r="Z9" s="573">
        <v>754.99999999999989</v>
      </c>
      <c r="AA9" s="574">
        <v>4341.25</v>
      </c>
      <c r="AB9" s="573">
        <v>868.24999999999977</v>
      </c>
      <c r="AC9" s="152" t="s">
        <v>829</v>
      </c>
      <c r="AD9" s="183">
        <v>40226</v>
      </c>
      <c r="AE9" s="202">
        <v>40247</v>
      </c>
      <c r="AF9" s="202">
        <v>40267</v>
      </c>
      <c r="AG9" s="586">
        <v>750</v>
      </c>
      <c r="AH9" s="202">
        <v>40274</v>
      </c>
      <c r="AI9" s="586">
        <v>3750</v>
      </c>
      <c r="AJ9" s="202">
        <v>40295</v>
      </c>
      <c r="AK9" s="202">
        <v>40403</v>
      </c>
      <c r="AL9" s="202">
        <v>40343</v>
      </c>
      <c r="AM9" s="230">
        <v>40453</v>
      </c>
      <c r="AN9" s="77">
        <v>40460</v>
      </c>
      <c r="AO9" s="78">
        <v>234</v>
      </c>
      <c r="AP9" s="280">
        <v>40499</v>
      </c>
      <c r="AQ9" s="153">
        <v>20.399999999999999</v>
      </c>
      <c r="AR9" s="180">
        <v>6.3999999999999986</v>
      </c>
      <c r="AS9" s="177"/>
      <c r="AT9" s="180" t="s">
        <v>383</v>
      </c>
      <c r="AU9" s="79"/>
      <c r="AV9" s="178" t="s">
        <v>135</v>
      </c>
      <c r="AW9" s="80">
        <v>100464052</v>
      </c>
      <c r="AX9" s="81">
        <v>6000</v>
      </c>
      <c r="AY9" s="225">
        <v>4800</v>
      </c>
      <c r="AZ9" s="178" t="s">
        <v>138</v>
      </c>
      <c r="BA9" s="83">
        <v>100253427</v>
      </c>
      <c r="BB9" s="84">
        <v>2000</v>
      </c>
      <c r="BC9" s="270">
        <v>1950</v>
      </c>
    </row>
    <row r="10" spans="1:55" s="100" customFormat="1" ht="12.75" customHeight="1" x14ac:dyDescent="0.2">
      <c r="A10" s="146">
        <v>1</v>
      </c>
      <c r="B10" s="136" t="s">
        <v>25</v>
      </c>
      <c r="C10" s="137" t="s">
        <v>37</v>
      </c>
      <c r="D10" s="138"/>
      <c r="E10" s="139">
        <v>7</v>
      </c>
      <c r="F10" s="140">
        <v>10</v>
      </c>
      <c r="G10" s="288">
        <v>0.5</v>
      </c>
      <c r="H10" s="142">
        <v>40483</v>
      </c>
      <c r="I10" s="147">
        <v>40072</v>
      </c>
      <c r="J10" s="201">
        <v>104977</v>
      </c>
      <c r="K10" s="147" t="s">
        <v>206</v>
      </c>
      <c r="L10" s="147" t="s">
        <v>141</v>
      </c>
      <c r="M10" s="147" t="s">
        <v>142</v>
      </c>
      <c r="N10" s="553">
        <v>60</v>
      </c>
      <c r="O10" s="553">
        <v>1944</v>
      </c>
      <c r="P10" s="553">
        <v>37.75</v>
      </c>
      <c r="Q10" s="143">
        <v>115</v>
      </c>
      <c r="R10" s="136">
        <v>19</v>
      </c>
      <c r="S10" s="148">
        <v>11.954166666666667</v>
      </c>
      <c r="T10" s="149">
        <v>615.6</v>
      </c>
      <c r="U10" s="136">
        <v>50</v>
      </c>
      <c r="V10" s="136">
        <v>50</v>
      </c>
      <c r="W10" s="136">
        <v>5</v>
      </c>
      <c r="X10" s="136">
        <v>1</v>
      </c>
      <c r="Y10" s="573">
        <v>1195.4166666666667</v>
      </c>
      <c r="Z10" s="573">
        <v>239.08333333333331</v>
      </c>
      <c r="AA10" s="574">
        <v>2749.4583333333335</v>
      </c>
      <c r="AB10" s="573">
        <v>274.94583333333327</v>
      </c>
      <c r="AC10" s="152" t="s">
        <v>829</v>
      </c>
      <c r="AD10" s="189">
        <v>40231</v>
      </c>
      <c r="AE10" s="202">
        <v>40238</v>
      </c>
      <c r="AF10" s="202">
        <v>40273</v>
      </c>
      <c r="AG10" s="586">
        <v>192</v>
      </c>
      <c r="AH10" s="202">
        <v>40277</v>
      </c>
      <c r="AI10" s="277">
        <v>1197</v>
      </c>
      <c r="AJ10" s="202">
        <v>40315</v>
      </c>
      <c r="AK10" s="230">
        <v>40511</v>
      </c>
      <c r="AL10" s="230">
        <v>40372</v>
      </c>
      <c r="AM10" s="202">
        <v>40583</v>
      </c>
      <c r="AN10" s="77">
        <v>40590</v>
      </c>
      <c r="AO10" s="78">
        <v>359</v>
      </c>
      <c r="AP10" s="280">
        <v>40497</v>
      </c>
      <c r="AQ10" s="279">
        <v>35</v>
      </c>
      <c r="AR10" s="180">
        <v>28</v>
      </c>
      <c r="AS10" s="177"/>
      <c r="AT10" s="180"/>
      <c r="AU10" s="79"/>
      <c r="AV10" s="178" t="s">
        <v>141</v>
      </c>
      <c r="AW10" s="184" t="s">
        <v>192</v>
      </c>
      <c r="AX10" s="186">
        <v>2500</v>
      </c>
      <c r="AY10" s="82">
        <v>2550</v>
      </c>
      <c r="AZ10" s="178" t="s">
        <v>142</v>
      </c>
      <c r="BA10" s="83">
        <v>100506278</v>
      </c>
      <c r="BB10" s="84">
        <v>500</v>
      </c>
      <c r="BC10" s="270">
        <v>450</v>
      </c>
    </row>
    <row r="11" spans="1:55" s="100" customFormat="1" ht="12.75" customHeight="1" x14ac:dyDescent="0.2">
      <c r="A11" s="146">
        <v>1</v>
      </c>
      <c r="B11" s="136" t="s">
        <v>25</v>
      </c>
      <c r="C11" s="137" t="s">
        <v>38</v>
      </c>
      <c r="D11" s="138"/>
      <c r="E11" s="139">
        <v>21</v>
      </c>
      <c r="F11" s="140">
        <v>10</v>
      </c>
      <c r="G11" s="288">
        <v>0.5</v>
      </c>
      <c r="H11" s="142">
        <v>40483</v>
      </c>
      <c r="I11" s="147">
        <v>40072</v>
      </c>
      <c r="J11" s="201">
        <v>104978</v>
      </c>
      <c r="K11" s="147" t="s">
        <v>206</v>
      </c>
      <c r="L11" s="147" t="s">
        <v>136</v>
      </c>
      <c r="M11" s="147" t="s">
        <v>143</v>
      </c>
      <c r="N11" s="553">
        <v>60</v>
      </c>
      <c r="O11" s="553">
        <v>1944</v>
      </c>
      <c r="P11" s="553">
        <v>37.75</v>
      </c>
      <c r="Q11" s="143">
        <v>115</v>
      </c>
      <c r="R11" s="136">
        <v>41</v>
      </c>
      <c r="S11" s="148">
        <v>25.795833333333334</v>
      </c>
      <c r="T11" s="149">
        <v>1328.4</v>
      </c>
      <c r="U11" s="136">
        <v>50</v>
      </c>
      <c r="V11" s="136">
        <v>50</v>
      </c>
      <c r="W11" s="136">
        <v>5</v>
      </c>
      <c r="X11" s="136">
        <v>1</v>
      </c>
      <c r="Y11" s="573">
        <v>2579.5833333333335</v>
      </c>
      <c r="Z11" s="573">
        <v>515.91666666666663</v>
      </c>
      <c r="AA11" s="574">
        <v>5933.041666666667</v>
      </c>
      <c r="AB11" s="573">
        <v>593.30416666666656</v>
      </c>
      <c r="AC11" s="152" t="s">
        <v>829</v>
      </c>
      <c r="AD11" s="183">
        <v>40232</v>
      </c>
      <c r="AE11" s="202">
        <v>40239</v>
      </c>
      <c r="AF11" s="202">
        <v>40273</v>
      </c>
      <c r="AG11" s="586">
        <v>492</v>
      </c>
      <c r="AH11" s="202">
        <v>40277</v>
      </c>
      <c r="AI11" s="277">
        <v>2542</v>
      </c>
      <c r="AJ11" s="202">
        <v>40315</v>
      </c>
      <c r="AK11" s="230">
        <v>40511</v>
      </c>
      <c r="AL11" s="230">
        <v>40372</v>
      </c>
      <c r="AM11" s="202">
        <v>40585</v>
      </c>
      <c r="AN11" s="77">
        <v>40592</v>
      </c>
      <c r="AO11" s="78">
        <v>360</v>
      </c>
      <c r="AP11" s="280">
        <v>40497</v>
      </c>
      <c r="AQ11" s="279">
        <v>90</v>
      </c>
      <c r="AR11" s="180">
        <v>69</v>
      </c>
      <c r="AS11" s="177"/>
      <c r="AT11" s="180"/>
      <c r="AU11" s="79"/>
      <c r="AV11" s="178" t="s">
        <v>136</v>
      </c>
      <c r="AW11" s="184">
        <v>100461580</v>
      </c>
      <c r="AX11" s="186">
        <v>7000</v>
      </c>
      <c r="AY11" s="82">
        <v>7050</v>
      </c>
      <c r="AZ11" s="178" t="s">
        <v>143</v>
      </c>
      <c r="BA11" s="83">
        <v>100461817</v>
      </c>
      <c r="BB11" s="84">
        <v>1000</v>
      </c>
      <c r="BC11" s="270">
        <v>900</v>
      </c>
    </row>
    <row r="12" spans="1:55" s="100" customFormat="1" ht="12.75" customHeight="1" x14ac:dyDescent="0.2">
      <c r="A12" s="146">
        <v>1</v>
      </c>
      <c r="B12" s="136" t="s">
        <v>24</v>
      </c>
      <c r="C12" s="137" t="s">
        <v>36</v>
      </c>
      <c r="D12" s="138"/>
      <c r="E12" s="139">
        <v>6</v>
      </c>
      <c r="F12" s="140">
        <v>15</v>
      </c>
      <c r="G12" s="288"/>
      <c r="H12" s="142">
        <v>40452</v>
      </c>
      <c r="I12" s="147">
        <v>40072</v>
      </c>
      <c r="J12" s="201">
        <v>104972</v>
      </c>
      <c r="K12" s="147" t="s">
        <v>206</v>
      </c>
      <c r="L12" s="147" t="s">
        <v>144</v>
      </c>
      <c r="M12" s="147" t="s">
        <v>145</v>
      </c>
      <c r="N12" s="553">
        <v>40</v>
      </c>
      <c r="O12" s="553">
        <v>1296</v>
      </c>
      <c r="P12" s="553">
        <v>37.75</v>
      </c>
      <c r="Q12" s="143">
        <v>116</v>
      </c>
      <c r="R12" s="136">
        <v>11</v>
      </c>
      <c r="S12" s="148">
        <v>10.9003125</v>
      </c>
      <c r="T12" s="149">
        <v>356.4</v>
      </c>
      <c r="U12" s="136">
        <v>50</v>
      </c>
      <c r="V12" s="136">
        <v>50</v>
      </c>
      <c r="W12" s="136">
        <v>7</v>
      </c>
      <c r="X12" s="136">
        <v>1</v>
      </c>
      <c r="Y12" s="573">
        <v>726.6875</v>
      </c>
      <c r="Z12" s="573">
        <v>103.8125</v>
      </c>
      <c r="AA12" s="574">
        <v>835.69062499999995</v>
      </c>
      <c r="AB12" s="573">
        <v>119.38437499999999</v>
      </c>
      <c r="AC12" s="152" t="s">
        <v>829</v>
      </c>
      <c r="AD12" s="183">
        <v>40234</v>
      </c>
      <c r="AE12" s="202">
        <v>40241</v>
      </c>
      <c r="AF12" s="202">
        <v>40273</v>
      </c>
      <c r="AG12" s="586">
        <v>99</v>
      </c>
      <c r="AH12" s="202">
        <v>40280</v>
      </c>
      <c r="AI12" s="277">
        <v>726</v>
      </c>
      <c r="AJ12" s="202">
        <v>40312</v>
      </c>
      <c r="AK12" s="230">
        <v>40368</v>
      </c>
      <c r="AL12" s="230">
        <v>40387</v>
      </c>
      <c r="AM12" s="230">
        <v>40460</v>
      </c>
      <c r="AN12" s="77">
        <v>40467</v>
      </c>
      <c r="AO12" s="78">
        <v>233</v>
      </c>
      <c r="AP12" s="280">
        <v>40499</v>
      </c>
      <c r="AQ12" s="279">
        <v>15.4</v>
      </c>
      <c r="AR12" s="180">
        <v>9.4</v>
      </c>
      <c r="AS12" s="177"/>
      <c r="AT12" s="180" t="s">
        <v>383</v>
      </c>
      <c r="AU12" s="79"/>
      <c r="AV12" s="178" t="s">
        <v>144</v>
      </c>
      <c r="AW12" s="184">
        <v>100346809</v>
      </c>
      <c r="AX12" s="186">
        <v>1000</v>
      </c>
      <c r="AY12" s="82">
        <v>900</v>
      </c>
      <c r="AZ12" s="178" t="s">
        <v>145</v>
      </c>
      <c r="BA12" s="83">
        <v>100346813</v>
      </c>
      <c r="BB12" s="84">
        <v>500</v>
      </c>
      <c r="BC12" s="271">
        <v>450</v>
      </c>
    </row>
    <row r="13" spans="1:55" s="100" customFormat="1" ht="12.75" customHeight="1" x14ac:dyDescent="0.2">
      <c r="A13" s="146">
        <v>1</v>
      </c>
      <c r="B13" s="136" t="s">
        <v>24</v>
      </c>
      <c r="C13" s="137" t="s">
        <v>35</v>
      </c>
      <c r="D13" s="138"/>
      <c r="E13" s="139">
        <v>30</v>
      </c>
      <c r="F13" s="140">
        <v>25</v>
      </c>
      <c r="G13" s="288"/>
      <c r="H13" s="142">
        <v>40452</v>
      </c>
      <c r="I13" s="147">
        <v>40072</v>
      </c>
      <c r="J13" s="201">
        <v>104974</v>
      </c>
      <c r="K13" s="147" t="s">
        <v>206</v>
      </c>
      <c r="L13" s="147" t="s">
        <v>146</v>
      </c>
      <c r="M13" s="147" t="s">
        <v>147</v>
      </c>
      <c r="N13" s="553">
        <v>40</v>
      </c>
      <c r="O13" s="553">
        <v>1296</v>
      </c>
      <c r="P13" s="553">
        <v>37.75</v>
      </c>
      <c r="Q13" s="143">
        <v>116</v>
      </c>
      <c r="R13" s="136">
        <v>24</v>
      </c>
      <c r="S13" s="148">
        <v>39.637500000000003</v>
      </c>
      <c r="T13" s="149">
        <v>777.6</v>
      </c>
      <c r="U13" s="136">
        <v>50</v>
      </c>
      <c r="V13" s="136">
        <v>50</v>
      </c>
      <c r="W13" s="136">
        <v>7</v>
      </c>
      <c r="X13" s="136">
        <v>1</v>
      </c>
      <c r="Y13" s="573">
        <v>1585.5</v>
      </c>
      <c r="Z13" s="573">
        <v>226.5</v>
      </c>
      <c r="AA13" s="574">
        <v>1823.3249999999998</v>
      </c>
      <c r="AB13" s="573">
        <v>260.47499999999997</v>
      </c>
      <c r="AC13" s="152" t="s">
        <v>829</v>
      </c>
      <c r="AD13" s="183">
        <v>40234</v>
      </c>
      <c r="AE13" s="202">
        <v>40241</v>
      </c>
      <c r="AF13" s="202">
        <v>40273</v>
      </c>
      <c r="AG13" s="586">
        <v>216</v>
      </c>
      <c r="AH13" s="202">
        <v>40280</v>
      </c>
      <c r="AI13" s="277">
        <v>1584</v>
      </c>
      <c r="AJ13" s="202">
        <v>40312</v>
      </c>
      <c r="AK13" s="230">
        <v>40368</v>
      </c>
      <c r="AL13" s="230">
        <v>40417</v>
      </c>
      <c r="AM13" s="230">
        <v>40460</v>
      </c>
      <c r="AN13" s="77">
        <v>40467</v>
      </c>
      <c r="AO13" s="78">
        <v>233</v>
      </c>
      <c r="AP13" s="280">
        <v>40499</v>
      </c>
      <c r="AQ13" s="279">
        <v>50.4</v>
      </c>
      <c r="AR13" s="180">
        <v>20.399999999999999</v>
      </c>
      <c r="AS13" s="177"/>
      <c r="AT13" s="180" t="s">
        <v>383</v>
      </c>
      <c r="AU13" s="79"/>
      <c r="AV13" s="178" t="s">
        <v>146</v>
      </c>
      <c r="AW13" s="184">
        <v>100382415</v>
      </c>
      <c r="AX13" s="186">
        <v>2000</v>
      </c>
      <c r="AY13" s="82">
        <v>1950</v>
      </c>
      <c r="AZ13" s="178" t="s">
        <v>147</v>
      </c>
      <c r="BA13" s="83">
        <v>100532067</v>
      </c>
      <c r="BB13" s="84">
        <v>1000</v>
      </c>
      <c r="BC13" s="271">
        <v>900</v>
      </c>
    </row>
    <row r="14" spans="1:55" s="100" customFormat="1" ht="12.75" customHeight="1" x14ac:dyDescent="0.2">
      <c r="A14" s="146">
        <v>1</v>
      </c>
      <c r="B14" s="136" t="s">
        <v>24</v>
      </c>
      <c r="C14" s="137" t="s">
        <v>209</v>
      </c>
      <c r="D14" s="138"/>
      <c r="E14" s="139">
        <v>5</v>
      </c>
      <c r="F14" s="140">
        <v>25</v>
      </c>
      <c r="G14" s="288"/>
      <c r="H14" s="142">
        <v>40452</v>
      </c>
      <c r="I14" s="147">
        <v>40239</v>
      </c>
      <c r="J14" s="201">
        <v>104973</v>
      </c>
      <c r="K14" s="147" t="s">
        <v>206</v>
      </c>
      <c r="L14" s="147" t="s">
        <v>210</v>
      </c>
      <c r="M14" s="147" t="s">
        <v>211</v>
      </c>
      <c r="N14" s="553">
        <v>40</v>
      </c>
      <c r="O14" s="553">
        <v>1296</v>
      </c>
      <c r="P14" s="553">
        <v>37.75</v>
      </c>
      <c r="Q14" s="143">
        <v>116</v>
      </c>
      <c r="R14" s="136">
        <v>5</v>
      </c>
      <c r="S14" s="148">
        <v>8.2578125</v>
      </c>
      <c r="T14" s="149">
        <v>162</v>
      </c>
      <c r="U14" s="136">
        <v>50</v>
      </c>
      <c r="V14" s="136">
        <v>50</v>
      </c>
      <c r="W14" s="136">
        <v>7</v>
      </c>
      <c r="X14" s="136">
        <v>1</v>
      </c>
      <c r="Y14" s="573">
        <v>330.3125</v>
      </c>
      <c r="Z14" s="573">
        <v>47.1875</v>
      </c>
      <c r="AA14" s="574">
        <v>379.85937499999994</v>
      </c>
      <c r="AB14" s="573">
        <v>54.265624999999993</v>
      </c>
      <c r="AC14" s="152" t="s">
        <v>829</v>
      </c>
      <c r="AD14" s="183">
        <v>40238</v>
      </c>
      <c r="AE14" s="202">
        <v>40245</v>
      </c>
      <c r="AF14" s="202">
        <v>40273</v>
      </c>
      <c r="AG14" s="586">
        <v>45</v>
      </c>
      <c r="AH14" s="202">
        <v>40280</v>
      </c>
      <c r="AI14" s="277">
        <v>330</v>
      </c>
      <c r="AJ14" s="202">
        <v>40312</v>
      </c>
      <c r="AK14" s="230">
        <v>40368</v>
      </c>
      <c r="AL14" s="230">
        <v>40417</v>
      </c>
      <c r="AM14" s="230">
        <v>40460</v>
      </c>
      <c r="AN14" s="77">
        <v>40467</v>
      </c>
      <c r="AO14" s="78">
        <v>229</v>
      </c>
      <c r="AP14" s="280">
        <v>40499</v>
      </c>
      <c r="AQ14" s="279">
        <v>10.7</v>
      </c>
      <c r="AR14" s="180">
        <v>5.6999999999999993</v>
      </c>
      <c r="AS14" s="177"/>
      <c r="AT14" s="180" t="s">
        <v>383</v>
      </c>
      <c r="AU14" s="79"/>
      <c r="AV14" s="178" t="s">
        <v>210</v>
      </c>
      <c r="AW14" s="184">
        <v>100382415</v>
      </c>
      <c r="AX14" s="186">
        <v>2000</v>
      </c>
      <c r="AY14" s="225">
        <v>950</v>
      </c>
      <c r="AZ14" s="178" t="s">
        <v>211</v>
      </c>
      <c r="BA14" s="83">
        <v>100532067</v>
      </c>
      <c r="BB14" s="84">
        <v>1000</v>
      </c>
      <c r="BC14" s="270">
        <v>900</v>
      </c>
    </row>
    <row r="15" spans="1:55" s="100" customFormat="1" ht="12.75" customHeight="1" x14ac:dyDescent="0.2">
      <c r="A15" s="146">
        <v>1</v>
      </c>
      <c r="B15" s="136" t="s">
        <v>19</v>
      </c>
      <c r="C15" s="137" t="s">
        <v>61</v>
      </c>
      <c r="D15" s="138">
        <v>1</v>
      </c>
      <c r="E15" s="139">
        <v>31</v>
      </c>
      <c r="F15" s="140">
        <v>15</v>
      </c>
      <c r="G15" s="288"/>
      <c r="H15" s="142">
        <v>40452</v>
      </c>
      <c r="I15" s="147">
        <v>40126</v>
      </c>
      <c r="J15" s="201">
        <v>105331</v>
      </c>
      <c r="K15" s="147" t="s">
        <v>206</v>
      </c>
      <c r="L15" s="147" t="s">
        <v>148</v>
      </c>
      <c r="M15" s="147" t="s">
        <v>149</v>
      </c>
      <c r="N15" s="553">
        <v>40</v>
      </c>
      <c r="O15" s="553">
        <v>1296</v>
      </c>
      <c r="P15" s="553">
        <v>37.75</v>
      </c>
      <c r="Q15" s="143">
        <v>121</v>
      </c>
      <c r="R15" s="136">
        <v>40</v>
      </c>
      <c r="S15" s="148">
        <v>38.828571428571429</v>
      </c>
      <c r="T15" s="149">
        <v>1296</v>
      </c>
      <c r="U15" s="136">
        <v>50</v>
      </c>
      <c r="V15" s="136">
        <v>50</v>
      </c>
      <c r="W15" s="136">
        <v>6</v>
      </c>
      <c r="X15" s="136">
        <v>1</v>
      </c>
      <c r="Y15" s="573">
        <v>2588.5714285714284</v>
      </c>
      <c r="Z15" s="573">
        <v>431.42857142857139</v>
      </c>
      <c r="AA15" s="574">
        <v>2976.8571428571427</v>
      </c>
      <c r="AB15" s="573">
        <v>496.14285714285705</v>
      </c>
      <c r="AC15" s="152" t="s">
        <v>830</v>
      </c>
      <c r="AD15" s="183">
        <v>40252</v>
      </c>
      <c r="AE15" s="202">
        <v>40274</v>
      </c>
      <c r="AF15" s="202">
        <v>40280</v>
      </c>
      <c r="AG15" s="586">
        <v>450</v>
      </c>
      <c r="AH15" s="202">
        <v>40294</v>
      </c>
      <c r="AI15" s="277">
        <v>2475</v>
      </c>
      <c r="AJ15" s="202">
        <v>40321</v>
      </c>
      <c r="AK15" s="230">
        <v>40339</v>
      </c>
      <c r="AL15" s="230">
        <v>40402</v>
      </c>
      <c r="AM15" s="202">
        <v>40424</v>
      </c>
      <c r="AN15" s="77">
        <v>40431</v>
      </c>
      <c r="AO15" s="78">
        <v>179</v>
      </c>
      <c r="AP15" s="280">
        <v>40422</v>
      </c>
      <c r="AQ15" s="279">
        <v>61.93</v>
      </c>
      <c r="AR15" s="180">
        <v>30.93</v>
      </c>
      <c r="AS15" s="177"/>
      <c r="AT15" s="180" t="s">
        <v>383</v>
      </c>
      <c r="AU15" s="79"/>
      <c r="AV15" s="178" t="s">
        <v>148</v>
      </c>
      <c r="AW15" s="184" t="s">
        <v>193</v>
      </c>
      <c r="AX15" s="186">
        <v>2000</v>
      </c>
      <c r="AY15" s="225"/>
      <c r="AZ15" s="178" t="s">
        <v>149</v>
      </c>
      <c r="BA15" s="83">
        <v>100489375</v>
      </c>
      <c r="BB15" s="84">
        <v>1000</v>
      </c>
      <c r="BC15" s="270"/>
    </row>
    <row r="16" spans="1:55" s="100" customFormat="1" ht="12.75" customHeight="1" x14ac:dyDescent="0.25">
      <c r="A16" s="146">
        <v>1</v>
      </c>
      <c r="B16" s="136" t="s">
        <v>11</v>
      </c>
      <c r="C16" s="137" t="s">
        <v>74</v>
      </c>
      <c r="D16" s="138"/>
      <c r="E16" s="139">
        <v>12</v>
      </c>
      <c r="F16" s="140">
        <v>10</v>
      </c>
      <c r="G16" s="288"/>
      <c r="H16" s="142">
        <v>40483</v>
      </c>
      <c r="I16" s="147">
        <v>40128</v>
      </c>
      <c r="J16" s="201">
        <v>105943</v>
      </c>
      <c r="K16" s="147" t="s">
        <v>206</v>
      </c>
      <c r="L16" s="147" t="s">
        <v>185</v>
      </c>
      <c r="M16" s="147" t="s">
        <v>186</v>
      </c>
      <c r="N16" s="553">
        <v>60</v>
      </c>
      <c r="O16" s="553">
        <v>1944</v>
      </c>
      <c r="P16" s="553">
        <v>37.75</v>
      </c>
      <c r="Q16" s="143">
        <v>122</v>
      </c>
      <c r="R16" s="136">
        <v>19</v>
      </c>
      <c r="S16" s="148">
        <v>11.954166666666667</v>
      </c>
      <c r="T16" s="149">
        <v>615.6</v>
      </c>
      <c r="U16" s="136">
        <v>50</v>
      </c>
      <c r="V16" s="136">
        <v>50</v>
      </c>
      <c r="W16" s="136">
        <v>5</v>
      </c>
      <c r="X16" s="136">
        <v>1</v>
      </c>
      <c r="Y16" s="573">
        <v>1195.4166666666667</v>
      </c>
      <c r="Z16" s="573">
        <v>239.08333333333331</v>
      </c>
      <c r="AA16" s="574">
        <v>1374.7291666666667</v>
      </c>
      <c r="AB16" s="573">
        <v>274.94583333333327</v>
      </c>
      <c r="AC16" s="152" t="s">
        <v>829</v>
      </c>
      <c r="AD16" s="183">
        <v>40240</v>
      </c>
      <c r="AE16" s="202">
        <v>40254</v>
      </c>
      <c r="AF16" s="202">
        <v>40283</v>
      </c>
      <c r="AG16" s="586">
        <v>247</v>
      </c>
      <c r="AH16" s="202">
        <v>40287</v>
      </c>
      <c r="AI16" s="277">
        <v>1178</v>
      </c>
      <c r="AJ16" s="202">
        <v>40304</v>
      </c>
      <c r="AK16" s="230">
        <v>40424</v>
      </c>
      <c r="AL16" s="230">
        <v>40369</v>
      </c>
      <c r="AM16" s="230">
        <v>40498</v>
      </c>
      <c r="AN16" s="77">
        <v>40505</v>
      </c>
      <c r="AO16" s="78">
        <v>265</v>
      </c>
      <c r="AP16" s="280">
        <v>40422</v>
      </c>
      <c r="AQ16" s="279">
        <v>8</v>
      </c>
      <c r="AR16" s="180">
        <v>-4</v>
      </c>
      <c r="AS16" s="177"/>
      <c r="AT16" s="180" t="s">
        <v>383</v>
      </c>
      <c r="AU16" s="79"/>
      <c r="AV16" s="178" t="s">
        <v>185</v>
      </c>
      <c r="AW16" s="80">
        <v>100493670</v>
      </c>
      <c r="AX16" s="81">
        <v>2000</v>
      </c>
      <c r="AY16" s="225">
        <v>1950</v>
      </c>
      <c r="AZ16" s="178" t="s">
        <v>186</v>
      </c>
      <c r="BA16" s="83">
        <v>100481950</v>
      </c>
      <c r="BB16" s="84">
        <v>1000</v>
      </c>
      <c r="BC16" s="270">
        <v>900</v>
      </c>
    </row>
    <row r="17" spans="1:55" s="100" customFormat="1" ht="12.75" customHeight="1" x14ac:dyDescent="0.25">
      <c r="A17" s="146">
        <v>1</v>
      </c>
      <c r="B17" s="136" t="s">
        <v>11</v>
      </c>
      <c r="C17" s="137" t="s">
        <v>48</v>
      </c>
      <c r="D17" s="138"/>
      <c r="E17" s="139">
        <v>21</v>
      </c>
      <c r="F17" s="140">
        <v>8</v>
      </c>
      <c r="G17" s="288"/>
      <c r="H17" s="142">
        <v>40483</v>
      </c>
      <c r="I17" s="147">
        <v>40128</v>
      </c>
      <c r="J17" s="201">
        <v>105262</v>
      </c>
      <c r="K17" s="147" t="s">
        <v>206</v>
      </c>
      <c r="L17" s="147" t="s">
        <v>152</v>
      </c>
      <c r="M17" s="147" t="s">
        <v>153</v>
      </c>
      <c r="N17" s="553">
        <v>60</v>
      </c>
      <c r="O17" s="553">
        <v>1944</v>
      </c>
      <c r="P17" s="553">
        <v>37.75</v>
      </c>
      <c r="Q17" s="143">
        <v>122</v>
      </c>
      <c r="R17" s="136">
        <v>41</v>
      </c>
      <c r="S17" s="148">
        <v>20.636666666666667</v>
      </c>
      <c r="T17" s="149">
        <v>1328.4</v>
      </c>
      <c r="U17" s="136">
        <v>50</v>
      </c>
      <c r="V17" s="136">
        <v>50</v>
      </c>
      <c r="W17" s="136">
        <v>5</v>
      </c>
      <c r="X17" s="136">
        <v>1</v>
      </c>
      <c r="Y17" s="573">
        <v>2579.5833333333335</v>
      </c>
      <c r="Z17" s="573">
        <v>515.91666666666663</v>
      </c>
      <c r="AA17" s="574">
        <v>2966.5208333333335</v>
      </c>
      <c r="AB17" s="573">
        <v>593.30416666666656</v>
      </c>
      <c r="AC17" s="152" t="s">
        <v>829</v>
      </c>
      <c r="AD17" s="183">
        <v>40240</v>
      </c>
      <c r="AE17" s="202">
        <v>40254</v>
      </c>
      <c r="AF17" s="202">
        <v>40283</v>
      </c>
      <c r="AG17" s="586">
        <v>533</v>
      </c>
      <c r="AH17" s="202">
        <v>40287</v>
      </c>
      <c r="AI17" s="277">
        <v>2542</v>
      </c>
      <c r="AJ17" s="202">
        <v>40304</v>
      </c>
      <c r="AK17" s="230">
        <v>40424</v>
      </c>
      <c r="AL17" s="230">
        <v>40366</v>
      </c>
      <c r="AM17" s="230">
        <v>40498</v>
      </c>
      <c r="AN17" s="77">
        <v>40505</v>
      </c>
      <c r="AO17" s="78">
        <v>265</v>
      </c>
      <c r="AP17" s="280">
        <v>40422</v>
      </c>
      <c r="AQ17" s="279">
        <v>21.2</v>
      </c>
      <c r="AR17" s="180">
        <v>0.19999999999999929</v>
      </c>
      <c r="AS17" s="177"/>
      <c r="AT17" s="180" t="s">
        <v>383</v>
      </c>
      <c r="AU17" s="79"/>
      <c r="AV17" s="178" t="s">
        <v>152</v>
      </c>
      <c r="AW17" s="80">
        <v>100515946</v>
      </c>
      <c r="AX17" s="81">
        <v>9000</v>
      </c>
      <c r="AY17" s="225">
        <v>8950</v>
      </c>
      <c r="AZ17" s="178" t="s">
        <v>153</v>
      </c>
      <c r="BA17" s="83" t="s">
        <v>194</v>
      </c>
      <c r="BB17" s="84">
        <v>4500</v>
      </c>
      <c r="BC17" s="270">
        <v>2100</v>
      </c>
    </row>
    <row r="18" spans="1:55" s="100" customFormat="1" ht="12.75" customHeight="1" x14ac:dyDescent="0.25">
      <c r="A18" s="146">
        <v>1</v>
      </c>
      <c r="B18" s="136" t="s">
        <v>11</v>
      </c>
      <c r="C18" s="137" t="s">
        <v>47</v>
      </c>
      <c r="D18" s="138"/>
      <c r="E18" s="139">
        <v>4</v>
      </c>
      <c r="F18" s="140">
        <v>8</v>
      </c>
      <c r="G18" s="288"/>
      <c r="H18" s="142">
        <v>40483</v>
      </c>
      <c r="I18" s="147">
        <v>40099</v>
      </c>
      <c r="J18" s="201">
        <v>105248</v>
      </c>
      <c r="K18" s="147" t="s">
        <v>206</v>
      </c>
      <c r="L18" s="147" t="s">
        <v>154</v>
      </c>
      <c r="M18" s="147" t="s">
        <v>155</v>
      </c>
      <c r="N18" s="553">
        <v>60</v>
      </c>
      <c r="O18" s="553">
        <v>1944</v>
      </c>
      <c r="P18" s="553">
        <v>37.75</v>
      </c>
      <c r="Q18" s="143">
        <v>123</v>
      </c>
      <c r="R18" s="136">
        <v>8</v>
      </c>
      <c r="S18" s="148">
        <v>4.0266666666666673</v>
      </c>
      <c r="T18" s="149">
        <v>259.2</v>
      </c>
      <c r="U18" s="136">
        <v>50</v>
      </c>
      <c r="V18" s="136">
        <v>50</v>
      </c>
      <c r="W18" s="136">
        <v>5</v>
      </c>
      <c r="X18" s="136">
        <v>1</v>
      </c>
      <c r="Y18" s="573">
        <v>503.33333333333337</v>
      </c>
      <c r="Z18" s="573">
        <v>100.66666666666666</v>
      </c>
      <c r="AA18" s="574">
        <v>578.83333333333337</v>
      </c>
      <c r="AB18" s="573">
        <v>115.76666666666665</v>
      </c>
      <c r="AC18" s="152" t="s">
        <v>829</v>
      </c>
      <c r="AD18" s="183">
        <v>40242</v>
      </c>
      <c r="AE18" s="202">
        <v>40271</v>
      </c>
      <c r="AF18" s="202">
        <v>40282</v>
      </c>
      <c r="AG18" s="586">
        <v>102</v>
      </c>
      <c r="AH18" s="202">
        <v>40301</v>
      </c>
      <c r="AI18" s="277">
        <v>496</v>
      </c>
      <c r="AJ18" s="202">
        <v>40317</v>
      </c>
      <c r="AK18" s="230">
        <v>40436</v>
      </c>
      <c r="AL18" s="230">
        <v>40387</v>
      </c>
      <c r="AM18" s="230">
        <v>40504</v>
      </c>
      <c r="AN18" s="77">
        <v>40511</v>
      </c>
      <c r="AO18" s="78">
        <v>269</v>
      </c>
      <c r="AP18" s="280">
        <v>40499</v>
      </c>
      <c r="AQ18" s="279">
        <v>3.2</v>
      </c>
      <c r="AR18" s="180">
        <v>-0.79999999999999982</v>
      </c>
      <c r="AS18" s="177"/>
      <c r="AT18" s="180" t="s">
        <v>383</v>
      </c>
      <c r="AU18" s="79"/>
      <c r="AV18" s="178" t="s">
        <v>154</v>
      </c>
      <c r="AW18" s="80">
        <v>100385463</v>
      </c>
      <c r="AX18" s="81">
        <v>1000</v>
      </c>
      <c r="AY18" s="225">
        <v>970</v>
      </c>
      <c r="AZ18" s="178" t="s">
        <v>155</v>
      </c>
      <c r="BA18" s="83">
        <v>100230529</v>
      </c>
      <c r="BB18" s="84">
        <v>500</v>
      </c>
      <c r="BC18" s="270">
        <v>450</v>
      </c>
    </row>
    <row r="19" spans="1:55" s="100" customFormat="1" ht="12.75" customHeight="1" x14ac:dyDescent="0.25">
      <c r="A19" s="146">
        <v>1</v>
      </c>
      <c r="B19" s="136" t="s">
        <v>11</v>
      </c>
      <c r="C19" s="137" t="s">
        <v>49</v>
      </c>
      <c r="D19" s="138"/>
      <c r="E19" s="139">
        <v>4</v>
      </c>
      <c r="F19" s="140">
        <v>8</v>
      </c>
      <c r="G19" s="288"/>
      <c r="H19" s="142">
        <v>40483</v>
      </c>
      <c r="I19" s="147">
        <v>40099</v>
      </c>
      <c r="J19" s="201">
        <v>105249</v>
      </c>
      <c r="K19" s="147" t="s">
        <v>206</v>
      </c>
      <c r="L19" s="147" t="s">
        <v>156</v>
      </c>
      <c r="M19" s="147" t="s">
        <v>157</v>
      </c>
      <c r="N19" s="553">
        <v>60</v>
      </c>
      <c r="O19" s="553">
        <v>1944</v>
      </c>
      <c r="P19" s="553">
        <v>37.75</v>
      </c>
      <c r="Q19" s="143">
        <v>123</v>
      </c>
      <c r="R19" s="136">
        <v>8</v>
      </c>
      <c r="S19" s="148">
        <v>4.0266666666666673</v>
      </c>
      <c r="T19" s="149">
        <v>259.2</v>
      </c>
      <c r="U19" s="136">
        <v>50</v>
      </c>
      <c r="V19" s="136">
        <v>50</v>
      </c>
      <c r="W19" s="136">
        <v>5</v>
      </c>
      <c r="X19" s="136">
        <v>1</v>
      </c>
      <c r="Y19" s="573">
        <v>503.33333333333337</v>
      </c>
      <c r="Z19" s="573">
        <v>100.66666666666666</v>
      </c>
      <c r="AA19" s="574">
        <v>578.83333333333337</v>
      </c>
      <c r="AB19" s="573">
        <v>115.76666666666665</v>
      </c>
      <c r="AC19" s="152" t="s">
        <v>829</v>
      </c>
      <c r="AD19" s="183">
        <v>40242</v>
      </c>
      <c r="AE19" s="202">
        <v>40271</v>
      </c>
      <c r="AF19" s="202">
        <v>40282</v>
      </c>
      <c r="AG19" s="586">
        <v>102</v>
      </c>
      <c r="AH19" s="202">
        <v>40301</v>
      </c>
      <c r="AI19" s="277">
        <v>496</v>
      </c>
      <c r="AJ19" s="202">
        <v>40317</v>
      </c>
      <c r="AK19" s="230">
        <v>40436</v>
      </c>
      <c r="AL19" s="230">
        <v>40387</v>
      </c>
      <c r="AM19" s="230">
        <v>40504</v>
      </c>
      <c r="AN19" s="77">
        <v>40511</v>
      </c>
      <c r="AO19" s="78">
        <v>269</v>
      </c>
      <c r="AP19" s="280">
        <v>40499</v>
      </c>
      <c r="AQ19" s="279">
        <v>2.8</v>
      </c>
      <c r="AR19" s="180">
        <v>-1.2000000000000002</v>
      </c>
      <c r="AS19" s="177"/>
      <c r="AT19" s="180" t="s">
        <v>383</v>
      </c>
      <c r="AU19" s="79"/>
      <c r="AV19" s="178" t="s">
        <v>156</v>
      </c>
      <c r="AW19" s="80">
        <v>100542255</v>
      </c>
      <c r="AX19" s="81" t="s">
        <v>195</v>
      </c>
      <c r="AY19" s="225">
        <v>750</v>
      </c>
      <c r="AZ19" s="178" t="s">
        <v>157</v>
      </c>
      <c r="BA19" s="83">
        <v>100542254</v>
      </c>
      <c r="BB19" s="84" t="s">
        <v>196</v>
      </c>
      <c r="BC19" s="270">
        <v>300</v>
      </c>
    </row>
    <row r="20" spans="1:55" s="100" customFormat="1" ht="12.75" customHeight="1" x14ac:dyDescent="0.25">
      <c r="A20" s="146">
        <v>1</v>
      </c>
      <c r="B20" s="136" t="s">
        <v>11</v>
      </c>
      <c r="C20" s="137" t="s">
        <v>46</v>
      </c>
      <c r="D20" s="138"/>
      <c r="E20" s="139">
        <v>5</v>
      </c>
      <c r="F20" s="140">
        <v>6</v>
      </c>
      <c r="G20" s="288"/>
      <c r="H20" s="142">
        <v>40483</v>
      </c>
      <c r="I20" s="147">
        <v>40099</v>
      </c>
      <c r="J20" s="201">
        <v>105250</v>
      </c>
      <c r="K20" s="147" t="s">
        <v>206</v>
      </c>
      <c r="L20" s="147" t="s">
        <v>158</v>
      </c>
      <c r="M20" s="147" t="s">
        <v>159</v>
      </c>
      <c r="N20" s="553">
        <v>60</v>
      </c>
      <c r="O20" s="553">
        <v>1944</v>
      </c>
      <c r="P20" s="553">
        <v>37.75</v>
      </c>
      <c r="Q20" s="143">
        <v>123</v>
      </c>
      <c r="R20" s="136">
        <v>14</v>
      </c>
      <c r="S20" s="148">
        <v>5.2850000000000001</v>
      </c>
      <c r="T20" s="149">
        <v>453.6</v>
      </c>
      <c r="U20" s="136">
        <v>50</v>
      </c>
      <c r="V20" s="136">
        <v>50</v>
      </c>
      <c r="W20" s="136">
        <v>5</v>
      </c>
      <c r="X20" s="136">
        <v>1</v>
      </c>
      <c r="Y20" s="573">
        <v>880.83333333333337</v>
      </c>
      <c r="Z20" s="573">
        <v>176.16666666666666</v>
      </c>
      <c r="AA20" s="574">
        <v>1012.9583333333333</v>
      </c>
      <c r="AB20" s="573">
        <v>202.59166666666664</v>
      </c>
      <c r="AC20" s="152" t="s">
        <v>829</v>
      </c>
      <c r="AD20" s="183">
        <v>40242</v>
      </c>
      <c r="AE20" s="202">
        <v>40271</v>
      </c>
      <c r="AF20" s="202">
        <v>40282</v>
      </c>
      <c r="AG20" s="586">
        <v>182</v>
      </c>
      <c r="AH20" s="202">
        <v>40301</v>
      </c>
      <c r="AI20" s="277">
        <v>868</v>
      </c>
      <c r="AJ20" s="202">
        <v>40317</v>
      </c>
      <c r="AK20" s="230">
        <v>40436</v>
      </c>
      <c r="AL20" s="230">
        <v>40387</v>
      </c>
      <c r="AM20" s="230">
        <v>40504</v>
      </c>
      <c r="AN20" s="77">
        <v>40511</v>
      </c>
      <c r="AO20" s="78">
        <v>269</v>
      </c>
      <c r="AP20" s="280">
        <v>40499</v>
      </c>
      <c r="AQ20" s="279">
        <v>7.5</v>
      </c>
      <c r="AR20" s="180">
        <v>2.5</v>
      </c>
      <c r="AS20" s="177"/>
      <c r="AT20" s="180" t="s">
        <v>383</v>
      </c>
      <c r="AU20" s="79"/>
      <c r="AV20" s="178" t="s">
        <v>158</v>
      </c>
      <c r="AW20" s="80">
        <v>100410518</v>
      </c>
      <c r="AX20" s="81">
        <v>2000</v>
      </c>
      <c r="AY20" s="225">
        <v>1990</v>
      </c>
      <c r="AZ20" s="178" t="s">
        <v>159</v>
      </c>
      <c r="BA20" s="83">
        <v>100424754</v>
      </c>
      <c r="BB20" s="84">
        <v>1000</v>
      </c>
      <c r="BC20" s="270">
        <v>450</v>
      </c>
    </row>
    <row r="21" spans="1:55" s="100" customFormat="1" ht="12.75" x14ac:dyDescent="0.25">
      <c r="A21" s="146">
        <v>1</v>
      </c>
      <c r="B21" s="136" t="s">
        <v>11</v>
      </c>
      <c r="C21" s="137" t="s">
        <v>50</v>
      </c>
      <c r="D21" s="138">
        <v>1</v>
      </c>
      <c r="E21" s="139">
        <v>10</v>
      </c>
      <c r="F21" s="140">
        <v>10</v>
      </c>
      <c r="G21" s="288"/>
      <c r="H21" s="142">
        <v>40483</v>
      </c>
      <c r="I21" s="147">
        <v>40099</v>
      </c>
      <c r="J21" s="201">
        <v>105253</v>
      </c>
      <c r="K21" s="147" t="s">
        <v>206</v>
      </c>
      <c r="L21" s="147" t="s">
        <v>160</v>
      </c>
      <c r="M21" s="147" t="s">
        <v>161</v>
      </c>
      <c r="N21" s="553">
        <v>60</v>
      </c>
      <c r="O21" s="553">
        <v>1944</v>
      </c>
      <c r="P21" s="553">
        <v>37.75</v>
      </c>
      <c r="Q21" s="143">
        <v>123</v>
      </c>
      <c r="R21" s="136">
        <v>14</v>
      </c>
      <c r="S21" s="148">
        <v>8.8083333333333336</v>
      </c>
      <c r="T21" s="149">
        <v>453.6</v>
      </c>
      <c r="U21" s="136">
        <v>50</v>
      </c>
      <c r="V21" s="136">
        <v>50</v>
      </c>
      <c r="W21" s="136">
        <v>5</v>
      </c>
      <c r="X21" s="136">
        <v>1</v>
      </c>
      <c r="Y21" s="573">
        <v>880.83333333333337</v>
      </c>
      <c r="Z21" s="573">
        <v>176.16666666666666</v>
      </c>
      <c r="AA21" s="574">
        <v>1012.9583333333333</v>
      </c>
      <c r="AB21" s="573">
        <v>202.59166666666664</v>
      </c>
      <c r="AC21" s="152" t="s">
        <v>830</v>
      </c>
      <c r="AD21" s="183">
        <v>40242</v>
      </c>
      <c r="AE21" s="202">
        <v>40271</v>
      </c>
      <c r="AF21" s="202">
        <v>40282</v>
      </c>
      <c r="AG21" s="586">
        <v>182</v>
      </c>
      <c r="AH21" s="202">
        <v>40301</v>
      </c>
      <c r="AI21" s="277">
        <v>868</v>
      </c>
      <c r="AJ21" s="202">
        <v>40317</v>
      </c>
      <c r="AK21" s="230">
        <v>40396</v>
      </c>
      <c r="AL21" s="230">
        <v>40369</v>
      </c>
      <c r="AM21" s="230">
        <v>40458</v>
      </c>
      <c r="AN21" s="77">
        <v>40465</v>
      </c>
      <c r="AO21" s="78">
        <v>223</v>
      </c>
      <c r="AP21" s="280">
        <v>40499</v>
      </c>
      <c r="AQ21" s="279">
        <v>5.5</v>
      </c>
      <c r="AR21" s="180">
        <v>-4.5</v>
      </c>
      <c r="AS21" s="177"/>
      <c r="AT21" s="180" t="s">
        <v>383</v>
      </c>
      <c r="AU21" s="79"/>
      <c r="AV21" s="178" t="s">
        <v>160</v>
      </c>
      <c r="AW21" s="80" t="s">
        <v>197</v>
      </c>
      <c r="AX21" s="81">
        <v>3500</v>
      </c>
      <c r="AY21" s="225"/>
      <c r="AZ21" s="178" t="s">
        <v>161</v>
      </c>
      <c r="BA21" s="83">
        <v>100526404</v>
      </c>
      <c r="BB21" s="84">
        <v>1000</v>
      </c>
      <c r="BC21" s="270">
        <v>600</v>
      </c>
    </row>
    <row r="22" spans="1:55" s="100" customFormat="1" ht="12.75" customHeight="1" x14ac:dyDescent="0.25">
      <c r="A22" s="146">
        <v>1</v>
      </c>
      <c r="B22" s="136" t="s">
        <v>11</v>
      </c>
      <c r="C22" s="137" t="s">
        <v>51</v>
      </c>
      <c r="D22" s="138"/>
      <c r="E22" s="139">
        <v>10</v>
      </c>
      <c r="F22" s="140">
        <v>10</v>
      </c>
      <c r="G22" s="288"/>
      <c r="H22" s="142">
        <v>40483</v>
      </c>
      <c r="I22" s="147">
        <v>40099</v>
      </c>
      <c r="J22" s="201">
        <v>105247</v>
      </c>
      <c r="K22" s="147" t="s">
        <v>206</v>
      </c>
      <c r="L22" s="147" t="s">
        <v>162</v>
      </c>
      <c r="M22" s="147" t="s">
        <v>159</v>
      </c>
      <c r="N22" s="553">
        <v>60</v>
      </c>
      <c r="O22" s="553">
        <v>1944</v>
      </c>
      <c r="P22" s="553">
        <v>37.75</v>
      </c>
      <c r="Q22" s="143">
        <v>123</v>
      </c>
      <c r="R22" s="136">
        <v>16</v>
      </c>
      <c r="S22" s="148">
        <v>10.066666666666668</v>
      </c>
      <c r="T22" s="149">
        <v>518.4</v>
      </c>
      <c r="U22" s="136">
        <v>50</v>
      </c>
      <c r="V22" s="136">
        <v>50</v>
      </c>
      <c r="W22" s="136">
        <v>5</v>
      </c>
      <c r="X22" s="136">
        <v>1</v>
      </c>
      <c r="Y22" s="573">
        <v>1006.6666666666667</v>
      </c>
      <c r="Z22" s="573">
        <v>201.33333333333331</v>
      </c>
      <c r="AA22" s="574">
        <v>1157.6666666666667</v>
      </c>
      <c r="AB22" s="573">
        <v>231.5333333333333</v>
      </c>
      <c r="AC22" s="152" t="s">
        <v>829</v>
      </c>
      <c r="AD22" s="183">
        <v>40242</v>
      </c>
      <c r="AE22" s="202">
        <v>40271</v>
      </c>
      <c r="AF22" s="202">
        <v>40282</v>
      </c>
      <c r="AG22" s="586">
        <v>206</v>
      </c>
      <c r="AH22" s="202">
        <v>40301</v>
      </c>
      <c r="AI22" s="277">
        <v>992</v>
      </c>
      <c r="AJ22" s="202">
        <v>40317</v>
      </c>
      <c r="AK22" s="230">
        <v>40436</v>
      </c>
      <c r="AL22" s="230">
        <v>40387</v>
      </c>
      <c r="AM22" s="230">
        <v>40504</v>
      </c>
      <c r="AN22" s="77">
        <v>40511</v>
      </c>
      <c r="AO22" s="78">
        <v>269</v>
      </c>
      <c r="AP22" s="280">
        <v>40499</v>
      </c>
      <c r="AQ22" s="279">
        <v>17</v>
      </c>
      <c r="AR22" s="180">
        <v>7</v>
      </c>
      <c r="AS22" s="177"/>
      <c r="AT22" s="180" t="s">
        <v>383</v>
      </c>
      <c r="AU22" s="79"/>
      <c r="AV22" s="178" t="s">
        <v>162</v>
      </c>
      <c r="AW22" s="80">
        <v>100168441</v>
      </c>
      <c r="AX22" s="81">
        <v>2000</v>
      </c>
      <c r="AY22" s="225">
        <v>1970</v>
      </c>
      <c r="AZ22" s="178" t="s">
        <v>159</v>
      </c>
      <c r="BA22" s="83">
        <v>100424754</v>
      </c>
      <c r="BB22" s="84">
        <v>1000</v>
      </c>
      <c r="BC22" s="270">
        <v>600</v>
      </c>
    </row>
    <row r="23" spans="1:55" s="100" customFormat="1" ht="12.75" x14ac:dyDescent="0.25">
      <c r="A23" s="146">
        <v>1</v>
      </c>
      <c r="B23" s="136" t="s">
        <v>11</v>
      </c>
      <c r="C23" s="137" t="s">
        <v>53</v>
      </c>
      <c r="D23" s="138"/>
      <c r="E23" s="139">
        <v>4</v>
      </c>
      <c r="F23" s="140">
        <v>5</v>
      </c>
      <c r="G23" s="288"/>
      <c r="H23" s="142">
        <v>40483</v>
      </c>
      <c r="I23" s="147">
        <v>40099</v>
      </c>
      <c r="J23" s="201">
        <v>105254</v>
      </c>
      <c r="K23" s="147" t="s">
        <v>206</v>
      </c>
      <c r="L23" s="147" t="s">
        <v>163</v>
      </c>
      <c r="M23" s="147" t="s">
        <v>164</v>
      </c>
      <c r="N23" s="553">
        <v>60</v>
      </c>
      <c r="O23" s="553">
        <v>1944</v>
      </c>
      <c r="P23" s="553">
        <v>37.75</v>
      </c>
      <c r="Q23" s="143">
        <v>124</v>
      </c>
      <c r="R23" s="136">
        <v>16</v>
      </c>
      <c r="S23" s="148">
        <v>5.0333333333333341</v>
      </c>
      <c r="T23" s="149">
        <v>518.4</v>
      </c>
      <c r="U23" s="136">
        <v>50</v>
      </c>
      <c r="V23" s="136">
        <v>50</v>
      </c>
      <c r="W23" s="136">
        <v>5</v>
      </c>
      <c r="X23" s="136">
        <v>1</v>
      </c>
      <c r="Y23" s="573">
        <v>1006.6666666666667</v>
      </c>
      <c r="Z23" s="573">
        <v>201.33333333333331</v>
      </c>
      <c r="AA23" s="574">
        <v>1157.6666666666667</v>
      </c>
      <c r="AB23" s="573">
        <v>231.5333333333333</v>
      </c>
      <c r="AC23" s="152" t="s">
        <v>829</v>
      </c>
      <c r="AD23" s="183">
        <v>40246</v>
      </c>
      <c r="AE23" s="202">
        <v>40273</v>
      </c>
      <c r="AF23" s="202">
        <v>40325</v>
      </c>
      <c r="AG23" s="586">
        <v>350</v>
      </c>
      <c r="AH23" s="202">
        <v>40305</v>
      </c>
      <c r="AI23" s="277">
        <v>1000</v>
      </c>
      <c r="AJ23" s="202">
        <v>40318</v>
      </c>
      <c r="AK23" s="230">
        <v>40451</v>
      </c>
      <c r="AL23" s="230">
        <v>40362</v>
      </c>
      <c r="AM23" s="230">
        <v>40504</v>
      </c>
      <c r="AN23" s="77">
        <v>40511</v>
      </c>
      <c r="AO23" s="78">
        <v>265</v>
      </c>
      <c r="AP23" s="280">
        <v>40567</v>
      </c>
      <c r="AQ23" s="279">
        <v>5.7</v>
      </c>
      <c r="AR23" s="180">
        <v>1.7000000000000002</v>
      </c>
      <c r="AS23" s="177"/>
      <c r="AT23" s="180" t="s">
        <v>383</v>
      </c>
      <c r="AU23" s="79"/>
      <c r="AV23" s="178" t="s">
        <v>163</v>
      </c>
      <c r="AW23" s="80">
        <v>100463876</v>
      </c>
      <c r="AX23" s="81">
        <v>2000</v>
      </c>
      <c r="AY23" s="225">
        <v>1980</v>
      </c>
      <c r="AZ23" s="178" t="s">
        <v>164</v>
      </c>
      <c r="BA23" s="83">
        <v>100515977</v>
      </c>
      <c r="BB23" s="84">
        <v>5000</v>
      </c>
      <c r="BC23" s="270"/>
    </row>
    <row r="24" spans="1:55" s="100" customFormat="1" ht="38.25" customHeight="1" x14ac:dyDescent="0.25">
      <c r="A24" s="146">
        <v>1</v>
      </c>
      <c r="B24" s="136" t="s">
        <v>11</v>
      </c>
      <c r="C24" s="137" t="s">
        <v>54</v>
      </c>
      <c r="D24" s="138">
        <v>2</v>
      </c>
      <c r="E24" s="139">
        <v>4</v>
      </c>
      <c r="F24" s="140">
        <v>5</v>
      </c>
      <c r="G24" s="288"/>
      <c r="H24" s="142">
        <v>40483</v>
      </c>
      <c r="I24" s="147">
        <v>40128</v>
      </c>
      <c r="J24" s="201">
        <v>105261</v>
      </c>
      <c r="K24" s="147" t="s">
        <v>206</v>
      </c>
      <c r="L24" s="147" t="s">
        <v>135</v>
      </c>
      <c r="M24" s="147" t="s">
        <v>137</v>
      </c>
      <c r="N24" s="553">
        <v>60</v>
      </c>
      <c r="O24" s="553">
        <v>1944</v>
      </c>
      <c r="P24" s="553">
        <v>37.75</v>
      </c>
      <c r="Q24" s="143">
        <v>124</v>
      </c>
      <c r="R24" s="136">
        <v>30</v>
      </c>
      <c r="S24" s="148">
        <v>9.4375000000000018</v>
      </c>
      <c r="T24" s="149">
        <v>972</v>
      </c>
      <c r="U24" s="136">
        <v>50</v>
      </c>
      <c r="V24" s="136">
        <v>50</v>
      </c>
      <c r="W24" s="136">
        <v>5</v>
      </c>
      <c r="X24" s="136">
        <v>1</v>
      </c>
      <c r="Y24" s="573">
        <v>1887.5000000000002</v>
      </c>
      <c r="Z24" s="573">
        <v>377.49999999999994</v>
      </c>
      <c r="AA24" s="574">
        <v>2170.625</v>
      </c>
      <c r="AB24" s="573">
        <v>434.12499999999989</v>
      </c>
      <c r="AC24" s="152" t="s">
        <v>829</v>
      </c>
      <c r="AD24" s="183">
        <v>40239</v>
      </c>
      <c r="AE24" s="202">
        <v>40273</v>
      </c>
      <c r="AF24" s="202">
        <v>40285</v>
      </c>
      <c r="AG24" s="586">
        <v>390</v>
      </c>
      <c r="AH24" s="202">
        <v>40303</v>
      </c>
      <c r="AI24" s="277">
        <v>1858</v>
      </c>
      <c r="AJ24" s="202">
        <v>40322</v>
      </c>
      <c r="AK24" s="230">
        <v>40451</v>
      </c>
      <c r="AL24" s="230">
        <v>40368</v>
      </c>
      <c r="AM24" s="230">
        <v>40513</v>
      </c>
      <c r="AN24" s="77">
        <v>40520</v>
      </c>
      <c r="AO24" s="78">
        <v>281</v>
      </c>
      <c r="AP24" s="280">
        <v>40567</v>
      </c>
      <c r="AQ24" s="279">
        <v>5</v>
      </c>
      <c r="AR24" s="180">
        <v>1</v>
      </c>
      <c r="AS24" s="177"/>
      <c r="AT24" s="180" t="s">
        <v>383</v>
      </c>
      <c r="AU24" s="79"/>
      <c r="AV24" s="178" t="s">
        <v>135</v>
      </c>
      <c r="AW24" s="140">
        <v>100464052</v>
      </c>
      <c r="AX24" s="81">
        <v>2000</v>
      </c>
      <c r="AY24" s="225">
        <v>2400</v>
      </c>
      <c r="AZ24" s="178" t="s">
        <v>137</v>
      </c>
      <c r="BA24" s="83">
        <v>100385010</v>
      </c>
      <c r="BB24" s="84">
        <v>300</v>
      </c>
      <c r="BC24" s="270">
        <v>450</v>
      </c>
    </row>
    <row r="25" spans="1:55" s="100" customFormat="1" ht="12.75" customHeight="1" x14ac:dyDescent="0.25">
      <c r="A25" s="146">
        <v>1</v>
      </c>
      <c r="B25" s="136" t="s">
        <v>11</v>
      </c>
      <c r="C25" s="137" t="s">
        <v>63</v>
      </c>
      <c r="D25" s="138"/>
      <c r="E25" s="139">
        <v>8</v>
      </c>
      <c r="F25" s="140">
        <v>10</v>
      </c>
      <c r="G25" s="288"/>
      <c r="H25" s="142">
        <v>40483</v>
      </c>
      <c r="I25" s="147">
        <v>40128</v>
      </c>
      <c r="J25" s="201">
        <v>105255</v>
      </c>
      <c r="K25" s="147" t="s">
        <v>206</v>
      </c>
      <c r="L25" s="147" t="s">
        <v>167</v>
      </c>
      <c r="M25" s="147" t="s">
        <v>168</v>
      </c>
      <c r="N25" s="553">
        <v>60</v>
      </c>
      <c r="O25" s="553">
        <v>1944</v>
      </c>
      <c r="P25" s="553">
        <v>37.75</v>
      </c>
      <c r="Q25" s="143">
        <v>124</v>
      </c>
      <c r="R25" s="136">
        <v>14</v>
      </c>
      <c r="S25" s="148">
        <v>8.8083333333333336</v>
      </c>
      <c r="T25" s="149">
        <v>453.6</v>
      </c>
      <c r="U25" s="136">
        <v>50</v>
      </c>
      <c r="V25" s="136">
        <v>50</v>
      </c>
      <c r="W25" s="136">
        <v>5</v>
      </c>
      <c r="X25" s="136">
        <v>1</v>
      </c>
      <c r="Y25" s="573">
        <v>880.83333333333337</v>
      </c>
      <c r="Z25" s="573">
        <v>176.16666666666666</v>
      </c>
      <c r="AA25" s="574">
        <v>1012.9583333333333</v>
      </c>
      <c r="AB25" s="573">
        <v>202.59166666666664</v>
      </c>
      <c r="AC25" s="152" t="s">
        <v>829</v>
      </c>
      <c r="AD25" s="183">
        <v>40246</v>
      </c>
      <c r="AE25" s="202">
        <v>40273</v>
      </c>
      <c r="AF25" s="202">
        <v>40285</v>
      </c>
      <c r="AG25" s="586">
        <v>182</v>
      </c>
      <c r="AH25" s="202">
        <v>40304</v>
      </c>
      <c r="AI25" s="277">
        <v>880</v>
      </c>
      <c r="AJ25" s="202">
        <v>40322</v>
      </c>
      <c r="AK25" s="230">
        <v>40451</v>
      </c>
      <c r="AL25" s="230">
        <v>40373</v>
      </c>
      <c r="AM25" s="230">
        <v>40544</v>
      </c>
      <c r="AN25" s="77">
        <v>40551</v>
      </c>
      <c r="AO25" s="78">
        <v>305</v>
      </c>
      <c r="AP25" s="280">
        <v>40567</v>
      </c>
      <c r="AQ25" s="279">
        <v>11</v>
      </c>
      <c r="AR25" s="180">
        <v>3</v>
      </c>
      <c r="AS25" s="177"/>
      <c r="AT25" s="180" t="s">
        <v>383</v>
      </c>
      <c r="AU25" s="79"/>
      <c r="AV25" s="178" t="s">
        <v>167</v>
      </c>
      <c r="AW25" s="80">
        <v>100312565</v>
      </c>
      <c r="AX25" s="81">
        <v>1500</v>
      </c>
      <c r="AY25" s="82"/>
      <c r="AZ25" s="178" t="s">
        <v>168</v>
      </c>
      <c r="BA25" s="83">
        <v>100521762</v>
      </c>
      <c r="BB25" s="84">
        <v>500</v>
      </c>
      <c r="BC25" s="270"/>
    </row>
    <row r="26" spans="1:55" s="100" customFormat="1" ht="12.75" customHeight="1" x14ac:dyDescent="0.25">
      <c r="A26" s="146">
        <v>1</v>
      </c>
      <c r="B26" s="136" t="s">
        <v>25</v>
      </c>
      <c r="C26" s="137" t="s">
        <v>43</v>
      </c>
      <c r="D26" s="138"/>
      <c r="E26" s="139">
        <v>5</v>
      </c>
      <c r="F26" s="140">
        <v>10</v>
      </c>
      <c r="G26" s="288">
        <v>0.5</v>
      </c>
      <c r="H26" s="142">
        <v>40513</v>
      </c>
      <c r="I26" s="147">
        <v>40072</v>
      </c>
      <c r="J26" s="201">
        <v>104976</v>
      </c>
      <c r="K26" s="147" t="s">
        <v>206</v>
      </c>
      <c r="L26" s="147" t="s">
        <v>169</v>
      </c>
      <c r="M26" s="147" t="s">
        <v>170</v>
      </c>
      <c r="N26" s="553">
        <v>60</v>
      </c>
      <c r="O26" s="553">
        <v>1944</v>
      </c>
      <c r="P26" s="553">
        <v>37.75</v>
      </c>
      <c r="Q26" s="143">
        <v>125</v>
      </c>
      <c r="R26" s="136">
        <v>10</v>
      </c>
      <c r="S26" s="148">
        <v>6.2916666666666679</v>
      </c>
      <c r="T26" s="149">
        <v>324</v>
      </c>
      <c r="U26" s="136">
        <v>50</v>
      </c>
      <c r="V26" s="136">
        <v>50</v>
      </c>
      <c r="W26" s="136">
        <v>5</v>
      </c>
      <c r="X26" s="136">
        <v>1</v>
      </c>
      <c r="Y26" s="573">
        <v>629.16666666666674</v>
      </c>
      <c r="Z26" s="573">
        <v>125.83333333333331</v>
      </c>
      <c r="AA26" s="574">
        <v>1447.0833333333335</v>
      </c>
      <c r="AB26" s="573">
        <v>144.70833333333331</v>
      </c>
      <c r="AC26" s="152" t="s">
        <v>829</v>
      </c>
      <c r="AD26" s="183">
        <v>40248</v>
      </c>
      <c r="AE26" s="202">
        <v>40267</v>
      </c>
      <c r="AF26" s="202">
        <v>40291</v>
      </c>
      <c r="AG26" s="586">
        <v>130</v>
      </c>
      <c r="AH26" s="202">
        <v>40329</v>
      </c>
      <c r="AI26" s="277">
        <v>621</v>
      </c>
      <c r="AJ26" s="230">
        <v>40371</v>
      </c>
      <c r="AK26" s="230">
        <v>40465</v>
      </c>
      <c r="AL26" s="230">
        <v>40459</v>
      </c>
      <c r="AM26" s="230">
        <v>40550</v>
      </c>
      <c r="AN26" s="77">
        <v>40557</v>
      </c>
      <c r="AO26" s="78">
        <v>309</v>
      </c>
      <c r="AP26" s="280">
        <v>40718</v>
      </c>
      <c r="AQ26" s="279">
        <v>11.7</v>
      </c>
      <c r="AR26" s="180">
        <v>6.6999999999999993</v>
      </c>
      <c r="AS26" s="177"/>
      <c r="AT26" s="180" t="s">
        <v>383</v>
      </c>
      <c r="AU26" s="79"/>
      <c r="AV26" s="178" t="s">
        <v>169</v>
      </c>
      <c r="AW26" s="80">
        <v>100528910</v>
      </c>
      <c r="AX26" s="81">
        <v>2263</v>
      </c>
      <c r="AY26" s="82"/>
      <c r="AZ26" s="178" t="s">
        <v>170</v>
      </c>
      <c r="BA26" s="83">
        <v>100481598</v>
      </c>
      <c r="BB26" s="84">
        <v>500</v>
      </c>
      <c r="BC26" s="270"/>
    </row>
    <row r="27" spans="1:55" s="100" customFormat="1" ht="12.75" customHeight="1" x14ac:dyDescent="0.25">
      <c r="A27" s="146">
        <v>1</v>
      </c>
      <c r="B27" s="136" t="s">
        <v>25</v>
      </c>
      <c r="C27" s="137" t="s">
        <v>44</v>
      </c>
      <c r="D27" s="138"/>
      <c r="E27" s="139">
        <v>9</v>
      </c>
      <c r="F27" s="140">
        <v>10</v>
      </c>
      <c r="G27" s="288">
        <v>0.5</v>
      </c>
      <c r="H27" s="142">
        <v>40513</v>
      </c>
      <c r="I27" s="147">
        <v>40072</v>
      </c>
      <c r="J27" s="201">
        <v>104979</v>
      </c>
      <c r="K27" s="147" t="s">
        <v>206</v>
      </c>
      <c r="L27" s="147" t="s">
        <v>171</v>
      </c>
      <c r="M27" s="147" t="s">
        <v>172</v>
      </c>
      <c r="N27" s="553">
        <v>60</v>
      </c>
      <c r="O27" s="553">
        <v>1944</v>
      </c>
      <c r="P27" s="553">
        <v>37.75</v>
      </c>
      <c r="Q27" s="143">
        <v>125</v>
      </c>
      <c r="R27" s="136">
        <v>14</v>
      </c>
      <c r="S27" s="148">
        <v>8.8083333333333336</v>
      </c>
      <c r="T27" s="149">
        <v>453.6</v>
      </c>
      <c r="U27" s="136">
        <v>50</v>
      </c>
      <c r="V27" s="136">
        <v>50</v>
      </c>
      <c r="W27" s="136">
        <v>5</v>
      </c>
      <c r="X27" s="136">
        <v>1</v>
      </c>
      <c r="Y27" s="573">
        <v>880.83333333333337</v>
      </c>
      <c r="Z27" s="573">
        <v>176.16666666666666</v>
      </c>
      <c r="AA27" s="574">
        <v>2025.9166666666665</v>
      </c>
      <c r="AB27" s="573">
        <v>202.59166666666664</v>
      </c>
      <c r="AC27" s="152" t="s">
        <v>829</v>
      </c>
      <c r="AD27" s="183">
        <v>40248</v>
      </c>
      <c r="AE27" s="202">
        <v>40267</v>
      </c>
      <c r="AF27" s="202">
        <v>40291</v>
      </c>
      <c r="AG27" s="586">
        <v>182</v>
      </c>
      <c r="AH27" s="202">
        <v>40329</v>
      </c>
      <c r="AI27" s="277">
        <v>880</v>
      </c>
      <c r="AJ27" s="230">
        <v>40373</v>
      </c>
      <c r="AK27" s="230">
        <v>40456</v>
      </c>
      <c r="AL27" s="230">
        <v>40459</v>
      </c>
      <c r="AM27" s="230">
        <v>40550</v>
      </c>
      <c r="AN27" s="77">
        <v>40557</v>
      </c>
      <c r="AO27" s="78">
        <v>309</v>
      </c>
      <c r="AP27" s="280">
        <v>40567</v>
      </c>
      <c r="AQ27" s="279">
        <v>17.600000000000001</v>
      </c>
      <c r="AR27" s="180">
        <v>8.6000000000000014</v>
      </c>
      <c r="AS27" s="177"/>
      <c r="AT27" s="180" t="s">
        <v>383</v>
      </c>
      <c r="AU27" s="79"/>
      <c r="AV27" s="178" t="s">
        <v>171</v>
      </c>
      <c r="AW27" s="80">
        <v>100419598</v>
      </c>
      <c r="AX27" s="81">
        <v>3000</v>
      </c>
      <c r="AY27" s="82"/>
      <c r="AZ27" s="178" t="s">
        <v>172</v>
      </c>
      <c r="BA27" s="83">
        <v>100218488</v>
      </c>
      <c r="BB27" s="84">
        <v>500</v>
      </c>
      <c r="BC27" s="270"/>
    </row>
    <row r="28" spans="1:55" s="100" customFormat="1" ht="12.75" customHeight="1" x14ac:dyDescent="0.25">
      <c r="A28" s="146">
        <v>1</v>
      </c>
      <c r="B28" s="136" t="s">
        <v>25</v>
      </c>
      <c r="C28" s="137" t="s">
        <v>41</v>
      </c>
      <c r="D28" s="138"/>
      <c r="E28" s="139">
        <v>10</v>
      </c>
      <c r="F28" s="140">
        <v>12</v>
      </c>
      <c r="G28" s="288">
        <v>0.5</v>
      </c>
      <c r="H28" s="142">
        <v>40513</v>
      </c>
      <c r="I28" s="147">
        <v>40072</v>
      </c>
      <c r="J28" s="201">
        <v>104982</v>
      </c>
      <c r="K28" s="147" t="s">
        <v>206</v>
      </c>
      <c r="L28" s="147" t="s">
        <v>173</v>
      </c>
      <c r="M28" s="147" t="s">
        <v>174</v>
      </c>
      <c r="N28" s="553">
        <v>60</v>
      </c>
      <c r="O28" s="553">
        <v>1944</v>
      </c>
      <c r="P28" s="553">
        <v>37.75</v>
      </c>
      <c r="Q28" s="143">
        <v>125</v>
      </c>
      <c r="R28" s="136">
        <v>14</v>
      </c>
      <c r="S28" s="148">
        <v>10.57</v>
      </c>
      <c r="T28" s="149">
        <v>453.6</v>
      </c>
      <c r="U28" s="136">
        <v>50</v>
      </c>
      <c r="V28" s="136">
        <v>50</v>
      </c>
      <c r="W28" s="136">
        <v>5</v>
      </c>
      <c r="X28" s="136">
        <v>1</v>
      </c>
      <c r="Y28" s="573">
        <v>880.83333333333337</v>
      </c>
      <c r="Z28" s="573">
        <v>176.16666666666666</v>
      </c>
      <c r="AA28" s="574">
        <v>2025.9166666666665</v>
      </c>
      <c r="AB28" s="573">
        <v>202.59166666666664</v>
      </c>
      <c r="AC28" s="152" t="s">
        <v>829</v>
      </c>
      <c r="AD28" s="183">
        <v>40248</v>
      </c>
      <c r="AE28" s="202">
        <v>40267</v>
      </c>
      <c r="AF28" s="202">
        <v>40291</v>
      </c>
      <c r="AG28" s="586">
        <v>182</v>
      </c>
      <c r="AH28" s="202">
        <v>40330</v>
      </c>
      <c r="AI28" s="277">
        <v>880</v>
      </c>
      <c r="AJ28" s="230">
        <v>40373</v>
      </c>
      <c r="AK28" s="230">
        <v>40456</v>
      </c>
      <c r="AL28" s="230">
        <v>40436</v>
      </c>
      <c r="AM28" s="230">
        <v>40550</v>
      </c>
      <c r="AN28" s="77">
        <v>40557</v>
      </c>
      <c r="AO28" s="78">
        <v>309</v>
      </c>
      <c r="AP28" s="280">
        <v>40567</v>
      </c>
      <c r="AQ28" s="279">
        <v>23.4</v>
      </c>
      <c r="AR28" s="180">
        <v>13.399999999999999</v>
      </c>
      <c r="AS28" s="177"/>
      <c r="AT28" s="180" t="s">
        <v>383</v>
      </c>
      <c r="AU28" s="79"/>
      <c r="AV28" s="178" t="s">
        <v>173</v>
      </c>
      <c r="AW28" s="80" t="s">
        <v>199</v>
      </c>
      <c r="AX28" s="81">
        <v>3000</v>
      </c>
      <c r="AY28" s="82"/>
      <c r="AZ28" s="178" t="s">
        <v>174</v>
      </c>
      <c r="BA28" s="83">
        <v>100373323</v>
      </c>
      <c r="BB28" s="84">
        <v>500</v>
      </c>
      <c r="BC28" s="270"/>
    </row>
    <row r="29" spans="1:55" s="100" customFormat="1" ht="12.75" customHeight="1" x14ac:dyDescent="0.25">
      <c r="A29" s="146">
        <v>1</v>
      </c>
      <c r="B29" s="136" t="s">
        <v>25</v>
      </c>
      <c r="C29" s="137" t="s">
        <v>40</v>
      </c>
      <c r="D29" s="138"/>
      <c r="E29" s="139">
        <v>17</v>
      </c>
      <c r="F29" s="140">
        <v>12</v>
      </c>
      <c r="G29" s="288">
        <v>1</v>
      </c>
      <c r="H29" s="142">
        <v>40513</v>
      </c>
      <c r="I29" s="147">
        <v>40072</v>
      </c>
      <c r="J29" s="201">
        <v>104981</v>
      </c>
      <c r="K29" s="147" t="s">
        <v>206</v>
      </c>
      <c r="L29" s="147" t="s">
        <v>175</v>
      </c>
      <c r="M29" s="147" t="s">
        <v>176</v>
      </c>
      <c r="N29" s="553">
        <v>60</v>
      </c>
      <c r="O29" s="553">
        <v>1944</v>
      </c>
      <c r="P29" s="553">
        <v>37.75</v>
      </c>
      <c r="Q29" s="143">
        <v>125</v>
      </c>
      <c r="R29" s="136">
        <v>22</v>
      </c>
      <c r="S29" s="148">
        <v>16.61</v>
      </c>
      <c r="T29" s="149">
        <v>712.8</v>
      </c>
      <c r="U29" s="136">
        <v>50</v>
      </c>
      <c r="V29" s="136">
        <v>50</v>
      </c>
      <c r="W29" s="136">
        <v>5</v>
      </c>
      <c r="X29" s="136">
        <v>1</v>
      </c>
      <c r="Y29" s="573">
        <v>1384.1666666666667</v>
      </c>
      <c r="Z29" s="573">
        <v>276.83333333333331</v>
      </c>
      <c r="AA29" s="574">
        <v>1591.7916666666667</v>
      </c>
      <c r="AB29" s="573">
        <v>318.35833333333329</v>
      </c>
      <c r="AC29" s="152" t="s">
        <v>829</v>
      </c>
      <c r="AD29" s="183">
        <v>40248</v>
      </c>
      <c r="AE29" s="202">
        <v>40267</v>
      </c>
      <c r="AF29" s="202">
        <v>40291</v>
      </c>
      <c r="AG29" s="586">
        <v>312</v>
      </c>
      <c r="AH29" s="202">
        <v>40315</v>
      </c>
      <c r="AI29" s="277">
        <v>1384</v>
      </c>
      <c r="AJ29" s="230">
        <v>40350</v>
      </c>
      <c r="AK29" s="230">
        <v>40456</v>
      </c>
      <c r="AL29" s="230">
        <v>40430</v>
      </c>
      <c r="AM29" s="230">
        <v>40550</v>
      </c>
      <c r="AN29" s="77">
        <v>40557</v>
      </c>
      <c r="AO29" s="78">
        <v>309</v>
      </c>
      <c r="AP29" s="280">
        <v>40567</v>
      </c>
      <c r="AQ29" s="279">
        <v>25.8</v>
      </c>
      <c r="AR29" s="180">
        <v>8.8000000000000007</v>
      </c>
      <c r="AS29" s="177"/>
      <c r="AT29" s="180" t="s">
        <v>383</v>
      </c>
      <c r="AU29" s="79"/>
      <c r="AV29" s="178" t="s">
        <v>175</v>
      </c>
      <c r="AW29" s="80" t="s">
        <v>200</v>
      </c>
      <c r="AX29" s="81">
        <v>2300</v>
      </c>
      <c r="AY29" s="82"/>
      <c r="AZ29" s="178" t="s">
        <v>176</v>
      </c>
      <c r="BA29" s="83">
        <v>100464586</v>
      </c>
      <c r="BB29" s="84">
        <v>1000</v>
      </c>
      <c r="BC29" s="270"/>
    </row>
    <row r="30" spans="1:55" s="100" customFormat="1" ht="12.75" customHeight="1" x14ac:dyDescent="0.25">
      <c r="A30" s="146">
        <v>1</v>
      </c>
      <c r="B30" s="136" t="s">
        <v>25</v>
      </c>
      <c r="C30" s="137" t="s">
        <v>42</v>
      </c>
      <c r="D30" s="138"/>
      <c r="E30" s="139">
        <v>9</v>
      </c>
      <c r="F30" s="140">
        <v>10</v>
      </c>
      <c r="G30" s="288">
        <v>0.5</v>
      </c>
      <c r="H30" s="142">
        <v>40513</v>
      </c>
      <c r="I30" s="147">
        <v>40072</v>
      </c>
      <c r="J30" s="201">
        <v>104980</v>
      </c>
      <c r="K30" s="147" t="s">
        <v>206</v>
      </c>
      <c r="L30" s="147" t="s">
        <v>177</v>
      </c>
      <c r="M30" s="147" t="s">
        <v>178</v>
      </c>
      <c r="N30" s="553">
        <v>40</v>
      </c>
      <c r="O30" s="553">
        <v>1296</v>
      </c>
      <c r="P30" s="553">
        <v>37.75</v>
      </c>
      <c r="Q30" s="143">
        <v>126</v>
      </c>
      <c r="R30" s="136">
        <v>19</v>
      </c>
      <c r="S30" s="148">
        <v>11.954166666666667</v>
      </c>
      <c r="T30" s="149">
        <v>615.6</v>
      </c>
      <c r="U30" s="136">
        <v>50</v>
      </c>
      <c r="V30" s="136">
        <v>50</v>
      </c>
      <c r="W30" s="136">
        <v>5</v>
      </c>
      <c r="X30" s="136">
        <v>1</v>
      </c>
      <c r="Y30" s="573">
        <v>1195.4166666666667</v>
      </c>
      <c r="Z30" s="573">
        <v>239.08333333333331</v>
      </c>
      <c r="AA30" s="574">
        <v>2749.4583333333335</v>
      </c>
      <c r="AB30" s="573">
        <v>274.94583333333327</v>
      </c>
      <c r="AC30" s="152" t="s">
        <v>830</v>
      </c>
      <c r="AD30" s="183">
        <v>40252</v>
      </c>
      <c r="AE30" s="202">
        <v>40274</v>
      </c>
      <c r="AF30" s="202">
        <v>40288</v>
      </c>
      <c r="AG30" s="586">
        <v>260</v>
      </c>
      <c r="AH30" s="202">
        <v>40324</v>
      </c>
      <c r="AI30" s="277">
        <v>668</v>
      </c>
      <c r="AJ30" s="222"/>
      <c r="AK30" s="278"/>
      <c r="AL30" s="278"/>
      <c r="AM30" s="77"/>
      <c r="AN30" s="222"/>
      <c r="AO30" s="78"/>
      <c r="AP30" s="280">
        <v>40422</v>
      </c>
      <c r="AQ30" s="279"/>
      <c r="AR30" s="180" t="s">
        <v>831</v>
      </c>
      <c r="AS30" s="177"/>
      <c r="AT30" s="180"/>
      <c r="AU30" s="79" t="s">
        <v>278</v>
      </c>
      <c r="AV30" s="178" t="s">
        <v>177</v>
      </c>
      <c r="AW30" s="80">
        <v>100487857</v>
      </c>
      <c r="AX30" s="81">
        <v>3000</v>
      </c>
      <c r="AY30" s="82"/>
      <c r="AZ30" s="178" t="s">
        <v>178</v>
      </c>
      <c r="BA30" s="83">
        <v>100412012</v>
      </c>
      <c r="BB30" s="84">
        <v>500</v>
      </c>
      <c r="BC30" s="270"/>
    </row>
    <row r="31" spans="1:55" s="100" customFormat="1" ht="25.5" x14ac:dyDescent="0.25">
      <c r="A31" s="146">
        <v>1</v>
      </c>
      <c r="B31" s="136" t="s">
        <v>25</v>
      </c>
      <c r="C31" s="137" t="s">
        <v>39</v>
      </c>
      <c r="D31" s="138"/>
      <c r="E31" s="139">
        <v>10</v>
      </c>
      <c r="F31" s="140">
        <v>10</v>
      </c>
      <c r="G31" s="288">
        <v>1</v>
      </c>
      <c r="H31" s="142">
        <v>40513</v>
      </c>
      <c r="I31" s="147">
        <v>40072</v>
      </c>
      <c r="J31" s="201">
        <v>104975</v>
      </c>
      <c r="K31" s="147" t="s">
        <v>206</v>
      </c>
      <c r="L31" s="147" t="s">
        <v>179</v>
      </c>
      <c r="M31" s="147" t="s">
        <v>170</v>
      </c>
      <c r="N31" s="553">
        <v>40</v>
      </c>
      <c r="O31" s="553">
        <v>1296</v>
      </c>
      <c r="P31" s="553">
        <v>37.75</v>
      </c>
      <c r="Q31" s="143">
        <v>126</v>
      </c>
      <c r="R31" s="136">
        <v>21</v>
      </c>
      <c r="S31" s="148">
        <v>13.2125</v>
      </c>
      <c r="T31" s="149">
        <v>680.4</v>
      </c>
      <c r="U31" s="136">
        <v>50</v>
      </c>
      <c r="V31" s="136">
        <v>50</v>
      </c>
      <c r="W31" s="136">
        <v>5</v>
      </c>
      <c r="X31" s="136">
        <v>1</v>
      </c>
      <c r="Y31" s="573">
        <v>1321.25</v>
      </c>
      <c r="Z31" s="573">
        <v>264.25</v>
      </c>
      <c r="AA31" s="574">
        <v>1519.4374999999998</v>
      </c>
      <c r="AB31" s="573">
        <v>303.88749999999999</v>
      </c>
      <c r="AC31" s="152" t="s">
        <v>830</v>
      </c>
      <c r="AD31" s="183">
        <v>40252</v>
      </c>
      <c r="AE31" s="202">
        <v>40276</v>
      </c>
      <c r="AF31" s="202">
        <v>40288</v>
      </c>
      <c r="AG31" s="586">
        <v>260</v>
      </c>
      <c r="AH31" s="202">
        <v>40316</v>
      </c>
      <c r="AI31" s="277">
        <v>1320</v>
      </c>
      <c r="AJ31" s="202"/>
      <c r="AK31" s="278"/>
      <c r="AL31" s="278"/>
      <c r="AM31" s="77"/>
      <c r="AN31" s="222"/>
      <c r="AO31" s="78"/>
      <c r="AP31" s="280">
        <v>40422</v>
      </c>
      <c r="AQ31" s="279"/>
      <c r="AR31" s="180" t="s">
        <v>831</v>
      </c>
      <c r="AS31" s="177"/>
      <c r="AT31" s="180"/>
      <c r="AU31" s="79" t="s">
        <v>278</v>
      </c>
      <c r="AV31" s="178" t="s">
        <v>179</v>
      </c>
      <c r="AW31" s="80">
        <v>100373017</v>
      </c>
      <c r="AX31" s="81">
        <v>2000</v>
      </c>
      <c r="AY31" s="82"/>
      <c r="AZ31" s="178" t="s">
        <v>170</v>
      </c>
      <c r="BA31" s="83">
        <v>100481598</v>
      </c>
      <c r="BB31" s="84">
        <v>500</v>
      </c>
      <c r="BC31" s="270"/>
    </row>
    <row r="32" spans="1:55" s="102" customFormat="1" ht="12.75" customHeight="1" x14ac:dyDescent="0.25">
      <c r="A32" s="146">
        <v>1</v>
      </c>
      <c r="B32" s="136" t="s">
        <v>11</v>
      </c>
      <c r="C32" s="137" t="s">
        <v>50</v>
      </c>
      <c r="D32" s="138">
        <v>2</v>
      </c>
      <c r="E32" s="139">
        <v>22</v>
      </c>
      <c r="F32" s="140">
        <v>10</v>
      </c>
      <c r="G32" s="288"/>
      <c r="H32" s="142">
        <v>40391</v>
      </c>
      <c r="I32" s="147">
        <v>40128</v>
      </c>
      <c r="J32" s="201">
        <v>105253</v>
      </c>
      <c r="K32" s="147" t="s">
        <v>206</v>
      </c>
      <c r="L32" s="147" t="s">
        <v>160</v>
      </c>
      <c r="M32" s="147" t="s">
        <v>161</v>
      </c>
      <c r="N32" s="553">
        <v>40</v>
      </c>
      <c r="O32" s="553">
        <v>1296</v>
      </c>
      <c r="P32" s="553">
        <v>37.75</v>
      </c>
      <c r="Q32" s="143">
        <v>131</v>
      </c>
      <c r="R32" s="136">
        <v>40</v>
      </c>
      <c r="S32" s="148">
        <v>25.166666666666671</v>
      </c>
      <c r="T32" s="149">
        <v>1296</v>
      </c>
      <c r="U32" s="136">
        <v>50</v>
      </c>
      <c r="V32" s="136">
        <v>50</v>
      </c>
      <c r="W32" s="136">
        <v>5</v>
      </c>
      <c r="X32" s="136">
        <v>1</v>
      </c>
      <c r="Y32" s="573">
        <v>2516.666666666667</v>
      </c>
      <c r="Z32" s="573">
        <v>503.33333333333326</v>
      </c>
      <c r="AA32" s="574">
        <v>2894.166666666667</v>
      </c>
      <c r="AB32" s="573">
        <v>578.83333333333326</v>
      </c>
      <c r="AC32" s="152" t="s">
        <v>829</v>
      </c>
      <c r="AD32" s="183">
        <v>40336</v>
      </c>
      <c r="AE32" s="202">
        <v>40350</v>
      </c>
      <c r="AF32" s="230">
        <v>40361</v>
      </c>
      <c r="AG32" s="586">
        <v>2202</v>
      </c>
      <c r="AH32" s="202">
        <v>40376</v>
      </c>
      <c r="AI32" s="277">
        <v>2475</v>
      </c>
      <c r="AJ32" s="202">
        <v>40406</v>
      </c>
      <c r="AK32" s="230">
        <v>40504</v>
      </c>
      <c r="AL32" s="202">
        <v>40504</v>
      </c>
      <c r="AM32" s="202">
        <v>40571</v>
      </c>
      <c r="AN32" s="77">
        <v>40578</v>
      </c>
      <c r="AO32" s="78">
        <v>242</v>
      </c>
      <c r="AP32" s="280">
        <v>40567</v>
      </c>
      <c r="AQ32" s="279">
        <v>35</v>
      </c>
      <c r="AR32" s="180">
        <v>13</v>
      </c>
      <c r="AS32" s="177"/>
      <c r="AT32" s="180" t="s">
        <v>394</v>
      </c>
      <c r="AU32" s="79"/>
      <c r="AV32" s="178" t="s">
        <v>160</v>
      </c>
      <c r="AW32" s="223" t="s">
        <v>197</v>
      </c>
      <c r="AX32" s="81"/>
      <c r="AY32" s="82"/>
      <c r="AZ32" s="178" t="s">
        <v>161</v>
      </c>
      <c r="BA32" s="223">
        <v>100481950</v>
      </c>
      <c r="BB32" s="84"/>
      <c r="BC32" s="270"/>
    </row>
    <row r="33" spans="1:55" s="100" customFormat="1" ht="12.75" x14ac:dyDescent="0.25">
      <c r="A33" s="146">
        <v>1</v>
      </c>
      <c r="B33" s="136" t="s">
        <v>11</v>
      </c>
      <c r="C33" s="137" t="s">
        <v>75</v>
      </c>
      <c r="D33" s="138">
        <v>1</v>
      </c>
      <c r="E33" s="139">
        <v>5</v>
      </c>
      <c r="F33" s="140">
        <v>6</v>
      </c>
      <c r="G33" s="288"/>
      <c r="H33" s="142">
        <v>40483</v>
      </c>
      <c r="I33" s="147">
        <v>40204</v>
      </c>
      <c r="J33" s="201">
        <v>106007</v>
      </c>
      <c r="K33" s="147"/>
      <c r="L33" s="147" t="s">
        <v>135</v>
      </c>
      <c r="M33" s="147" t="s">
        <v>181</v>
      </c>
      <c r="N33" s="553">
        <v>60</v>
      </c>
      <c r="O33" s="553">
        <v>1944</v>
      </c>
      <c r="P33" s="553">
        <v>37.75</v>
      </c>
      <c r="Q33" s="143">
        <v>132</v>
      </c>
      <c r="R33" s="136">
        <v>15</v>
      </c>
      <c r="S33" s="148">
        <v>5.8242857142857138</v>
      </c>
      <c r="T33" s="149">
        <v>486</v>
      </c>
      <c r="U33" s="136">
        <v>50</v>
      </c>
      <c r="V33" s="136">
        <v>50</v>
      </c>
      <c r="W33" s="136">
        <v>6</v>
      </c>
      <c r="X33" s="136">
        <v>1</v>
      </c>
      <c r="Y33" s="573">
        <v>970.71428571428567</v>
      </c>
      <c r="Z33" s="573">
        <v>161.78571428571428</v>
      </c>
      <c r="AA33" s="574">
        <v>1116.3214285714284</v>
      </c>
      <c r="AB33" s="573">
        <v>186.05357142857142</v>
      </c>
      <c r="AC33" s="152" t="s">
        <v>829</v>
      </c>
      <c r="AD33" s="183">
        <v>40334</v>
      </c>
      <c r="AE33" s="202">
        <v>40353</v>
      </c>
      <c r="AF33" s="230">
        <v>40365</v>
      </c>
      <c r="AG33" s="586">
        <v>208</v>
      </c>
      <c r="AH33" s="202">
        <v>40376</v>
      </c>
      <c r="AI33" s="277">
        <v>945</v>
      </c>
      <c r="AJ33" s="202">
        <v>40407</v>
      </c>
      <c r="AK33" s="230">
        <v>40514</v>
      </c>
      <c r="AL33" s="202">
        <v>40462</v>
      </c>
      <c r="AM33" s="202">
        <v>40588</v>
      </c>
      <c r="AN33" s="77">
        <v>40595</v>
      </c>
      <c r="AO33" s="78">
        <v>261</v>
      </c>
      <c r="AP33" s="280">
        <v>40567</v>
      </c>
      <c r="AQ33" s="279">
        <v>5</v>
      </c>
      <c r="AR33" s="180">
        <v>0</v>
      </c>
      <c r="AS33" s="177"/>
      <c r="AT33" s="180" t="s">
        <v>384</v>
      </c>
      <c r="AU33" s="79"/>
      <c r="AV33" s="178" t="s">
        <v>135</v>
      </c>
      <c r="AW33" s="80">
        <v>100464052</v>
      </c>
      <c r="AX33" s="81">
        <v>2000</v>
      </c>
      <c r="AY33" s="82"/>
      <c r="AZ33" s="178" t="s">
        <v>181</v>
      </c>
      <c r="BA33" s="223" t="s">
        <v>272</v>
      </c>
      <c r="BB33" s="84"/>
      <c r="BC33" s="270"/>
    </row>
    <row r="34" spans="1:55" s="100" customFormat="1" ht="12.75" customHeight="1" x14ac:dyDescent="0.25">
      <c r="A34" s="146">
        <v>1</v>
      </c>
      <c r="B34" s="136" t="s">
        <v>11</v>
      </c>
      <c r="C34" s="137" t="s">
        <v>59</v>
      </c>
      <c r="D34" s="138"/>
      <c r="E34" s="139">
        <v>6</v>
      </c>
      <c r="F34" s="140">
        <v>7</v>
      </c>
      <c r="G34" s="288"/>
      <c r="H34" s="142">
        <v>40483</v>
      </c>
      <c r="I34" s="147">
        <v>40204</v>
      </c>
      <c r="J34" s="201">
        <v>105259</v>
      </c>
      <c r="K34" s="147" t="s">
        <v>206</v>
      </c>
      <c r="L34" s="147" t="s">
        <v>182</v>
      </c>
      <c r="M34" s="147" t="s">
        <v>183</v>
      </c>
      <c r="N34" s="553">
        <v>60</v>
      </c>
      <c r="O34" s="553">
        <v>1944</v>
      </c>
      <c r="P34" s="553">
        <v>37.75</v>
      </c>
      <c r="Q34" s="143">
        <v>132</v>
      </c>
      <c r="R34" s="136">
        <v>15</v>
      </c>
      <c r="S34" s="148">
        <v>6.6062500000000011</v>
      </c>
      <c r="T34" s="149">
        <v>486</v>
      </c>
      <c r="U34" s="136">
        <v>50</v>
      </c>
      <c r="V34" s="136">
        <v>50</v>
      </c>
      <c r="W34" s="136">
        <v>5</v>
      </c>
      <c r="X34" s="136">
        <v>1</v>
      </c>
      <c r="Y34" s="573">
        <v>943.75000000000011</v>
      </c>
      <c r="Z34" s="573">
        <v>188.74999999999997</v>
      </c>
      <c r="AA34" s="574">
        <v>1085.3125</v>
      </c>
      <c r="AB34" s="573">
        <v>217.06249999999994</v>
      </c>
      <c r="AC34" s="152" t="s">
        <v>829</v>
      </c>
      <c r="AD34" s="183">
        <v>40334</v>
      </c>
      <c r="AE34" s="202">
        <v>40353</v>
      </c>
      <c r="AF34" s="230">
        <v>40364</v>
      </c>
      <c r="AG34" s="586">
        <v>208</v>
      </c>
      <c r="AH34" s="202">
        <v>40376</v>
      </c>
      <c r="AI34" s="277">
        <v>1136</v>
      </c>
      <c r="AJ34" s="202">
        <v>40407</v>
      </c>
      <c r="AK34" s="230">
        <v>40514</v>
      </c>
      <c r="AL34" s="202">
        <v>40834</v>
      </c>
      <c r="AM34" s="202">
        <v>40591</v>
      </c>
      <c r="AN34" s="77">
        <v>40598</v>
      </c>
      <c r="AO34" s="78">
        <v>264</v>
      </c>
      <c r="AP34" s="280">
        <v>40567</v>
      </c>
      <c r="AQ34" s="279">
        <v>10</v>
      </c>
      <c r="AR34" s="180">
        <v>4</v>
      </c>
      <c r="AS34" s="177"/>
      <c r="AT34" s="180" t="s">
        <v>384</v>
      </c>
      <c r="AU34" s="79"/>
      <c r="AV34" s="178" t="s">
        <v>182</v>
      </c>
      <c r="AW34" s="80" t="s">
        <v>202</v>
      </c>
      <c r="AX34" s="81">
        <v>8000</v>
      </c>
      <c r="AY34" s="82"/>
      <c r="AZ34" s="178" t="s">
        <v>183</v>
      </c>
      <c r="BA34" s="83">
        <v>100516026</v>
      </c>
      <c r="BB34" s="84">
        <v>4000</v>
      </c>
      <c r="BC34" s="270"/>
    </row>
    <row r="35" spans="1:55" s="100" customFormat="1" ht="12.75" customHeight="1" x14ac:dyDescent="0.25">
      <c r="A35" s="146">
        <v>1</v>
      </c>
      <c r="B35" s="136" t="s">
        <v>11</v>
      </c>
      <c r="C35" s="137" t="s">
        <v>76</v>
      </c>
      <c r="D35" s="138"/>
      <c r="E35" s="139">
        <v>12</v>
      </c>
      <c r="F35" s="140">
        <v>10</v>
      </c>
      <c r="G35" s="288"/>
      <c r="H35" s="142">
        <v>40483</v>
      </c>
      <c r="I35" s="147">
        <v>40211</v>
      </c>
      <c r="J35" s="201">
        <v>106041</v>
      </c>
      <c r="K35" s="147"/>
      <c r="L35" s="147" t="s">
        <v>187</v>
      </c>
      <c r="M35" s="147" t="s">
        <v>188</v>
      </c>
      <c r="N35" s="553">
        <v>60</v>
      </c>
      <c r="O35" s="553">
        <v>1944</v>
      </c>
      <c r="P35" s="553">
        <v>37.75</v>
      </c>
      <c r="Q35" s="143">
        <v>132</v>
      </c>
      <c r="R35" s="136">
        <v>15</v>
      </c>
      <c r="S35" s="148">
        <v>9.4375000000000018</v>
      </c>
      <c r="T35" s="149">
        <v>486</v>
      </c>
      <c r="U35" s="136">
        <v>50</v>
      </c>
      <c r="V35" s="136">
        <v>50</v>
      </c>
      <c r="W35" s="136">
        <v>5</v>
      </c>
      <c r="X35" s="136">
        <v>1</v>
      </c>
      <c r="Y35" s="573">
        <v>943.75000000000011</v>
      </c>
      <c r="Z35" s="573">
        <v>188.74999999999997</v>
      </c>
      <c r="AA35" s="574">
        <v>1085.3125</v>
      </c>
      <c r="AB35" s="573">
        <v>217.06249999999994</v>
      </c>
      <c r="AC35" s="152" t="s">
        <v>829</v>
      </c>
      <c r="AD35" s="183">
        <v>40334</v>
      </c>
      <c r="AE35" s="202">
        <v>40353</v>
      </c>
      <c r="AF35" s="230">
        <v>40362</v>
      </c>
      <c r="AG35" s="586">
        <v>208</v>
      </c>
      <c r="AH35" s="202">
        <v>40381</v>
      </c>
      <c r="AI35" s="277">
        <v>1136</v>
      </c>
      <c r="AJ35" s="202">
        <v>40401</v>
      </c>
      <c r="AK35" s="230">
        <v>40514</v>
      </c>
      <c r="AL35" s="202">
        <v>40450</v>
      </c>
      <c r="AM35" s="202">
        <v>40584</v>
      </c>
      <c r="AN35" s="77">
        <v>40591</v>
      </c>
      <c r="AO35" s="78">
        <v>257</v>
      </c>
      <c r="AP35" s="280">
        <v>40567</v>
      </c>
      <c r="AQ35" s="279">
        <v>15</v>
      </c>
      <c r="AR35" s="180">
        <v>3</v>
      </c>
      <c r="AS35" s="177"/>
      <c r="AT35" s="180" t="s">
        <v>385</v>
      </c>
      <c r="AU35" s="79"/>
      <c r="AV35" s="178" t="s">
        <v>187</v>
      </c>
      <c r="AW35" s="223">
        <v>100552092</v>
      </c>
      <c r="AX35" s="81"/>
      <c r="AY35" s="82"/>
      <c r="AZ35" s="178" t="s">
        <v>188</v>
      </c>
      <c r="BA35" s="223">
        <v>100552100</v>
      </c>
      <c r="BB35" s="84"/>
      <c r="BC35" s="270"/>
    </row>
    <row r="36" spans="1:55" s="100" customFormat="1" ht="12.75" customHeight="1" x14ac:dyDescent="0.25">
      <c r="A36" s="146">
        <v>1</v>
      </c>
      <c r="B36" s="136" t="s">
        <v>11</v>
      </c>
      <c r="C36" s="137" t="s">
        <v>77</v>
      </c>
      <c r="D36" s="138"/>
      <c r="E36" s="139">
        <v>8</v>
      </c>
      <c r="F36" s="140">
        <v>12</v>
      </c>
      <c r="G36" s="288"/>
      <c r="H36" s="142">
        <v>40483</v>
      </c>
      <c r="I36" s="147">
        <v>40212</v>
      </c>
      <c r="J36" s="201">
        <v>106085</v>
      </c>
      <c r="K36" s="147"/>
      <c r="L36" s="147" t="s">
        <v>189</v>
      </c>
      <c r="M36" s="147" t="s">
        <v>190</v>
      </c>
      <c r="N36" s="553">
        <v>60</v>
      </c>
      <c r="O36" s="553">
        <v>1944</v>
      </c>
      <c r="P36" s="553">
        <v>37.75</v>
      </c>
      <c r="Q36" s="143">
        <v>132</v>
      </c>
      <c r="R36" s="136">
        <v>10</v>
      </c>
      <c r="S36" s="148">
        <v>7.5500000000000007</v>
      </c>
      <c r="T36" s="149">
        <v>324</v>
      </c>
      <c r="U36" s="136">
        <v>50</v>
      </c>
      <c r="V36" s="136">
        <v>50</v>
      </c>
      <c r="W36" s="136">
        <v>5</v>
      </c>
      <c r="X36" s="136">
        <v>1</v>
      </c>
      <c r="Y36" s="573">
        <v>629.16666666666674</v>
      </c>
      <c r="Z36" s="573">
        <v>125.83333333333331</v>
      </c>
      <c r="AA36" s="574">
        <v>723.54166666666674</v>
      </c>
      <c r="AB36" s="573">
        <v>144.70833333333331</v>
      </c>
      <c r="AC36" s="152" t="s">
        <v>829</v>
      </c>
      <c r="AD36" s="183">
        <v>40334</v>
      </c>
      <c r="AE36" s="202">
        <v>40347</v>
      </c>
      <c r="AF36" s="230">
        <v>40361</v>
      </c>
      <c r="AG36" s="586">
        <v>156</v>
      </c>
      <c r="AH36" s="202">
        <v>40373</v>
      </c>
      <c r="AI36" s="277">
        <v>852</v>
      </c>
      <c r="AJ36" s="202">
        <v>40394</v>
      </c>
      <c r="AK36" s="230">
        <v>40514</v>
      </c>
      <c r="AL36" s="202">
        <v>40445</v>
      </c>
      <c r="AM36" s="202">
        <v>40588</v>
      </c>
      <c r="AN36" s="77">
        <v>40595</v>
      </c>
      <c r="AO36" s="78">
        <v>261</v>
      </c>
      <c r="AP36" s="280">
        <v>40567</v>
      </c>
      <c r="AQ36" s="279">
        <v>13</v>
      </c>
      <c r="AR36" s="180">
        <v>5</v>
      </c>
      <c r="AS36" s="177"/>
      <c r="AT36" s="180" t="s">
        <v>384</v>
      </c>
      <c r="AU36" s="79"/>
      <c r="AV36" s="178" t="s">
        <v>189</v>
      </c>
      <c r="AW36" s="223" t="s">
        <v>270</v>
      </c>
      <c r="AX36" s="81"/>
      <c r="AY36" s="82"/>
      <c r="AZ36" s="178" t="s">
        <v>190</v>
      </c>
      <c r="BA36" s="223">
        <v>100556417</v>
      </c>
      <c r="BB36" s="84"/>
      <c r="BC36" s="270"/>
    </row>
    <row r="37" spans="1:55" s="101" customFormat="1" ht="12.75" customHeight="1" x14ac:dyDescent="0.25">
      <c r="A37" s="146">
        <v>1</v>
      </c>
      <c r="B37" s="136" t="s">
        <v>11</v>
      </c>
      <c r="C37" s="137" t="s">
        <v>57</v>
      </c>
      <c r="D37" s="138"/>
      <c r="E37" s="139">
        <v>31</v>
      </c>
      <c r="F37" s="140">
        <v>8</v>
      </c>
      <c r="G37" s="288"/>
      <c r="H37" s="142">
        <v>40483</v>
      </c>
      <c r="I37" s="147">
        <v>40128</v>
      </c>
      <c r="J37" s="201">
        <v>105245</v>
      </c>
      <c r="K37" s="147" t="s">
        <v>206</v>
      </c>
      <c r="L37" s="147" t="s">
        <v>184</v>
      </c>
      <c r="M37" s="147" t="s">
        <v>168</v>
      </c>
      <c r="N37" s="553">
        <v>60</v>
      </c>
      <c r="O37" s="553">
        <v>1944</v>
      </c>
      <c r="P37" s="553">
        <v>37.75</v>
      </c>
      <c r="Q37" s="143">
        <v>133</v>
      </c>
      <c r="R37" s="136">
        <v>60</v>
      </c>
      <c r="S37" s="148">
        <v>30.200000000000003</v>
      </c>
      <c r="T37" s="149">
        <v>1944</v>
      </c>
      <c r="U37" s="136">
        <v>50</v>
      </c>
      <c r="V37" s="136">
        <v>50</v>
      </c>
      <c r="W37" s="136">
        <v>5</v>
      </c>
      <c r="X37" s="136">
        <v>1</v>
      </c>
      <c r="Y37" s="573">
        <v>3775.0000000000005</v>
      </c>
      <c r="Z37" s="573">
        <v>754.99999999999989</v>
      </c>
      <c r="AA37" s="574">
        <v>4341.25</v>
      </c>
      <c r="AB37" s="573">
        <v>868.24999999999977</v>
      </c>
      <c r="AC37" s="152" t="s">
        <v>829</v>
      </c>
      <c r="AD37" s="183">
        <v>40334</v>
      </c>
      <c r="AE37" s="202">
        <v>40347</v>
      </c>
      <c r="AF37" s="230">
        <v>40360</v>
      </c>
      <c r="AG37" s="586">
        <v>750</v>
      </c>
      <c r="AH37" s="202">
        <v>40374</v>
      </c>
      <c r="AI37" s="277">
        <v>3750</v>
      </c>
      <c r="AJ37" s="202">
        <v>40394</v>
      </c>
      <c r="AK37" s="230">
        <v>40502</v>
      </c>
      <c r="AL37" s="202">
        <v>40439</v>
      </c>
      <c r="AM37" s="202">
        <v>40570</v>
      </c>
      <c r="AN37" s="77">
        <v>40577</v>
      </c>
      <c r="AO37" s="78">
        <v>243</v>
      </c>
      <c r="AP37" s="280">
        <v>40567</v>
      </c>
      <c r="AQ37" s="279">
        <v>57</v>
      </c>
      <c r="AR37" s="180">
        <v>26</v>
      </c>
      <c r="AS37" s="177"/>
      <c r="AT37" s="180" t="s">
        <v>394</v>
      </c>
      <c r="AU37" s="79"/>
      <c r="AV37" s="178" t="s">
        <v>184</v>
      </c>
      <c r="AW37" s="80" t="s">
        <v>203</v>
      </c>
      <c r="AX37" s="81">
        <v>6000</v>
      </c>
      <c r="AY37" s="82"/>
      <c r="AZ37" s="178" t="s">
        <v>168</v>
      </c>
      <c r="BA37" s="83" t="s">
        <v>204</v>
      </c>
      <c r="BB37" s="84">
        <v>1100</v>
      </c>
      <c r="BC37" s="270"/>
    </row>
    <row r="38" spans="1:55" s="100" customFormat="1" ht="12.75" customHeight="1" x14ac:dyDescent="0.25">
      <c r="A38" s="146">
        <v>1</v>
      </c>
      <c r="B38" s="136" t="s">
        <v>11</v>
      </c>
      <c r="C38" s="137" t="s">
        <v>54</v>
      </c>
      <c r="D38" s="138">
        <v>3</v>
      </c>
      <c r="E38" s="139">
        <v>13</v>
      </c>
      <c r="F38" s="140">
        <v>3</v>
      </c>
      <c r="G38" s="288"/>
      <c r="H38" s="142">
        <v>40483</v>
      </c>
      <c r="I38" s="147">
        <v>40128</v>
      </c>
      <c r="J38" s="201">
        <v>105261</v>
      </c>
      <c r="K38" s="147" t="s">
        <v>206</v>
      </c>
      <c r="L38" s="147" t="s">
        <v>135</v>
      </c>
      <c r="M38" s="147" t="s">
        <v>137</v>
      </c>
      <c r="N38" s="553">
        <v>60</v>
      </c>
      <c r="O38" s="553">
        <v>1944</v>
      </c>
      <c r="P38" s="553">
        <v>37.75</v>
      </c>
      <c r="Q38" s="143">
        <v>134</v>
      </c>
      <c r="R38" s="136">
        <v>60</v>
      </c>
      <c r="S38" s="148">
        <v>11.325000000000001</v>
      </c>
      <c r="T38" s="149">
        <v>1944</v>
      </c>
      <c r="U38" s="136">
        <v>50</v>
      </c>
      <c r="V38" s="136">
        <v>50</v>
      </c>
      <c r="W38" s="136">
        <v>5</v>
      </c>
      <c r="X38" s="136">
        <v>1</v>
      </c>
      <c r="Y38" s="573">
        <v>3775.0000000000005</v>
      </c>
      <c r="Z38" s="573">
        <v>754.99999999999989</v>
      </c>
      <c r="AA38" s="574">
        <v>4341.25</v>
      </c>
      <c r="AB38" s="573">
        <v>868.24999999999977</v>
      </c>
      <c r="AC38" s="152" t="s">
        <v>829</v>
      </c>
      <c r="AD38" s="183">
        <v>40350</v>
      </c>
      <c r="AE38" s="230">
        <v>40371</v>
      </c>
      <c r="AF38" s="230">
        <v>40400</v>
      </c>
      <c r="AG38" s="586">
        <v>624</v>
      </c>
      <c r="AH38" s="202">
        <v>40400</v>
      </c>
      <c r="AI38" s="277">
        <v>4056</v>
      </c>
      <c r="AJ38" s="202">
        <v>40415</v>
      </c>
      <c r="AK38" s="230">
        <v>40548</v>
      </c>
      <c r="AL38" s="202">
        <v>40462</v>
      </c>
      <c r="AM38" s="202">
        <v>40605</v>
      </c>
      <c r="AN38" s="77">
        <v>40612</v>
      </c>
      <c r="AO38" s="78">
        <v>262</v>
      </c>
      <c r="AP38" s="280">
        <v>40589</v>
      </c>
      <c r="AQ38" s="279">
        <v>17</v>
      </c>
      <c r="AR38" s="180">
        <v>4</v>
      </c>
      <c r="AS38" s="177"/>
      <c r="AT38" s="180" t="s">
        <v>384</v>
      </c>
      <c r="AU38" s="79"/>
      <c r="AV38" s="178" t="s">
        <v>135</v>
      </c>
      <c r="AW38" s="140">
        <v>100464039</v>
      </c>
      <c r="AX38" s="81">
        <v>10000</v>
      </c>
      <c r="AY38" s="82"/>
      <c r="AZ38" s="178" t="s">
        <v>137</v>
      </c>
      <c r="BA38" s="83">
        <v>100385010</v>
      </c>
      <c r="BB38" s="84">
        <v>2200</v>
      </c>
      <c r="BC38" s="270"/>
    </row>
    <row r="39" spans="1:55" s="100" customFormat="1" ht="12.75" x14ac:dyDescent="0.2">
      <c r="A39" s="146">
        <v>1</v>
      </c>
      <c r="B39" s="136" t="s">
        <v>19</v>
      </c>
      <c r="C39" s="137" t="s">
        <v>61</v>
      </c>
      <c r="D39" s="138">
        <v>2</v>
      </c>
      <c r="E39" s="139">
        <v>62</v>
      </c>
      <c r="F39" s="140">
        <v>15</v>
      </c>
      <c r="G39" s="288"/>
      <c r="H39" s="142">
        <v>40452</v>
      </c>
      <c r="I39" s="147">
        <v>40240</v>
      </c>
      <c r="J39" s="201">
        <v>105331</v>
      </c>
      <c r="K39" s="147"/>
      <c r="L39" s="147" t="s">
        <v>148</v>
      </c>
      <c r="M39" s="147" t="s">
        <v>149</v>
      </c>
      <c r="N39" s="553">
        <v>60</v>
      </c>
      <c r="O39" s="553">
        <v>1944</v>
      </c>
      <c r="P39" s="553">
        <v>37.75</v>
      </c>
      <c r="Q39" s="143">
        <v>135</v>
      </c>
      <c r="R39" s="136">
        <v>60</v>
      </c>
      <c r="S39" s="148">
        <v>58.24285714285714</v>
      </c>
      <c r="T39" s="149">
        <v>1944</v>
      </c>
      <c r="U39" s="136">
        <v>50</v>
      </c>
      <c r="V39" s="136">
        <v>50</v>
      </c>
      <c r="W39" s="136">
        <v>6</v>
      </c>
      <c r="X39" s="136">
        <v>1</v>
      </c>
      <c r="Y39" s="573">
        <v>3882.8571428571427</v>
      </c>
      <c r="Z39" s="573">
        <v>647.14285714285711</v>
      </c>
      <c r="AA39" s="574">
        <v>4465.2857142857138</v>
      </c>
      <c r="AB39" s="573">
        <v>744.21428571428567</v>
      </c>
      <c r="AC39" s="152" t="s">
        <v>829</v>
      </c>
      <c r="AD39" s="183">
        <v>40341</v>
      </c>
      <c r="AE39" s="202">
        <v>40350</v>
      </c>
      <c r="AF39" s="230">
        <v>40362</v>
      </c>
      <c r="AG39" s="586">
        <v>702</v>
      </c>
      <c r="AH39" s="202">
        <v>40367</v>
      </c>
      <c r="AI39" s="586">
        <v>3978</v>
      </c>
      <c r="AJ39" s="202">
        <v>40389</v>
      </c>
      <c r="AK39" s="202">
        <v>40418</v>
      </c>
      <c r="AL39" s="230">
        <v>40486</v>
      </c>
      <c r="AM39" s="230">
        <v>40513</v>
      </c>
      <c r="AN39" s="77">
        <v>40520</v>
      </c>
      <c r="AO39" s="78">
        <v>179</v>
      </c>
      <c r="AP39" s="280">
        <v>40499</v>
      </c>
      <c r="AQ39" s="153">
        <v>120</v>
      </c>
      <c r="AR39" s="180">
        <v>58</v>
      </c>
      <c r="AS39" s="177"/>
      <c r="AT39" s="180" t="s">
        <v>386</v>
      </c>
      <c r="AU39" s="79"/>
      <c r="AV39" s="178" t="s">
        <v>148</v>
      </c>
      <c r="AW39" s="224" t="s">
        <v>271</v>
      </c>
      <c r="AX39" s="81"/>
      <c r="AY39" s="82"/>
      <c r="AZ39" s="178" t="s">
        <v>149</v>
      </c>
      <c r="BA39" s="223">
        <v>100489375</v>
      </c>
      <c r="BB39" s="84"/>
      <c r="BC39" s="270"/>
    </row>
    <row r="40" spans="1:55" s="100" customFormat="1" ht="12.75" customHeight="1" x14ac:dyDescent="0.25">
      <c r="A40" s="146">
        <v>1</v>
      </c>
      <c r="B40" s="136" t="s">
        <v>19</v>
      </c>
      <c r="C40" s="137" t="s">
        <v>60</v>
      </c>
      <c r="D40" s="138"/>
      <c r="E40" s="139">
        <v>35</v>
      </c>
      <c r="F40" s="140">
        <v>15</v>
      </c>
      <c r="G40" s="288"/>
      <c r="H40" s="142">
        <v>40452</v>
      </c>
      <c r="I40" s="147">
        <v>40126</v>
      </c>
      <c r="J40" s="201">
        <v>105330</v>
      </c>
      <c r="K40" s="147" t="s">
        <v>206</v>
      </c>
      <c r="L40" s="147" t="s">
        <v>150</v>
      </c>
      <c r="M40" s="147" t="s">
        <v>151</v>
      </c>
      <c r="N40" s="553">
        <v>40</v>
      </c>
      <c r="O40" s="553">
        <v>1296</v>
      </c>
      <c r="P40" s="553">
        <v>37.75</v>
      </c>
      <c r="Q40" s="143">
        <v>136</v>
      </c>
      <c r="R40" s="136">
        <v>40</v>
      </c>
      <c r="S40" s="148">
        <v>37.750000000000007</v>
      </c>
      <c r="T40" s="149">
        <v>1296</v>
      </c>
      <c r="U40" s="136">
        <v>50</v>
      </c>
      <c r="V40" s="136">
        <v>50</v>
      </c>
      <c r="W40" s="136">
        <v>5</v>
      </c>
      <c r="X40" s="136">
        <v>1</v>
      </c>
      <c r="Y40" s="573">
        <v>2516.666666666667</v>
      </c>
      <c r="Z40" s="573">
        <v>503.33333333333326</v>
      </c>
      <c r="AA40" s="574">
        <v>2894.166666666667</v>
      </c>
      <c r="AB40" s="573">
        <v>578.83333333333326</v>
      </c>
      <c r="AC40" s="152" t="s">
        <v>829</v>
      </c>
      <c r="AD40" s="183">
        <v>40350</v>
      </c>
      <c r="AE40" s="230">
        <v>40357</v>
      </c>
      <c r="AF40" s="230">
        <v>40364</v>
      </c>
      <c r="AG40" s="586">
        <v>546</v>
      </c>
      <c r="AH40" s="202">
        <v>40374</v>
      </c>
      <c r="AI40" s="586">
        <v>2574</v>
      </c>
      <c r="AJ40" s="202">
        <v>40403</v>
      </c>
      <c r="AK40" s="202">
        <v>40424</v>
      </c>
      <c r="AL40" s="230">
        <v>40494</v>
      </c>
      <c r="AM40" s="230">
        <v>40873</v>
      </c>
      <c r="AN40" s="77">
        <v>40880</v>
      </c>
      <c r="AO40" s="78">
        <v>530</v>
      </c>
      <c r="AP40" s="280">
        <v>40422</v>
      </c>
      <c r="AQ40" s="153">
        <v>100</v>
      </c>
      <c r="AR40" s="180">
        <v>65</v>
      </c>
      <c r="AS40" s="177"/>
      <c r="AT40" s="180" t="s">
        <v>387</v>
      </c>
      <c r="AU40" s="79"/>
      <c r="AV40" s="178" t="s">
        <v>150</v>
      </c>
      <c r="AW40" s="80" t="s">
        <v>205</v>
      </c>
      <c r="AX40" s="81">
        <v>2000</v>
      </c>
      <c r="AY40" s="82"/>
      <c r="AZ40" s="178" t="s">
        <v>151</v>
      </c>
      <c r="BA40" s="83">
        <v>100489362</v>
      </c>
      <c r="BB40" s="84">
        <v>412</v>
      </c>
      <c r="BC40" s="270"/>
    </row>
    <row r="41" spans="1:55" s="100" customFormat="1" ht="12.75" customHeight="1" x14ac:dyDescent="0.25">
      <c r="A41" s="104">
        <v>2</v>
      </c>
      <c r="B41" s="35" t="s">
        <v>127</v>
      </c>
      <c r="C41" s="35" t="s">
        <v>45</v>
      </c>
      <c r="D41" s="36"/>
      <c r="E41" s="37">
        <v>2011</v>
      </c>
      <c r="F41" s="38"/>
      <c r="G41" s="287"/>
      <c r="H41" s="39"/>
      <c r="I41" s="40"/>
      <c r="J41" s="200"/>
      <c r="K41" s="41"/>
      <c r="L41" s="41"/>
      <c r="M41" s="41"/>
      <c r="N41" s="552"/>
      <c r="O41" s="552"/>
      <c r="P41" s="552"/>
      <c r="Q41" s="133"/>
      <c r="R41" s="42"/>
      <c r="S41" s="43"/>
      <c r="T41" s="44"/>
      <c r="U41" s="42"/>
      <c r="V41" s="42"/>
      <c r="W41" s="45"/>
      <c r="X41" s="45"/>
      <c r="Y41" s="572"/>
      <c r="Z41" s="572"/>
      <c r="AA41" s="572"/>
      <c r="AB41" s="572"/>
      <c r="AC41" s="46"/>
      <c r="AD41" s="332"/>
      <c r="AE41" s="333"/>
      <c r="AF41" s="333"/>
      <c r="AG41" s="585"/>
      <c r="AH41" s="333"/>
      <c r="AI41" s="585"/>
      <c r="AJ41" s="333"/>
      <c r="AK41" s="333"/>
      <c r="AL41" s="333"/>
      <c r="AM41" s="333"/>
      <c r="AN41" s="333"/>
      <c r="AO41" s="336"/>
      <c r="AP41" s="280"/>
      <c r="AQ41" s="38"/>
      <c r="AR41" s="179" t="s">
        <v>831</v>
      </c>
      <c r="AS41" s="327"/>
      <c r="AT41" s="179"/>
      <c r="AU41" s="42"/>
      <c r="AV41" s="181"/>
      <c r="AW41" s="42"/>
      <c r="AX41" s="42"/>
      <c r="AY41" s="47"/>
      <c r="AZ41" s="181"/>
      <c r="BA41" s="42"/>
      <c r="BB41" s="42"/>
      <c r="BC41" s="47"/>
    </row>
    <row r="42" spans="1:55" s="100" customFormat="1" ht="12.75" x14ac:dyDescent="0.25">
      <c r="A42" s="146">
        <v>2</v>
      </c>
      <c r="B42" s="206" t="s">
        <v>11</v>
      </c>
      <c r="C42" s="137" t="s">
        <v>212</v>
      </c>
      <c r="D42" s="206"/>
      <c r="E42" s="139">
        <v>12</v>
      </c>
      <c r="F42" s="140">
        <v>7</v>
      </c>
      <c r="G42" s="289"/>
      <c r="H42" s="142">
        <v>40664</v>
      </c>
      <c r="I42" s="147">
        <v>40325</v>
      </c>
      <c r="J42" s="201">
        <v>107124</v>
      </c>
      <c r="K42" s="226" t="s">
        <v>274</v>
      </c>
      <c r="L42" s="147" t="s">
        <v>213</v>
      </c>
      <c r="M42" s="147" t="s">
        <v>214</v>
      </c>
      <c r="N42" s="553">
        <v>40</v>
      </c>
      <c r="O42" s="553">
        <v>1296</v>
      </c>
      <c r="P42" s="553">
        <v>37.75</v>
      </c>
      <c r="Q42" s="143">
        <v>111</v>
      </c>
      <c r="R42" s="136">
        <v>30</v>
      </c>
      <c r="S42" s="148">
        <v>12.684000000000001</v>
      </c>
      <c r="T42" s="149">
        <v>972</v>
      </c>
      <c r="U42" s="136">
        <v>50</v>
      </c>
      <c r="V42" s="136">
        <v>50</v>
      </c>
      <c r="W42" s="136">
        <v>4</v>
      </c>
      <c r="X42" s="136">
        <v>1</v>
      </c>
      <c r="Y42" s="573">
        <v>1812.0000000000002</v>
      </c>
      <c r="Z42" s="573">
        <v>453.00000000000006</v>
      </c>
      <c r="AA42" s="574">
        <v>2083.8000000000002</v>
      </c>
      <c r="AB42" s="573">
        <v>520.95000000000005</v>
      </c>
      <c r="AC42" s="152" t="s">
        <v>829</v>
      </c>
      <c r="AD42" s="189">
        <v>40464</v>
      </c>
      <c r="AE42" s="230">
        <v>40484</v>
      </c>
      <c r="AF42" s="230">
        <v>40493</v>
      </c>
      <c r="AG42" s="277">
        <v>420</v>
      </c>
      <c r="AH42" s="230">
        <v>40509</v>
      </c>
      <c r="AI42" s="277">
        <v>1770</v>
      </c>
      <c r="AJ42" s="230">
        <v>40897</v>
      </c>
      <c r="AK42" s="202">
        <v>40626</v>
      </c>
      <c r="AL42" s="202">
        <v>40957</v>
      </c>
      <c r="AM42" s="202">
        <v>40693</v>
      </c>
      <c r="AN42" s="251">
        <v>40703</v>
      </c>
      <c r="AO42" s="78">
        <v>239</v>
      </c>
      <c r="AP42" s="280">
        <v>40763</v>
      </c>
      <c r="AQ42" s="153">
        <v>24.7</v>
      </c>
      <c r="AR42" s="177">
        <v>12.7</v>
      </c>
      <c r="AS42" s="177" t="s">
        <v>554</v>
      </c>
      <c r="AT42" s="177"/>
      <c r="AU42" s="79"/>
      <c r="AV42" s="178" t="s">
        <v>213</v>
      </c>
      <c r="AW42" s="80" t="s">
        <v>276</v>
      </c>
      <c r="AX42" s="81">
        <v>3200</v>
      </c>
      <c r="AY42" s="82">
        <v>3076</v>
      </c>
      <c r="AZ42" s="178" t="s">
        <v>214</v>
      </c>
      <c r="BA42" s="83">
        <v>100342831</v>
      </c>
      <c r="BB42" s="84">
        <v>1000</v>
      </c>
      <c r="BC42" s="270">
        <v>990</v>
      </c>
    </row>
    <row r="43" spans="1:55" s="100" customFormat="1" ht="12.75" x14ac:dyDescent="0.25">
      <c r="A43" s="146">
        <v>2</v>
      </c>
      <c r="B43" s="136" t="s">
        <v>11</v>
      </c>
      <c r="C43" s="137" t="s">
        <v>215</v>
      </c>
      <c r="D43" s="138"/>
      <c r="E43" s="139">
        <v>4</v>
      </c>
      <c r="F43" s="140">
        <v>7</v>
      </c>
      <c r="G43" s="288"/>
      <c r="H43" s="142">
        <v>40664</v>
      </c>
      <c r="I43" s="147">
        <v>40325</v>
      </c>
      <c r="J43" s="201">
        <v>107114</v>
      </c>
      <c r="K43" s="226" t="s">
        <v>274</v>
      </c>
      <c r="L43" s="147" t="s">
        <v>216</v>
      </c>
      <c r="M43" s="147" t="s">
        <v>217</v>
      </c>
      <c r="N43" s="553">
        <v>40</v>
      </c>
      <c r="O43" s="553">
        <v>1296</v>
      </c>
      <c r="P43" s="553">
        <v>37.75</v>
      </c>
      <c r="Q43" s="143">
        <v>111</v>
      </c>
      <c r="R43" s="136">
        <v>10</v>
      </c>
      <c r="S43" s="148">
        <v>4.2279999999999998</v>
      </c>
      <c r="T43" s="149">
        <v>324</v>
      </c>
      <c r="U43" s="136">
        <v>50</v>
      </c>
      <c r="V43" s="136">
        <v>50</v>
      </c>
      <c r="W43" s="136">
        <v>4</v>
      </c>
      <c r="X43" s="136">
        <v>1</v>
      </c>
      <c r="Y43" s="573">
        <v>604</v>
      </c>
      <c r="Z43" s="573">
        <v>151</v>
      </c>
      <c r="AA43" s="574">
        <v>694.59999999999991</v>
      </c>
      <c r="AB43" s="573">
        <v>173.64999999999998</v>
      </c>
      <c r="AC43" s="152" t="s">
        <v>829</v>
      </c>
      <c r="AD43" s="189">
        <v>40464</v>
      </c>
      <c r="AE43" s="230">
        <v>40484</v>
      </c>
      <c r="AF43" s="230">
        <v>40492</v>
      </c>
      <c r="AG43" s="277">
        <v>150</v>
      </c>
      <c r="AH43" s="230">
        <v>40511</v>
      </c>
      <c r="AI43" s="277">
        <v>540</v>
      </c>
      <c r="AJ43" s="230">
        <v>40897</v>
      </c>
      <c r="AK43" s="202">
        <v>40626</v>
      </c>
      <c r="AL43" s="202">
        <v>40957</v>
      </c>
      <c r="AM43" s="202">
        <v>40682</v>
      </c>
      <c r="AN43" s="251">
        <v>40703</v>
      </c>
      <c r="AO43" s="78">
        <v>239</v>
      </c>
      <c r="AP43" s="280">
        <v>40763</v>
      </c>
      <c r="AQ43" s="153">
        <v>6.5</v>
      </c>
      <c r="AR43" s="177">
        <v>2.5</v>
      </c>
      <c r="AS43" s="177" t="s">
        <v>554</v>
      </c>
      <c r="AT43" s="177"/>
      <c r="AU43" s="79"/>
      <c r="AV43" s="178" t="s">
        <v>216</v>
      </c>
      <c r="AW43" s="80">
        <v>100606711</v>
      </c>
      <c r="AX43" s="81" t="s">
        <v>273</v>
      </c>
      <c r="AY43" s="82" t="s">
        <v>90</v>
      </c>
      <c r="AZ43" s="178" t="s">
        <v>217</v>
      </c>
      <c r="BA43" s="83">
        <v>100574020</v>
      </c>
      <c r="BB43" s="84">
        <v>500</v>
      </c>
      <c r="BC43" s="270">
        <v>278</v>
      </c>
    </row>
    <row r="44" spans="1:55" s="100" customFormat="1" ht="12.75" x14ac:dyDescent="0.25">
      <c r="A44" s="146">
        <v>2</v>
      </c>
      <c r="B44" s="136" t="s">
        <v>11</v>
      </c>
      <c r="C44" s="205" t="s">
        <v>218</v>
      </c>
      <c r="D44" s="138"/>
      <c r="E44" s="139">
        <v>2</v>
      </c>
      <c r="F44" s="140">
        <v>8</v>
      </c>
      <c r="G44" s="288"/>
      <c r="H44" s="142">
        <v>40848</v>
      </c>
      <c r="I44" s="147">
        <v>40325</v>
      </c>
      <c r="J44" s="201">
        <v>107116</v>
      </c>
      <c r="K44" s="226" t="s">
        <v>274</v>
      </c>
      <c r="L44" s="147" t="s">
        <v>225</v>
      </c>
      <c r="M44" s="147" t="s">
        <v>231</v>
      </c>
      <c r="N44" s="553">
        <v>60</v>
      </c>
      <c r="O44" s="553">
        <v>1944</v>
      </c>
      <c r="P44" s="553">
        <v>37.75</v>
      </c>
      <c r="Q44" s="143">
        <v>112</v>
      </c>
      <c r="R44" s="136">
        <v>4</v>
      </c>
      <c r="S44" s="148">
        <v>1.9328000000000001</v>
      </c>
      <c r="T44" s="149">
        <v>129.6</v>
      </c>
      <c r="U44" s="136">
        <v>50</v>
      </c>
      <c r="V44" s="136">
        <v>50</v>
      </c>
      <c r="W44" s="136">
        <v>4</v>
      </c>
      <c r="X44" s="136">
        <v>1</v>
      </c>
      <c r="Y44" s="573">
        <v>241.60000000000002</v>
      </c>
      <c r="Z44" s="573">
        <v>60.400000000000006</v>
      </c>
      <c r="AA44" s="574">
        <v>277.84000000000003</v>
      </c>
      <c r="AB44" s="573">
        <v>69.460000000000008</v>
      </c>
      <c r="AC44" s="152" t="s">
        <v>830</v>
      </c>
      <c r="AD44" s="189">
        <v>40435</v>
      </c>
      <c r="AE44" s="230">
        <v>40449</v>
      </c>
      <c r="AF44" s="230">
        <v>40464</v>
      </c>
      <c r="AG44" s="277">
        <v>56</v>
      </c>
      <c r="AH44" s="230">
        <v>40476</v>
      </c>
      <c r="AI44" s="277">
        <v>324</v>
      </c>
      <c r="AJ44" s="230">
        <v>40497</v>
      </c>
      <c r="AK44" s="202">
        <v>40583</v>
      </c>
      <c r="AL44" s="202">
        <v>40554</v>
      </c>
      <c r="AM44" s="202">
        <v>40647</v>
      </c>
      <c r="AN44" s="251">
        <v>40659</v>
      </c>
      <c r="AO44" s="78">
        <v>224</v>
      </c>
      <c r="AP44" s="280">
        <v>40763</v>
      </c>
      <c r="AQ44" s="153">
        <v>4</v>
      </c>
      <c r="AR44" s="177">
        <v>2</v>
      </c>
      <c r="AS44" s="177" t="s">
        <v>554</v>
      </c>
      <c r="AT44" s="177"/>
      <c r="AU44" s="79"/>
      <c r="AV44" s="178" t="s">
        <v>225</v>
      </c>
      <c r="AW44" s="80">
        <v>100585365</v>
      </c>
      <c r="AX44" s="81">
        <v>500</v>
      </c>
      <c r="AY44" s="82">
        <v>455</v>
      </c>
      <c r="AZ44" s="178" t="s">
        <v>231</v>
      </c>
      <c r="BA44" s="83">
        <v>100585359</v>
      </c>
      <c r="BB44" s="84">
        <v>500</v>
      </c>
      <c r="BC44" s="272">
        <v>300</v>
      </c>
    </row>
    <row r="45" spans="1:55" s="100" customFormat="1" ht="12.75" x14ac:dyDescent="0.25">
      <c r="A45" s="146">
        <v>2</v>
      </c>
      <c r="B45" s="136" t="s">
        <v>11</v>
      </c>
      <c r="C45" s="205" t="s">
        <v>219</v>
      </c>
      <c r="D45" s="138"/>
      <c r="E45" s="139">
        <v>2</v>
      </c>
      <c r="F45" s="140">
        <v>6.5</v>
      </c>
      <c r="G45" s="288"/>
      <c r="H45" s="142">
        <v>40664</v>
      </c>
      <c r="I45" s="147">
        <v>40325</v>
      </c>
      <c r="J45" s="201">
        <v>107115</v>
      </c>
      <c r="K45" s="226" t="s">
        <v>274</v>
      </c>
      <c r="L45" s="147" t="s">
        <v>226</v>
      </c>
      <c r="M45" s="147" t="s">
        <v>232</v>
      </c>
      <c r="N45" s="553">
        <v>60</v>
      </c>
      <c r="O45" s="553">
        <v>1944</v>
      </c>
      <c r="P45" s="553">
        <v>37.75</v>
      </c>
      <c r="Q45" s="143">
        <v>112</v>
      </c>
      <c r="R45" s="136">
        <v>6</v>
      </c>
      <c r="S45" s="148">
        <v>2.3556000000000004</v>
      </c>
      <c r="T45" s="149">
        <v>194.4</v>
      </c>
      <c r="U45" s="136">
        <v>50</v>
      </c>
      <c r="V45" s="136">
        <v>50</v>
      </c>
      <c r="W45" s="136">
        <v>4</v>
      </c>
      <c r="X45" s="136">
        <v>1</v>
      </c>
      <c r="Y45" s="573">
        <v>362.40000000000003</v>
      </c>
      <c r="Z45" s="573">
        <v>90.600000000000009</v>
      </c>
      <c r="AA45" s="574">
        <v>416.76</v>
      </c>
      <c r="AB45" s="573">
        <v>104.19</v>
      </c>
      <c r="AC45" s="152" t="s">
        <v>830</v>
      </c>
      <c r="AD45" s="189">
        <v>40435</v>
      </c>
      <c r="AE45" s="230">
        <v>40449</v>
      </c>
      <c r="AF45" s="230">
        <v>40464</v>
      </c>
      <c r="AG45" s="277">
        <v>84</v>
      </c>
      <c r="AH45" s="230">
        <v>40476</v>
      </c>
      <c r="AI45" s="277">
        <v>324</v>
      </c>
      <c r="AJ45" s="230">
        <v>40490</v>
      </c>
      <c r="AK45" s="202">
        <v>40583</v>
      </c>
      <c r="AL45" s="202">
        <v>40554</v>
      </c>
      <c r="AM45" s="202">
        <v>40647</v>
      </c>
      <c r="AN45" s="251">
        <v>40659</v>
      </c>
      <c r="AO45" s="78">
        <v>224</v>
      </c>
      <c r="AP45" s="280">
        <v>40763</v>
      </c>
      <c r="AQ45" s="153">
        <v>6.1</v>
      </c>
      <c r="AR45" s="177">
        <v>4.0999999999999996</v>
      </c>
      <c r="AS45" s="177" t="s">
        <v>554</v>
      </c>
      <c r="AT45" s="177"/>
      <c r="AU45" s="79"/>
      <c r="AV45" s="178" t="s">
        <v>226</v>
      </c>
      <c r="AW45" s="80">
        <v>100217255</v>
      </c>
      <c r="AX45" s="81">
        <v>500</v>
      </c>
      <c r="AY45" s="82">
        <v>457</v>
      </c>
      <c r="AZ45" s="178" t="s">
        <v>232</v>
      </c>
      <c r="BA45" s="83">
        <v>100217260</v>
      </c>
      <c r="BB45" s="84">
        <v>200</v>
      </c>
      <c r="BC45" s="272">
        <v>150</v>
      </c>
    </row>
    <row r="46" spans="1:55" s="100" customFormat="1" ht="12.75" x14ac:dyDescent="0.25">
      <c r="A46" s="146">
        <v>2</v>
      </c>
      <c r="B46" s="136" t="s">
        <v>11</v>
      </c>
      <c r="C46" s="205" t="s">
        <v>220</v>
      </c>
      <c r="D46" s="138"/>
      <c r="E46" s="139">
        <v>2</v>
      </c>
      <c r="F46" s="140">
        <v>6</v>
      </c>
      <c r="G46" s="288"/>
      <c r="H46" s="142">
        <v>40664</v>
      </c>
      <c r="I46" s="147">
        <v>40325</v>
      </c>
      <c r="J46" s="201">
        <v>107125</v>
      </c>
      <c r="K46" s="226" t="s">
        <v>274</v>
      </c>
      <c r="L46" s="147" t="s">
        <v>227</v>
      </c>
      <c r="M46" s="147" t="s">
        <v>233</v>
      </c>
      <c r="N46" s="553">
        <v>60</v>
      </c>
      <c r="O46" s="553">
        <v>1944</v>
      </c>
      <c r="P46" s="553">
        <v>37.75</v>
      </c>
      <c r="Q46" s="143">
        <v>112</v>
      </c>
      <c r="R46" s="136">
        <v>6</v>
      </c>
      <c r="S46" s="148">
        <v>2.1743999999999999</v>
      </c>
      <c r="T46" s="149">
        <v>194.4</v>
      </c>
      <c r="U46" s="136">
        <v>50</v>
      </c>
      <c r="V46" s="136">
        <v>50</v>
      </c>
      <c r="W46" s="136">
        <v>4</v>
      </c>
      <c r="X46" s="136">
        <v>1</v>
      </c>
      <c r="Y46" s="573">
        <v>362.40000000000003</v>
      </c>
      <c r="Z46" s="573">
        <v>90.600000000000009</v>
      </c>
      <c r="AA46" s="574">
        <v>416.76</v>
      </c>
      <c r="AB46" s="573">
        <v>104.19</v>
      </c>
      <c r="AC46" s="152" t="s">
        <v>830</v>
      </c>
      <c r="AD46" s="189">
        <v>40435</v>
      </c>
      <c r="AE46" s="230">
        <v>40449</v>
      </c>
      <c r="AF46" s="230">
        <v>40464</v>
      </c>
      <c r="AG46" s="277">
        <v>84</v>
      </c>
      <c r="AH46" s="230">
        <v>40476</v>
      </c>
      <c r="AI46" s="277">
        <v>324</v>
      </c>
      <c r="AJ46" s="230">
        <v>40491</v>
      </c>
      <c r="AK46" s="202">
        <v>40583</v>
      </c>
      <c r="AL46" s="202">
        <v>40546</v>
      </c>
      <c r="AM46" s="202">
        <v>40640</v>
      </c>
      <c r="AN46" s="251">
        <v>40659</v>
      </c>
      <c r="AO46" s="78">
        <v>224</v>
      </c>
      <c r="AP46" s="280">
        <v>40645</v>
      </c>
      <c r="AQ46" s="153" t="s">
        <v>398</v>
      </c>
      <c r="AR46" s="177"/>
      <c r="AS46" s="177"/>
      <c r="AT46" s="177"/>
      <c r="AU46" s="79"/>
      <c r="AV46" s="178" t="s">
        <v>227</v>
      </c>
      <c r="AW46" s="80">
        <v>100584955</v>
      </c>
      <c r="AX46" s="81">
        <v>500</v>
      </c>
      <c r="AY46" s="82">
        <v>905</v>
      </c>
      <c r="AZ46" s="178" t="s">
        <v>233</v>
      </c>
      <c r="BA46" s="83">
        <v>100584961</v>
      </c>
      <c r="BB46" s="84" t="s">
        <v>277</v>
      </c>
      <c r="BC46" s="272">
        <v>300</v>
      </c>
    </row>
    <row r="47" spans="1:55" s="100" customFormat="1" ht="12.75" x14ac:dyDescent="0.25">
      <c r="A47" s="146">
        <v>2</v>
      </c>
      <c r="B47" s="136" t="s">
        <v>11</v>
      </c>
      <c r="C47" s="205" t="s">
        <v>221</v>
      </c>
      <c r="D47" s="138"/>
      <c r="E47" s="139">
        <v>1</v>
      </c>
      <c r="F47" s="140">
        <v>4.5</v>
      </c>
      <c r="G47" s="288"/>
      <c r="H47" s="142">
        <v>40664</v>
      </c>
      <c r="I47" s="147">
        <v>40325</v>
      </c>
      <c r="J47" s="201">
        <v>107126</v>
      </c>
      <c r="K47" s="226" t="s">
        <v>274</v>
      </c>
      <c r="L47" s="147" t="s">
        <v>228</v>
      </c>
      <c r="M47" s="147" t="s">
        <v>234</v>
      </c>
      <c r="N47" s="553">
        <v>60</v>
      </c>
      <c r="O47" s="553">
        <v>1944</v>
      </c>
      <c r="P47" s="553">
        <v>37.75</v>
      </c>
      <c r="Q47" s="143">
        <v>112</v>
      </c>
      <c r="R47" s="136">
        <v>6</v>
      </c>
      <c r="S47" s="148">
        <v>1.6308000000000002</v>
      </c>
      <c r="T47" s="149">
        <v>194.4</v>
      </c>
      <c r="U47" s="136">
        <v>50</v>
      </c>
      <c r="V47" s="136">
        <v>50</v>
      </c>
      <c r="W47" s="136">
        <v>4</v>
      </c>
      <c r="X47" s="136">
        <v>1</v>
      </c>
      <c r="Y47" s="573">
        <v>362.40000000000003</v>
      </c>
      <c r="Z47" s="573">
        <v>90.600000000000009</v>
      </c>
      <c r="AA47" s="574">
        <v>416.76</v>
      </c>
      <c r="AB47" s="573">
        <v>104.19</v>
      </c>
      <c r="AC47" s="152" t="s">
        <v>830</v>
      </c>
      <c r="AD47" s="189">
        <v>40435</v>
      </c>
      <c r="AE47" s="230">
        <v>40449</v>
      </c>
      <c r="AF47" s="230">
        <v>40464</v>
      </c>
      <c r="AG47" s="277">
        <v>84</v>
      </c>
      <c r="AH47" s="230">
        <v>40476</v>
      </c>
      <c r="AI47" s="277">
        <v>324</v>
      </c>
      <c r="AJ47" s="230">
        <v>40491</v>
      </c>
      <c r="AK47" s="202">
        <v>40583</v>
      </c>
      <c r="AL47" s="202">
        <v>40546</v>
      </c>
      <c r="AM47" s="202">
        <v>40640</v>
      </c>
      <c r="AN47" s="251">
        <v>40659</v>
      </c>
      <c r="AO47" s="78">
        <v>224</v>
      </c>
      <c r="AP47" s="280">
        <v>40763</v>
      </c>
      <c r="AQ47" s="153">
        <v>5.3</v>
      </c>
      <c r="AR47" s="177">
        <v>4.3</v>
      </c>
      <c r="AS47" s="177" t="s">
        <v>554</v>
      </c>
      <c r="AT47" s="177"/>
      <c r="AU47" s="79"/>
      <c r="AV47" s="178" t="s">
        <v>228</v>
      </c>
      <c r="AW47" s="80">
        <v>100261858</v>
      </c>
      <c r="AX47" s="81">
        <v>500</v>
      </c>
      <c r="AY47" s="82">
        <v>433</v>
      </c>
      <c r="AZ47" s="178" t="s">
        <v>234</v>
      </c>
      <c r="BA47" s="83">
        <v>100261758</v>
      </c>
      <c r="BB47" s="84">
        <v>200</v>
      </c>
      <c r="BC47" s="272">
        <v>150</v>
      </c>
    </row>
    <row r="48" spans="1:55" s="100" customFormat="1" ht="12.75" x14ac:dyDescent="0.25">
      <c r="A48" s="146">
        <v>2</v>
      </c>
      <c r="B48" s="136" t="s">
        <v>11</v>
      </c>
      <c r="C48" s="205" t="s">
        <v>222</v>
      </c>
      <c r="D48" s="138"/>
      <c r="E48" s="139">
        <v>8</v>
      </c>
      <c r="F48" s="140">
        <v>9</v>
      </c>
      <c r="G48" s="288"/>
      <c r="H48" s="142">
        <v>40664</v>
      </c>
      <c r="I48" s="147">
        <v>40325</v>
      </c>
      <c r="J48" s="201">
        <v>107123</v>
      </c>
      <c r="K48" s="226" t="s">
        <v>274</v>
      </c>
      <c r="L48" s="147" t="s">
        <v>155</v>
      </c>
      <c r="M48" s="147" t="s">
        <v>235</v>
      </c>
      <c r="N48" s="553">
        <v>60</v>
      </c>
      <c r="O48" s="553">
        <v>1944</v>
      </c>
      <c r="P48" s="553">
        <v>37.75</v>
      </c>
      <c r="Q48" s="143">
        <v>112</v>
      </c>
      <c r="R48" s="136">
        <v>14</v>
      </c>
      <c r="S48" s="148">
        <v>7.6104000000000012</v>
      </c>
      <c r="T48" s="149">
        <v>453.6</v>
      </c>
      <c r="U48" s="136">
        <v>50</v>
      </c>
      <c r="V48" s="136">
        <v>50</v>
      </c>
      <c r="W48" s="136">
        <v>4</v>
      </c>
      <c r="X48" s="136">
        <v>1</v>
      </c>
      <c r="Y48" s="573">
        <v>845.60000000000014</v>
      </c>
      <c r="Z48" s="573">
        <v>211.40000000000003</v>
      </c>
      <c r="AA48" s="574">
        <v>972.44</v>
      </c>
      <c r="AB48" s="573">
        <v>243.11</v>
      </c>
      <c r="AC48" s="152" t="s">
        <v>830</v>
      </c>
      <c r="AD48" s="189">
        <v>40435</v>
      </c>
      <c r="AE48" s="230">
        <v>40449</v>
      </c>
      <c r="AF48" s="230">
        <v>40464</v>
      </c>
      <c r="AG48" s="277">
        <v>196</v>
      </c>
      <c r="AH48" s="230">
        <v>40476</v>
      </c>
      <c r="AI48" s="277">
        <v>784</v>
      </c>
      <c r="AJ48" s="230">
        <v>40492</v>
      </c>
      <c r="AK48" s="202">
        <v>40583</v>
      </c>
      <c r="AL48" s="202">
        <v>40557</v>
      </c>
      <c r="AM48" s="202">
        <v>40647</v>
      </c>
      <c r="AN48" s="251">
        <v>40659</v>
      </c>
      <c r="AO48" s="78">
        <v>224</v>
      </c>
      <c r="AP48" s="280">
        <v>40645</v>
      </c>
      <c r="AQ48" s="153">
        <v>11</v>
      </c>
      <c r="AR48" s="177">
        <v>3</v>
      </c>
      <c r="AS48" s="177" t="s">
        <v>554</v>
      </c>
      <c r="AT48" s="177"/>
      <c r="AU48" s="79"/>
      <c r="AV48" s="178" t="s">
        <v>155</v>
      </c>
      <c r="AW48" s="80">
        <v>100544869</v>
      </c>
      <c r="AX48" s="81">
        <v>1500</v>
      </c>
      <c r="AY48" s="82">
        <v>1340</v>
      </c>
      <c r="AZ48" s="178" t="s">
        <v>235</v>
      </c>
      <c r="BA48" s="83">
        <v>100316092</v>
      </c>
      <c r="BB48" s="84">
        <v>1000</v>
      </c>
      <c r="BC48" s="272">
        <v>450</v>
      </c>
    </row>
    <row r="49" spans="1:55" s="100" customFormat="1" ht="12.75" x14ac:dyDescent="0.25">
      <c r="A49" s="146">
        <v>2</v>
      </c>
      <c r="B49" s="136" t="s">
        <v>11</v>
      </c>
      <c r="C49" s="205" t="s">
        <v>223</v>
      </c>
      <c r="D49" s="138"/>
      <c r="E49" s="139">
        <v>3</v>
      </c>
      <c r="F49" s="140">
        <v>8</v>
      </c>
      <c r="G49" s="288"/>
      <c r="H49" s="142">
        <v>40664</v>
      </c>
      <c r="I49" s="147">
        <v>40325</v>
      </c>
      <c r="J49" s="201">
        <v>107119</v>
      </c>
      <c r="K49" s="226" t="s">
        <v>274</v>
      </c>
      <c r="L49" s="147" t="s">
        <v>229</v>
      </c>
      <c r="M49" s="147" t="s">
        <v>236</v>
      </c>
      <c r="N49" s="553">
        <v>60</v>
      </c>
      <c r="O49" s="553">
        <v>1944</v>
      </c>
      <c r="P49" s="553">
        <v>37.75</v>
      </c>
      <c r="Q49" s="143">
        <v>112</v>
      </c>
      <c r="R49" s="136">
        <v>6</v>
      </c>
      <c r="S49" s="148">
        <v>2.8992000000000004</v>
      </c>
      <c r="T49" s="149">
        <v>194.4</v>
      </c>
      <c r="U49" s="136">
        <v>50</v>
      </c>
      <c r="V49" s="136">
        <v>50</v>
      </c>
      <c r="W49" s="136">
        <v>4</v>
      </c>
      <c r="X49" s="136">
        <v>1</v>
      </c>
      <c r="Y49" s="573">
        <v>362.40000000000003</v>
      </c>
      <c r="Z49" s="573">
        <v>90.600000000000009</v>
      </c>
      <c r="AA49" s="574">
        <v>416.76</v>
      </c>
      <c r="AB49" s="573">
        <v>104.19</v>
      </c>
      <c r="AC49" s="152" t="s">
        <v>830</v>
      </c>
      <c r="AD49" s="189">
        <v>40435</v>
      </c>
      <c r="AE49" s="230">
        <v>40449</v>
      </c>
      <c r="AF49" s="230">
        <v>40464</v>
      </c>
      <c r="AG49" s="277">
        <v>84</v>
      </c>
      <c r="AH49" s="230">
        <v>40476</v>
      </c>
      <c r="AI49" s="277">
        <v>324</v>
      </c>
      <c r="AJ49" s="230">
        <v>40493</v>
      </c>
      <c r="AK49" s="202">
        <v>40583</v>
      </c>
      <c r="AL49" s="202">
        <v>40569</v>
      </c>
      <c r="AM49" s="202">
        <v>40647</v>
      </c>
      <c r="AN49" s="251">
        <v>40659</v>
      </c>
      <c r="AO49" s="78">
        <v>224</v>
      </c>
      <c r="AP49" s="280">
        <v>40645</v>
      </c>
      <c r="AQ49" s="153">
        <v>4</v>
      </c>
      <c r="AR49" s="177">
        <v>1</v>
      </c>
      <c r="AS49" s="177" t="s">
        <v>554</v>
      </c>
      <c r="AT49" s="177"/>
      <c r="AU49" s="79"/>
      <c r="AV49" s="178" t="s">
        <v>229</v>
      </c>
      <c r="AW49" s="80">
        <v>100281350</v>
      </c>
      <c r="AX49" s="81">
        <v>1500</v>
      </c>
      <c r="AY49" s="82">
        <v>1370</v>
      </c>
      <c r="AZ49" s="178" t="s">
        <v>236</v>
      </c>
      <c r="BA49" s="83">
        <v>100575736</v>
      </c>
      <c r="BB49" s="84">
        <v>500</v>
      </c>
      <c r="BC49" s="272">
        <v>300</v>
      </c>
    </row>
    <row r="50" spans="1:55" s="100" customFormat="1" ht="12.75" x14ac:dyDescent="0.25">
      <c r="A50" s="146">
        <v>2</v>
      </c>
      <c r="B50" s="136" t="s">
        <v>11</v>
      </c>
      <c r="C50" s="205" t="s">
        <v>224</v>
      </c>
      <c r="D50" s="138"/>
      <c r="E50" s="139">
        <v>2</v>
      </c>
      <c r="F50" s="140">
        <v>8</v>
      </c>
      <c r="G50" s="288"/>
      <c r="H50" s="142">
        <v>40664</v>
      </c>
      <c r="I50" s="147">
        <v>40325</v>
      </c>
      <c r="J50" s="201">
        <v>107118</v>
      </c>
      <c r="K50" s="226" t="s">
        <v>274</v>
      </c>
      <c r="L50" s="147" t="s">
        <v>230</v>
      </c>
      <c r="M50" s="147" t="s">
        <v>237</v>
      </c>
      <c r="N50" s="553">
        <v>60</v>
      </c>
      <c r="O50" s="553">
        <v>1944</v>
      </c>
      <c r="P50" s="553">
        <v>37.75</v>
      </c>
      <c r="Q50" s="143">
        <v>112</v>
      </c>
      <c r="R50" s="136">
        <v>6</v>
      </c>
      <c r="S50" s="148">
        <v>2.8992000000000004</v>
      </c>
      <c r="T50" s="149">
        <v>194.4</v>
      </c>
      <c r="U50" s="136">
        <v>50</v>
      </c>
      <c r="V50" s="136">
        <v>50</v>
      </c>
      <c r="W50" s="136">
        <v>4</v>
      </c>
      <c r="X50" s="136">
        <v>1</v>
      </c>
      <c r="Y50" s="573">
        <v>362.40000000000003</v>
      </c>
      <c r="Z50" s="573">
        <v>90.600000000000009</v>
      </c>
      <c r="AA50" s="574">
        <v>416.76</v>
      </c>
      <c r="AB50" s="573">
        <v>104.19</v>
      </c>
      <c r="AC50" s="152" t="s">
        <v>830</v>
      </c>
      <c r="AD50" s="189">
        <v>40435</v>
      </c>
      <c r="AE50" s="230">
        <v>40449</v>
      </c>
      <c r="AF50" s="230">
        <v>40464</v>
      </c>
      <c r="AG50" s="277">
        <v>84</v>
      </c>
      <c r="AH50" s="230">
        <v>40476</v>
      </c>
      <c r="AI50" s="277">
        <v>324</v>
      </c>
      <c r="AJ50" s="230">
        <v>40493</v>
      </c>
      <c r="AK50" s="202">
        <v>40583</v>
      </c>
      <c r="AL50" s="202">
        <v>40557</v>
      </c>
      <c r="AM50" s="202">
        <v>40647</v>
      </c>
      <c r="AN50" s="251">
        <v>40659</v>
      </c>
      <c r="AO50" s="78">
        <v>224</v>
      </c>
      <c r="AP50" s="280">
        <v>40763</v>
      </c>
      <c r="AQ50" s="153">
        <v>6.3</v>
      </c>
      <c r="AR50" s="177">
        <v>4.3</v>
      </c>
      <c r="AS50" s="177" t="s">
        <v>554</v>
      </c>
      <c r="AT50" s="177"/>
      <c r="AU50" s="79"/>
      <c r="AV50" s="178" t="s">
        <v>230</v>
      </c>
      <c r="AW50" s="80">
        <v>100374875</v>
      </c>
      <c r="AX50" s="81">
        <v>500</v>
      </c>
      <c r="AY50" s="82"/>
      <c r="AZ50" s="178" t="s">
        <v>237</v>
      </c>
      <c r="BA50" s="83">
        <v>100608509</v>
      </c>
      <c r="BB50" s="84">
        <v>500</v>
      </c>
      <c r="BC50" s="272">
        <v>300</v>
      </c>
    </row>
    <row r="51" spans="1:55" s="100" customFormat="1" ht="12.75" x14ac:dyDescent="0.25">
      <c r="A51" s="146">
        <v>2</v>
      </c>
      <c r="B51" s="136" t="s">
        <v>11</v>
      </c>
      <c r="C51" s="205" t="s">
        <v>57</v>
      </c>
      <c r="D51" s="138"/>
      <c r="E51" s="139">
        <v>4</v>
      </c>
      <c r="F51" s="140">
        <v>6</v>
      </c>
      <c r="G51" s="288"/>
      <c r="H51" s="142">
        <v>40664</v>
      </c>
      <c r="I51" s="147">
        <v>40325</v>
      </c>
      <c r="J51" s="201">
        <v>107121</v>
      </c>
      <c r="K51" s="226">
        <v>40430</v>
      </c>
      <c r="L51" s="147" t="s">
        <v>184</v>
      </c>
      <c r="M51" s="147" t="s">
        <v>168</v>
      </c>
      <c r="N51" s="553">
        <v>60</v>
      </c>
      <c r="O51" s="553">
        <v>1944</v>
      </c>
      <c r="P51" s="553">
        <v>37.75</v>
      </c>
      <c r="Q51" s="143">
        <v>112</v>
      </c>
      <c r="R51" s="136">
        <v>12</v>
      </c>
      <c r="S51" s="148">
        <v>4.3487999999999998</v>
      </c>
      <c r="T51" s="149">
        <v>388.8</v>
      </c>
      <c r="U51" s="136">
        <v>50</v>
      </c>
      <c r="V51" s="136">
        <v>50</v>
      </c>
      <c r="W51" s="136">
        <v>4</v>
      </c>
      <c r="X51" s="136">
        <v>1</v>
      </c>
      <c r="Y51" s="573">
        <v>724.80000000000007</v>
      </c>
      <c r="Z51" s="573">
        <v>181.20000000000002</v>
      </c>
      <c r="AA51" s="574">
        <v>833.52</v>
      </c>
      <c r="AB51" s="573">
        <v>208.38</v>
      </c>
      <c r="AC51" s="152" t="s">
        <v>830</v>
      </c>
      <c r="AD51" s="189">
        <v>40435</v>
      </c>
      <c r="AE51" s="230">
        <v>40449</v>
      </c>
      <c r="AF51" s="230">
        <v>40464</v>
      </c>
      <c r="AG51" s="277">
        <v>168</v>
      </c>
      <c r="AH51" s="230">
        <v>40476</v>
      </c>
      <c r="AI51" s="277">
        <v>840</v>
      </c>
      <c r="AJ51" s="230">
        <v>40494</v>
      </c>
      <c r="AK51" s="202">
        <v>40583</v>
      </c>
      <c r="AL51" s="202">
        <v>40557</v>
      </c>
      <c r="AM51" s="202">
        <v>40647</v>
      </c>
      <c r="AN51" s="251">
        <v>40659</v>
      </c>
      <c r="AO51" s="78">
        <v>224</v>
      </c>
      <c r="AP51" s="280">
        <v>40589</v>
      </c>
      <c r="AQ51" s="153">
        <v>5</v>
      </c>
      <c r="AR51" s="177">
        <v>1</v>
      </c>
      <c r="AS51" s="177"/>
      <c r="AT51" s="177"/>
      <c r="AU51" s="79"/>
      <c r="AV51" s="178" t="s">
        <v>184</v>
      </c>
      <c r="AW51" s="80" t="s">
        <v>281</v>
      </c>
      <c r="AX51" s="81">
        <v>1500</v>
      </c>
      <c r="AY51" s="82"/>
      <c r="AZ51" s="178" t="s">
        <v>168</v>
      </c>
      <c r="BA51" s="83">
        <v>100521762</v>
      </c>
      <c r="BB51" s="249" t="s">
        <v>282</v>
      </c>
      <c r="BC51" s="272">
        <v>450</v>
      </c>
    </row>
    <row r="52" spans="1:55" ht="12.75" x14ac:dyDescent="0.25">
      <c r="A52" s="146">
        <v>2</v>
      </c>
      <c r="B52" s="136" t="s">
        <v>25</v>
      </c>
      <c r="C52" s="137" t="s">
        <v>283</v>
      </c>
      <c r="D52" s="138"/>
      <c r="E52" s="139">
        <v>10</v>
      </c>
      <c r="F52" s="140">
        <v>10</v>
      </c>
      <c r="G52" s="288">
        <v>1</v>
      </c>
      <c r="H52" s="142">
        <v>40695</v>
      </c>
      <c r="I52" s="147">
        <v>40438</v>
      </c>
      <c r="J52" s="201">
        <v>108117</v>
      </c>
      <c r="K52" s="226" t="s">
        <v>364</v>
      </c>
      <c r="L52" s="147" t="s">
        <v>286</v>
      </c>
      <c r="M52" s="147" t="s">
        <v>287</v>
      </c>
      <c r="N52" s="553">
        <v>60</v>
      </c>
      <c r="O52" s="553">
        <v>1944</v>
      </c>
      <c r="P52" s="553">
        <v>37.75</v>
      </c>
      <c r="Q52" s="143">
        <v>113</v>
      </c>
      <c r="R52" s="136">
        <v>14</v>
      </c>
      <c r="S52" s="148">
        <v>8.8083333333333336</v>
      </c>
      <c r="T52" s="149">
        <v>453.6</v>
      </c>
      <c r="U52" s="136">
        <v>50</v>
      </c>
      <c r="V52" s="136">
        <v>50</v>
      </c>
      <c r="W52" s="136">
        <v>5</v>
      </c>
      <c r="X52" s="136">
        <v>1</v>
      </c>
      <c r="Y52" s="573">
        <v>880.83333333333337</v>
      </c>
      <c r="Z52" s="573">
        <v>176.16666666666666</v>
      </c>
      <c r="AA52" s="574">
        <v>1012.9583333333333</v>
      </c>
      <c r="AB52" s="573">
        <v>202.59166666666664</v>
      </c>
      <c r="AC52" s="152" t="s">
        <v>829</v>
      </c>
      <c r="AD52" s="189">
        <v>40467</v>
      </c>
      <c r="AE52" s="230">
        <v>40477</v>
      </c>
      <c r="AF52" s="230">
        <v>40502</v>
      </c>
      <c r="AG52" s="277">
        <v>196</v>
      </c>
      <c r="AH52" s="230">
        <v>40511</v>
      </c>
      <c r="AI52" s="277">
        <v>1064</v>
      </c>
      <c r="AJ52" s="230">
        <v>40549</v>
      </c>
      <c r="AK52" s="202">
        <v>40652</v>
      </c>
      <c r="AL52" s="202">
        <v>40620</v>
      </c>
      <c r="AM52" s="251">
        <v>40716</v>
      </c>
      <c r="AN52" s="251">
        <v>40743</v>
      </c>
      <c r="AO52" s="78">
        <v>276</v>
      </c>
      <c r="AP52" s="280">
        <v>40763</v>
      </c>
      <c r="AQ52" s="153">
        <v>11.4</v>
      </c>
      <c r="AR52" s="177">
        <v>1.4000000000000004</v>
      </c>
      <c r="AS52" s="177" t="s">
        <v>554</v>
      </c>
      <c r="AT52" s="177"/>
      <c r="AU52" s="79"/>
      <c r="AV52" s="178" t="s">
        <v>286</v>
      </c>
      <c r="AW52" s="80">
        <v>100613817</v>
      </c>
      <c r="AX52" s="81">
        <v>2000</v>
      </c>
      <c r="AY52" s="82"/>
      <c r="AZ52" s="178" t="s">
        <v>287</v>
      </c>
      <c r="BA52" s="83">
        <v>100619475</v>
      </c>
      <c r="BB52" s="84" t="s">
        <v>365</v>
      </c>
      <c r="BC52" s="270"/>
    </row>
    <row r="53" spans="1:55" ht="12.75" x14ac:dyDescent="0.25">
      <c r="A53" s="146">
        <v>2</v>
      </c>
      <c r="B53" s="136" t="s">
        <v>25</v>
      </c>
      <c r="C53" s="137" t="s">
        <v>284</v>
      </c>
      <c r="D53" s="138"/>
      <c r="E53" s="139">
        <v>15</v>
      </c>
      <c r="F53" s="140">
        <v>8</v>
      </c>
      <c r="G53" s="288">
        <v>1</v>
      </c>
      <c r="H53" s="142">
        <v>40695</v>
      </c>
      <c r="I53" s="147">
        <v>40438</v>
      </c>
      <c r="J53" s="201">
        <v>108115</v>
      </c>
      <c r="K53" s="226" t="s">
        <v>364</v>
      </c>
      <c r="L53" s="147" t="s">
        <v>286</v>
      </c>
      <c r="M53" s="147" t="s">
        <v>170</v>
      </c>
      <c r="N53" s="553">
        <v>60</v>
      </c>
      <c r="O53" s="553">
        <v>1944</v>
      </c>
      <c r="P53" s="553">
        <v>37.75</v>
      </c>
      <c r="Q53" s="143">
        <v>113</v>
      </c>
      <c r="R53" s="136">
        <v>30</v>
      </c>
      <c r="S53" s="148">
        <v>15.100000000000001</v>
      </c>
      <c r="T53" s="149">
        <v>972</v>
      </c>
      <c r="U53" s="136">
        <v>50</v>
      </c>
      <c r="V53" s="136">
        <v>50</v>
      </c>
      <c r="W53" s="136">
        <v>5</v>
      </c>
      <c r="X53" s="136">
        <v>1</v>
      </c>
      <c r="Y53" s="573">
        <v>1887.5000000000002</v>
      </c>
      <c r="Z53" s="573">
        <v>377.49999999999994</v>
      </c>
      <c r="AA53" s="574">
        <v>2170.625</v>
      </c>
      <c r="AB53" s="573">
        <v>434.12499999999989</v>
      </c>
      <c r="AC53" s="152" t="s">
        <v>829</v>
      </c>
      <c r="AD53" s="189">
        <v>40467</v>
      </c>
      <c r="AE53" s="230">
        <v>40477</v>
      </c>
      <c r="AF53" s="230">
        <v>40502</v>
      </c>
      <c r="AG53" s="277">
        <v>420</v>
      </c>
      <c r="AH53" s="230">
        <v>40511</v>
      </c>
      <c r="AI53" s="277">
        <v>2009</v>
      </c>
      <c r="AJ53" s="230">
        <v>40549</v>
      </c>
      <c r="AK53" s="202">
        <v>40652</v>
      </c>
      <c r="AL53" s="202">
        <v>40620</v>
      </c>
      <c r="AM53" s="251">
        <v>40716</v>
      </c>
      <c r="AN53" s="251">
        <v>40743</v>
      </c>
      <c r="AO53" s="78">
        <v>276</v>
      </c>
      <c r="AP53" s="280">
        <v>40763</v>
      </c>
      <c r="AQ53" s="153">
        <v>24.4</v>
      </c>
      <c r="AR53" s="177">
        <v>9.3999999999999986</v>
      </c>
      <c r="AS53" s="177" t="s">
        <v>554</v>
      </c>
      <c r="AT53" s="177"/>
      <c r="AU53" s="79"/>
      <c r="AV53" s="178" t="s">
        <v>286</v>
      </c>
      <c r="AW53" s="80" t="s">
        <v>366</v>
      </c>
      <c r="AX53" s="81" t="s">
        <v>367</v>
      </c>
      <c r="AY53" s="82"/>
      <c r="AZ53" s="178" t="s">
        <v>170</v>
      </c>
      <c r="BA53" s="83">
        <v>100599348</v>
      </c>
      <c r="BB53" s="84">
        <v>1000</v>
      </c>
      <c r="BC53" s="270"/>
    </row>
    <row r="54" spans="1:55" ht="12.75" x14ac:dyDescent="0.25">
      <c r="A54" s="146">
        <v>2</v>
      </c>
      <c r="B54" s="136" t="s">
        <v>25</v>
      </c>
      <c r="C54" s="137" t="s">
        <v>302</v>
      </c>
      <c r="D54" s="138"/>
      <c r="E54" s="139">
        <v>8</v>
      </c>
      <c r="F54" s="140">
        <v>8</v>
      </c>
      <c r="G54" s="288">
        <v>1</v>
      </c>
      <c r="H54" s="142">
        <v>40695</v>
      </c>
      <c r="I54" s="147">
        <v>40438</v>
      </c>
      <c r="J54" s="201">
        <v>108109</v>
      </c>
      <c r="K54" s="226" t="s">
        <v>364</v>
      </c>
      <c r="L54" s="147" t="s">
        <v>303</v>
      </c>
      <c r="M54" s="147" t="s">
        <v>304</v>
      </c>
      <c r="N54" s="553">
        <v>60</v>
      </c>
      <c r="O54" s="553">
        <v>1944</v>
      </c>
      <c r="P54" s="553">
        <v>37.75</v>
      </c>
      <c r="Q54" s="143">
        <v>113</v>
      </c>
      <c r="R54" s="136">
        <v>16</v>
      </c>
      <c r="S54" s="148">
        <v>8.0533333333333346</v>
      </c>
      <c r="T54" s="149">
        <v>518.4</v>
      </c>
      <c r="U54" s="136">
        <v>50</v>
      </c>
      <c r="V54" s="136">
        <v>50</v>
      </c>
      <c r="W54" s="136">
        <v>5</v>
      </c>
      <c r="X54" s="136">
        <v>1</v>
      </c>
      <c r="Y54" s="573">
        <v>1006.6666666666667</v>
      </c>
      <c r="Z54" s="573">
        <v>201.33333333333331</v>
      </c>
      <c r="AA54" s="574">
        <v>1157.6666666666667</v>
      </c>
      <c r="AB54" s="573">
        <v>231.5333333333333</v>
      </c>
      <c r="AC54" s="152" t="s">
        <v>829</v>
      </c>
      <c r="AD54" s="189">
        <v>40467</v>
      </c>
      <c r="AE54" s="230">
        <v>40477</v>
      </c>
      <c r="AF54" s="230">
        <v>40502</v>
      </c>
      <c r="AG54" s="277">
        <v>224</v>
      </c>
      <c r="AH54" s="230">
        <v>40511</v>
      </c>
      <c r="AI54" s="277">
        <v>1103</v>
      </c>
      <c r="AJ54" s="230">
        <v>40549</v>
      </c>
      <c r="AK54" s="202">
        <v>40652</v>
      </c>
      <c r="AL54" s="202">
        <v>40632</v>
      </c>
      <c r="AM54" s="251">
        <v>40716</v>
      </c>
      <c r="AN54" s="251">
        <v>40743</v>
      </c>
      <c r="AO54" s="78">
        <v>276</v>
      </c>
      <c r="AP54" s="280">
        <v>40711</v>
      </c>
      <c r="AQ54" s="153">
        <v>5.8</v>
      </c>
      <c r="AR54" s="177">
        <v>-2.2000000000000002</v>
      </c>
      <c r="AS54" s="177" t="s">
        <v>555</v>
      </c>
      <c r="AT54" s="177"/>
      <c r="AU54" s="79"/>
      <c r="AV54" s="178" t="s">
        <v>303</v>
      </c>
      <c r="AW54" s="80">
        <v>100619464</v>
      </c>
      <c r="AX54" s="81" t="s">
        <v>368</v>
      </c>
      <c r="AY54" s="82"/>
      <c r="AZ54" s="178" t="s">
        <v>304</v>
      </c>
      <c r="BA54" s="83">
        <v>100619469</v>
      </c>
      <c r="BB54" s="84" t="s">
        <v>365</v>
      </c>
      <c r="BC54" s="270"/>
    </row>
    <row r="55" spans="1:55" ht="12.75" x14ac:dyDescent="0.25">
      <c r="A55" s="146">
        <v>2</v>
      </c>
      <c r="B55" s="136" t="s">
        <v>25</v>
      </c>
      <c r="C55" s="137" t="s">
        <v>241</v>
      </c>
      <c r="D55" s="138"/>
      <c r="E55" s="139">
        <v>5</v>
      </c>
      <c r="F55" s="140">
        <v>9</v>
      </c>
      <c r="G55" s="288">
        <v>1</v>
      </c>
      <c r="H55" s="142">
        <v>40695</v>
      </c>
      <c r="I55" s="147">
        <v>40317</v>
      </c>
      <c r="J55" s="201">
        <v>107056</v>
      </c>
      <c r="K55" s="226"/>
      <c r="L55" s="147" t="s">
        <v>244</v>
      </c>
      <c r="M55" s="147" t="s">
        <v>245</v>
      </c>
      <c r="N55" s="553">
        <v>60</v>
      </c>
      <c r="O55" s="553">
        <v>1944</v>
      </c>
      <c r="P55" s="553">
        <v>37.75</v>
      </c>
      <c r="Q55" s="143">
        <v>114</v>
      </c>
      <c r="R55" s="136">
        <v>12</v>
      </c>
      <c r="S55" s="148">
        <v>6.7949999999999999</v>
      </c>
      <c r="T55" s="149">
        <v>388.8</v>
      </c>
      <c r="U55" s="136">
        <v>50</v>
      </c>
      <c r="V55" s="136">
        <v>50</v>
      </c>
      <c r="W55" s="136">
        <v>5</v>
      </c>
      <c r="X55" s="136">
        <v>1</v>
      </c>
      <c r="Y55" s="573">
        <v>755</v>
      </c>
      <c r="Z55" s="573">
        <v>151</v>
      </c>
      <c r="AA55" s="574">
        <v>868.24999999999989</v>
      </c>
      <c r="AB55" s="573">
        <v>173.64999999999998</v>
      </c>
      <c r="AC55" s="152" t="s">
        <v>829</v>
      </c>
      <c r="AD55" s="189">
        <v>40477</v>
      </c>
      <c r="AE55" s="230">
        <v>40484</v>
      </c>
      <c r="AF55" s="230">
        <v>40508</v>
      </c>
      <c r="AG55" s="277">
        <v>152</v>
      </c>
      <c r="AH55" s="230">
        <v>40895</v>
      </c>
      <c r="AI55" s="277">
        <v>671</v>
      </c>
      <c r="AJ55" s="202">
        <v>40570</v>
      </c>
      <c r="AK55" s="202">
        <v>40686</v>
      </c>
      <c r="AL55" s="202">
        <v>40652</v>
      </c>
      <c r="AM55" s="251">
        <v>40750</v>
      </c>
      <c r="AN55" s="77">
        <v>40757</v>
      </c>
      <c r="AO55" s="78">
        <v>280</v>
      </c>
      <c r="AP55" s="280">
        <v>40763</v>
      </c>
      <c r="AQ55" s="153">
        <v>8.9</v>
      </c>
      <c r="AR55" s="177">
        <v>3.9000000000000004</v>
      </c>
      <c r="AS55" s="177" t="s">
        <v>554</v>
      </c>
      <c r="AT55" s="177"/>
      <c r="AU55" s="79"/>
      <c r="AV55" s="178" t="s">
        <v>244</v>
      </c>
      <c r="AW55" s="80"/>
      <c r="AX55" s="81"/>
      <c r="AY55" s="82"/>
      <c r="AZ55" s="178" t="s">
        <v>245</v>
      </c>
      <c r="BA55" s="83"/>
      <c r="BB55" s="84"/>
      <c r="BC55" s="270"/>
    </row>
    <row r="56" spans="1:55" ht="12.75" x14ac:dyDescent="0.25">
      <c r="A56" s="146">
        <v>2</v>
      </c>
      <c r="B56" s="136" t="s">
        <v>25</v>
      </c>
      <c r="C56" s="137" t="s">
        <v>242</v>
      </c>
      <c r="D56" s="138"/>
      <c r="E56" s="139">
        <v>5</v>
      </c>
      <c r="F56" s="140">
        <v>8</v>
      </c>
      <c r="G56" s="288">
        <v>1</v>
      </c>
      <c r="H56" s="142">
        <v>40725</v>
      </c>
      <c r="I56" s="147">
        <v>40317</v>
      </c>
      <c r="J56" s="201">
        <v>107057</v>
      </c>
      <c r="K56" s="226" t="s">
        <v>268</v>
      </c>
      <c r="L56" s="147" t="s">
        <v>246</v>
      </c>
      <c r="M56" s="147" t="s">
        <v>247</v>
      </c>
      <c r="N56" s="553">
        <v>60</v>
      </c>
      <c r="O56" s="553">
        <v>1944</v>
      </c>
      <c r="P56" s="553">
        <v>37.75</v>
      </c>
      <c r="Q56" s="143">
        <v>114</v>
      </c>
      <c r="R56" s="136">
        <v>13</v>
      </c>
      <c r="S56" s="148">
        <v>6.5433333333333339</v>
      </c>
      <c r="T56" s="149">
        <v>421.2</v>
      </c>
      <c r="U56" s="136">
        <v>50</v>
      </c>
      <c r="V56" s="136">
        <v>50</v>
      </c>
      <c r="W56" s="136">
        <v>5</v>
      </c>
      <c r="X56" s="136">
        <v>1</v>
      </c>
      <c r="Y56" s="573">
        <v>817.91666666666674</v>
      </c>
      <c r="Z56" s="573">
        <v>163.58333333333331</v>
      </c>
      <c r="AA56" s="574">
        <v>940.60416666666663</v>
      </c>
      <c r="AB56" s="573">
        <v>188.12083333333331</v>
      </c>
      <c r="AC56" s="152" t="s">
        <v>829</v>
      </c>
      <c r="AD56" s="189">
        <v>40477</v>
      </c>
      <c r="AE56" s="230">
        <v>40484</v>
      </c>
      <c r="AF56" s="230">
        <v>40508</v>
      </c>
      <c r="AG56" s="277">
        <v>190</v>
      </c>
      <c r="AH56" s="230">
        <v>40894</v>
      </c>
      <c r="AI56" s="277">
        <v>841</v>
      </c>
      <c r="AJ56" s="202">
        <v>40570</v>
      </c>
      <c r="AK56" s="202">
        <v>40686</v>
      </c>
      <c r="AL56" s="202">
        <v>40652</v>
      </c>
      <c r="AM56" s="251">
        <v>40750</v>
      </c>
      <c r="AN56" s="77">
        <v>40757</v>
      </c>
      <c r="AO56" s="78">
        <v>280</v>
      </c>
      <c r="AP56" s="280">
        <v>40763</v>
      </c>
      <c r="AQ56" s="153">
        <v>7.6</v>
      </c>
      <c r="AR56" s="177">
        <v>2.5999999999999996</v>
      </c>
      <c r="AS56" s="177" t="s">
        <v>554</v>
      </c>
      <c r="AT56" s="177"/>
      <c r="AU56" s="79"/>
      <c r="AV56" s="178" t="s">
        <v>246</v>
      </c>
      <c r="AW56" s="80">
        <v>100532060</v>
      </c>
      <c r="AX56" s="81">
        <v>1000</v>
      </c>
      <c r="AY56" s="82"/>
      <c r="AZ56" s="178" t="s">
        <v>247</v>
      </c>
      <c r="BA56" s="83">
        <v>100580713</v>
      </c>
      <c r="BB56" s="84">
        <v>500</v>
      </c>
      <c r="BC56" s="270"/>
    </row>
    <row r="57" spans="1:55" ht="12.75" x14ac:dyDescent="0.25">
      <c r="A57" s="146">
        <v>2</v>
      </c>
      <c r="B57" s="136" t="s">
        <v>25</v>
      </c>
      <c r="C57" s="137" t="s">
        <v>243</v>
      </c>
      <c r="D57" s="138"/>
      <c r="E57" s="139">
        <v>10</v>
      </c>
      <c r="F57" s="140">
        <v>8</v>
      </c>
      <c r="G57" s="288">
        <v>1</v>
      </c>
      <c r="H57" s="142">
        <v>40725</v>
      </c>
      <c r="I57" s="147">
        <v>40317</v>
      </c>
      <c r="J57" s="201">
        <v>107054</v>
      </c>
      <c r="K57" s="226"/>
      <c r="L57" s="147" t="s">
        <v>248</v>
      </c>
      <c r="M57" s="147" t="s">
        <v>249</v>
      </c>
      <c r="N57" s="553">
        <v>60</v>
      </c>
      <c r="O57" s="553">
        <v>1944</v>
      </c>
      <c r="P57" s="553">
        <v>37.75</v>
      </c>
      <c r="Q57" s="143">
        <v>114</v>
      </c>
      <c r="R57" s="136">
        <v>23</v>
      </c>
      <c r="S57" s="148">
        <v>11.576666666666668</v>
      </c>
      <c r="T57" s="149">
        <v>745.2</v>
      </c>
      <c r="U57" s="136">
        <v>50</v>
      </c>
      <c r="V57" s="136">
        <v>50</v>
      </c>
      <c r="W57" s="136">
        <v>5</v>
      </c>
      <c r="X57" s="136">
        <v>1</v>
      </c>
      <c r="Y57" s="573">
        <v>1447.0833333333335</v>
      </c>
      <c r="Z57" s="573">
        <v>289.41666666666663</v>
      </c>
      <c r="AA57" s="574">
        <v>1664.1458333333335</v>
      </c>
      <c r="AB57" s="573">
        <v>332.82916666666659</v>
      </c>
      <c r="AC57" s="152" t="s">
        <v>829</v>
      </c>
      <c r="AD57" s="189">
        <v>40477</v>
      </c>
      <c r="AE57" s="230">
        <v>40484</v>
      </c>
      <c r="AF57" s="230">
        <v>40508</v>
      </c>
      <c r="AG57" s="277">
        <v>330</v>
      </c>
      <c r="AH57" s="230">
        <v>40890</v>
      </c>
      <c r="AI57" s="277">
        <v>1395</v>
      </c>
      <c r="AJ57" s="202">
        <v>40570</v>
      </c>
      <c r="AK57" s="202">
        <v>40686</v>
      </c>
      <c r="AL57" s="202">
        <v>40652</v>
      </c>
      <c r="AM57" s="251">
        <v>40750</v>
      </c>
      <c r="AN57" s="77">
        <v>40757</v>
      </c>
      <c r="AO57" s="78">
        <v>280</v>
      </c>
      <c r="AP57" s="280">
        <v>40763</v>
      </c>
      <c r="AQ57" s="153">
        <v>12.9</v>
      </c>
      <c r="AR57" s="177">
        <v>2.9000000000000004</v>
      </c>
      <c r="AS57" s="177" t="s">
        <v>554</v>
      </c>
      <c r="AT57" s="177"/>
      <c r="AU57" s="79"/>
      <c r="AV57" s="178" t="s">
        <v>248</v>
      </c>
      <c r="AW57" s="80">
        <v>100570931</v>
      </c>
      <c r="AX57" s="81">
        <v>2000</v>
      </c>
      <c r="AY57" s="82"/>
      <c r="AZ57" s="178" t="s">
        <v>249</v>
      </c>
      <c r="BA57" s="80">
        <v>100570936</v>
      </c>
      <c r="BB57" s="84">
        <v>1000</v>
      </c>
      <c r="BC57" s="270"/>
    </row>
    <row r="58" spans="1:55" s="100" customFormat="1" ht="12.75" x14ac:dyDescent="0.25">
      <c r="A58" s="146">
        <v>2</v>
      </c>
      <c r="B58" s="136" t="s">
        <v>25</v>
      </c>
      <c r="C58" s="137" t="s">
        <v>250</v>
      </c>
      <c r="D58" s="138"/>
      <c r="E58" s="139">
        <v>5</v>
      </c>
      <c r="F58" s="140">
        <v>8</v>
      </c>
      <c r="G58" s="288">
        <v>0.5</v>
      </c>
      <c r="H58" s="142">
        <v>40664</v>
      </c>
      <c r="I58" s="147">
        <v>40317</v>
      </c>
      <c r="J58" s="201">
        <v>107060</v>
      </c>
      <c r="K58" s="226" t="s">
        <v>268</v>
      </c>
      <c r="L58" s="147" t="s">
        <v>136</v>
      </c>
      <c r="M58" s="147" t="s">
        <v>251</v>
      </c>
      <c r="N58" s="553">
        <v>60</v>
      </c>
      <c r="O58" s="553">
        <v>1944</v>
      </c>
      <c r="P58" s="553">
        <v>37.75</v>
      </c>
      <c r="Q58" s="143">
        <v>114</v>
      </c>
      <c r="R58" s="136">
        <v>12</v>
      </c>
      <c r="S58" s="148">
        <v>6.04</v>
      </c>
      <c r="T58" s="149">
        <v>388.8</v>
      </c>
      <c r="U58" s="136">
        <v>50</v>
      </c>
      <c r="V58" s="136">
        <v>50</v>
      </c>
      <c r="W58" s="136">
        <v>5</v>
      </c>
      <c r="X58" s="136">
        <v>1</v>
      </c>
      <c r="Y58" s="573">
        <v>755</v>
      </c>
      <c r="Z58" s="573">
        <v>151</v>
      </c>
      <c r="AA58" s="574">
        <v>1736.4999999999998</v>
      </c>
      <c r="AB58" s="573">
        <v>173.64999999999998</v>
      </c>
      <c r="AC58" s="152" t="s">
        <v>829</v>
      </c>
      <c r="AD58" s="189">
        <v>40477</v>
      </c>
      <c r="AE58" s="230">
        <v>40484</v>
      </c>
      <c r="AF58" s="230">
        <v>40508</v>
      </c>
      <c r="AG58" s="277">
        <v>150</v>
      </c>
      <c r="AH58" s="230">
        <v>40895</v>
      </c>
      <c r="AI58" s="277">
        <v>788</v>
      </c>
      <c r="AJ58" s="202">
        <v>40568</v>
      </c>
      <c r="AK58" s="202">
        <v>40681</v>
      </c>
      <c r="AL58" s="202">
        <v>40652</v>
      </c>
      <c r="AM58" s="251">
        <v>40750</v>
      </c>
      <c r="AN58" s="77">
        <v>40757</v>
      </c>
      <c r="AO58" s="78">
        <v>280</v>
      </c>
      <c r="AP58" s="280">
        <v>40763</v>
      </c>
      <c r="AQ58" s="153">
        <v>5.9</v>
      </c>
      <c r="AR58" s="177">
        <v>0.90000000000000036</v>
      </c>
      <c r="AS58" s="177" t="s">
        <v>555</v>
      </c>
      <c r="AT58" s="177"/>
      <c r="AU58" s="79"/>
      <c r="AV58" s="178" t="s">
        <v>136</v>
      </c>
      <c r="AW58" s="80">
        <v>100461580</v>
      </c>
      <c r="AX58" s="81">
        <v>3000</v>
      </c>
      <c r="AY58" s="82"/>
      <c r="AZ58" s="178" t="s">
        <v>251</v>
      </c>
      <c r="BA58" s="83">
        <v>100170874</v>
      </c>
      <c r="BB58" s="84">
        <v>500</v>
      </c>
      <c r="BC58" s="270"/>
    </row>
    <row r="59" spans="1:55" s="100" customFormat="1" x14ac:dyDescent="0.25">
      <c r="A59" s="146">
        <v>2</v>
      </c>
      <c r="B59" s="136" t="s">
        <v>11</v>
      </c>
      <c r="C59" s="205" t="s">
        <v>330</v>
      </c>
      <c r="D59" s="258"/>
      <c r="E59" s="259">
        <v>8</v>
      </c>
      <c r="F59" s="75">
        <v>2</v>
      </c>
      <c r="G59" s="290"/>
      <c r="H59" s="260">
        <v>40909</v>
      </c>
      <c r="I59" s="261">
        <v>40464</v>
      </c>
      <c r="J59" s="201">
        <v>108460</v>
      </c>
      <c r="K59" s="262" t="s">
        <v>395</v>
      </c>
      <c r="L59" s="147" t="s">
        <v>331</v>
      </c>
      <c r="M59" s="147" t="s">
        <v>332</v>
      </c>
      <c r="N59" s="553">
        <v>60</v>
      </c>
      <c r="O59" s="553">
        <v>1944</v>
      </c>
      <c r="P59" s="553">
        <v>37.75</v>
      </c>
      <c r="Q59" s="143">
        <v>115</v>
      </c>
      <c r="R59" s="136">
        <v>60</v>
      </c>
      <c r="S59" s="148">
        <v>7.7657142857142851</v>
      </c>
      <c r="T59" s="149">
        <v>1944</v>
      </c>
      <c r="U59" s="136">
        <v>50</v>
      </c>
      <c r="V59" s="136">
        <v>50</v>
      </c>
      <c r="W59" s="136">
        <v>6</v>
      </c>
      <c r="X59" s="136">
        <v>1</v>
      </c>
      <c r="Y59" s="573">
        <v>3882.8571428571427</v>
      </c>
      <c r="Z59" s="573">
        <v>647.14285714285711</v>
      </c>
      <c r="AA59" s="574">
        <v>4465.2857142857138</v>
      </c>
      <c r="AB59" s="573">
        <v>744.21428571428567</v>
      </c>
      <c r="AC59" s="152" t="s">
        <v>830</v>
      </c>
      <c r="AD59" s="183">
        <v>40571</v>
      </c>
      <c r="AE59" s="202">
        <v>40585</v>
      </c>
      <c r="AF59" s="202">
        <v>40604</v>
      </c>
      <c r="AG59" s="586">
        <v>600</v>
      </c>
      <c r="AH59" s="202">
        <v>40616</v>
      </c>
      <c r="AI59" s="586">
        <v>3900</v>
      </c>
      <c r="AJ59" s="202">
        <v>40637</v>
      </c>
      <c r="AK59" s="202">
        <v>40690</v>
      </c>
      <c r="AL59" s="202">
        <v>40690</v>
      </c>
      <c r="AM59" s="251">
        <v>40759</v>
      </c>
      <c r="AN59" s="251">
        <v>40787</v>
      </c>
      <c r="AO59" s="78">
        <v>216</v>
      </c>
      <c r="AP59" s="280">
        <v>40763</v>
      </c>
      <c r="AQ59" s="153">
        <v>3</v>
      </c>
      <c r="AR59" s="177">
        <v>-5</v>
      </c>
      <c r="AS59" s="177" t="s">
        <v>520</v>
      </c>
      <c r="AT59" s="177"/>
      <c r="AU59" s="79"/>
      <c r="AV59" s="178" t="s">
        <v>331</v>
      </c>
      <c r="AW59" s="80">
        <v>100622247</v>
      </c>
      <c r="AX59" s="81" t="s">
        <v>396</v>
      </c>
      <c r="AY59" s="82"/>
      <c r="AZ59" s="178" t="s">
        <v>332</v>
      </c>
      <c r="BA59" s="268">
        <v>100416257</v>
      </c>
      <c r="BB59" s="84">
        <v>3000</v>
      </c>
      <c r="BC59" s="270"/>
    </row>
    <row r="60" spans="1:55" s="100" customFormat="1" ht="12.75" x14ac:dyDescent="0.25">
      <c r="A60" s="146">
        <v>2</v>
      </c>
      <c r="B60" s="136" t="s">
        <v>11</v>
      </c>
      <c r="C60" s="137" t="s">
        <v>252</v>
      </c>
      <c r="D60" s="138"/>
      <c r="E60" s="207">
        <v>11</v>
      </c>
      <c r="F60" s="140">
        <v>8</v>
      </c>
      <c r="G60" s="288"/>
      <c r="H60" s="142">
        <v>40664</v>
      </c>
      <c r="I60" s="147">
        <v>40325</v>
      </c>
      <c r="J60" s="201">
        <v>107122</v>
      </c>
      <c r="K60" s="226" t="s">
        <v>274</v>
      </c>
      <c r="L60" s="147" t="s">
        <v>255</v>
      </c>
      <c r="M60" s="147" t="s">
        <v>256</v>
      </c>
      <c r="N60" s="553">
        <v>40</v>
      </c>
      <c r="O60" s="553">
        <v>1296</v>
      </c>
      <c r="P60" s="553">
        <v>37.75</v>
      </c>
      <c r="Q60" s="143">
        <v>116</v>
      </c>
      <c r="R60" s="136">
        <v>21</v>
      </c>
      <c r="S60" s="148">
        <v>10.147200000000002</v>
      </c>
      <c r="T60" s="149">
        <v>680.4</v>
      </c>
      <c r="U60" s="136">
        <v>50</v>
      </c>
      <c r="V60" s="136">
        <v>50</v>
      </c>
      <c r="W60" s="136">
        <v>4</v>
      </c>
      <c r="X60" s="136">
        <v>1</v>
      </c>
      <c r="Y60" s="573">
        <v>1268.4000000000001</v>
      </c>
      <c r="Z60" s="573">
        <v>317.10000000000002</v>
      </c>
      <c r="AA60" s="574">
        <v>1458.66</v>
      </c>
      <c r="AB60" s="573">
        <v>364.66500000000002</v>
      </c>
      <c r="AC60" s="152" t="s">
        <v>830</v>
      </c>
      <c r="AD60" s="189">
        <v>40437</v>
      </c>
      <c r="AE60" s="230">
        <v>40451</v>
      </c>
      <c r="AF60" s="230">
        <v>40464</v>
      </c>
      <c r="AG60" s="277">
        <v>280</v>
      </c>
      <c r="AH60" s="230">
        <v>40842</v>
      </c>
      <c r="AI60" s="277">
        <v>1200</v>
      </c>
      <c r="AJ60" s="230">
        <v>40499</v>
      </c>
      <c r="AK60" s="202">
        <v>40589</v>
      </c>
      <c r="AL60" s="202">
        <v>40554</v>
      </c>
      <c r="AM60" s="202">
        <v>40647</v>
      </c>
      <c r="AN60" s="251">
        <v>40665</v>
      </c>
      <c r="AO60" s="78">
        <v>228</v>
      </c>
      <c r="AP60" s="280">
        <v>40673</v>
      </c>
      <c r="AQ60" s="153">
        <v>21</v>
      </c>
      <c r="AR60" s="177">
        <v>10</v>
      </c>
      <c r="AS60" s="177"/>
      <c r="AT60" s="177" t="s">
        <v>383</v>
      </c>
      <c r="AU60" s="79"/>
      <c r="AV60" s="178" t="s">
        <v>255</v>
      </c>
      <c r="AW60" s="80" t="s">
        <v>275</v>
      </c>
      <c r="AX60" s="81">
        <v>4000</v>
      </c>
      <c r="AY60" s="82"/>
      <c r="AZ60" s="178" t="s">
        <v>256</v>
      </c>
      <c r="BA60" s="83">
        <v>100374539</v>
      </c>
      <c r="BB60" s="84">
        <v>1000</v>
      </c>
      <c r="BC60" s="272">
        <v>900</v>
      </c>
    </row>
    <row r="61" spans="1:55" s="100" customFormat="1" ht="12.75" x14ac:dyDescent="0.25">
      <c r="A61" s="146">
        <v>2</v>
      </c>
      <c r="B61" s="136" t="s">
        <v>11</v>
      </c>
      <c r="C61" s="137" t="s">
        <v>253</v>
      </c>
      <c r="D61" s="138"/>
      <c r="E61" s="207">
        <v>9</v>
      </c>
      <c r="F61" s="140">
        <v>8</v>
      </c>
      <c r="G61" s="288"/>
      <c r="H61" s="142">
        <v>40664</v>
      </c>
      <c r="I61" s="147">
        <v>40325</v>
      </c>
      <c r="J61" s="201">
        <v>107131</v>
      </c>
      <c r="K61" s="226" t="s">
        <v>314</v>
      </c>
      <c r="L61" s="147" t="s">
        <v>257</v>
      </c>
      <c r="M61" s="147" t="s">
        <v>258</v>
      </c>
      <c r="N61" s="553">
        <v>40</v>
      </c>
      <c r="O61" s="553">
        <v>1296</v>
      </c>
      <c r="P61" s="553">
        <v>37.75</v>
      </c>
      <c r="Q61" s="143">
        <v>116</v>
      </c>
      <c r="R61" s="136">
        <v>19</v>
      </c>
      <c r="S61" s="148">
        <v>9.1808000000000014</v>
      </c>
      <c r="T61" s="149">
        <v>615.6</v>
      </c>
      <c r="U61" s="136">
        <v>50</v>
      </c>
      <c r="V61" s="136">
        <v>50</v>
      </c>
      <c r="W61" s="136">
        <v>4</v>
      </c>
      <c r="X61" s="136">
        <v>1</v>
      </c>
      <c r="Y61" s="573">
        <v>1147.6000000000001</v>
      </c>
      <c r="Z61" s="573">
        <v>286.90000000000003</v>
      </c>
      <c r="AA61" s="574">
        <v>1319.74</v>
      </c>
      <c r="AB61" s="573">
        <v>329.935</v>
      </c>
      <c r="AC61" s="152" t="s">
        <v>830</v>
      </c>
      <c r="AD61" s="189">
        <v>40437</v>
      </c>
      <c r="AE61" s="230">
        <v>40451</v>
      </c>
      <c r="AF61" s="230">
        <v>40464</v>
      </c>
      <c r="AG61" s="277">
        <v>280</v>
      </c>
      <c r="AH61" s="230">
        <v>40842</v>
      </c>
      <c r="AI61" s="277">
        <v>1200</v>
      </c>
      <c r="AJ61" s="230">
        <v>40498</v>
      </c>
      <c r="AK61" s="202">
        <v>40589</v>
      </c>
      <c r="AL61" s="202">
        <v>40554</v>
      </c>
      <c r="AM61" s="202">
        <v>40647</v>
      </c>
      <c r="AN61" s="251">
        <v>40665</v>
      </c>
      <c r="AO61" s="78">
        <v>228</v>
      </c>
      <c r="AP61" s="280">
        <v>40763</v>
      </c>
      <c r="AQ61" s="153">
        <v>12.2</v>
      </c>
      <c r="AR61" s="177">
        <v>3.1999999999999993</v>
      </c>
      <c r="AS61" s="177" t="s">
        <v>554</v>
      </c>
      <c r="AT61" s="177" t="s">
        <v>383</v>
      </c>
      <c r="AU61" s="79"/>
      <c r="AV61" s="178" t="s">
        <v>257</v>
      </c>
      <c r="AW61" s="80">
        <v>100472544</v>
      </c>
      <c r="AX61" s="81">
        <v>1800</v>
      </c>
      <c r="AY61" s="82"/>
      <c r="AZ61" s="178" t="s">
        <v>258</v>
      </c>
      <c r="BA61" s="83">
        <v>100197981</v>
      </c>
      <c r="BB61" s="84">
        <v>1000</v>
      </c>
      <c r="BC61" s="272">
        <v>900</v>
      </c>
    </row>
    <row r="62" spans="1:55" ht="25.5" x14ac:dyDescent="0.25">
      <c r="A62" s="146">
        <v>2</v>
      </c>
      <c r="B62" s="136" t="s">
        <v>25</v>
      </c>
      <c r="C62" s="137" t="s">
        <v>39</v>
      </c>
      <c r="D62" s="138">
        <v>2</v>
      </c>
      <c r="E62" s="139">
        <v>14</v>
      </c>
      <c r="F62" s="140">
        <v>9</v>
      </c>
      <c r="G62" s="288">
        <v>1</v>
      </c>
      <c r="H62" s="142">
        <v>40725</v>
      </c>
      <c r="I62" s="147">
        <v>40317</v>
      </c>
      <c r="J62" s="201">
        <v>107059</v>
      </c>
      <c r="K62" s="226">
        <v>40306</v>
      </c>
      <c r="L62" s="147" t="s">
        <v>179</v>
      </c>
      <c r="M62" s="147" t="s">
        <v>170</v>
      </c>
      <c r="N62" s="553">
        <v>40</v>
      </c>
      <c r="O62" s="553">
        <v>1296</v>
      </c>
      <c r="P62" s="553">
        <v>37.75</v>
      </c>
      <c r="Q62" s="143">
        <v>121</v>
      </c>
      <c r="R62" s="136">
        <v>20</v>
      </c>
      <c r="S62" s="148">
        <v>11.325000000000001</v>
      </c>
      <c r="T62" s="149">
        <v>648</v>
      </c>
      <c r="U62" s="136">
        <v>50</v>
      </c>
      <c r="V62" s="136">
        <v>50</v>
      </c>
      <c r="W62" s="136">
        <v>5</v>
      </c>
      <c r="X62" s="136">
        <v>1</v>
      </c>
      <c r="Y62" s="573">
        <v>1258.3333333333335</v>
      </c>
      <c r="Z62" s="573">
        <v>251.66666666666663</v>
      </c>
      <c r="AA62" s="574">
        <v>1447.0833333333335</v>
      </c>
      <c r="AB62" s="573"/>
      <c r="AC62" s="152" t="s">
        <v>830</v>
      </c>
      <c r="AD62" s="189">
        <v>40404</v>
      </c>
      <c r="AE62" s="230">
        <v>40411</v>
      </c>
      <c r="AF62" s="230">
        <v>40439</v>
      </c>
      <c r="AG62" s="277">
        <v>300</v>
      </c>
      <c r="AH62" s="230">
        <v>40450</v>
      </c>
      <c r="AI62" s="277">
        <v>1200</v>
      </c>
      <c r="AJ62" s="230">
        <v>40492</v>
      </c>
      <c r="AK62" s="202">
        <v>40576</v>
      </c>
      <c r="AL62" s="202">
        <v>40542</v>
      </c>
      <c r="AM62" s="202">
        <v>40648</v>
      </c>
      <c r="AN62" s="77">
        <v>40655</v>
      </c>
      <c r="AO62" s="78">
        <v>251</v>
      </c>
      <c r="AP62" s="280">
        <v>40673</v>
      </c>
      <c r="AQ62" s="153">
        <v>19</v>
      </c>
      <c r="AR62" s="177">
        <v>5</v>
      </c>
      <c r="AS62" s="177"/>
      <c r="AT62" s="177" t="s">
        <v>383</v>
      </c>
      <c r="AU62" s="79" t="s">
        <v>264</v>
      </c>
      <c r="AV62" s="178" t="s">
        <v>179</v>
      </c>
      <c r="AW62" s="80">
        <v>100591731</v>
      </c>
      <c r="AX62" s="81">
        <v>3000</v>
      </c>
      <c r="AY62" s="225">
        <v>2400</v>
      </c>
      <c r="AZ62" s="178" t="s">
        <v>170</v>
      </c>
      <c r="BA62" s="83">
        <v>100599348</v>
      </c>
      <c r="BB62" s="84">
        <v>1000</v>
      </c>
      <c r="BC62" s="272">
        <v>600</v>
      </c>
    </row>
    <row r="63" spans="1:55" ht="12.75" x14ac:dyDescent="0.25">
      <c r="A63" s="146">
        <v>2</v>
      </c>
      <c r="B63" s="136" t="s">
        <v>25</v>
      </c>
      <c r="C63" s="137" t="s">
        <v>262</v>
      </c>
      <c r="D63" s="138"/>
      <c r="E63" s="139">
        <v>13</v>
      </c>
      <c r="F63" s="140">
        <v>8</v>
      </c>
      <c r="G63" s="288">
        <v>1</v>
      </c>
      <c r="H63" s="142">
        <v>40725</v>
      </c>
      <c r="I63" s="147">
        <v>40317</v>
      </c>
      <c r="J63" s="201">
        <v>107055</v>
      </c>
      <c r="K63" s="226" t="s">
        <v>268</v>
      </c>
      <c r="L63" s="147" t="s">
        <v>244</v>
      </c>
      <c r="M63" s="147" t="s">
        <v>263</v>
      </c>
      <c r="N63" s="553">
        <v>40</v>
      </c>
      <c r="O63" s="553">
        <v>1296</v>
      </c>
      <c r="P63" s="553">
        <v>37.75</v>
      </c>
      <c r="Q63" s="143">
        <v>121</v>
      </c>
      <c r="R63" s="136">
        <v>20</v>
      </c>
      <c r="S63" s="148">
        <v>10.066666666666668</v>
      </c>
      <c r="T63" s="149">
        <v>648</v>
      </c>
      <c r="U63" s="136">
        <v>50</v>
      </c>
      <c r="V63" s="136">
        <v>50</v>
      </c>
      <c r="W63" s="136">
        <v>5</v>
      </c>
      <c r="X63" s="136">
        <v>1</v>
      </c>
      <c r="Y63" s="573">
        <v>1258.3333333333335</v>
      </c>
      <c r="Z63" s="573">
        <v>251.66666666666663</v>
      </c>
      <c r="AA63" s="574">
        <v>1447.0833333333335</v>
      </c>
      <c r="AB63" s="573">
        <v>289.41666666666663</v>
      </c>
      <c r="AC63" s="152" t="s">
        <v>830</v>
      </c>
      <c r="AD63" s="189">
        <v>40404</v>
      </c>
      <c r="AE63" s="230">
        <v>40411</v>
      </c>
      <c r="AF63" s="230">
        <v>40439</v>
      </c>
      <c r="AG63" s="277">
        <v>300</v>
      </c>
      <c r="AH63" s="230">
        <v>40450</v>
      </c>
      <c r="AI63" s="277">
        <v>1200</v>
      </c>
      <c r="AJ63" s="230">
        <v>40492</v>
      </c>
      <c r="AK63" s="202">
        <v>40576</v>
      </c>
      <c r="AL63" s="202">
        <v>40562</v>
      </c>
      <c r="AM63" s="202">
        <v>40648</v>
      </c>
      <c r="AN63" s="77">
        <v>40655</v>
      </c>
      <c r="AO63" s="78">
        <v>251</v>
      </c>
      <c r="AP63" s="280">
        <v>40673</v>
      </c>
      <c r="AQ63" s="153">
        <v>12.2</v>
      </c>
      <c r="AR63" s="177">
        <v>-0.80000000000000071</v>
      </c>
      <c r="AS63" s="177"/>
      <c r="AT63" s="177" t="s">
        <v>383</v>
      </c>
      <c r="AU63" s="79"/>
      <c r="AV63" s="178" t="s">
        <v>244</v>
      </c>
      <c r="AW63" s="80">
        <v>100342532</v>
      </c>
      <c r="AX63" s="81">
        <v>2500</v>
      </c>
      <c r="AY63" s="225">
        <v>2100</v>
      </c>
      <c r="AZ63" s="178" t="s">
        <v>263</v>
      </c>
      <c r="BA63" s="83" t="s">
        <v>269</v>
      </c>
      <c r="BB63" s="84">
        <v>1000</v>
      </c>
      <c r="BC63" s="272">
        <v>600</v>
      </c>
    </row>
    <row r="64" spans="1:55" x14ac:dyDescent="0.25">
      <c r="A64" s="146">
        <v>2</v>
      </c>
      <c r="B64" s="136" t="s">
        <v>25</v>
      </c>
      <c r="C64" s="137" t="s">
        <v>289</v>
      </c>
      <c r="D64" s="138"/>
      <c r="E64" s="139">
        <v>15</v>
      </c>
      <c r="F64" s="140">
        <v>8</v>
      </c>
      <c r="G64" s="288">
        <v>0.5</v>
      </c>
      <c r="H64" s="142">
        <v>40695</v>
      </c>
      <c r="I64" s="147">
        <v>40438</v>
      </c>
      <c r="J64" s="201">
        <v>108114</v>
      </c>
      <c r="K64" s="226" t="s">
        <v>364</v>
      </c>
      <c r="L64" s="147" t="s">
        <v>290</v>
      </c>
      <c r="M64" s="147" t="s">
        <v>291</v>
      </c>
      <c r="N64" s="553">
        <v>60</v>
      </c>
      <c r="O64" s="553">
        <v>1944</v>
      </c>
      <c r="P64" s="553">
        <v>37.75</v>
      </c>
      <c r="Q64" s="143">
        <v>122</v>
      </c>
      <c r="R64" s="136">
        <v>29</v>
      </c>
      <c r="S64" s="148">
        <v>14.596666666666668</v>
      </c>
      <c r="T64" s="149">
        <v>939.6</v>
      </c>
      <c r="U64" s="136">
        <v>50</v>
      </c>
      <c r="V64" s="136">
        <v>50</v>
      </c>
      <c r="W64" s="136">
        <v>5</v>
      </c>
      <c r="X64" s="136">
        <v>1</v>
      </c>
      <c r="Y64" s="573">
        <v>1824.5833333333335</v>
      </c>
      <c r="Z64" s="573">
        <v>364.91666666666663</v>
      </c>
      <c r="AA64" s="574">
        <v>4196.541666666667</v>
      </c>
      <c r="AB64" s="573">
        <v>419.65416666666658</v>
      </c>
      <c r="AC64" s="152" t="s">
        <v>829</v>
      </c>
      <c r="AD64" s="189">
        <v>40469</v>
      </c>
      <c r="AE64" s="230">
        <v>40472</v>
      </c>
      <c r="AF64" s="230">
        <v>40507</v>
      </c>
      <c r="AG64" s="277">
        <v>420</v>
      </c>
      <c r="AH64" s="230">
        <v>40879</v>
      </c>
      <c r="AI64" s="277">
        <v>1890</v>
      </c>
      <c r="AJ64" s="230">
        <v>40553</v>
      </c>
      <c r="AK64" s="202">
        <v>40645</v>
      </c>
      <c r="AL64" s="202">
        <v>40632</v>
      </c>
      <c r="AM64" s="251">
        <v>40722</v>
      </c>
      <c r="AN64" s="251">
        <v>40735</v>
      </c>
      <c r="AO64" s="78">
        <v>266</v>
      </c>
      <c r="AP64" s="280">
        <v>40589</v>
      </c>
      <c r="AQ64" s="153">
        <v>22</v>
      </c>
      <c r="AR64" s="177">
        <v>7</v>
      </c>
      <c r="AS64" s="177" t="s">
        <v>554</v>
      </c>
      <c r="AT64" s="177"/>
      <c r="AU64" s="79"/>
      <c r="AV64" s="178" t="s">
        <v>290</v>
      </c>
      <c r="AW64" s="268" t="s">
        <v>371</v>
      </c>
      <c r="AX64" s="81" t="s">
        <v>380</v>
      </c>
      <c r="AY64" s="82"/>
      <c r="AZ64" s="178" t="s">
        <v>291</v>
      </c>
      <c r="BA64" s="268">
        <v>100617673</v>
      </c>
      <c r="BB64" s="84">
        <v>1000</v>
      </c>
      <c r="BC64" s="270"/>
    </row>
    <row r="65" spans="1:56" ht="12.75" x14ac:dyDescent="0.25">
      <c r="A65" s="146">
        <v>2</v>
      </c>
      <c r="B65" s="136" t="s">
        <v>25</v>
      </c>
      <c r="C65" s="137" t="s">
        <v>238</v>
      </c>
      <c r="D65" s="138"/>
      <c r="E65" s="139">
        <v>10</v>
      </c>
      <c r="F65" s="140">
        <v>5</v>
      </c>
      <c r="G65" s="288">
        <v>0.5</v>
      </c>
      <c r="H65" s="142">
        <v>40725</v>
      </c>
      <c r="I65" s="147">
        <v>40317</v>
      </c>
      <c r="J65" s="201">
        <v>107061</v>
      </c>
      <c r="K65" s="226" t="s">
        <v>268</v>
      </c>
      <c r="L65" s="147" t="s">
        <v>239</v>
      </c>
      <c r="M65" s="147" t="s">
        <v>240</v>
      </c>
      <c r="N65" s="553">
        <v>60</v>
      </c>
      <c r="O65" s="553">
        <v>1944</v>
      </c>
      <c r="P65" s="553">
        <v>37.75</v>
      </c>
      <c r="Q65" s="143">
        <v>122</v>
      </c>
      <c r="R65" s="136">
        <v>31</v>
      </c>
      <c r="S65" s="148">
        <v>7.8016666666666659</v>
      </c>
      <c r="T65" s="149">
        <v>1004.4</v>
      </c>
      <c r="U65" s="136">
        <v>50</v>
      </c>
      <c r="V65" s="136">
        <v>50</v>
      </c>
      <c r="W65" s="136">
        <v>2</v>
      </c>
      <c r="X65" s="136">
        <v>1</v>
      </c>
      <c r="Y65" s="573">
        <v>1560.3333333333333</v>
      </c>
      <c r="Z65" s="573">
        <v>780.16666666666663</v>
      </c>
      <c r="AA65" s="574">
        <v>3588.7666666666664</v>
      </c>
      <c r="AB65" s="573">
        <v>897.19166666666661</v>
      </c>
      <c r="AC65" s="152" t="s">
        <v>829</v>
      </c>
      <c r="AD65" s="189">
        <v>40469</v>
      </c>
      <c r="AE65" s="230">
        <v>40472</v>
      </c>
      <c r="AF65" s="230">
        <v>40507</v>
      </c>
      <c r="AG65" s="277">
        <v>480</v>
      </c>
      <c r="AH65" s="230">
        <v>40885</v>
      </c>
      <c r="AI65" s="277">
        <v>2025</v>
      </c>
      <c r="AJ65" s="230">
        <v>40556</v>
      </c>
      <c r="AK65" s="202">
        <v>40649</v>
      </c>
      <c r="AL65" s="202">
        <v>40632</v>
      </c>
      <c r="AM65" s="251">
        <v>40722</v>
      </c>
      <c r="AN65" s="251">
        <v>40735</v>
      </c>
      <c r="AO65" s="78">
        <v>266</v>
      </c>
      <c r="AP65" s="280">
        <v>40711</v>
      </c>
      <c r="AQ65" s="153">
        <v>17</v>
      </c>
      <c r="AR65" s="177">
        <v>7</v>
      </c>
      <c r="AS65" s="177" t="s">
        <v>554</v>
      </c>
      <c r="AT65" s="177"/>
      <c r="AU65" s="79"/>
      <c r="AV65" s="178" t="s">
        <v>239</v>
      </c>
      <c r="AW65" s="80">
        <v>100461580</v>
      </c>
      <c r="AX65" s="81">
        <v>7000</v>
      </c>
      <c r="AY65" s="82"/>
      <c r="AZ65" s="178" t="s">
        <v>240</v>
      </c>
      <c r="BA65" s="83">
        <v>100582745</v>
      </c>
      <c r="BB65" s="84">
        <v>2500</v>
      </c>
      <c r="BC65" s="270"/>
    </row>
    <row r="66" spans="1:56" ht="12.75" x14ac:dyDescent="0.25">
      <c r="A66" s="146">
        <v>2</v>
      </c>
      <c r="B66" s="136" t="s">
        <v>25</v>
      </c>
      <c r="C66" s="137" t="s">
        <v>293</v>
      </c>
      <c r="D66" s="138"/>
      <c r="E66" s="139">
        <v>15</v>
      </c>
      <c r="F66" s="140">
        <v>7</v>
      </c>
      <c r="G66" s="288">
        <v>1</v>
      </c>
      <c r="H66" s="142">
        <v>40695</v>
      </c>
      <c r="I66" s="147">
        <v>40438</v>
      </c>
      <c r="J66" s="201">
        <v>108111</v>
      </c>
      <c r="K66" s="226" t="s">
        <v>364</v>
      </c>
      <c r="L66" s="147" t="s">
        <v>295</v>
      </c>
      <c r="M66" s="147" t="s">
        <v>296</v>
      </c>
      <c r="N66" s="553">
        <v>60</v>
      </c>
      <c r="O66" s="553">
        <v>1944</v>
      </c>
      <c r="P66" s="553">
        <v>37.75</v>
      </c>
      <c r="Q66" s="143">
        <v>123</v>
      </c>
      <c r="R66" s="136">
        <v>28</v>
      </c>
      <c r="S66" s="148">
        <v>12.331666666666667</v>
      </c>
      <c r="T66" s="149">
        <v>907.2</v>
      </c>
      <c r="U66" s="136">
        <v>50</v>
      </c>
      <c r="V66" s="136">
        <v>50</v>
      </c>
      <c r="W66" s="136">
        <v>5</v>
      </c>
      <c r="X66" s="136">
        <v>1</v>
      </c>
      <c r="Y66" s="573">
        <v>1761.6666666666667</v>
      </c>
      <c r="Z66" s="573">
        <v>352.33333333333331</v>
      </c>
      <c r="AA66" s="574">
        <v>2025.9166666666665</v>
      </c>
      <c r="AB66" s="573">
        <v>405.18333333333328</v>
      </c>
      <c r="AC66" s="152" t="s">
        <v>829</v>
      </c>
      <c r="AD66" s="189">
        <v>40469</v>
      </c>
      <c r="AE66" s="230">
        <v>40477</v>
      </c>
      <c r="AF66" s="230"/>
      <c r="AG66" s="277">
        <v>472</v>
      </c>
      <c r="AH66" s="230">
        <v>40880</v>
      </c>
      <c r="AI66" s="277">
        <v>1905</v>
      </c>
      <c r="AJ66" s="230">
        <v>40554</v>
      </c>
      <c r="AK66" s="202">
        <v>40658</v>
      </c>
      <c r="AL66" s="202">
        <v>40632</v>
      </c>
      <c r="AM66" s="251">
        <v>40751</v>
      </c>
      <c r="AN66" s="251">
        <v>40764</v>
      </c>
      <c r="AO66" s="78">
        <v>295</v>
      </c>
      <c r="AP66" s="280">
        <v>40763</v>
      </c>
      <c r="AQ66" s="153">
        <v>19.3</v>
      </c>
      <c r="AR66" s="177">
        <v>4.3000000000000007</v>
      </c>
      <c r="AS66" s="177" t="s">
        <v>554</v>
      </c>
      <c r="AT66" s="177"/>
      <c r="AU66" s="79"/>
      <c r="AV66" s="178" t="s">
        <v>295</v>
      </c>
      <c r="AW66" s="80">
        <v>100611738</v>
      </c>
      <c r="AX66" s="81">
        <v>4000</v>
      </c>
      <c r="AY66" s="82"/>
      <c r="AZ66" s="178" t="s">
        <v>296</v>
      </c>
      <c r="BA66" s="83">
        <v>100617650</v>
      </c>
      <c r="BB66" s="84">
        <v>1000</v>
      </c>
      <c r="BC66" s="270"/>
    </row>
    <row r="67" spans="1:56" ht="12.75" x14ac:dyDescent="0.25">
      <c r="A67" s="146">
        <v>2</v>
      </c>
      <c r="B67" s="136" t="s">
        <v>25</v>
      </c>
      <c r="C67" s="137" t="s">
        <v>292</v>
      </c>
      <c r="D67" s="138"/>
      <c r="E67" s="139">
        <v>15</v>
      </c>
      <c r="F67" s="140">
        <v>6</v>
      </c>
      <c r="G67" s="288">
        <v>1</v>
      </c>
      <c r="H67" s="142">
        <v>40695</v>
      </c>
      <c r="I67" s="147">
        <v>40438</v>
      </c>
      <c r="J67" s="201">
        <v>108116</v>
      </c>
      <c r="K67" s="226" t="s">
        <v>364</v>
      </c>
      <c r="L67" s="147" t="s">
        <v>297</v>
      </c>
      <c r="M67" s="147" t="s">
        <v>298</v>
      </c>
      <c r="N67" s="553">
        <v>60</v>
      </c>
      <c r="O67" s="553">
        <v>1944</v>
      </c>
      <c r="P67" s="553">
        <v>37.75</v>
      </c>
      <c r="Q67" s="143">
        <v>123</v>
      </c>
      <c r="R67" s="136">
        <v>32</v>
      </c>
      <c r="S67" s="148">
        <v>12.08</v>
      </c>
      <c r="T67" s="149">
        <v>1036.8</v>
      </c>
      <c r="U67" s="136">
        <v>50</v>
      </c>
      <c r="V67" s="136">
        <v>50</v>
      </c>
      <c r="W67" s="136">
        <v>5</v>
      </c>
      <c r="X67" s="136">
        <v>1</v>
      </c>
      <c r="Y67" s="573">
        <v>2013.3333333333335</v>
      </c>
      <c r="Z67" s="573">
        <v>402.66666666666663</v>
      </c>
      <c r="AA67" s="574">
        <v>2315.3333333333335</v>
      </c>
      <c r="AB67" s="573">
        <v>463.06666666666661</v>
      </c>
      <c r="AC67" s="152" t="s">
        <v>829</v>
      </c>
      <c r="AD67" s="189">
        <v>40469</v>
      </c>
      <c r="AE67" s="230">
        <v>40477</v>
      </c>
      <c r="AF67" s="230"/>
      <c r="AG67" s="277">
        <v>473</v>
      </c>
      <c r="AH67" s="230">
        <v>40880</v>
      </c>
      <c r="AI67" s="277">
        <v>2370</v>
      </c>
      <c r="AJ67" s="230">
        <v>40560</v>
      </c>
      <c r="AK67" s="202">
        <v>40666</v>
      </c>
      <c r="AL67" s="202">
        <v>40639</v>
      </c>
      <c r="AM67" s="251">
        <v>40751</v>
      </c>
      <c r="AN67" s="251">
        <v>40764</v>
      </c>
      <c r="AO67" s="78">
        <v>295</v>
      </c>
      <c r="AP67" s="280">
        <v>40763</v>
      </c>
      <c r="AQ67" s="153">
        <v>16</v>
      </c>
      <c r="AR67" s="177">
        <v>1</v>
      </c>
      <c r="AS67" s="177" t="s">
        <v>554</v>
      </c>
      <c r="AT67" s="177"/>
      <c r="AU67" s="79"/>
      <c r="AV67" s="178" t="s">
        <v>297</v>
      </c>
      <c r="AW67" s="80">
        <v>100617861</v>
      </c>
      <c r="AX67" s="81">
        <v>4000</v>
      </c>
      <c r="AY67" s="82"/>
      <c r="AZ67" s="178" t="s">
        <v>298</v>
      </c>
      <c r="BA67" s="83" t="s">
        <v>369</v>
      </c>
      <c r="BB67" s="84" t="s">
        <v>370</v>
      </c>
      <c r="BC67" s="270"/>
    </row>
    <row r="68" spans="1:56" ht="14.25" customHeight="1" x14ac:dyDescent="0.25">
      <c r="A68" s="146">
        <v>2</v>
      </c>
      <c r="B68" s="136" t="s">
        <v>25</v>
      </c>
      <c r="C68" s="137" t="s">
        <v>265</v>
      </c>
      <c r="D68" s="138"/>
      <c r="E68" s="139">
        <v>20</v>
      </c>
      <c r="F68" s="140">
        <v>5</v>
      </c>
      <c r="G68" s="288">
        <v>1</v>
      </c>
      <c r="H68" s="142">
        <v>40725</v>
      </c>
      <c r="I68" s="147">
        <v>40325</v>
      </c>
      <c r="J68" s="201">
        <v>107058</v>
      </c>
      <c r="K68" s="226" t="s">
        <v>268</v>
      </c>
      <c r="L68" s="147" t="s">
        <v>266</v>
      </c>
      <c r="M68" s="147" t="s">
        <v>267</v>
      </c>
      <c r="N68" s="553">
        <v>60</v>
      </c>
      <c r="O68" s="553">
        <v>1944</v>
      </c>
      <c r="P68" s="553">
        <v>37.75</v>
      </c>
      <c r="Q68" s="143">
        <v>124</v>
      </c>
      <c r="R68" s="136">
        <v>60</v>
      </c>
      <c r="S68" s="148">
        <v>18.875000000000004</v>
      </c>
      <c r="T68" s="149">
        <v>1944</v>
      </c>
      <c r="U68" s="136">
        <v>50</v>
      </c>
      <c r="V68" s="136">
        <v>50</v>
      </c>
      <c r="W68" s="136">
        <v>5</v>
      </c>
      <c r="X68" s="136">
        <v>1</v>
      </c>
      <c r="Y68" s="573">
        <v>3775.0000000000005</v>
      </c>
      <c r="Z68" s="573">
        <v>754.99999999999989</v>
      </c>
      <c r="AA68" s="574">
        <v>4341.25</v>
      </c>
      <c r="AB68" s="573">
        <v>868.24999999999977</v>
      </c>
      <c r="AC68" s="152" t="s">
        <v>830</v>
      </c>
      <c r="AD68" s="189">
        <v>40563</v>
      </c>
      <c r="AE68" s="230">
        <v>40499</v>
      </c>
      <c r="AF68" s="230">
        <v>40890</v>
      </c>
      <c r="AG68" s="277">
        <v>810</v>
      </c>
      <c r="AH68" s="230">
        <v>40904</v>
      </c>
      <c r="AI68" s="277">
        <v>4050</v>
      </c>
      <c r="AJ68" s="202">
        <v>40577</v>
      </c>
      <c r="AK68" s="202">
        <v>40618</v>
      </c>
      <c r="AL68" s="202">
        <v>40639</v>
      </c>
      <c r="AM68" s="202">
        <v>40688</v>
      </c>
      <c r="AN68" s="251">
        <v>40714</v>
      </c>
      <c r="AO68" s="78">
        <v>151</v>
      </c>
      <c r="AP68" s="280">
        <v>40763</v>
      </c>
      <c r="AQ68" s="153">
        <v>41</v>
      </c>
      <c r="AR68" s="177">
        <v>21</v>
      </c>
      <c r="AS68" s="177" t="s">
        <v>554</v>
      </c>
      <c r="AT68" s="177"/>
      <c r="AU68" s="79"/>
      <c r="AV68" s="178" t="s">
        <v>266</v>
      </c>
      <c r="AW68" s="80">
        <v>100540213</v>
      </c>
      <c r="AX68" s="81">
        <v>6500</v>
      </c>
      <c r="AY68" s="82"/>
      <c r="AZ68" s="178" t="s">
        <v>267</v>
      </c>
      <c r="BA68" s="83">
        <v>100481674</v>
      </c>
      <c r="BB68" s="84">
        <v>1900</v>
      </c>
      <c r="BC68" s="270"/>
    </row>
    <row r="69" spans="1:56" ht="25.5" x14ac:dyDescent="0.25">
      <c r="A69" s="209">
        <v>2</v>
      </c>
      <c r="B69" s="136" t="s">
        <v>11</v>
      </c>
      <c r="C69" s="137" t="s">
        <v>49</v>
      </c>
      <c r="D69" s="138"/>
      <c r="E69" s="139">
        <v>4</v>
      </c>
      <c r="F69" s="140">
        <v>7</v>
      </c>
      <c r="G69" s="288"/>
      <c r="H69" s="142">
        <v>40725</v>
      </c>
      <c r="I69" s="210">
        <v>40464</v>
      </c>
      <c r="J69" s="201">
        <v>108452</v>
      </c>
      <c r="K69" s="227" t="s">
        <v>388</v>
      </c>
      <c r="L69" s="147" t="s">
        <v>156</v>
      </c>
      <c r="M69" s="147" t="s">
        <v>157</v>
      </c>
      <c r="N69" s="553">
        <v>60</v>
      </c>
      <c r="O69" s="553">
        <v>1944</v>
      </c>
      <c r="P69" s="553">
        <v>37.75</v>
      </c>
      <c r="Q69" s="143">
        <v>125</v>
      </c>
      <c r="R69" s="136">
        <v>8</v>
      </c>
      <c r="S69" s="228">
        <v>3.3824000000000005</v>
      </c>
      <c r="T69" s="229">
        <v>259.2</v>
      </c>
      <c r="U69" s="136">
        <v>50</v>
      </c>
      <c r="V69" s="136">
        <v>50</v>
      </c>
      <c r="W69" s="136">
        <v>4</v>
      </c>
      <c r="X69" s="136">
        <v>1</v>
      </c>
      <c r="Y69" s="573">
        <v>483.20000000000005</v>
      </c>
      <c r="Z69" s="573">
        <v>120.80000000000001</v>
      </c>
      <c r="AA69" s="574">
        <v>555.68000000000006</v>
      </c>
      <c r="AB69" s="573">
        <v>138.92000000000002</v>
      </c>
      <c r="AC69" s="152" t="s">
        <v>829</v>
      </c>
      <c r="AD69" s="189">
        <v>40522</v>
      </c>
      <c r="AE69" s="230">
        <v>40528</v>
      </c>
      <c r="AF69" s="230">
        <v>40555</v>
      </c>
      <c r="AG69" s="277">
        <v>120</v>
      </c>
      <c r="AH69" s="230">
        <v>40560</v>
      </c>
      <c r="AI69" s="277">
        <v>464</v>
      </c>
      <c r="AJ69" s="202">
        <v>40591</v>
      </c>
      <c r="AK69" s="202">
        <v>40679</v>
      </c>
      <c r="AL69" s="202">
        <v>40651</v>
      </c>
      <c r="AM69" s="251">
        <v>40749</v>
      </c>
      <c r="AN69" s="77">
        <v>40756</v>
      </c>
      <c r="AO69" s="78">
        <v>234</v>
      </c>
      <c r="AP69" s="280">
        <v>40763</v>
      </c>
      <c r="AQ69" s="153">
        <v>4.3</v>
      </c>
      <c r="AR69" s="177">
        <v>0.29999999999999982</v>
      </c>
      <c r="AS69" s="328" t="s">
        <v>554</v>
      </c>
      <c r="AT69" s="79" t="s">
        <v>556</v>
      </c>
      <c r="AU69" s="79"/>
      <c r="AV69" s="178" t="s">
        <v>156</v>
      </c>
      <c r="AW69" s="81"/>
      <c r="AX69" s="82"/>
      <c r="AY69" s="82"/>
      <c r="AZ69" s="178" t="s">
        <v>157</v>
      </c>
      <c r="BA69" s="84"/>
      <c r="BB69" s="85"/>
      <c r="BC69" s="273"/>
    </row>
    <row r="70" spans="1:56" ht="25.5" x14ac:dyDescent="0.25">
      <c r="A70" s="209">
        <v>2</v>
      </c>
      <c r="B70" s="136" t="s">
        <v>11</v>
      </c>
      <c r="C70" s="137" t="s">
        <v>315</v>
      </c>
      <c r="D70" s="138"/>
      <c r="E70" s="139">
        <v>13</v>
      </c>
      <c r="F70" s="140">
        <v>11</v>
      </c>
      <c r="G70" s="288"/>
      <c r="H70" s="142">
        <v>40756</v>
      </c>
      <c r="I70" s="210">
        <v>40464</v>
      </c>
      <c r="J70" s="201">
        <v>108449</v>
      </c>
      <c r="K70" s="227">
        <v>40433</v>
      </c>
      <c r="L70" s="147" t="s">
        <v>165</v>
      </c>
      <c r="M70" s="147" t="s">
        <v>333</v>
      </c>
      <c r="N70" s="553">
        <v>60</v>
      </c>
      <c r="O70" s="553">
        <v>1944</v>
      </c>
      <c r="P70" s="553">
        <v>37.75</v>
      </c>
      <c r="Q70" s="143">
        <v>125</v>
      </c>
      <c r="R70" s="136">
        <v>18</v>
      </c>
      <c r="S70" s="228">
        <v>11.959200000000001</v>
      </c>
      <c r="T70" s="229">
        <v>583.20000000000005</v>
      </c>
      <c r="U70" s="136">
        <v>50</v>
      </c>
      <c r="V70" s="136">
        <v>50</v>
      </c>
      <c r="W70" s="136">
        <v>4</v>
      </c>
      <c r="X70" s="136">
        <v>1</v>
      </c>
      <c r="Y70" s="573">
        <v>1087.2</v>
      </c>
      <c r="Z70" s="573">
        <v>271.8</v>
      </c>
      <c r="AA70" s="574">
        <v>1250.28</v>
      </c>
      <c r="AB70" s="573">
        <v>312.57</v>
      </c>
      <c r="AC70" s="152" t="s">
        <v>830</v>
      </c>
      <c r="AD70" s="189">
        <v>40522</v>
      </c>
      <c r="AE70" s="230">
        <v>40528</v>
      </c>
      <c r="AF70" s="230">
        <v>40555</v>
      </c>
      <c r="AG70" s="277">
        <v>270</v>
      </c>
      <c r="AH70" s="230">
        <v>40560</v>
      </c>
      <c r="AI70" s="277">
        <v>1044</v>
      </c>
      <c r="AJ70" s="202">
        <v>40592</v>
      </c>
      <c r="AK70" s="202">
        <v>40679</v>
      </c>
      <c r="AL70" s="202">
        <v>40648</v>
      </c>
      <c r="AM70" s="251">
        <v>40749</v>
      </c>
      <c r="AN70" s="77">
        <v>40756</v>
      </c>
      <c r="AO70" s="78">
        <v>234</v>
      </c>
      <c r="AP70" s="280">
        <v>40711</v>
      </c>
      <c r="AQ70" s="153">
        <v>20</v>
      </c>
      <c r="AR70" s="177">
        <v>7</v>
      </c>
      <c r="AS70" s="328" t="s">
        <v>554</v>
      </c>
      <c r="AT70" s="79"/>
      <c r="AU70" s="79"/>
      <c r="AV70" s="178" t="s">
        <v>165</v>
      </c>
      <c r="AW70" s="81">
        <v>100477241</v>
      </c>
      <c r="AX70" s="82" t="s">
        <v>392</v>
      </c>
      <c r="AY70" s="82"/>
      <c r="AZ70" s="178" t="s">
        <v>333</v>
      </c>
      <c r="BA70" s="84">
        <v>100399504</v>
      </c>
      <c r="BB70" s="85">
        <v>1000</v>
      </c>
      <c r="BC70" s="273"/>
    </row>
    <row r="71" spans="1:56" s="100" customFormat="1" ht="12.75" x14ac:dyDescent="0.25">
      <c r="A71" s="146">
        <v>2</v>
      </c>
      <c r="B71" s="136" t="s">
        <v>11</v>
      </c>
      <c r="C71" s="137" t="s">
        <v>254</v>
      </c>
      <c r="D71" s="138"/>
      <c r="E71" s="207">
        <v>2</v>
      </c>
      <c r="F71" s="140">
        <v>8</v>
      </c>
      <c r="G71" s="288"/>
      <c r="H71" s="142">
        <v>40664</v>
      </c>
      <c r="I71" s="147">
        <v>40325</v>
      </c>
      <c r="J71" s="201">
        <v>107117</v>
      </c>
      <c r="K71" s="226" t="s">
        <v>274</v>
      </c>
      <c r="L71" s="147" t="s">
        <v>259</v>
      </c>
      <c r="M71" s="147" t="s">
        <v>260</v>
      </c>
      <c r="N71" s="553">
        <v>60</v>
      </c>
      <c r="O71" s="553">
        <v>1944</v>
      </c>
      <c r="P71" s="553">
        <v>37.75</v>
      </c>
      <c r="Q71" s="143">
        <v>125</v>
      </c>
      <c r="R71" s="136">
        <v>4</v>
      </c>
      <c r="S71" s="228">
        <v>1.9328000000000001</v>
      </c>
      <c r="T71" s="229">
        <v>129.6</v>
      </c>
      <c r="U71" s="136">
        <v>50</v>
      </c>
      <c r="V71" s="136">
        <v>50</v>
      </c>
      <c r="W71" s="136">
        <v>4</v>
      </c>
      <c r="X71" s="136">
        <v>1</v>
      </c>
      <c r="Y71" s="573">
        <v>241.60000000000002</v>
      </c>
      <c r="Z71" s="573">
        <v>60.400000000000006</v>
      </c>
      <c r="AA71" s="574">
        <v>277.84000000000003</v>
      </c>
      <c r="AB71" s="573">
        <v>69.460000000000008</v>
      </c>
      <c r="AC71" s="152" t="s">
        <v>829</v>
      </c>
      <c r="AD71" s="189">
        <v>40522</v>
      </c>
      <c r="AE71" s="230">
        <v>40528</v>
      </c>
      <c r="AF71" s="230">
        <v>40555</v>
      </c>
      <c r="AG71" s="277">
        <v>60</v>
      </c>
      <c r="AH71" s="230">
        <v>40560</v>
      </c>
      <c r="AI71" s="277">
        <v>232</v>
      </c>
      <c r="AJ71" s="202">
        <v>40592</v>
      </c>
      <c r="AK71" s="202">
        <v>40679</v>
      </c>
      <c r="AL71" s="202">
        <v>40651</v>
      </c>
      <c r="AM71" s="202">
        <v>40749</v>
      </c>
      <c r="AN71" s="77">
        <v>40756</v>
      </c>
      <c r="AO71" s="78">
        <v>234</v>
      </c>
      <c r="AP71" s="280">
        <v>40711</v>
      </c>
      <c r="AQ71" s="153">
        <v>5</v>
      </c>
      <c r="AR71" s="177">
        <v>3</v>
      </c>
      <c r="AS71" s="177" t="s">
        <v>554</v>
      </c>
      <c r="AT71" s="177"/>
      <c r="AU71" s="79"/>
      <c r="AV71" s="178" t="s">
        <v>259</v>
      </c>
      <c r="AW71" s="80">
        <v>100277928</v>
      </c>
      <c r="AX71" s="81">
        <v>1000</v>
      </c>
      <c r="AY71" s="82"/>
      <c r="AZ71" s="178" t="s">
        <v>260</v>
      </c>
      <c r="BA71" s="83">
        <v>100423314</v>
      </c>
      <c r="BB71" s="84">
        <v>1000</v>
      </c>
      <c r="BC71" s="270"/>
    </row>
    <row r="72" spans="1:56" ht="12.75" x14ac:dyDescent="0.25">
      <c r="A72" s="146">
        <v>2</v>
      </c>
      <c r="B72" s="136" t="s">
        <v>11</v>
      </c>
      <c r="C72" s="137" t="s">
        <v>261</v>
      </c>
      <c r="D72" s="138"/>
      <c r="E72" s="139">
        <v>12</v>
      </c>
      <c r="F72" s="140">
        <v>8</v>
      </c>
      <c r="G72" s="288"/>
      <c r="H72" s="142">
        <v>40664</v>
      </c>
      <c r="I72" s="147">
        <v>40325</v>
      </c>
      <c r="J72" s="201">
        <v>107120</v>
      </c>
      <c r="K72" s="226" t="s">
        <v>274</v>
      </c>
      <c r="L72" s="147" t="s">
        <v>259</v>
      </c>
      <c r="M72" s="147" t="s">
        <v>236</v>
      </c>
      <c r="N72" s="553">
        <v>60</v>
      </c>
      <c r="O72" s="553">
        <v>1944</v>
      </c>
      <c r="P72" s="553">
        <v>37.75</v>
      </c>
      <c r="Q72" s="143">
        <v>125</v>
      </c>
      <c r="R72" s="136">
        <v>30</v>
      </c>
      <c r="S72" s="228">
        <v>14.496000000000002</v>
      </c>
      <c r="T72" s="229">
        <v>972</v>
      </c>
      <c r="U72" s="136">
        <v>50</v>
      </c>
      <c r="V72" s="136">
        <v>50</v>
      </c>
      <c r="W72" s="136">
        <v>4</v>
      </c>
      <c r="X72" s="136">
        <v>1</v>
      </c>
      <c r="Y72" s="573">
        <v>1812.0000000000002</v>
      </c>
      <c r="Z72" s="573">
        <v>453.00000000000006</v>
      </c>
      <c r="AA72" s="574">
        <v>2083.8000000000002</v>
      </c>
      <c r="AB72" s="573">
        <v>520.95000000000005</v>
      </c>
      <c r="AC72" s="152" t="s">
        <v>829</v>
      </c>
      <c r="AD72" s="189">
        <v>40522</v>
      </c>
      <c r="AE72" s="230">
        <v>40528</v>
      </c>
      <c r="AF72" s="230">
        <v>40555</v>
      </c>
      <c r="AG72" s="277">
        <v>450</v>
      </c>
      <c r="AH72" s="230">
        <v>40560</v>
      </c>
      <c r="AI72" s="277">
        <v>1740</v>
      </c>
      <c r="AJ72" s="202">
        <v>40593</v>
      </c>
      <c r="AK72" s="202">
        <v>40679</v>
      </c>
      <c r="AL72" s="202">
        <v>40651</v>
      </c>
      <c r="AM72" s="202">
        <v>40749</v>
      </c>
      <c r="AN72" s="77">
        <v>40756</v>
      </c>
      <c r="AO72" s="78">
        <v>234</v>
      </c>
      <c r="AP72" s="280">
        <v>40763</v>
      </c>
      <c r="AQ72" s="153">
        <v>31</v>
      </c>
      <c r="AR72" s="177">
        <v>19</v>
      </c>
      <c r="AS72" s="177" t="s">
        <v>521</v>
      </c>
      <c r="AT72" s="177"/>
      <c r="AU72" s="79"/>
      <c r="AV72" s="178" t="s">
        <v>259</v>
      </c>
      <c r="AW72" s="80">
        <v>100312721</v>
      </c>
      <c r="AX72" s="81">
        <v>3000</v>
      </c>
      <c r="AY72" s="82"/>
      <c r="AZ72" s="178" t="s">
        <v>236</v>
      </c>
      <c r="BA72" s="83">
        <v>100575735</v>
      </c>
      <c r="BB72" s="84">
        <v>1000</v>
      </c>
      <c r="BC72" s="270"/>
    </row>
    <row r="73" spans="1:56" ht="25.5" x14ac:dyDescent="0.25">
      <c r="A73" s="211">
        <v>2</v>
      </c>
      <c r="B73" s="212" t="s">
        <v>25</v>
      </c>
      <c r="C73" s="137" t="s">
        <v>38</v>
      </c>
      <c r="D73" s="138">
        <v>2</v>
      </c>
      <c r="E73" s="139">
        <v>23</v>
      </c>
      <c r="F73" s="213">
        <v>7</v>
      </c>
      <c r="G73" s="288">
        <v>0.5</v>
      </c>
      <c r="H73" s="214">
        <v>40664</v>
      </c>
      <c r="I73" s="215">
        <v>40317</v>
      </c>
      <c r="J73" s="201">
        <v>107062</v>
      </c>
      <c r="K73" s="227" t="s">
        <v>268</v>
      </c>
      <c r="L73" s="147" t="s">
        <v>136</v>
      </c>
      <c r="M73" s="147" t="s">
        <v>143</v>
      </c>
      <c r="N73" s="554">
        <v>40</v>
      </c>
      <c r="O73" s="554">
        <v>1296</v>
      </c>
      <c r="P73" s="554">
        <v>37.75</v>
      </c>
      <c r="Q73" s="216">
        <v>126</v>
      </c>
      <c r="R73" s="136">
        <v>40</v>
      </c>
      <c r="S73" s="217">
        <v>17.616666666666667</v>
      </c>
      <c r="T73" s="218">
        <v>1296</v>
      </c>
      <c r="U73" s="212">
        <v>50</v>
      </c>
      <c r="V73" s="212">
        <v>50</v>
      </c>
      <c r="W73" s="212">
        <v>5</v>
      </c>
      <c r="X73" s="212">
        <v>1</v>
      </c>
      <c r="Y73" s="573">
        <v>2516.666666666667</v>
      </c>
      <c r="Z73" s="573">
        <v>503.33333333333326</v>
      </c>
      <c r="AA73" s="574">
        <v>5788.3333333333339</v>
      </c>
      <c r="AB73" s="573">
        <v>578.83333333333326</v>
      </c>
      <c r="AC73" s="269" t="s">
        <v>830</v>
      </c>
      <c r="AD73" s="189">
        <v>40391</v>
      </c>
      <c r="AE73" s="230">
        <v>40399</v>
      </c>
      <c r="AF73" s="230">
        <v>40427</v>
      </c>
      <c r="AG73" s="277">
        <v>525</v>
      </c>
      <c r="AH73" s="230">
        <v>40434</v>
      </c>
      <c r="AI73" s="277">
        <v>2475</v>
      </c>
      <c r="AJ73" s="230">
        <v>40466</v>
      </c>
      <c r="AK73" s="202">
        <v>40558</v>
      </c>
      <c r="AL73" s="202">
        <v>40535</v>
      </c>
      <c r="AM73" s="202">
        <v>40637</v>
      </c>
      <c r="AN73" s="77">
        <v>40644</v>
      </c>
      <c r="AO73" s="78">
        <v>253</v>
      </c>
      <c r="AP73" s="280">
        <v>40567</v>
      </c>
      <c r="AQ73" s="219">
        <v>60</v>
      </c>
      <c r="AR73" s="220">
        <v>37</v>
      </c>
      <c r="AS73" s="177"/>
      <c r="AT73" s="180" t="s">
        <v>384</v>
      </c>
      <c r="AU73" s="79" t="s">
        <v>264</v>
      </c>
      <c r="AV73" s="178" t="s">
        <v>136</v>
      </c>
      <c r="AW73" s="140">
        <v>100582739</v>
      </c>
      <c r="AX73" s="221">
        <v>12000</v>
      </c>
      <c r="AY73" s="252">
        <v>9090</v>
      </c>
      <c r="AZ73" s="178" t="s">
        <v>143</v>
      </c>
      <c r="BA73" s="140">
        <v>100571052</v>
      </c>
      <c r="BB73" s="221">
        <v>1500</v>
      </c>
      <c r="BC73" s="274">
        <v>1500</v>
      </c>
    </row>
    <row r="74" spans="1:56" s="100" customFormat="1" ht="12.75" x14ac:dyDescent="0.25">
      <c r="A74" s="146">
        <v>2</v>
      </c>
      <c r="B74" s="136" t="s">
        <v>25</v>
      </c>
      <c r="C74" s="137" t="s">
        <v>301</v>
      </c>
      <c r="D74" s="138"/>
      <c r="E74" s="139">
        <v>22</v>
      </c>
      <c r="F74" s="140">
        <v>10</v>
      </c>
      <c r="G74" s="288">
        <v>0.5</v>
      </c>
      <c r="H74" s="142">
        <v>40787</v>
      </c>
      <c r="I74" s="147">
        <v>40438</v>
      </c>
      <c r="J74" s="201">
        <v>108119</v>
      </c>
      <c r="K74" s="226" t="s">
        <v>364</v>
      </c>
      <c r="L74" s="147" t="s">
        <v>299</v>
      </c>
      <c r="M74" s="147" t="s">
        <v>247</v>
      </c>
      <c r="N74" s="553">
        <v>40</v>
      </c>
      <c r="O74" s="553">
        <v>1296</v>
      </c>
      <c r="P74" s="553">
        <v>37.75</v>
      </c>
      <c r="Q74" s="143">
        <v>131</v>
      </c>
      <c r="R74" s="136">
        <v>26</v>
      </c>
      <c r="S74" s="148">
        <v>16.358333333333334</v>
      </c>
      <c r="T74" s="149">
        <v>842.4</v>
      </c>
      <c r="U74" s="136">
        <v>50</v>
      </c>
      <c r="V74" s="136">
        <v>50</v>
      </c>
      <c r="W74" s="136">
        <v>5</v>
      </c>
      <c r="X74" s="136">
        <v>1</v>
      </c>
      <c r="Y74" s="573">
        <v>1635.8333333333335</v>
      </c>
      <c r="Z74" s="573">
        <v>327.16666666666663</v>
      </c>
      <c r="AA74" s="574">
        <v>3762.4166666666665</v>
      </c>
      <c r="AB74" s="573">
        <v>376.24166666666662</v>
      </c>
      <c r="AC74" s="152" t="s">
        <v>829</v>
      </c>
      <c r="AD74" s="281">
        <v>40548</v>
      </c>
      <c r="AE74" s="202">
        <v>40556</v>
      </c>
      <c r="AF74" s="202">
        <v>40592</v>
      </c>
      <c r="AG74" s="586">
        <v>462</v>
      </c>
      <c r="AH74" s="202">
        <v>40599</v>
      </c>
      <c r="AI74" s="586">
        <v>1848</v>
      </c>
      <c r="AJ74" s="202">
        <v>40639</v>
      </c>
      <c r="AK74" s="202">
        <v>40737</v>
      </c>
      <c r="AL74" s="202">
        <v>40701</v>
      </c>
      <c r="AM74" s="251">
        <v>40799</v>
      </c>
      <c r="AN74" s="77">
        <v>40806</v>
      </c>
      <c r="AO74" s="78">
        <v>258</v>
      </c>
      <c r="AP74" s="280">
        <v>40645</v>
      </c>
      <c r="AQ74" s="153">
        <v>30</v>
      </c>
      <c r="AR74" s="177">
        <v>8</v>
      </c>
      <c r="AS74" s="177"/>
      <c r="AT74" s="177"/>
      <c r="AU74" s="79"/>
      <c r="AV74" s="178" t="s">
        <v>299</v>
      </c>
      <c r="AW74" s="80" t="s">
        <v>372</v>
      </c>
      <c r="AX74" s="81">
        <v>9000</v>
      </c>
      <c r="AY74" s="82"/>
      <c r="AZ74" s="178" t="s">
        <v>247</v>
      </c>
      <c r="BA74" s="83">
        <v>100580712</v>
      </c>
      <c r="BB74" s="84">
        <v>1000</v>
      </c>
      <c r="BC74" s="270"/>
    </row>
    <row r="75" spans="1:56" s="100" customFormat="1" ht="12.75" x14ac:dyDescent="0.25">
      <c r="A75" s="146">
        <v>2</v>
      </c>
      <c r="B75" s="136" t="s">
        <v>25</v>
      </c>
      <c r="C75" s="137" t="s">
        <v>308</v>
      </c>
      <c r="D75" s="138"/>
      <c r="E75" s="139">
        <v>10</v>
      </c>
      <c r="F75" s="140">
        <v>8</v>
      </c>
      <c r="G75" s="288">
        <v>1</v>
      </c>
      <c r="H75" s="142">
        <v>40391</v>
      </c>
      <c r="I75" s="147">
        <v>40438</v>
      </c>
      <c r="J75" s="201">
        <v>108113</v>
      </c>
      <c r="K75" s="226" t="s">
        <v>364</v>
      </c>
      <c r="L75" s="147" t="s">
        <v>246</v>
      </c>
      <c r="M75" s="147" t="s">
        <v>291</v>
      </c>
      <c r="N75" s="553">
        <v>40</v>
      </c>
      <c r="O75" s="553">
        <v>1296</v>
      </c>
      <c r="P75" s="553">
        <v>37.75</v>
      </c>
      <c r="Q75" s="143">
        <v>131</v>
      </c>
      <c r="R75" s="136">
        <v>14</v>
      </c>
      <c r="S75" s="148">
        <v>7.0466666666666669</v>
      </c>
      <c r="T75" s="149">
        <v>453.6</v>
      </c>
      <c r="U75" s="136">
        <v>50</v>
      </c>
      <c r="V75" s="136">
        <v>50</v>
      </c>
      <c r="W75" s="136">
        <v>5</v>
      </c>
      <c r="X75" s="136">
        <v>1</v>
      </c>
      <c r="Y75" s="573">
        <v>880.83333333333337</v>
      </c>
      <c r="Z75" s="573">
        <v>176.16666666666666</v>
      </c>
      <c r="AA75" s="574">
        <v>1012.9583333333333</v>
      </c>
      <c r="AB75" s="573">
        <v>202.59166666666664</v>
      </c>
      <c r="AC75" s="152" t="s">
        <v>829</v>
      </c>
      <c r="AD75" s="281">
        <v>40548</v>
      </c>
      <c r="AE75" s="202">
        <v>40556</v>
      </c>
      <c r="AF75" s="202">
        <v>40592</v>
      </c>
      <c r="AG75" s="586">
        <v>301</v>
      </c>
      <c r="AH75" s="202">
        <v>40602</v>
      </c>
      <c r="AI75" s="586">
        <v>1204</v>
      </c>
      <c r="AJ75" s="202">
        <v>40640</v>
      </c>
      <c r="AK75" s="202">
        <v>40737</v>
      </c>
      <c r="AL75" s="202">
        <v>40701</v>
      </c>
      <c r="AM75" s="251">
        <v>40799</v>
      </c>
      <c r="AN75" s="77">
        <v>40806</v>
      </c>
      <c r="AO75" s="78">
        <v>258</v>
      </c>
      <c r="AP75" s="280">
        <v>40645</v>
      </c>
      <c r="AQ75" s="153">
        <v>15</v>
      </c>
      <c r="AR75" s="177">
        <v>5</v>
      </c>
      <c r="AS75" s="177"/>
      <c r="AT75" s="177"/>
      <c r="AU75" s="79"/>
      <c r="AV75" s="178" t="s">
        <v>246</v>
      </c>
      <c r="AW75" s="80" t="s">
        <v>373</v>
      </c>
      <c r="AX75" s="81" t="s">
        <v>374</v>
      </c>
      <c r="AY75" s="82"/>
      <c r="AZ75" s="178" t="s">
        <v>291</v>
      </c>
      <c r="BA75" s="83">
        <v>100617673</v>
      </c>
      <c r="BB75" s="84">
        <v>1000</v>
      </c>
      <c r="BC75" s="270"/>
    </row>
    <row r="76" spans="1:56" ht="12.75" x14ac:dyDescent="0.25">
      <c r="A76" s="146">
        <v>2</v>
      </c>
      <c r="B76" s="136" t="s">
        <v>11</v>
      </c>
      <c r="C76" s="137" t="s">
        <v>55</v>
      </c>
      <c r="D76" s="138">
        <v>2</v>
      </c>
      <c r="E76" s="139">
        <v>14</v>
      </c>
      <c r="F76" s="140">
        <v>4</v>
      </c>
      <c r="G76" s="288"/>
      <c r="H76" s="142">
        <v>40664</v>
      </c>
      <c r="I76" s="147">
        <v>40325</v>
      </c>
      <c r="J76" s="201">
        <v>107130</v>
      </c>
      <c r="K76" s="226" t="s">
        <v>274</v>
      </c>
      <c r="L76" s="147" t="s">
        <v>135</v>
      </c>
      <c r="M76" s="147" t="s">
        <v>138</v>
      </c>
      <c r="N76" s="553">
        <v>60</v>
      </c>
      <c r="O76" s="553">
        <v>1944</v>
      </c>
      <c r="P76" s="553">
        <v>37.75</v>
      </c>
      <c r="Q76" s="143">
        <v>132</v>
      </c>
      <c r="R76" s="136">
        <v>60</v>
      </c>
      <c r="S76" s="148">
        <v>15.53142857142857</v>
      </c>
      <c r="T76" s="149">
        <v>1944</v>
      </c>
      <c r="U76" s="136">
        <v>50</v>
      </c>
      <c r="V76" s="136">
        <v>50</v>
      </c>
      <c r="W76" s="136">
        <v>6</v>
      </c>
      <c r="X76" s="136">
        <v>1</v>
      </c>
      <c r="Y76" s="573">
        <v>3882.8571428571427</v>
      </c>
      <c r="Z76" s="573">
        <v>647.14285714285711</v>
      </c>
      <c r="AA76" s="574">
        <v>4465.2857142857138</v>
      </c>
      <c r="AB76" s="573">
        <v>744.21428571428567</v>
      </c>
      <c r="AC76" s="152" t="s">
        <v>829</v>
      </c>
      <c r="AD76" s="183">
        <v>40555</v>
      </c>
      <c r="AE76" s="202">
        <v>40576</v>
      </c>
      <c r="AF76" s="202">
        <v>40585</v>
      </c>
      <c r="AG76" s="586">
        <v>600</v>
      </c>
      <c r="AH76" s="202">
        <v>40604</v>
      </c>
      <c r="AI76" s="586">
        <v>3900</v>
      </c>
      <c r="AJ76" s="202">
        <v>40620</v>
      </c>
      <c r="AK76" s="202">
        <v>40686</v>
      </c>
      <c r="AL76" s="202">
        <v>40668</v>
      </c>
      <c r="AM76" s="251">
        <v>40738</v>
      </c>
      <c r="AN76" s="251">
        <v>40757</v>
      </c>
      <c r="AO76" s="78">
        <v>202</v>
      </c>
      <c r="AP76" s="280">
        <v>40763</v>
      </c>
      <c r="AQ76" s="153">
        <v>18</v>
      </c>
      <c r="AR76" s="177">
        <v>4</v>
      </c>
      <c r="AS76" s="177" t="s">
        <v>554</v>
      </c>
      <c r="AT76" s="177"/>
      <c r="AU76" s="79"/>
      <c r="AV76" s="178" t="s">
        <v>135</v>
      </c>
      <c r="AW76" s="80">
        <v>100464052</v>
      </c>
      <c r="AX76" s="81">
        <v>6000</v>
      </c>
      <c r="AY76" s="82"/>
      <c r="AZ76" s="178" t="s">
        <v>138</v>
      </c>
      <c r="BA76" s="83">
        <v>100375037</v>
      </c>
      <c r="BB76" s="84">
        <v>1500</v>
      </c>
      <c r="BC76" s="270"/>
    </row>
    <row r="77" spans="1:56" ht="12.75" x14ac:dyDescent="0.25">
      <c r="A77" s="146">
        <v>2</v>
      </c>
      <c r="B77" s="136" t="s">
        <v>11</v>
      </c>
      <c r="C77" s="137" t="s">
        <v>316</v>
      </c>
      <c r="D77" s="138"/>
      <c r="E77" s="139">
        <v>12</v>
      </c>
      <c r="F77" s="140">
        <v>10</v>
      </c>
      <c r="G77" s="288"/>
      <c r="H77" s="142">
        <v>40725</v>
      </c>
      <c r="I77" s="210">
        <v>40464</v>
      </c>
      <c r="J77" s="201">
        <v>108453</v>
      </c>
      <c r="K77" s="226" t="s">
        <v>388</v>
      </c>
      <c r="L77" s="147" t="s">
        <v>319</v>
      </c>
      <c r="M77" s="147" t="s">
        <v>320</v>
      </c>
      <c r="N77" s="553">
        <v>60</v>
      </c>
      <c r="O77" s="553">
        <v>1944</v>
      </c>
      <c r="P77" s="553">
        <v>37.75</v>
      </c>
      <c r="Q77" s="143">
        <v>133</v>
      </c>
      <c r="R77" s="136">
        <v>18</v>
      </c>
      <c r="S77" s="148">
        <v>10.872</v>
      </c>
      <c r="T77" s="149">
        <v>583.20000000000005</v>
      </c>
      <c r="U77" s="136">
        <v>50</v>
      </c>
      <c r="V77" s="136">
        <v>50</v>
      </c>
      <c r="W77" s="136">
        <v>4</v>
      </c>
      <c r="X77" s="136">
        <v>1</v>
      </c>
      <c r="Y77" s="573">
        <v>1087.2</v>
      </c>
      <c r="Z77" s="573">
        <v>271.8</v>
      </c>
      <c r="AA77" s="574">
        <v>1250.28</v>
      </c>
      <c r="AB77" s="573">
        <v>312.57</v>
      </c>
      <c r="AC77" s="152" t="s">
        <v>829</v>
      </c>
      <c r="AD77" s="281">
        <v>40548</v>
      </c>
      <c r="AE77" s="202">
        <v>40562</v>
      </c>
      <c r="AF77" s="202">
        <v>40585</v>
      </c>
      <c r="AG77" s="586">
        <v>270</v>
      </c>
      <c r="AH77" s="202">
        <v>40595</v>
      </c>
      <c r="AI77" s="586">
        <v>1080</v>
      </c>
      <c r="AJ77" s="202">
        <v>40616</v>
      </c>
      <c r="AK77" s="202">
        <v>40713</v>
      </c>
      <c r="AL77" s="202">
        <v>40694</v>
      </c>
      <c r="AM77" s="251">
        <v>40771</v>
      </c>
      <c r="AN77" s="77">
        <v>40778</v>
      </c>
      <c r="AO77" s="78">
        <v>230</v>
      </c>
      <c r="AP77" s="280">
        <v>40763</v>
      </c>
      <c r="AQ77" s="153">
        <v>12</v>
      </c>
      <c r="AR77" s="180">
        <v>0</v>
      </c>
      <c r="AS77" s="177" t="s">
        <v>557</v>
      </c>
      <c r="AT77" s="180"/>
      <c r="AU77" s="79"/>
      <c r="AV77" s="178" t="s">
        <v>319</v>
      </c>
      <c r="AW77" s="80"/>
      <c r="AX77" s="81"/>
      <c r="AY77" s="82"/>
      <c r="AZ77" s="178" t="s">
        <v>320</v>
      </c>
      <c r="BA77" s="83"/>
      <c r="BB77" s="84"/>
      <c r="BC77" s="270"/>
    </row>
    <row r="78" spans="1:56" s="294" customFormat="1" ht="12.75" x14ac:dyDescent="0.25">
      <c r="A78" s="146">
        <v>2</v>
      </c>
      <c r="B78" s="136" t="s">
        <v>11</v>
      </c>
      <c r="C78" s="137" t="s">
        <v>317</v>
      </c>
      <c r="D78" s="138"/>
      <c r="E78" s="139">
        <v>2</v>
      </c>
      <c r="F78" s="140">
        <v>7</v>
      </c>
      <c r="G78" s="288"/>
      <c r="H78" s="142">
        <v>40756</v>
      </c>
      <c r="I78" s="210">
        <v>40464</v>
      </c>
      <c r="J78" s="201">
        <v>108451</v>
      </c>
      <c r="K78" s="226" t="s">
        <v>388</v>
      </c>
      <c r="L78" s="147" t="s">
        <v>321</v>
      </c>
      <c r="M78" s="147" t="s">
        <v>186</v>
      </c>
      <c r="N78" s="553">
        <v>60</v>
      </c>
      <c r="O78" s="553">
        <v>1944</v>
      </c>
      <c r="P78" s="553">
        <v>37.75</v>
      </c>
      <c r="Q78" s="143">
        <v>133</v>
      </c>
      <c r="R78" s="136">
        <v>4</v>
      </c>
      <c r="S78" s="228">
        <v>1.6912000000000003</v>
      </c>
      <c r="T78" s="229">
        <v>129.6</v>
      </c>
      <c r="U78" s="136">
        <v>50</v>
      </c>
      <c r="V78" s="136">
        <v>50</v>
      </c>
      <c r="W78" s="136">
        <v>4</v>
      </c>
      <c r="X78" s="136">
        <v>1</v>
      </c>
      <c r="Y78" s="575">
        <v>241.60000000000002</v>
      </c>
      <c r="Z78" s="575">
        <v>60.400000000000006</v>
      </c>
      <c r="AA78" s="576">
        <v>277.84000000000003</v>
      </c>
      <c r="AB78" s="575">
        <v>69.460000000000008</v>
      </c>
      <c r="AC78" s="269" t="e">
        <v>#VALUE!</v>
      </c>
      <c r="AD78" s="153" t="s">
        <v>489</v>
      </c>
      <c r="AE78" s="153" t="s">
        <v>489</v>
      </c>
      <c r="AF78" s="153" t="s">
        <v>489</v>
      </c>
      <c r="AG78" s="586" t="s">
        <v>489</v>
      </c>
      <c r="AH78" s="153" t="s">
        <v>489</v>
      </c>
      <c r="AI78" s="586" t="s">
        <v>489</v>
      </c>
      <c r="AJ78" s="153" t="s">
        <v>489</v>
      </c>
      <c r="AK78" s="153" t="s">
        <v>489</v>
      </c>
      <c r="AL78" s="153" t="s">
        <v>489</v>
      </c>
      <c r="AM78" s="153" t="s">
        <v>489</v>
      </c>
      <c r="AN78" s="153" t="s">
        <v>489</v>
      </c>
      <c r="AO78" s="153" t="s">
        <v>489</v>
      </c>
      <c r="AP78" s="153" t="s">
        <v>489</v>
      </c>
      <c r="AQ78" s="153" t="s">
        <v>489</v>
      </c>
      <c r="AR78" s="295" t="e">
        <v>#VALUE!</v>
      </c>
      <c r="AS78" s="329"/>
      <c r="AT78" s="295"/>
      <c r="AU78" s="254"/>
      <c r="AV78" s="255" t="s">
        <v>321</v>
      </c>
      <c r="AW78" s="140"/>
      <c r="AX78" s="256"/>
      <c r="AY78" s="82"/>
      <c r="AZ78" s="255" t="s">
        <v>186</v>
      </c>
      <c r="BA78" s="140"/>
      <c r="BB78" s="256"/>
      <c r="BC78" s="271"/>
      <c r="BD78" s="293"/>
    </row>
    <row r="79" spans="1:56" ht="12.75" x14ac:dyDescent="0.25">
      <c r="A79" s="146">
        <v>2</v>
      </c>
      <c r="B79" s="136" t="s">
        <v>11</v>
      </c>
      <c r="C79" s="137" t="s">
        <v>318</v>
      </c>
      <c r="D79" s="138"/>
      <c r="E79" s="139">
        <v>10</v>
      </c>
      <c r="F79" s="140">
        <v>12</v>
      </c>
      <c r="G79" s="288"/>
      <c r="H79" s="142">
        <v>40756</v>
      </c>
      <c r="I79" s="210">
        <v>40464</v>
      </c>
      <c r="J79" s="201">
        <v>108447</v>
      </c>
      <c r="K79" s="226"/>
      <c r="L79" s="147" t="s">
        <v>322</v>
      </c>
      <c r="M79" s="147" t="s">
        <v>323</v>
      </c>
      <c r="N79" s="553">
        <v>60</v>
      </c>
      <c r="O79" s="553">
        <v>1944</v>
      </c>
      <c r="P79" s="553">
        <v>37.75</v>
      </c>
      <c r="Q79" s="143">
        <v>133</v>
      </c>
      <c r="R79" s="136">
        <v>12</v>
      </c>
      <c r="S79" s="148">
        <v>8.6975999999999996</v>
      </c>
      <c r="T79" s="149">
        <v>388.8</v>
      </c>
      <c r="U79" s="136">
        <v>50</v>
      </c>
      <c r="V79" s="136">
        <v>50</v>
      </c>
      <c r="W79" s="136">
        <v>4</v>
      </c>
      <c r="X79" s="136">
        <v>1</v>
      </c>
      <c r="Y79" s="573">
        <v>724.80000000000007</v>
      </c>
      <c r="Z79" s="573">
        <v>181.20000000000002</v>
      </c>
      <c r="AA79" s="574">
        <v>833.52</v>
      </c>
      <c r="AB79" s="573">
        <v>208.38</v>
      </c>
      <c r="AC79" s="152" t="s">
        <v>829</v>
      </c>
      <c r="AD79" s="281">
        <v>40548</v>
      </c>
      <c r="AE79" s="202">
        <v>40562</v>
      </c>
      <c r="AF79" s="202">
        <v>40585</v>
      </c>
      <c r="AG79" s="586">
        <v>180</v>
      </c>
      <c r="AH79" s="202">
        <v>40595</v>
      </c>
      <c r="AI79" s="586">
        <v>720</v>
      </c>
      <c r="AJ79" s="202">
        <v>40614</v>
      </c>
      <c r="AK79" s="202">
        <v>40713</v>
      </c>
      <c r="AL79" s="202">
        <v>40665</v>
      </c>
      <c r="AM79" s="251">
        <v>40771</v>
      </c>
      <c r="AN79" s="77">
        <v>40778</v>
      </c>
      <c r="AO79" s="78">
        <v>230</v>
      </c>
      <c r="AP79" s="280">
        <v>40711</v>
      </c>
      <c r="AQ79" s="153">
        <v>10</v>
      </c>
      <c r="AR79" s="180">
        <v>0</v>
      </c>
      <c r="AS79" s="177" t="s">
        <v>557</v>
      </c>
      <c r="AT79" s="180"/>
      <c r="AU79" s="79"/>
      <c r="AV79" s="178" t="s">
        <v>322</v>
      </c>
      <c r="AW79" s="80"/>
      <c r="AX79" s="81"/>
      <c r="AY79" s="82"/>
      <c r="AZ79" s="178" t="s">
        <v>323</v>
      </c>
      <c r="BA79" s="83"/>
      <c r="BB79" s="84"/>
      <c r="BC79" s="270"/>
    </row>
    <row r="80" spans="1:56" s="318" customFormat="1" x14ac:dyDescent="0.25">
      <c r="A80" s="297">
        <v>2</v>
      </c>
      <c r="B80" s="298" t="s">
        <v>11</v>
      </c>
      <c r="C80" s="299" t="s">
        <v>55</v>
      </c>
      <c r="D80" s="300">
        <v>3</v>
      </c>
      <c r="E80" s="301">
        <v>7</v>
      </c>
      <c r="F80" s="302">
        <v>4</v>
      </c>
      <c r="G80" s="303"/>
      <c r="H80" s="304">
        <v>40909</v>
      </c>
      <c r="I80" s="305">
        <v>40464</v>
      </c>
      <c r="J80" s="306">
        <v>108457</v>
      </c>
      <c r="K80" s="307" t="s">
        <v>395</v>
      </c>
      <c r="L80" s="308" t="s">
        <v>135</v>
      </c>
      <c r="M80" s="308" t="s">
        <v>138</v>
      </c>
      <c r="N80" s="555">
        <v>60</v>
      </c>
      <c r="O80" s="555">
        <v>1944</v>
      </c>
      <c r="P80" s="555">
        <v>37.75</v>
      </c>
      <c r="Q80" s="203">
        <v>133</v>
      </c>
      <c r="R80" s="298">
        <v>26</v>
      </c>
      <c r="S80" s="309">
        <v>6.7302857142857135</v>
      </c>
      <c r="T80" s="310">
        <v>842.4</v>
      </c>
      <c r="U80" s="298">
        <v>50</v>
      </c>
      <c r="V80" s="298">
        <v>50</v>
      </c>
      <c r="W80" s="298">
        <v>6</v>
      </c>
      <c r="X80" s="298">
        <v>1</v>
      </c>
      <c r="Y80" s="577">
        <v>1682.5714285714284</v>
      </c>
      <c r="Z80" s="577">
        <v>280.42857142857139</v>
      </c>
      <c r="AA80" s="578">
        <v>1934.9571428571426</v>
      </c>
      <c r="AB80" s="577">
        <v>322.49285714285708</v>
      </c>
      <c r="AC80" s="311" t="s">
        <v>830</v>
      </c>
      <c r="AD80" s="281">
        <v>40548</v>
      </c>
      <c r="AE80" s="230">
        <v>40571</v>
      </c>
      <c r="AF80" s="230">
        <v>40585</v>
      </c>
      <c r="AG80" s="277">
        <v>390</v>
      </c>
      <c r="AH80" s="230">
        <v>40599</v>
      </c>
      <c r="AI80" s="277">
        <v>1560</v>
      </c>
      <c r="AJ80" s="202">
        <v>40635</v>
      </c>
      <c r="AK80" s="202">
        <v>40680</v>
      </c>
      <c r="AL80" s="202">
        <v>40683</v>
      </c>
      <c r="AM80" s="251">
        <v>40749</v>
      </c>
      <c r="AN80" s="278">
        <v>40756</v>
      </c>
      <c r="AO80" s="312">
        <v>208</v>
      </c>
      <c r="AP80" s="313">
        <v>40763</v>
      </c>
      <c r="AQ80" s="279">
        <v>6.4</v>
      </c>
      <c r="AR80" s="180">
        <v>-0.59999999999999964</v>
      </c>
      <c r="AS80" s="177" t="s">
        <v>522</v>
      </c>
      <c r="AT80" s="180"/>
      <c r="AU80" s="314"/>
      <c r="AV80" s="315" t="s">
        <v>135</v>
      </c>
      <c r="AW80" s="316">
        <v>100611937</v>
      </c>
      <c r="AX80" s="84">
        <v>3000</v>
      </c>
      <c r="AY80" s="85"/>
      <c r="AZ80" s="315" t="s">
        <v>138</v>
      </c>
      <c r="BA80" s="83"/>
      <c r="BB80" s="84"/>
      <c r="BC80" s="270"/>
      <c r="BD80" s="317"/>
    </row>
    <row r="81" spans="1:55" ht="12.75" x14ac:dyDescent="0.25">
      <c r="A81" s="146">
        <v>2</v>
      </c>
      <c r="B81" s="136" t="s">
        <v>11</v>
      </c>
      <c r="C81" s="137" t="s">
        <v>325</v>
      </c>
      <c r="D81" s="138"/>
      <c r="E81" s="139">
        <v>10</v>
      </c>
      <c r="F81" s="140">
        <v>8</v>
      </c>
      <c r="G81" s="288"/>
      <c r="H81" s="142">
        <v>40787</v>
      </c>
      <c r="I81" s="210">
        <v>40464</v>
      </c>
      <c r="J81" s="201">
        <v>108445</v>
      </c>
      <c r="K81" s="226">
        <v>40433</v>
      </c>
      <c r="L81" s="147" t="s">
        <v>326</v>
      </c>
      <c r="M81" s="147" t="s">
        <v>327</v>
      </c>
      <c r="N81" s="553">
        <v>60</v>
      </c>
      <c r="O81" s="553">
        <v>1944</v>
      </c>
      <c r="P81" s="553">
        <v>37.75</v>
      </c>
      <c r="Q81" s="143">
        <v>134</v>
      </c>
      <c r="R81" s="136">
        <v>18</v>
      </c>
      <c r="S81" s="148">
        <v>8.6975999999999996</v>
      </c>
      <c r="T81" s="149">
        <v>583.20000000000005</v>
      </c>
      <c r="U81" s="136">
        <v>50</v>
      </c>
      <c r="V81" s="136">
        <v>50</v>
      </c>
      <c r="W81" s="136">
        <v>4</v>
      </c>
      <c r="X81" s="136">
        <v>1</v>
      </c>
      <c r="Y81" s="573">
        <v>1087.2</v>
      </c>
      <c r="Z81" s="573">
        <v>271.8</v>
      </c>
      <c r="AA81" s="574">
        <v>1250.28</v>
      </c>
      <c r="AB81" s="573">
        <v>312.57</v>
      </c>
      <c r="AC81" s="152" t="s">
        <v>829</v>
      </c>
      <c r="AD81" s="183">
        <v>40595</v>
      </c>
      <c r="AE81" s="202">
        <v>40609</v>
      </c>
      <c r="AF81" s="202">
        <v>40634</v>
      </c>
      <c r="AG81" s="586">
        <v>342</v>
      </c>
      <c r="AH81" s="202">
        <v>40644</v>
      </c>
      <c r="AI81" s="586">
        <v>1250</v>
      </c>
      <c r="AJ81" s="202">
        <v>40675</v>
      </c>
      <c r="AK81" s="202">
        <v>40791</v>
      </c>
      <c r="AL81" s="251">
        <v>40728</v>
      </c>
      <c r="AM81" s="251">
        <v>40837</v>
      </c>
      <c r="AN81" s="77">
        <v>40844</v>
      </c>
      <c r="AO81" s="78">
        <v>249</v>
      </c>
      <c r="AP81" s="280">
        <v>40801</v>
      </c>
      <c r="AQ81" s="153">
        <v>44</v>
      </c>
      <c r="AR81" s="180">
        <v>34</v>
      </c>
      <c r="AS81" s="177" t="s">
        <v>521</v>
      </c>
      <c r="AT81" s="180"/>
      <c r="AU81" s="79"/>
      <c r="AV81" s="178" t="s">
        <v>326</v>
      </c>
      <c r="AW81" s="80">
        <v>100621799</v>
      </c>
      <c r="AX81" s="81">
        <v>2000</v>
      </c>
      <c r="AY81" s="82"/>
      <c r="AZ81" s="178" t="s">
        <v>327</v>
      </c>
      <c r="BA81" s="83">
        <v>100621806</v>
      </c>
      <c r="BB81" s="84">
        <v>500</v>
      </c>
      <c r="BC81" s="270"/>
    </row>
    <row r="82" spans="1:55" ht="12.75" x14ac:dyDescent="0.25">
      <c r="A82" s="146">
        <v>2</v>
      </c>
      <c r="B82" s="136" t="s">
        <v>11</v>
      </c>
      <c r="C82" s="137" t="s">
        <v>76</v>
      </c>
      <c r="D82" s="138">
        <v>2</v>
      </c>
      <c r="E82" s="139">
        <v>17</v>
      </c>
      <c r="F82" s="140">
        <v>14</v>
      </c>
      <c r="G82" s="288"/>
      <c r="H82" s="142">
        <v>40787</v>
      </c>
      <c r="I82" s="210">
        <v>40464</v>
      </c>
      <c r="J82" s="201">
        <v>108443</v>
      </c>
      <c r="K82" s="226"/>
      <c r="L82" s="147" t="s">
        <v>187</v>
      </c>
      <c r="M82" s="147" t="s">
        <v>188</v>
      </c>
      <c r="N82" s="553">
        <v>60</v>
      </c>
      <c r="O82" s="553">
        <v>1944</v>
      </c>
      <c r="P82" s="553">
        <v>37.75</v>
      </c>
      <c r="Q82" s="143">
        <v>134</v>
      </c>
      <c r="R82" s="136">
        <v>20</v>
      </c>
      <c r="S82" s="148">
        <v>16.911999999999999</v>
      </c>
      <c r="T82" s="149">
        <v>648</v>
      </c>
      <c r="U82" s="136">
        <v>50</v>
      </c>
      <c r="V82" s="136">
        <v>50</v>
      </c>
      <c r="W82" s="136">
        <v>4</v>
      </c>
      <c r="X82" s="136">
        <v>1</v>
      </c>
      <c r="Y82" s="573">
        <v>1208</v>
      </c>
      <c r="Z82" s="573">
        <v>302</v>
      </c>
      <c r="AA82" s="574">
        <v>1389.1999999999998</v>
      </c>
      <c r="AB82" s="573">
        <v>347.29999999999995</v>
      </c>
      <c r="AC82" s="152" t="s">
        <v>829</v>
      </c>
      <c r="AD82" s="183">
        <v>40595</v>
      </c>
      <c r="AE82" s="202">
        <v>40609</v>
      </c>
      <c r="AF82" s="202">
        <v>40634</v>
      </c>
      <c r="AG82" s="586">
        <v>360</v>
      </c>
      <c r="AH82" s="202">
        <v>40644</v>
      </c>
      <c r="AI82" s="586">
        <v>1440</v>
      </c>
      <c r="AJ82" s="202">
        <v>40675</v>
      </c>
      <c r="AK82" s="202">
        <v>40791</v>
      </c>
      <c r="AL82" s="251">
        <v>40728</v>
      </c>
      <c r="AM82" s="251">
        <v>40837</v>
      </c>
      <c r="AN82" s="77">
        <v>40844</v>
      </c>
      <c r="AO82" s="78">
        <v>249</v>
      </c>
      <c r="AP82" s="280">
        <v>40801</v>
      </c>
      <c r="AQ82" s="153">
        <v>45</v>
      </c>
      <c r="AR82" s="180">
        <v>28</v>
      </c>
      <c r="AS82" s="177" t="s">
        <v>521</v>
      </c>
      <c r="AT82" s="180"/>
      <c r="AU82" s="79"/>
      <c r="AV82" s="178" t="s">
        <v>187</v>
      </c>
      <c r="AW82" s="80">
        <v>100601758</v>
      </c>
      <c r="AX82" s="81">
        <v>2000</v>
      </c>
      <c r="AY82" s="82"/>
      <c r="AZ82" s="178" t="s">
        <v>188</v>
      </c>
      <c r="BA82" s="83">
        <v>100552103</v>
      </c>
      <c r="BB82" s="84">
        <v>500</v>
      </c>
      <c r="BC82" s="270"/>
    </row>
    <row r="83" spans="1:55" ht="12.75" x14ac:dyDescent="0.25">
      <c r="A83" s="146">
        <v>2</v>
      </c>
      <c r="B83" s="136" t="s">
        <v>11</v>
      </c>
      <c r="C83" s="137" t="s">
        <v>252</v>
      </c>
      <c r="D83" s="138">
        <v>2</v>
      </c>
      <c r="E83" s="139">
        <v>9</v>
      </c>
      <c r="F83" s="140">
        <v>13</v>
      </c>
      <c r="G83" s="288"/>
      <c r="H83" s="142">
        <v>40787</v>
      </c>
      <c r="I83" s="210">
        <v>40464</v>
      </c>
      <c r="J83" s="201">
        <v>108448</v>
      </c>
      <c r="K83" s="226">
        <v>40433</v>
      </c>
      <c r="L83" s="147" t="s">
        <v>255</v>
      </c>
      <c r="M83" s="147" t="s">
        <v>256</v>
      </c>
      <c r="N83" s="553">
        <v>60</v>
      </c>
      <c r="O83" s="553">
        <v>1944</v>
      </c>
      <c r="P83" s="553">
        <v>37.75</v>
      </c>
      <c r="Q83" s="143">
        <v>134</v>
      </c>
      <c r="R83" s="136">
        <v>10</v>
      </c>
      <c r="S83" s="148">
        <v>7.8520000000000003</v>
      </c>
      <c r="T83" s="149">
        <v>324</v>
      </c>
      <c r="U83" s="136">
        <v>50</v>
      </c>
      <c r="V83" s="136">
        <v>50</v>
      </c>
      <c r="W83" s="136">
        <v>4</v>
      </c>
      <c r="X83" s="136">
        <v>1</v>
      </c>
      <c r="Y83" s="573">
        <v>604</v>
      </c>
      <c r="Z83" s="573">
        <v>151</v>
      </c>
      <c r="AA83" s="574">
        <v>694.59999999999991</v>
      </c>
      <c r="AB83" s="573">
        <v>173.64999999999998</v>
      </c>
      <c r="AC83" s="152" t="s">
        <v>829</v>
      </c>
      <c r="AD83" s="183">
        <v>40595</v>
      </c>
      <c r="AE83" s="202">
        <v>40609</v>
      </c>
      <c r="AF83" s="202">
        <v>40634</v>
      </c>
      <c r="AG83" s="586">
        <v>144</v>
      </c>
      <c r="AH83" s="202">
        <v>40644</v>
      </c>
      <c r="AI83" s="586">
        <v>600</v>
      </c>
      <c r="AJ83" s="202">
        <v>40675</v>
      </c>
      <c r="AK83" s="202">
        <v>40791</v>
      </c>
      <c r="AL83" s="251">
        <v>40728</v>
      </c>
      <c r="AM83" s="251">
        <v>40834</v>
      </c>
      <c r="AN83" s="77">
        <v>40841</v>
      </c>
      <c r="AO83" s="78">
        <v>246</v>
      </c>
      <c r="AP83" s="280">
        <v>40763</v>
      </c>
      <c r="AQ83" s="153">
        <v>15</v>
      </c>
      <c r="AR83" s="180">
        <v>6</v>
      </c>
      <c r="AS83" s="177" t="s">
        <v>521</v>
      </c>
      <c r="AT83" s="180"/>
      <c r="AU83" s="79"/>
      <c r="AV83" s="178" t="s">
        <v>255</v>
      </c>
      <c r="AW83" s="80" t="s">
        <v>393</v>
      </c>
      <c r="AX83" s="81">
        <v>1200</v>
      </c>
      <c r="AY83" s="82"/>
      <c r="AZ83" s="178" t="s">
        <v>256</v>
      </c>
      <c r="BA83" s="83">
        <v>100374540</v>
      </c>
      <c r="BB83" s="84">
        <v>500</v>
      </c>
      <c r="BC83" s="270"/>
    </row>
    <row r="84" spans="1:55" ht="12.75" x14ac:dyDescent="0.25">
      <c r="A84" s="146">
        <v>2</v>
      </c>
      <c r="B84" s="136" t="s">
        <v>11</v>
      </c>
      <c r="C84" s="137" t="s">
        <v>324</v>
      </c>
      <c r="D84" s="138"/>
      <c r="E84" s="139">
        <v>8</v>
      </c>
      <c r="F84" s="140">
        <v>12</v>
      </c>
      <c r="G84" s="288"/>
      <c r="H84" s="142">
        <v>40787</v>
      </c>
      <c r="I84" s="210">
        <v>40464</v>
      </c>
      <c r="J84" s="201">
        <v>108450</v>
      </c>
      <c r="K84" s="226">
        <v>40433</v>
      </c>
      <c r="L84" s="147" t="s">
        <v>328</v>
      </c>
      <c r="M84" s="147" t="s">
        <v>236</v>
      </c>
      <c r="N84" s="553">
        <v>60</v>
      </c>
      <c r="O84" s="553">
        <v>1944</v>
      </c>
      <c r="P84" s="553">
        <v>37.75</v>
      </c>
      <c r="Q84" s="143">
        <v>134</v>
      </c>
      <c r="R84" s="136">
        <v>12</v>
      </c>
      <c r="S84" s="148">
        <v>8.6975999999999996</v>
      </c>
      <c r="T84" s="149">
        <v>388.8</v>
      </c>
      <c r="U84" s="136">
        <v>50</v>
      </c>
      <c r="V84" s="136">
        <v>50</v>
      </c>
      <c r="W84" s="136">
        <v>4</v>
      </c>
      <c r="X84" s="136">
        <v>1</v>
      </c>
      <c r="Y84" s="573">
        <v>724.80000000000007</v>
      </c>
      <c r="Z84" s="573">
        <v>181.20000000000002</v>
      </c>
      <c r="AA84" s="574">
        <v>833.52</v>
      </c>
      <c r="AB84" s="573">
        <v>208.38</v>
      </c>
      <c r="AC84" s="152" t="s">
        <v>829</v>
      </c>
      <c r="AD84" s="183">
        <v>40595</v>
      </c>
      <c r="AE84" s="202">
        <v>40609</v>
      </c>
      <c r="AF84" s="202">
        <v>40634</v>
      </c>
      <c r="AG84" s="586">
        <v>216</v>
      </c>
      <c r="AH84" s="202">
        <v>40644</v>
      </c>
      <c r="AI84" s="586">
        <v>900</v>
      </c>
      <c r="AJ84" s="202">
        <v>40675</v>
      </c>
      <c r="AK84" s="202">
        <v>40791</v>
      </c>
      <c r="AL84" s="251">
        <v>40732</v>
      </c>
      <c r="AM84" s="251">
        <v>40835</v>
      </c>
      <c r="AN84" s="77">
        <v>40842</v>
      </c>
      <c r="AO84" s="78">
        <v>247</v>
      </c>
      <c r="AP84" s="280">
        <v>40801</v>
      </c>
      <c r="AQ84" s="153">
        <v>20</v>
      </c>
      <c r="AR84" s="180">
        <v>12</v>
      </c>
      <c r="AS84" s="177" t="s">
        <v>521</v>
      </c>
      <c r="AT84" s="180"/>
      <c r="AU84" s="79"/>
      <c r="AV84" s="178" t="s">
        <v>328</v>
      </c>
      <c r="AW84" s="80">
        <v>100622059</v>
      </c>
      <c r="AX84" s="81">
        <v>2000</v>
      </c>
      <c r="AY84" s="82"/>
      <c r="AZ84" s="178" t="s">
        <v>236</v>
      </c>
      <c r="BA84" s="83">
        <v>100575736</v>
      </c>
      <c r="BB84" s="84">
        <v>500</v>
      </c>
      <c r="BC84" s="270"/>
    </row>
    <row r="85" spans="1:55" ht="12.75" x14ac:dyDescent="0.25">
      <c r="A85" s="146">
        <v>2</v>
      </c>
      <c r="B85" s="136" t="s">
        <v>25</v>
      </c>
      <c r="C85" s="137" t="s">
        <v>285</v>
      </c>
      <c r="D85" s="138"/>
      <c r="E85" s="139">
        <v>11</v>
      </c>
      <c r="F85" s="140">
        <v>8</v>
      </c>
      <c r="G85" s="288">
        <v>1</v>
      </c>
      <c r="H85" s="142">
        <v>40695</v>
      </c>
      <c r="I85" s="147">
        <v>40438</v>
      </c>
      <c r="J85" s="201">
        <v>108110</v>
      </c>
      <c r="K85" s="226" t="s">
        <v>364</v>
      </c>
      <c r="L85" s="147" t="s">
        <v>286</v>
      </c>
      <c r="M85" s="147" t="s">
        <v>288</v>
      </c>
      <c r="N85" s="553">
        <v>60</v>
      </c>
      <c r="O85" s="553">
        <v>1944</v>
      </c>
      <c r="P85" s="553">
        <v>37.75</v>
      </c>
      <c r="Q85" s="143">
        <v>135</v>
      </c>
      <c r="R85" s="136">
        <v>16</v>
      </c>
      <c r="S85" s="148">
        <v>8.0533333333333346</v>
      </c>
      <c r="T85" s="149">
        <v>518.4</v>
      </c>
      <c r="U85" s="136">
        <v>50</v>
      </c>
      <c r="V85" s="136">
        <v>50</v>
      </c>
      <c r="W85" s="136">
        <v>5</v>
      </c>
      <c r="X85" s="136">
        <v>1</v>
      </c>
      <c r="Y85" s="573">
        <v>1006.6666666666667</v>
      </c>
      <c r="Z85" s="573">
        <v>201.33333333333331</v>
      </c>
      <c r="AA85" s="574">
        <v>1157.6666666666667</v>
      </c>
      <c r="AB85" s="573">
        <v>231.5333333333333</v>
      </c>
      <c r="AC85" s="152" t="s">
        <v>829</v>
      </c>
      <c r="AD85" s="189">
        <v>40485</v>
      </c>
      <c r="AE85" s="230">
        <v>40498</v>
      </c>
      <c r="AF85" s="230">
        <v>40546</v>
      </c>
      <c r="AG85" s="277">
        <v>225</v>
      </c>
      <c r="AH85" s="230">
        <v>40546</v>
      </c>
      <c r="AI85" s="277">
        <v>996</v>
      </c>
      <c r="AJ85" s="202">
        <v>40584</v>
      </c>
      <c r="AK85" s="202">
        <v>40674</v>
      </c>
      <c r="AL85" s="202">
        <v>40647</v>
      </c>
      <c r="AM85" s="251">
        <v>40753</v>
      </c>
      <c r="AN85" s="77">
        <v>40760</v>
      </c>
      <c r="AO85" s="78">
        <v>275</v>
      </c>
      <c r="AP85" s="280">
        <v>40711</v>
      </c>
      <c r="AQ85" s="153">
        <v>11</v>
      </c>
      <c r="AR85" s="180">
        <v>0</v>
      </c>
      <c r="AS85" s="177" t="s">
        <v>523</v>
      </c>
      <c r="AT85" s="180"/>
      <c r="AU85" s="79"/>
      <c r="AV85" s="178" t="s">
        <v>286</v>
      </c>
      <c r="AW85" s="80">
        <v>100613809</v>
      </c>
      <c r="AX85" s="81">
        <v>2500</v>
      </c>
      <c r="AY85" s="82"/>
      <c r="AZ85" s="178" t="s">
        <v>288</v>
      </c>
      <c r="BA85" s="83">
        <v>100620742</v>
      </c>
      <c r="BB85" s="84" t="s">
        <v>375</v>
      </c>
      <c r="BC85" s="270"/>
    </row>
    <row r="86" spans="1:55" ht="12.75" x14ac:dyDescent="0.25">
      <c r="A86" s="146">
        <v>2</v>
      </c>
      <c r="B86" s="136" t="s">
        <v>25</v>
      </c>
      <c r="C86" s="137" t="s">
        <v>307</v>
      </c>
      <c r="D86" s="138"/>
      <c r="E86" s="139">
        <v>9</v>
      </c>
      <c r="F86" s="140">
        <v>7</v>
      </c>
      <c r="G86" s="288">
        <v>1</v>
      </c>
      <c r="H86" s="142">
        <v>40360</v>
      </c>
      <c r="I86" s="147">
        <v>40438</v>
      </c>
      <c r="J86" s="201">
        <v>108120</v>
      </c>
      <c r="K86" s="226" t="s">
        <v>364</v>
      </c>
      <c r="L86" s="147" t="s">
        <v>309</v>
      </c>
      <c r="M86" s="147" t="s">
        <v>310</v>
      </c>
      <c r="N86" s="553">
        <v>60</v>
      </c>
      <c r="O86" s="553">
        <v>1944</v>
      </c>
      <c r="P86" s="553">
        <v>37.75</v>
      </c>
      <c r="Q86" s="143">
        <v>135</v>
      </c>
      <c r="R86" s="136">
        <v>30</v>
      </c>
      <c r="S86" s="148">
        <v>13.212500000000002</v>
      </c>
      <c r="T86" s="149">
        <v>972</v>
      </c>
      <c r="U86" s="136">
        <v>50</v>
      </c>
      <c r="V86" s="136">
        <v>50</v>
      </c>
      <c r="W86" s="136">
        <v>5</v>
      </c>
      <c r="X86" s="136">
        <v>1</v>
      </c>
      <c r="Y86" s="573">
        <v>1887.5000000000002</v>
      </c>
      <c r="Z86" s="573">
        <v>377.49999999999994</v>
      </c>
      <c r="AA86" s="574">
        <v>2170.625</v>
      </c>
      <c r="AB86" s="573">
        <v>434.12499999999989</v>
      </c>
      <c r="AC86" s="152" t="s">
        <v>829</v>
      </c>
      <c r="AD86" s="189">
        <v>40485</v>
      </c>
      <c r="AE86" s="230">
        <v>40498</v>
      </c>
      <c r="AF86" s="230">
        <v>40546</v>
      </c>
      <c r="AG86" s="277">
        <v>450</v>
      </c>
      <c r="AH86" s="230">
        <v>40546</v>
      </c>
      <c r="AI86" s="277">
        <v>1980</v>
      </c>
      <c r="AJ86" s="202">
        <v>40584</v>
      </c>
      <c r="AK86" s="202">
        <v>40683</v>
      </c>
      <c r="AL86" s="202">
        <v>40662</v>
      </c>
      <c r="AM86" s="251">
        <v>40753</v>
      </c>
      <c r="AN86" s="77">
        <v>40760</v>
      </c>
      <c r="AO86" s="78">
        <v>275</v>
      </c>
      <c r="AP86" s="280">
        <v>40763</v>
      </c>
      <c r="AQ86" s="153">
        <v>12.3</v>
      </c>
      <c r="AR86" s="180">
        <v>3.3000000000000007</v>
      </c>
      <c r="AS86" s="177" t="s">
        <v>524</v>
      </c>
      <c r="AT86" s="180"/>
      <c r="AU86" s="79"/>
      <c r="AV86" s="178" t="s">
        <v>309</v>
      </c>
      <c r="AW86" s="80">
        <v>100617968</v>
      </c>
      <c r="AX86" s="81">
        <v>3000</v>
      </c>
      <c r="AY86" s="82"/>
      <c r="AZ86" s="178" t="s">
        <v>310</v>
      </c>
      <c r="BA86" s="83">
        <v>100338604</v>
      </c>
      <c r="BB86" s="84">
        <v>1000</v>
      </c>
      <c r="BC86" s="270"/>
    </row>
    <row r="87" spans="1:55" ht="12.75" x14ac:dyDescent="0.25">
      <c r="A87" s="146">
        <v>2</v>
      </c>
      <c r="B87" s="136" t="s">
        <v>25</v>
      </c>
      <c r="C87" s="137" t="s">
        <v>294</v>
      </c>
      <c r="D87" s="138"/>
      <c r="E87" s="139">
        <v>11</v>
      </c>
      <c r="F87" s="140">
        <v>10</v>
      </c>
      <c r="G87" s="288">
        <v>0.5</v>
      </c>
      <c r="H87" s="142">
        <v>40695</v>
      </c>
      <c r="I87" s="147">
        <v>40438</v>
      </c>
      <c r="J87" s="201">
        <v>108118</v>
      </c>
      <c r="K87" s="226" t="s">
        <v>364</v>
      </c>
      <c r="L87" s="147" t="s">
        <v>299</v>
      </c>
      <c r="M87" s="147" t="s">
        <v>300</v>
      </c>
      <c r="N87" s="553">
        <v>60</v>
      </c>
      <c r="O87" s="553">
        <v>1944</v>
      </c>
      <c r="P87" s="553">
        <v>37.75</v>
      </c>
      <c r="Q87" s="143">
        <v>135</v>
      </c>
      <c r="R87" s="136">
        <v>14</v>
      </c>
      <c r="S87" s="148">
        <v>8.8083333333333336</v>
      </c>
      <c r="T87" s="149">
        <v>453.6</v>
      </c>
      <c r="U87" s="136">
        <v>50</v>
      </c>
      <c r="V87" s="136">
        <v>50</v>
      </c>
      <c r="W87" s="136">
        <v>5</v>
      </c>
      <c r="X87" s="136">
        <v>1</v>
      </c>
      <c r="Y87" s="573">
        <v>880.83333333333337</v>
      </c>
      <c r="Z87" s="573">
        <v>176.16666666666666</v>
      </c>
      <c r="AA87" s="574">
        <v>2025.9166666666665</v>
      </c>
      <c r="AB87" s="573">
        <v>202.59166666666664</v>
      </c>
      <c r="AC87" s="152" t="s">
        <v>829</v>
      </c>
      <c r="AD87" s="189">
        <v>40485</v>
      </c>
      <c r="AE87" s="230">
        <v>40498</v>
      </c>
      <c r="AF87" s="230">
        <v>40546</v>
      </c>
      <c r="AG87" s="277">
        <v>224</v>
      </c>
      <c r="AH87" s="230">
        <v>40551</v>
      </c>
      <c r="AI87" s="277">
        <v>909</v>
      </c>
      <c r="AJ87" s="202">
        <v>40583</v>
      </c>
      <c r="AK87" s="202">
        <v>40668</v>
      </c>
      <c r="AL87" s="202">
        <v>40654</v>
      </c>
      <c r="AM87" s="251">
        <v>40753</v>
      </c>
      <c r="AN87" s="77">
        <v>40760</v>
      </c>
      <c r="AO87" s="78">
        <v>275</v>
      </c>
      <c r="AP87" s="280">
        <v>40763</v>
      </c>
      <c r="AQ87" s="153">
        <v>16.600000000000001</v>
      </c>
      <c r="AR87" s="180">
        <v>5.6000000000000014</v>
      </c>
      <c r="AS87" s="177" t="s">
        <v>525</v>
      </c>
      <c r="AT87" s="180"/>
      <c r="AU87" s="79"/>
      <c r="AV87" s="178" t="s">
        <v>299</v>
      </c>
      <c r="AW87" s="80" t="s">
        <v>376</v>
      </c>
      <c r="AX87" s="81">
        <v>3500</v>
      </c>
      <c r="AY87" s="82"/>
      <c r="AZ87" s="178" t="s">
        <v>300</v>
      </c>
      <c r="BA87" s="83" t="s">
        <v>377</v>
      </c>
      <c r="BB87" s="84" t="s">
        <v>378</v>
      </c>
      <c r="BC87" s="270"/>
    </row>
    <row r="88" spans="1:55" ht="12.75" x14ac:dyDescent="0.25">
      <c r="A88" s="146">
        <v>2</v>
      </c>
      <c r="B88" s="136" t="s">
        <v>25</v>
      </c>
      <c r="C88" s="137" t="s">
        <v>334</v>
      </c>
      <c r="D88" s="138"/>
      <c r="E88" s="139">
        <v>0</v>
      </c>
      <c r="F88" s="140">
        <v>7.5</v>
      </c>
      <c r="G88" s="288">
        <v>1</v>
      </c>
      <c r="H88" s="142">
        <v>40878</v>
      </c>
      <c r="I88" s="147">
        <v>40793</v>
      </c>
      <c r="J88" s="201">
        <v>108323</v>
      </c>
      <c r="K88" s="226" t="s">
        <v>388</v>
      </c>
      <c r="L88" s="147" t="s">
        <v>345</v>
      </c>
      <c r="M88" s="147" t="s">
        <v>346</v>
      </c>
      <c r="N88" s="553">
        <v>40</v>
      </c>
      <c r="O88" s="553">
        <v>1296</v>
      </c>
      <c r="P88" s="553">
        <v>37.75</v>
      </c>
      <c r="Q88" s="143">
        <v>136</v>
      </c>
      <c r="R88" s="136">
        <v>2</v>
      </c>
      <c r="S88" s="148">
        <v>0.94375000000000009</v>
      </c>
      <c r="T88" s="149">
        <v>64.8</v>
      </c>
      <c r="U88" s="136">
        <v>50</v>
      </c>
      <c r="V88" s="136">
        <v>50</v>
      </c>
      <c r="W88" s="136">
        <v>5</v>
      </c>
      <c r="X88" s="136">
        <v>1</v>
      </c>
      <c r="Y88" s="573">
        <v>125.83333333333334</v>
      </c>
      <c r="Z88" s="573">
        <v>25.166666666666664</v>
      </c>
      <c r="AA88" s="574">
        <v>144.70833333333334</v>
      </c>
      <c r="AB88" s="573">
        <v>28.941666666666663</v>
      </c>
      <c r="AC88" s="152" t="s">
        <v>830</v>
      </c>
      <c r="AD88" s="189">
        <v>40506</v>
      </c>
      <c r="AE88" s="230">
        <v>40513</v>
      </c>
      <c r="AF88" s="230">
        <v>40564</v>
      </c>
      <c r="AG88" s="277">
        <v>36</v>
      </c>
      <c r="AH88" s="230">
        <v>40567</v>
      </c>
      <c r="AI88" s="277">
        <v>144</v>
      </c>
      <c r="AJ88" s="202">
        <v>40605</v>
      </c>
      <c r="AK88" s="202">
        <v>40697</v>
      </c>
      <c r="AL88" s="202">
        <v>40676</v>
      </c>
      <c r="AM88" s="251">
        <v>40771</v>
      </c>
      <c r="AN88" s="77">
        <v>40778</v>
      </c>
      <c r="AO88" s="78">
        <v>272</v>
      </c>
      <c r="AP88" s="280">
        <v>40711</v>
      </c>
      <c r="AQ88" s="153">
        <v>1.3</v>
      </c>
      <c r="AR88" s="180">
        <v>1.3</v>
      </c>
      <c r="AS88" s="177"/>
      <c r="AT88" s="180"/>
      <c r="AU88" s="79"/>
      <c r="AV88" s="178" t="s">
        <v>345</v>
      </c>
      <c r="AW88" s="80"/>
      <c r="AX88" s="81"/>
      <c r="AY88" s="82"/>
      <c r="AZ88" s="178" t="s">
        <v>346</v>
      </c>
      <c r="BA88" s="83"/>
      <c r="BB88" s="84"/>
      <c r="BC88" s="270"/>
    </row>
    <row r="89" spans="1:55" ht="12.75" x14ac:dyDescent="0.25">
      <c r="A89" s="146">
        <v>2</v>
      </c>
      <c r="B89" s="136" t="s">
        <v>25</v>
      </c>
      <c r="C89" s="137" t="s">
        <v>335</v>
      </c>
      <c r="D89" s="138"/>
      <c r="E89" s="139">
        <v>1</v>
      </c>
      <c r="F89" s="140">
        <v>7.5</v>
      </c>
      <c r="G89" s="288">
        <v>1</v>
      </c>
      <c r="H89" s="142">
        <v>40878</v>
      </c>
      <c r="I89" s="147">
        <v>40465</v>
      </c>
      <c r="J89" s="201">
        <v>108320</v>
      </c>
      <c r="K89" s="226" t="s">
        <v>388</v>
      </c>
      <c r="L89" s="147" t="s">
        <v>347</v>
      </c>
      <c r="M89" s="147" t="s">
        <v>348</v>
      </c>
      <c r="N89" s="553">
        <v>40</v>
      </c>
      <c r="O89" s="553">
        <v>1296</v>
      </c>
      <c r="P89" s="553">
        <v>37.75</v>
      </c>
      <c r="Q89" s="143">
        <v>136</v>
      </c>
      <c r="R89" s="136">
        <v>2</v>
      </c>
      <c r="S89" s="148">
        <v>0.94375000000000009</v>
      </c>
      <c r="T89" s="149">
        <v>64.8</v>
      </c>
      <c r="U89" s="136">
        <v>50</v>
      </c>
      <c r="V89" s="136">
        <v>50</v>
      </c>
      <c r="W89" s="136">
        <v>5</v>
      </c>
      <c r="X89" s="136">
        <v>1</v>
      </c>
      <c r="Y89" s="573">
        <v>125.83333333333334</v>
      </c>
      <c r="Z89" s="573">
        <v>25.166666666666664</v>
      </c>
      <c r="AA89" s="574">
        <v>144.70833333333334</v>
      </c>
      <c r="AB89" s="573">
        <v>28.941666666666663</v>
      </c>
      <c r="AC89" s="152" t="s">
        <v>830</v>
      </c>
      <c r="AD89" s="189">
        <v>40506</v>
      </c>
      <c r="AE89" s="230">
        <v>40513</v>
      </c>
      <c r="AF89" s="230">
        <v>40564</v>
      </c>
      <c r="AG89" s="277">
        <v>36</v>
      </c>
      <c r="AH89" s="230">
        <v>40567</v>
      </c>
      <c r="AI89" s="277">
        <v>144</v>
      </c>
      <c r="AJ89" s="202">
        <v>40605</v>
      </c>
      <c r="AK89" s="202">
        <v>40697</v>
      </c>
      <c r="AL89" s="202">
        <v>40669</v>
      </c>
      <c r="AM89" s="251">
        <v>40771</v>
      </c>
      <c r="AN89" s="77">
        <v>40778</v>
      </c>
      <c r="AO89" s="78">
        <v>272</v>
      </c>
      <c r="AP89" s="280">
        <v>40711</v>
      </c>
      <c r="AQ89" s="153">
        <v>1.5</v>
      </c>
      <c r="AR89" s="180">
        <v>0.5</v>
      </c>
      <c r="AS89" s="177"/>
      <c r="AT89" s="180"/>
      <c r="AU89" s="79"/>
      <c r="AV89" s="178" t="s">
        <v>347</v>
      </c>
      <c r="AW89" s="80"/>
      <c r="AX89" s="81"/>
      <c r="AY89" s="82"/>
      <c r="AZ89" s="178" t="s">
        <v>348</v>
      </c>
      <c r="BA89" s="83"/>
      <c r="BB89" s="84"/>
      <c r="BC89" s="270"/>
    </row>
    <row r="90" spans="1:55" ht="12.75" x14ac:dyDescent="0.25">
      <c r="A90" s="146">
        <v>2</v>
      </c>
      <c r="B90" s="136" t="s">
        <v>25</v>
      </c>
      <c r="C90" s="137" t="s">
        <v>336</v>
      </c>
      <c r="D90" s="138"/>
      <c r="E90" s="139">
        <v>1</v>
      </c>
      <c r="F90" s="140">
        <v>7.5</v>
      </c>
      <c r="G90" s="288">
        <v>1</v>
      </c>
      <c r="H90" s="142">
        <v>40878</v>
      </c>
      <c r="I90" s="147">
        <v>40465</v>
      </c>
      <c r="J90" s="201">
        <v>108321</v>
      </c>
      <c r="K90" s="226" t="s">
        <v>388</v>
      </c>
      <c r="L90" s="147" t="s">
        <v>349</v>
      </c>
      <c r="M90" s="147" t="s">
        <v>350</v>
      </c>
      <c r="N90" s="553">
        <v>40</v>
      </c>
      <c r="O90" s="553">
        <v>1296</v>
      </c>
      <c r="P90" s="553">
        <v>37.75</v>
      </c>
      <c r="Q90" s="143">
        <v>136</v>
      </c>
      <c r="R90" s="136">
        <v>2</v>
      </c>
      <c r="S90" s="148">
        <v>0.94375000000000009</v>
      </c>
      <c r="T90" s="149">
        <v>64.8</v>
      </c>
      <c r="U90" s="136">
        <v>50</v>
      </c>
      <c r="V90" s="136">
        <v>50</v>
      </c>
      <c r="W90" s="136">
        <v>5</v>
      </c>
      <c r="X90" s="136">
        <v>1</v>
      </c>
      <c r="Y90" s="573">
        <v>125.83333333333334</v>
      </c>
      <c r="Z90" s="573">
        <v>25.166666666666664</v>
      </c>
      <c r="AA90" s="574">
        <v>144.70833333333334</v>
      </c>
      <c r="AB90" s="573">
        <v>28.941666666666663</v>
      </c>
      <c r="AC90" s="152" t="s">
        <v>830</v>
      </c>
      <c r="AD90" s="189">
        <v>40506</v>
      </c>
      <c r="AE90" s="230">
        <v>40513</v>
      </c>
      <c r="AF90" s="230">
        <v>40564</v>
      </c>
      <c r="AG90" s="277">
        <v>36</v>
      </c>
      <c r="AH90" s="230">
        <v>40567</v>
      </c>
      <c r="AI90" s="277">
        <v>144</v>
      </c>
      <c r="AJ90" s="202">
        <v>40605</v>
      </c>
      <c r="AK90" s="202">
        <v>40697</v>
      </c>
      <c r="AL90" s="202">
        <v>40669</v>
      </c>
      <c r="AM90" s="251">
        <v>40771</v>
      </c>
      <c r="AN90" s="77">
        <v>40778</v>
      </c>
      <c r="AO90" s="78">
        <v>272</v>
      </c>
      <c r="AP90" s="280">
        <v>40711</v>
      </c>
      <c r="AQ90" s="153">
        <v>1.5</v>
      </c>
      <c r="AR90" s="180">
        <v>0.5</v>
      </c>
      <c r="AS90" s="177"/>
      <c r="AT90" s="180"/>
      <c r="AU90" s="79"/>
      <c r="AV90" s="178" t="s">
        <v>349</v>
      </c>
      <c r="AW90" s="80"/>
      <c r="AX90" s="81"/>
      <c r="AY90" s="82"/>
      <c r="AZ90" s="178" t="s">
        <v>350</v>
      </c>
      <c r="BA90" s="83"/>
      <c r="BB90" s="84"/>
      <c r="BC90" s="270"/>
    </row>
    <row r="91" spans="1:55" ht="12.75" x14ac:dyDescent="0.25">
      <c r="A91" s="146">
        <v>2</v>
      </c>
      <c r="B91" s="136" t="s">
        <v>25</v>
      </c>
      <c r="C91" s="137" t="s">
        <v>340</v>
      </c>
      <c r="D91" s="138"/>
      <c r="E91" s="139">
        <v>1</v>
      </c>
      <c r="F91" s="140">
        <v>7.5</v>
      </c>
      <c r="G91" s="288">
        <v>1</v>
      </c>
      <c r="H91" s="142">
        <v>40878</v>
      </c>
      <c r="I91" s="147">
        <v>40465</v>
      </c>
      <c r="J91" s="201">
        <v>108329</v>
      </c>
      <c r="K91" s="226" t="s">
        <v>388</v>
      </c>
      <c r="L91" s="147" t="s">
        <v>351</v>
      </c>
      <c r="M91" s="147" t="s">
        <v>352</v>
      </c>
      <c r="N91" s="553">
        <v>40</v>
      </c>
      <c r="O91" s="553">
        <v>1296</v>
      </c>
      <c r="P91" s="553">
        <v>37.75</v>
      </c>
      <c r="Q91" s="143">
        <v>136</v>
      </c>
      <c r="R91" s="136">
        <v>2</v>
      </c>
      <c r="S91" s="148">
        <v>0.94375000000000009</v>
      </c>
      <c r="T91" s="149">
        <v>64.8</v>
      </c>
      <c r="U91" s="136">
        <v>50</v>
      </c>
      <c r="V91" s="136">
        <v>50</v>
      </c>
      <c r="W91" s="136">
        <v>5</v>
      </c>
      <c r="X91" s="136">
        <v>1</v>
      </c>
      <c r="Y91" s="573">
        <v>125.83333333333334</v>
      </c>
      <c r="Z91" s="573">
        <v>25.166666666666664</v>
      </c>
      <c r="AA91" s="574">
        <v>144.70833333333334</v>
      </c>
      <c r="AB91" s="573">
        <v>28.941666666666663</v>
      </c>
      <c r="AC91" s="152" t="s">
        <v>830</v>
      </c>
      <c r="AD91" s="189">
        <v>40506</v>
      </c>
      <c r="AE91" s="230">
        <v>40513</v>
      </c>
      <c r="AF91" s="230">
        <v>40564</v>
      </c>
      <c r="AG91" s="277">
        <v>36</v>
      </c>
      <c r="AH91" s="230">
        <v>40567</v>
      </c>
      <c r="AI91" s="277">
        <v>144</v>
      </c>
      <c r="AJ91" s="202">
        <v>40605</v>
      </c>
      <c r="AK91" s="202">
        <v>40697</v>
      </c>
      <c r="AL91" s="202">
        <v>40684</v>
      </c>
      <c r="AM91" s="251">
        <v>40771</v>
      </c>
      <c r="AN91" s="77">
        <v>40778</v>
      </c>
      <c r="AO91" s="78">
        <v>272</v>
      </c>
      <c r="AP91" s="280">
        <v>40763</v>
      </c>
      <c r="AQ91" s="153">
        <v>1</v>
      </c>
      <c r="AR91" s="180">
        <v>0</v>
      </c>
      <c r="AS91" s="177"/>
      <c r="AT91" s="180"/>
      <c r="AU91" s="79"/>
      <c r="AV91" s="178" t="s">
        <v>351</v>
      </c>
      <c r="AW91" s="80"/>
      <c r="AX91" s="81"/>
      <c r="AY91" s="82"/>
      <c r="AZ91" s="178" t="s">
        <v>352</v>
      </c>
      <c r="BA91" s="83"/>
      <c r="BB91" s="84"/>
      <c r="BC91" s="270"/>
    </row>
    <row r="92" spans="1:55" ht="12.75" x14ac:dyDescent="0.25">
      <c r="A92" s="146">
        <v>2</v>
      </c>
      <c r="B92" s="136" t="s">
        <v>25</v>
      </c>
      <c r="C92" s="137" t="s">
        <v>341</v>
      </c>
      <c r="D92" s="138"/>
      <c r="E92" s="139">
        <v>0</v>
      </c>
      <c r="F92" s="140">
        <v>7.5</v>
      </c>
      <c r="G92" s="288">
        <v>1</v>
      </c>
      <c r="H92" s="142">
        <v>40878</v>
      </c>
      <c r="I92" s="147">
        <v>40793</v>
      </c>
      <c r="J92" s="201">
        <v>108326</v>
      </c>
      <c r="K92" s="226" t="s">
        <v>388</v>
      </c>
      <c r="L92" s="147" t="s">
        <v>353</v>
      </c>
      <c r="M92" s="147" t="s">
        <v>354</v>
      </c>
      <c r="N92" s="553">
        <v>40</v>
      </c>
      <c r="O92" s="553">
        <v>1296</v>
      </c>
      <c r="P92" s="553">
        <v>37.75</v>
      </c>
      <c r="Q92" s="143">
        <v>136</v>
      </c>
      <c r="R92" s="136">
        <v>2</v>
      </c>
      <c r="S92" s="148">
        <v>0.94375000000000009</v>
      </c>
      <c r="T92" s="149">
        <v>64.8</v>
      </c>
      <c r="U92" s="136">
        <v>50</v>
      </c>
      <c r="V92" s="136">
        <v>50</v>
      </c>
      <c r="W92" s="136">
        <v>5</v>
      </c>
      <c r="X92" s="136">
        <v>1</v>
      </c>
      <c r="Y92" s="573">
        <v>125.83333333333334</v>
      </c>
      <c r="Z92" s="573">
        <v>25.166666666666664</v>
      </c>
      <c r="AA92" s="574">
        <v>144.70833333333334</v>
      </c>
      <c r="AB92" s="573">
        <v>28.941666666666663</v>
      </c>
      <c r="AC92" s="152" t="s">
        <v>830</v>
      </c>
      <c r="AD92" s="189">
        <v>40506</v>
      </c>
      <c r="AE92" s="230">
        <v>40513</v>
      </c>
      <c r="AF92" s="230">
        <v>40564</v>
      </c>
      <c r="AG92" s="277">
        <v>36</v>
      </c>
      <c r="AH92" s="230">
        <v>40567</v>
      </c>
      <c r="AI92" s="277">
        <v>144</v>
      </c>
      <c r="AJ92" s="202">
        <v>40605</v>
      </c>
      <c r="AK92" s="202">
        <v>40697</v>
      </c>
      <c r="AL92" s="202">
        <v>40669</v>
      </c>
      <c r="AM92" s="251">
        <v>40771</v>
      </c>
      <c r="AN92" s="77">
        <v>40778</v>
      </c>
      <c r="AO92" s="78">
        <v>272</v>
      </c>
      <c r="AP92" s="280">
        <v>40763</v>
      </c>
      <c r="AQ92" s="153">
        <v>1</v>
      </c>
      <c r="AR92" s="180">
        <v>1</v>
      </c>
      <c r="AS92" s="177" t="s">
        <v>519</v>
      </c>
      <c r="AT92" s="180"/>
      <c r="AU92" s="79"/>
      <c r="AV92" s="178" t="s">
        <v>353</v>
      </c>
      <c r="AW92" s="80"/>
      <c r="AX92" s="81"/>
      <c r="AY92" s="82"/>
      <c r="AZ92" s="178" t="s">
        <v>354</v>
      </c>
      <c r="BA92" s="83"/>
      <c r="BB92" s="84"/>
      <c r="BC92" s="270"/>
    </row>
    <row r="93" spans="1:55" ht="12.75" x14ac:dyDescent="0.25">
      <c r="A93" s="146">
        <v>2</v>
      </c>
      <c r="B93" s="136" t="s">
        <v>25</v>
      </c>
      <c r="C93" s="137" t="s">
        <v>342</v>
      </c>
      <c r="D93" s="138"/>
      <c r="E93" s="139">
        <v>1</v>
      </c>
      <c r="F93" s="140">
        <v>7.5</v>
      </c>
      <c r="G93" s="288">
        <v>1</v>
      </c>
      <c r="H93" s="142">
        <v>40878</v>
      </c>
      <c r="I93" s="147">
        <v>40465</v>
      </c>
      <c r="J93" s="201">
        <v>108325</v>
      </c>
      <c r="K93" s="226" t="s">
        <v>388</v>
      </c>
      <c r="L93" s="147" t="s">
        <v>355</v>
      </c>
      <c r="M93" s="147" t="s">
        <v>346</v>
      </c>
      <c r="N93" s="553">
        <v>40</v>
      </c>
      <c r="O93" s="553">
        <v>1296</v>
      </c>
      <c r="P93" s="553">
        <v>37.75</v>
      </c>
      <c r="Q93" s="143">
        <v>136</v>
      </c>
      <c r="R93" s="136">
        <v>2</v>
      </c>
      <c r="S93" s="148">
        <v>0.94375000000000009</v>
      </c>
      <c r="T93" s="149">
        <v>64.8</v>
      </c>
      <c r="U93" s="136">
        <v>50</v>
      </c>
      <c r="V93" s="136">
        <v>50</v>
      </c>
      <c r="W93" s="136">
        <v>5</v>
      </c>
      <c r="X93" s="136">
        <v>1</v>
      </c>
      <c r="Y93" s="573">
        <v>125.83333333333334</v>
      </c>
      <c r="Z93" s="573">
        <v>25.166666666666664</v>
      </c>
      <c r="AA93" s="574">
        <v>144.70833333333334</v>
      </c>
      <c r="AB93" s="573">
        <v>28.941666666666663</v>
      </c>
      <c r="AC93" s="152" t="s">
        <v>830</v>
      </c>
      <c r="AD93" s="189">
        <v>40506</v>
      </c>
      <c r="AE93" s="230">
        <v>40513</v>
      </c>
      <c r="AF93" s="230">
        <v>40564</v>
      </c>
      <c r="AG93" s="277">
        <v>36</v>
      </c>
      <c r="AH93" s="230">
        <v>40567</v>
      </c>
      <c r="AI93" s="277">
        <v>144</v>
      </c>
      <c r="AJ93" s="202">
        <v>40605</v>
      </c>
      <c r="AK93" s="202">
        <v>40697</v>
      </c>
      <c r="AL93" s="202">
        <v>40669</v>
      </c>
      <c r="AM93" s="251">
        <v>40771</v>
      </c>
      <c r="AN93" s="77">
        <v>40778</v>
      </c>
      <c r="AO93" s="78">
        <v>272</v>
      </c>
      <c r="AP93" s="280">
        <v>40711</v>
      </c>
      <c r="AQ93" s="153">
        <v>1.2</v>
      </c>
      <c r="AR93" s="180">
        <v>0.19999999999999996</v>
      </c>
      <c r="AS93" s="177"/>
      <c r="AT93" s="180"/>
      <c r="AU93" s="79"/>
      <c r="AV93" s="178" t="s">
        <v>355</v>
      </c>
      <c r="AW93" s="80"/>
      <c r="AX93" s="81"/>
      <c r="AY93" s="82"/>
      <c r="AZ93" s="178" t="s">
        <v>346</v>
      </c>
      <c r="BA93" s="83"/>
      <c r="BB93" s="84"/>
      <c r="BC93" s="270"/>
    </row>
    <row r="94" spans="1:55" ht="12.75" x14ac:dyDescent="0.25">
      <c r="A94" s="146">
        <v>2</v>
      </c>
      <c r="B94" s="136" t="s">
        <v>25</v>
      </c>
      <c r="C94" s="137" t="s">
        <v>343</v>
      </c>
      <c r="D94" s="138"/>
      <c r="E94" s="139">
        <v>1</v>
      </c>
      <c r="F94" s="140">
        <v>7.5</v>
      </c>
      <c r="G94" s="288">
        <v>1</v>
      </c>
      <c r="H94" s="142">
        <v>40848</v>
      </c>
      <c r="I94" s="147">
        <v>40465</v>
      </c>
      <c r="J94" s="201">
        <v>108319</v>
      </c>
      <c r="K94" s="147" t="s">
        <v>388</v>
      </c>
      <c r="L94" s="147" t="s">
        <v>356</v>
      </c>
      <c r="M94" s="147" t="s">
        <v>357</v>
      </c>
      <c r="N94" s="553">
        <v>40</v>
      </c>
      <c r="O94" s="553">
        <v>1296</v>
      </c>
      <c r="P94" s="553">
        <v>37.75</v>
      </c>
      <c r="Q94" s="143">
        <v>136</v>
      </c>
      <c r="R94" s="136">
        <v>2</v>
      </c>
      <c r="S94" s="148">
        <v>0.94375000000000009</v>
      </c>
      <c r="T94" s="149">
        <v>64.8</v>
      </c>
      <c r="U94" s="136">
        <v>50</v>
      </c>
      <c r="V94" s="136">
        <v>50</v>
      </c>
      <c r="W94" s="136">
        <v>5</v>
      </c>
      <c r="X94" s="136">
        <v>1</v>
      </c>
      <c r="Y94" s="573">
        <v>125.83333333333334</v>
      </c>
      <c r="Z94" s="573">
        <v>25.166666666666664</v>
      </c>
      <c r="AA94" s="574">
        <v>144.70833333333334</v>
      </c>
      <c r="AB94" s="573">
        <v>28.941666666666663</v>
      </c>
      <c r="AC94" s="152" t="s">
        <v>830</v>
      </c>
      <c r="AD94" s="189">
        <v>40506</v>
      </c>
      <c r="AE94" s="230">
        <v>40513</v>
      </c>
      <c r="AF94" s="230">
        <v>40564</v>
      </c>
      <c r="AG94" s="277">
        <v>36</v>
      </c>
      <c r="AH94" s="230">
        <v>40567</v>
      </c>
      <c r="AI94" s="277">
        <v>144</v>
      </c>
      <c r="AJ94" s="202">
        <v>40605</v>
      </c>
      <c r="AK94" s="202">
        <v>40697</v>
      </c>
      <c r="AL94" s="202">
        <v>40669</v>
      </c>
      <c r="AM94" s="251">
        <v>40771</v>
      </c>
      <c r="AN94" s="77">
        <v>40778</v>
      </c>
      <c r="AO94" s="78">
        <v>272</v>
      </c>
      <c r="AP94" s="280">
        <v>40711</v>
      </c>
      <c r="AQ94" s="153">
        <v>1.2</v>
      </c>
      <c r="AR94" s="177">
        <v>0.19999999999999996</v>
      </c>
      <c r="AS94" s="177"/>
      <c r="AT94" s="177"/>
      <c r="AU94" s="79"/>
      <c r="AV94" s="178" t="s">
        <v>356</v>
      </c>
      <c r="AW94" s="80"/>
      <c r="AX94" s="81"/>
      <c r="AY94" s="82"/>
      <c r="AZ94" s="178" t="s">
        <v>357</v>
      </c>
      <c r="BA94" s="83"/>
      <c r="BB94" s="84"/>
      <c r="BC94" s="270"/>
    </row>
    <row r="95" spans="1:55" ht="12.75" x14ac:dyDescent="0.25">
      <c r="A95" s="146">
        <v>2</v>
      </c>
      <c r="B95" s="136" t="s">
        <v>25</v>
      </c>
      <c r="C95" s="137" t="s">
        <v>344</v>
      </c>
      <c r="D95" s="138"/>
      <c r="E95" s="139">
        <v>1</v>
      </c>
      <c r="F95" s="140">
        <v>7.5</v>
      </c>
      <c r="G95" s="288">
        <v>1</v>
      </c>
      <c r="H95" s="142">
        <v>40848</v>
      </c>
      <c r="I95" s="147">
        <v>40465</v>
      </c>
      <c r="J95" s="201">
        <v>108318</v>
      </c>
      <c r="K95" s="226" t="s">
        <v>388</v>
      </c>
      <c r="L95" s="147" t="s">
        <v>358</v>
      </c>
      <c r="M95" s="147" t="s">
        <v>359</v>
      </c>
      <c r="N95" s="553">
        <v>40</v>
      </c>
      <c r="O95" s="553">
        <v>1296</v>
      </c>
      <c r="P95" s="553">
        <v>37.75</v>
      </c>
      <c r="Q95" s="143">
        <v>136</v>
      </c>
      <c r="R95" s="136">
        <v>2</v>
      </c>
      <c r="S95" s="148">
        <v>0.94375000000000009</v>
      </c>
      <c r="T95" s="149">
        <v>64.8</v>
      </c>
      <c r="U95" s="136">
        <v>50</v>
      </c>
      <c r="V95" s="136">
        <v>50</v>
      </c>
      <c r="W95" s="136">
        <v>5</v>
      </c>
      <c r="X95" s="136">
        <v>1</v>
      </c>
      <c r="Y95" s="573">
        <v>125.83333333333334</v>
      </c>
      <c r="Z95" s="573">
        <v>25.166666666666664</v>
      </c>
      <c r="AA95" s="574">
        <v>144.70833333333334</v>
      </c>
      <c r="AB95" s="573">
        <v>28.941666666666663</v>
      </c>
      <c r="AC95" s="152" t="s">
        <v>830</v>
      </c>
      <c r="AD95" s="189">
        <v>40506</v>
      </c>
      <c r="AE95" s="230">
        <v>40513</v>
      </c>
      <c r="AF95" s="230">
        <v>40564</v>
      </c>
      <c r="AG95" s="277">
        <v>36</v>
      </c>
      <c r="AH95" s="230">
        <v>40567</v>
      </c>
      <c r="AI95" s="277">
        <v>144</v>
      </c>
      <c r="AJ95" s="202">
        <v>40605</v>
      </c>
      <c r="AK95" s="202">
        <v>40697</v>
      </c>
      <c r="AL95" s="202">
        <v>40669</v>
      </c>
      <c r="AM95" s="251">
        <v>40771</v>
      </c>
      <c r="AN95" s="77">
        <v>40778</v>
      </c>
      <c r="AO95" s="78">
        <v>272</v>
      </c>
      <c r="AP95" s="280">
        <v>40763</v>
      </c>
      <c r="AQ95" s="153">
        <v>0.6</v>
      </c>
      <c r="AR95" s="180">
        <v>-0.4</v>
      </c>
      <c r="AS95" s="177" t="s">
        <v>519</v>
      </c>
      <c r="AT95" s="180"/>
      <c r="AU95" s="79"/>
      <c r="AV95" s="178" t="s">
        <v>358</v>
      </c>
      <c r="AW95" s="80"/>
      <c r="AX95" s="81"/>
      <c r="AY95" s="82"/>
      <c r="AZ95" s="178" t="s">
        <v>359</v>
      </c>
      <c r="BA95" s="83"/>
      <c r="BB95" s="84"/>
      <c r="BC95" s="270"/>
    </row>
    <row r="96" spans="1:55" s="100" customFormat="1" ht="12.75" customHeight="1" x14ac:dyDescent="0.25">
      <c r="A96" s="146">
        <v>2</v>
      </c>
      <c r="B96" s="136" t="s">
        <v>25</v>
      </c>
      <c r="C96" s="137" t="s">
        <v>305</v>
      </c>
      <c r="D96" s="138"/>
      <c r="E96" s="139">
        <v>14</v>
      </c>
      <c r="F96" s="140">
        <v>8</v>
      </c>
      <c r="G96" s="288">
        <v>1</v>
      </c>
      <c r="H96" s="142">
        <v>40756</v>
      </c>
      <c r="I96" s="147">
        <v>40438</v>
      </c>
      <c r="J96" s="201">
        <v>108112</v>
      </c>
      <c r="K96" s="226" t="s">
        <v>364</v>
      </c>
      <c r="L96" s="147" t="s">
        <v>306</v>
      </c>
      <c r="M96" s="147" t="s">
        <v>247</v>
      </c>
      <c r="N96" s="553">
        <v>40</v>
      </c>
      <c r="O96" s="553">
        <v>1296</v>
      </c>
      <c r="P96" s="553">
        <v>37.75</v>
      </c>
      <c r="Q96" s="143">
        <v>136</v>
      </c>
      <c r="R96" s="136">
        <v>24</v>
      </c>
      <c r="S96" s="148">
        <v>12.08</v>
      </c>
      <c r="T96" s="149">
        <v>777.6</v>
      </c>
      <c r="U96" s="136">
        <v>50</v>
      </c>
      <c r="V96" s="136">
        <v>50</v>
      </c>
      <c r="W96" s="136">
        <v>5</v>
      </c>
      <c r="X96" s="136">
        <v>1</v>
      </c>
      <c r="Y96" s="573">
        <v>1510</v>
      </c>
      <c r="Z96" s="573">
        <v>302</v>
      </c>
      <c r="AA96" s="574">
        <v>1736.4999999999998</v>
      </c>
      <c r="AB96" s="573">
        <v>347.29999999999995</v>
      </c>
      <c r="AC96" s="152" t="s">
        <v>829</v>
      </c>
      <c r="AD96" s="189">
        <v>40506</v>
      </c>
      <c r="AE96" s="230">
        <v>40513</v>
      </c>
      <c r="AF96" s="230">
        <v>40564</v>
      </c>
      <c r="AG96" s="277">
        <v>432</v>
      </c>
      <c r="AH96" s="230">
        <v>40567</v>
      </c>
      <c r="AI96" s="277">
        <v>1608</v>
      </c>
      <c r="AJ96" s="202">
        <v>40646</v>
      </c>
      <c r="AK96" s="202">
        <v>40681</v>
      </c>
      <c r="AL96" s="202">
        <v>40701</v>
      </c>
      <c r="AM96" s="251">
        <v>40771</v>
      </c>
      <c r="AN96" s="77">
        <v>40778</v>
      </c>
      <c r="AO96" s="78">
        <v>272</v>
      </c>
      <c r="AP96" s="280">
        <v>40763</v>
      </c>
      <c r="AQ96" s="153">
        <v>10</v>
      </c>
      <c r="AR96" s="180">
        <v>-4</v>
      </c>
      <c r="AS96" s="177" t="s">
        <v>526</v>
      </c>
      <c r="AT96" s="180" t="s">
        <v>558</v>
      </c>
      <c r="AU96" s="79"/>
      <c r="AV96" s="178" t="s">
        <v>306</v>
      </c>
      <c r="AW96" s="80">
        <v>100617657</v>
      </c>
      <c r="AX96" s="81">
        <v>5000</v>
      </c>
      <c r="AY96" s="82"/>
      <c r="AZ96" s="178" t="s">
        <v>247</v>
      </c>
      <c r="BA96" s="83" t="s">
        <v>379</v>
      </c>
      <c r="BB96" s="84" t="s">
        <v>370</v>
      </c>
      <c r="BC96" s="270"/>
    </row>
    <row r="97" spans="1:56" ht="12.75" x14ac:dyDescent="0.25">
      <c r="A97" s="104">
        <v>3</v>
      </c>
      <c r="B97" s="35" t="s">
        <v>311</v>
      </c>
      <c r="C97" s="35" t="s">
        <v>45</v>
      </c>
      <c r="D97" s="36"/>
      <c r="E97" s="37">
        <v>2011</v>
      </c>
      <c r="F97" s="38"/>
      <c r="G97" s="287"/>
      <c r="H97" s="39"/>
      <c r="I97" s="40"/>
      <c r="J97" s="200"/>
      <c r="K97" s="200"/>
      <c r="L97" s="200"/>
      <c r="M97" s="200"/>
      <c r="N97" s="552"/>
      <c r="O97" s="552"/>
      <c r="P97" s="552"/>
      <c r="Q97" s="133"/>
      <c r="R97" s="42"/>
      <c r="S97" s="43"/>
      <c r="T97" s="44"/>
      <c r="U97" s="42"/>
      <c r="V97" s="42"/>
      <c r="W97" s="45"/>
      <c r="X97" s="45"/>
      <c r="Y97" s="572"/>
      <c r="Z97" s="572"/>
      <c r="AA97" s="572"/>
      <c r="AB97" s="572"/>
      <c r="AC97" s="46"/>
      <c r="AD97" s="332"/>
      <c r="AE97" s="333"/>
      <c r="AF97" s="333"/>
      <c r="AG97" s="585"/>
      <c r="AH97" s="333"/>
      <c r="AI97" s="585"/>
      <c r="AJ97" s="333"/>
      <c r="AK97" s="333"/>
      <c r="AL97" s="333"/>
      <c r="AM97" s="333"/>
      <c r="AN97" s="333"/>
      <c r="AO97" s="336"/>
      <c r="AP97" s="336"/>
      <c r="AQ97" s="38"/>
      <c r="AR97" s="179" t="s">
        <v>831</v>
      </c>
      <c r="AS97" s="327"/>
      <c r="AT97" s="179"/>
      <c r="AU97" s="42"/>
      <c r="AV97" s="181"/>
      <c r="AW97" s="42"/>
      <c r="AX97" s="42"/>
      <c r="AY97" s="47"/>
      <c r="AZ97" s="181"/>
      <c r="BA97" s="42"/>
      <c r="BB97" s="42"/>
      <c r="BC97" s="47"/>
    </row>
    <row r="98" spans="1:56" ht="12.75" x14ac:dyDescent="0.25">
      <c r="A98" s="146">
        <v>3</v>
      </c>
      <c r="B98" s="136" t="s">
        <v>25</v>
      </c>
      <c r="C98" s="137" t="s">
        <v>337</v>
      </c>
      <c r="D98" s="138"/>
      <c r="E98" s="139">
        <v>10</v>
      </c>
      <c r="F98" s="140">
        <v>12</v>
      </c>
      <c r="G98" s="288">
        <v>0.5</v>
      </c>
      <c r="H98" s="142">
        <v>40848</v>
      </c>
      <c r="I98" s="147">
        <v>40464</v>
      </c>
      <c r="J98" s="201">
        <v>108316</v>
      </c>
      <c r="K98" s="147" t="s">
        <v>395</v>
      </c>
      <c r="L98" s="147" t="s">
        <v>360</v>
      </c>
      <c r="M98" s="147" t="s">
        <v>361</v>
      </c>
      <c r="N98" s="553">
        <v>40</v>
      </c>
      <c r="O98" s="553">
        <v>1296</v>
      </c>
      <c r="P98" s="553">
        <v>37.75</v>
      </c>
      <c r="Q98" s="143">
        <v>111</v>
      </c>
      <c r="R98" s="136">
        <v>12</v>
      </c>
      <c r="S98" s="148">
        <v>9.06</v>
      </c>
      <c r="T98" s="149">
        <v>388.8</v>
      </c>
      <c r="U98" s="136">
        <v>50</v>
      </c>
      <c r="V98" s="136">
        <v>50</v>
      </c>
      <c r="W98" s="136">
        <v>5</v>
      </c>
      <c r="X98" s="136">
        <v>1</v>
      </c>
      <c r="Y98" s="573">
        <v>755</v>
      </c>
      <c r="Z98" s="573">
        <v>151</v>
      </c>
      <c r="AA98" s="574">
        <v>1737</v>
      </c>
      <c r="AB98" s="573">
        <v>173.64999999999998</v>
      </c>
      <c r="AC98" s="152" t="s">
        <v>829</v>
      </c>
      <c r="AD98" s="183">
        <v>40672</v>
      </c>
      <c r="AE98" s="202">
        <v>40679</v>
      </c>
      <c r="AF98" s="202">
        <v>40714</v>
      </c>
      <c r="AG98" s="586">
        <v>546</v>
      </c>
      <c r="AH98" s="202">
        <v>40721</v>
      </c>
      <c r="AI98" s="586">
        <v>750</v>
      </c>
      <c r="AJ98" s="202">
        <v>40750</v>
      </c>
      <c r="AK98" s="202">
        <v>40815</v>
      </c>
      <c r="AL98" s="407">
        <v>40807</v>
      </c>
      <c r="AM98" s="202">
        <v>40892</v>
      </c>
      <c r="AN98" s="77">
        <v>40899</v>
      </c>
      <c r="AO98" s="78">
        <v>227</v>
      </c>
      <c r="AP98" s="280">
        <v>40896</v>
      </c>
      <c r="AQ98" s="153">
        <v>16.5</v>
      </c>
      <c r="AR98" s="180">
        <v>6.5</v>
      </c>
      <c r="AS98" s="177" t="s">
        <v>622</v>
      </c>
      <c r="AT98" s="177"/>
      <c r="AU98" s="79"/>
      <c r="AV98" s="178" t="s">
        <v>360</v>
      </c>
      <c r="AW98" s="80">
        <v>100311663</v>
      </c>
      <c r="AX98" s="81">
        <v>3000</v>
      </c>
      <c r="AY98" s="82"/>
      <c r="AZ98" s="178" t="s">
        <v>361</v>
      </c>
      <c r="BA98" s="83">
        <v>100372996</v>
      </c>
      <c r="BB98" s="84">
        <v>500</v>
      </c>
      <c r="BC98" s="270"/>
    </row>
    <row r="99" spans="1:56" ht="12.75" x14ac:dyDescent="0.25">
      <c r="A99" s="146">
        <v>3</v>
      </c>
      <c r="B99" s="136" t="s">
        <v>25</v>
      </c>
      <c r="C99" s="137" t="s">
        <v>338</v>
      </c>
      <c r="D99" s="138"/>
      <c r="E99" s="139">
        <v>10</v>
      </c>
      <c r="F99" s="140">
        <v>12</v>
      </c>
      <c r="G99" s="288">
        <v>0.5</v>
      </c>
      <c r="H99" s="142">
        <v>40848</v>
      </c>
      <c r="I99" s="147">
        <v>40464</v>
      </c>
      <c r="J99" s="201">
        <v>108317</v>
      </c>
      <c r="K99" s="147" t="s">
        <v>395</v>
      </c>
      <c r="L99" s="147" t="s">
        <v>362</v>
      </c>
      <c r="M99" s="147" t="s">
        <v>361</v>
      </c>
      <c r="N99" s="553">
        <v>40</v>
      </c>
      <c r="O99" s="553">
        <v>1296</v>
      </c>
      <c r="P99" s="553">
        <v>37.75</v>
      </c>
      <c r="Q99" s="143">
        <v>111</v>
      </c>
      <c r="R99" s="136">
        <v>12</v>
      </c>
      <c r="S99" s="148">
        <v>9.06</v>
      </c>
      <c r="T99" s="149">
        <v>388.8</v>
      </c>
      <c r="U99" s="136">
        <v>50</v>
      </c>
      <c r="V99" s="136">
        <v>50</v>
      </c>
      <c r="W99" s="136">
        <v>5</v>
      </c>
      <c r="X99" s="136">
        <v>1</v>
      </c>
      <c r="Y99" s="573">
        <v>755</v>
      </c>
      <c r="Z99" s="573">
        <v>151</v>
      </c>
      <c r="AA99" s="574">
        <v>1736.4999999999998</v>
      </c>
      <c r="AB99" s="573">
        <v>173.64999999999998</v>
      </c>
      <c r="AC99" s="152" t="s">
        <v>829</v>
      </c>
      <c r="AD99" s="183">
        <v>40672</v>
      </c>
      <c r="AE99" s="202">
        <v>40679</v>
      </c>
      <c r="AF99" s="202">
        <v>40714</v>
      </c>
      <c r="AG99" s="586">
        <v>0</v>
      </c>
      <c r="AH99" s="202">
        <v>40721</v>
      </c>
      <c r="AI99" s="586">
        <v>900</v>
      </c>
      <c r="AJ99" s="202">
        <v>40751</v>
      </c>
      <c r="AK99" s="202">
        <v>40822</v>
      </c>
      <c r="AL99" s="407">
        <v>40807</v>
      </c>
      <c r="AM99" s="202">
        <v>40915</v>
      </c>
      <c r="AN99" s="77">
        <v>40922</v>
      </c>
      <c r="AO99" s="78">
        <v>250</v>
      </c>
      <c r="AP99" s="280">
        <v>40924</v>
      </c>
      <c r="AQ99" s="153">
        <v>27.5</v>
      </c>
      <c r="AR99" s="180">
        <v>17.5</v>
      </c>
      <c r="AS99" s="177" t="s">
        <v>622</v>
      </c>
      <c r="AT99" s="177"/>
      <c r="AU99" s="79"/>
      <c r="AV99" s="178" t="s">
        <v>362</v>
      </c>
      <c r="AW99" s="80">
        <v>100617960</v>
      </c>
      <c r="AX99" s="81">
        <v>3000</v>
      </c>
      <c r="AY99" s="82"/>
      <c r="AZ99" s="178" t="s">
        <v>361</v>
      </c>
      <c r="BA99" s="83">
        <v>100372997</v>
      </c>
      <c r="BB99" s="84">
        <v>200</v>
      </c>
      <c r="BC99" s="270"/>
    </row>
    <row r="100" spans="1:56" ht="12.75" x14ac:dyDescent="0.25">
      <c r="A100" s="146">
        <v>3</v>
      </c>
      <c r="B100" s="136" t="s">
        <v>25</v>
      </c>
      <c r="C100" s="137" t="s">
        <v>339</v>
      </c>
      <c r="D100" s="138"/>
      <c r="E100" s="139">
        <v>12</v>
      </c>
      <c r="F100" s="140">
        <v>12</v>
      </c>
      <c r="G100" s="288">
        <v>0.5</v>
      </c>
      <c r="H100" s="142">
        <v>40848</v>
      </c>
      <c r="I100" s="147">
        <v>40464</v>
      </c>
      <c r="J100" s="201">
        <v>108315</v>
      </c>
      <c r="K100" s="147" t="s">
        <v>395</v>
      </c>
      <c r="L100" s="147" t="s">
        <v>136</v>
      </c>
      <c r="M100" s="147" t="s">
        <v>361</v>
      </c>
      <c r="N100" s="553">
        <v>40</v>
      </c>
      <c r="O100" s="553">
        <v>1296</v>
      </c>
      <c r="P100" s="553">
        <v>37.75</v>
      </c>
      <c r="Q100" s="143">
        <v>111</v>
      </c>
      <c r="R100" s="136">
        <v>16</v>
      </c>
      <c r="S100" s="148">
        <v>12.08</v>
      </c>
      <c r="T100" s="149">
        <v>518.4</v>
      </c>
      <c r="U100" s="136">
        <v>50</v>
      </c>
      <c r="V100" s="136">
        <v>50</v>
      </c>
      <c r="W100" s="136">
        <v>5</v>
      </c>
      <c r="X100" s="136">
        <v>1</v>
      </c>
      <c r="Y100" s="573">
        <v>1006.6666666666667</v>
      </c>
      <c r="Z100" s="573">
        <v>201.33333333333331</v>
      </c>
      <c r="AA100" s="574">
        <v>2315.3333333333335</v>
      </c>
      <c r="AB100" s="573">
        <v>231.5333333333333</v>
      </c>
      <c r="AC100" s="152" t="s">
        <v>829</v>
      </c>
      <c r="AD100" s="183">
        <v>40672</v>
      </c>
      <c r="AE100" s="202">
        <v>40679</v>
      </c>
      <c r="AF100" s="202">
        <v>40714</v>
      </c>
      <c r="AG100" s="586">
        <v>0</v>
      </c>
      <c r="AH100" s="202">
        <v>40721</v>
      </c>
      <c r="AI100" s="586">
        <v>900</v>
      </c>
      <c r="AJ100" s="202">
        <v>40752</v>
      </c>
      <c r="AK100" s="202">
        <v>40823</v>
      </c>
      <c r="AL100" s="407">
        <v>40814</v>
      </c>
      <c r="AM100" s="202">
        <v>40916</v>
      </c>
      <c r="AN100" s="77">
        <v>40923</v>
      </c>
      <c r="AO100" s="78">
        <v>251</v>
      </c>
      <c r="AP100" s="280">
        <v>40925</v>
      </c>
      <c r="AQ100" s="153">
        <v>19.5</v>
      </c>
      <c r="AR100" s="180">
        <v>7.5</v>
      </c>
      <c r="AS100" s="177" t="s">
        <v>622</v>
      </c>
      <c r="AT100" s="177"/>
      <c r="AU100" s="79"/>
      <c r="AV100" s="178" t="s">
        <v>136</v>
      </c>
      <c r="AW100" s="80">
        <v>100617697</v>
      </c>
      <c r="AX100" s="81">
        <v>3500</v>
      </c>
      <c r="AY100" s="85"/>
      <c r="AZ100" s="178" t="s">
        <v>361</v>
      </c>
      <c r="BA100" s="83">
        <v>100372996</v>
      </c>
      <c r="BB100" s="84">
        <v>500</v>
      </c>
      <c r="BC100" s="270"/>
    </row>
    <row r="101" spans="1:56" ht="12.75" x14ac:dyDescent="0.25">
      <c r="A101" s="257">
        <v>3</v>
      </c>
      <c r="B101" s="136" t="s">
        <v>11</v>
      </c>
      <c r="C101" s="205" t="s">
        <v>329</v>
      </c>
      <c r="D101" s="258"/>
      <c r="E101" s="259">
        <v>13</v>
      </c>
      <c r="F101" s="75">
        <v>4</v>
      </c>
      <c r="G101" s="290"/>
      <c r="H101" s="260">
        <v>40940</v>
      </c>
      <c r="I101" s="261">
        <v>40464</v>
      </c>
      <c r="J101" s="201">
        <v>108459</v>
      </c>
      <c r="K101" s="262"/>
      <c r="L101" s="147" t="s">
        <v>331</v>
      </c>
      <c r="M101" s="147" t="s">
        <v>181</v>
      </c>
      <c r="N101" s="553">
        <v>60</v>
      </c>
      <c r="O101" s="553">
        <v>1944</v>
      </c>
      <c r="P101" s="553">
        <v>37.75</v>
      </c>
      <c r="Q101" s="263">
        <v>112</v>
      </c>
      <c r="R101" s="250">
        <v>60</v>
      </c>
      <c r="S101" s="148">
        <v>15.53142857142857</v>
      </c>
      <c r="T101" s="149">
        <v>1944</v>
      </c>
      <c r="U101" s="136">
        <v>50</v>
      </c>
      <c r="V101" s="136">
        <v>50</v>
      </c>
      <c r="W101" s="136">
        <v>6</v>
      </c>
      <c r="X101" s="136">
        <v>1</v>
      </c>
      <c r="Y101" s="573">
        <v>3882.8571428571427</v>
      </c>
      <c r="Z101" s="573">
        <v>647.14285714285711</v>
      </c>
      <c r="AA101" s="574">
        <v>4465.2857142857138</v>
      </c>
      <c r="AB101" s="573">
        <v>744.21428571428567</v>
      </c>
      <c r="AC101" s="152" t="s">
        <v>830</v>
      </c>
      <c r="AD101" s="183">
        <v>40635</v>
      </c>
      <c r="AE101" s="202">
        <v>40649</v>
      </c>
      <c r="AF101" s="202">
        <v>40668</v>
      </c>
      <c r="AG101" s="586">
        <v>600</v>
      </c>
      <c r="AH101" s="202">
        <v>40673</v>
      </c>
      <c r="AI101" s="586">
        <v>3900</v>
      </c>
      <c r="AJ101" s="202">
        <v>40710</v>
      </c>
      <c r="AK101" s="202">
        <v>40812</v>
      </c>
      <c r="AL101" s="407">
        <v>40774</v>
      </c>
      <c r="AM101" s="202">
        <v>40889</v>
      </c>
      <c r="AN101" s="222">
        <v>40896</v>
      </c>
      <c r="AO101" s="78">
        <v>261</v>
      </c>
      <c r="AP101" s="280">
        <v>40866</v>
      </c>
      <c r="AQ101" s="153">
        <v>30</v>
      </c>
      <c r="AR101" s="180">
        <v>17</v>
      </c>
      <c r="AS101" s="177" t="s">
        <v>622</v>
      </c>
      <c r="AT101" s="180"/>
      <c r="AU101" s="254"/>
      <c r="AV101" s="178" t="s">
        <v>331</v>
      </c>
      <c r="AW101" s="140"/>
      <c r="AX101" s="256"/>
      <c r="AY101" s="85"/>
      <c r="AZ101" s="178" t="s">
        <v>181</v>
      </c>
      <c r="BA101" s="140"/>
      <c r="BB101" s="256"/>
      <c r="BC101" s="273"/>
    </row>
    <row r="102" spans="1:56" s="100" customFormat="1" ht="12.75" x14ac:dyDescent="0.25">
      <c r="A102" s="146">
        <v>3</v>
      </c>
      <c r="B102" s="136" t="s">
        <v>11</v>
      </c>
      <c r="C102" s="137" t="s">
        <v>496</v>
      </c>
      <c r="D102" s="138"/>
      <c r="E102" s="139">
        <v>10</v>
      </c>
      <c r="F102" s="140">
        <v>5</v>
      </c>
      <c r="G102" s="288"/>
      <c r="H102" s="142">
        <v>40969</v>
      </c>
      <c r="I102" s="210">
        <v>40704</v>
      </c>
      <c r="J102" s="201">
        <v>110487</v>
      </c>
      <c r="K102" s="320" t="s">
        <v>512</v>
      </c>
      <c r="L102" s="147" t="s">
        <v>135</v>
      </c>
      <c r="M102" s="147" t="s">
        <v>499</v>
      </c>
      <c r="N102" s="553">
        <v>60</v>
      </c>
      <c r="O102" s="553">
        <v>1944</v>
      </c>
      <c r="P102" s="553">
        <v>37.75</v>
      </c>
      <c r="Q102" s="143">
        <v>113</v>
      </c>
      <c r="R102" s="136">
        <v>38</v>
      </c>
      <c r="S102" s="148">
        <v>11.954166666666667</v>
      </c>
      <c r="T102" s="149">
        <v>1231.2</v>
      </c>
      <c r="U102" s="136">
        <v>50</v>
      </c>
      <c r="V102" s="136">
        <v>50</v>
      </c>
      <c r="W102" s="136">
        <v>5</v>
      </c>
      <c r="X102" s="136">
        <v>1</v>
      </c>
      <c r="Y102" s="573">
        <v>2390.8333333333335</v>
      </c>
      <c r="Z102" s="573">
        <v>478.16666666666663</v>
      </c>
      <c r="AA102" s="574">
        <v>2749.4583333333335</v>
      </c>
      <c r="AB102" s="573">
        <v>549.89166666666654</v>
      </c>
      <c r="AC102" s="152" t="s">
        <v>830</v>
      </c>
      <c r="AD102" s="183">
        <v>40716</v>
      </c>
      <c r="AE102" s="202">
        <v>40736</v>
      </c>
      <c r="AF102" s="202">
        <v>40753</v>
      </c>
      <c r="AG102" s="586">
        <v>570</v>
      </c>
      <c r="AH102" s="202">
        <v>40765</v>
      </c>
      <c r="AI102" s="586">
        <v>2280</v>
      </c>
      <c r="AJ102" s="202">
        <v>40780</v>
      </c>
      <c r="AK102" s="202">
        <v>40885</v>
      </c>
      <c r="AL102" s="407">
        <v>40828</v>
      </c>
      <c r="AM102" s="202">
        <v>40948</v>
      </c>
      <c r="AN102" s="77">
        <v>40955</v>
      </c>
      <c r="AO102" s="78">
        <v>239</v>
      </c>
      <c r="AP102" s="142">
        <v>40963</v>
      </c>
      <c r="AQ102" s="153">
        <v>12</v>
      </c>
      <c r="AR102" s="177">
        <v>2</v>
      </c>
      <c r="AS102" s="328" t="s">
        <v>622</v>
      </c>
      <c r="AT102" s="79"/>
      <c r="AU102" s="315"/>
      <c r="AV102" s="178" t="s">
        <v>135</v>
      </c>
      <c r="AW102" s="81"/>
      <c r="AX102" s="82"/>
      <c r="AY102" s="315"/>
      <c r="AZ102" s="178" t="s">
        <v>499</v>
      </c>
      <c r="BA102" s="84"/>
      <c r="BB102" s="85"/>
    </row>
    <row r="103" spans="1:56" s="100" customFormat="1" ht="12.75" x14ac:dyDescent="0.25">
      <c r="A103" s="146">
        <v>3</v>
      </c>
      <c r="B103" s="136" t="s">
        <v>11</v>
      </c>
      <c r="C103" s="137" t="s">
        <v>497</v>
      </c>
      <c r="D103" s="138"/>
      <c r="E103" s="139">
        <v>7</v>
      </c>
      <c r="F103" s="140">
        <v>7</v>
      </c>
      <c r="G103" s="288"/>
      <c r="H103" s="142">
        <v>40969</v>
      </c>
      <c r="I103" s="210">
        <v>40704</v>
      </c>
      <c r="J103" s="201">
        <v>110486</v>
      </c>
      <c r="K103" s="320" t="s">
        <v>512</v>
      </c>
      <c r="L103" s="147" t="s">
        <v>135</v>
      </c>
      <c r="M103" s="147" t="s">
        <v>500</v>
      </c>
      <c r="N103" s="553">
        <v>60</v>
      </c>
      <c r="O103" s="553">
        <v>1944</v>
      </c>
      <c r="P103" s="553">
        <v>37.75</v>
      </c>
      <c r="Q103" s="143">
        <v>113</v>
      </c>
      <c r="R103" s="136">
        <v>16</v>
      </c>
      <c r="S103" s="148">
        <v>7.0466666666666669</v>
      </c>
      <c r="T103" s="149">
        <v>518.4</v>
      </c>
      <c r="U103" s="136">
        <v>50</v>
      </c>
      <c r="V103" s="136">
        <v>50</v>
      </c>
      <c r="W103" s="136">
        <v>5</v>
      </c>
      <c r="X103" s="136">
        <v>1</v>
      </c>
      <c r="Y103" s="573">
        <v>1006.6666666666667</v>
      </c>
      <c r="Z103" s="573">
        <v>201.33333333333331</v>
      </c>
      <c r="AA103" s="574">
        <v>1157.6666666666667</v>
      </c>
      <c r="AB103" s="573">
        <v>231.5333333333333</v>
      </c>
      <c r="AC103" s="152" t="s">
        <v>830</v>
      </c>
      <c r="AD103" s="183">
        <v>40716</v>
      </c>
      <c r="AE103" s="202">
        <v>40736</v>
      </c>
      <c r="AF103" s="202">
        <v>40753</v>
      </c>
      <c r="AG103" s="586">
        <v>240</v>
      </c>
      <c r="AH103" s="202">
        <v>40765</v>
      </c>
      <c r="AI103" s="586">
        <v>1440</v>
      </c>
      <c r="AJ103" s="202">
        <v>40781</v>
      </c>
      <c r="AK103" s="202">
        <v>40886</v>
      </c>
      <c r="AL103" s="407">
        <v>40828</v>
      </c>
      <c r="AM103" s="202">
        <v>40948</v>
      </c>
      <c r="AN103" s="77">
        <v>40955</v>
      </c>
      <c r="AO103" s="78">
        <v>239</v>
      </c>
      <c r="AP103" s="142">
        <v>40963</v>
      </c>
      <c r="AQ103" s="153">
        <v>8</v>
      </c>
      <c r="AR103" s="177">
        <v>1</v>
      </c>
      <c r="AS103" s="328" t="s">
        <v>622</v>
      </c>
      <c r="AT103" s="79"/>
      <c r="AU103" s="315"/>
      <c r="AV103" s="178" t="s">
        <v>135</v>
      </c>
      <c r="AW103" s="81"/>
      <c r="AX103" s="82"/>
      <c r="AY103" s="315"/>
      <c r="AZ103" s="178" t="s">
        <v>500</v>
      </c>
      <c r="BA103" s="84"/>
      <c r="BB103" s="85"/>
    </row>
    <row r="104" spans="1:56" ht="12.75" x14ac:dyDescent="0.25">
      <c r="A104" s="146">
        <v>3</v>
      </c>
      <c r="B104" s="136" t="s">
        <v>11</v>
      </c>
      <c r="C104" s="137" t="s">
        <v>498</v>
      </c>
      <c r="D104" s="138"/>
      <c r="E104" s="139">
        <v>2</v>
      </c>
      <c r="F104" s="140">
        <v>6</v>
      </c>
      <c r="G104" s="288"/>
      <c r="H104" s="142">
        <v>41000</v>
      </c>
      <c r="I104" s="410">
        <v>40704</v>
      </c>
      <c r="J104" s="201">
        <v>110489</v>
      </c>
      <c r="K104" s="320" t="s">
        <v>512</v>
      </c>
      <c r="L104" s="147" t="s">
        <v>135</v>
      </c>
      <c r="M104" s="147" t="s">
        <v>501</v>
      </c>
      <c r="N104" s="553">
        <v>60</v>
      </c>
      <c r="O104" s="553">
        <v>1944</v>
      </c>
      <c r="P104" s="553">
        <v>37.75</v>
      </c>
      <c r="Q104" s="143">
        <v>113</v>
      </c>
      <c r="R104" s="136">
        <v>6</v>
      </c>
      <c r="S104" s="148">
        <v>2.2650000000000001</v>
      </c>
      <c r="T104" s="149">
        <v>194.4</v>
      </c>
      <c r="U104" s="136">
        <v>50</v>
      </c>
      <c r="V104" s="136">
        <v>50</v>
      </c>
      <c r="W104" s="136">
        <v>5</v>
      </c>
      <c r="X104" s="136">
        <v>1</v>
      </c>
      <c r="Y104" s="573">
        <v>377.5</v>
      </c>
      <c r="Z104" s="573">
        <v>75.5</v>
      </c>
      <c r="AA104" s="574">
        <v>434.12499999999994</v>
      </c>
      <c r="AB104" s="573">
        <v>86.824999999999989</v>
      </c>
      <c r="AC104" s="152" t="s">
        <v>830</v>
      </c>
      <c r="AD104" s="183">
        <v>40716</v>
      </c>
      <c r="AE104" s="202">
        <v>40736</v>
      </c>
      <c r="AF104" s="202">
        <v>40753</v>
      </c>
      <c r="AG104" s="586">
        <v>90</v>
      </c>
      <c r="AH104" s="202">
        <v>40765</v>
      </c>
      <c r="AI104" s="586">
        <v>360</v>
      </c>
      <c r="AJ104" s="202">
        <v>40800</v>
      </c>
      <c r="AK104" s="202">
        <v>40887</v>
      </c>
      <c r="AL104" s="407">
        <v>40836</v>
      </c>
      <c r="AM104" s="202">
        <v>40948</v>
      </c>
      <c r="AN104" s="77">
        <v>40955</v>
      </c>
      <c r="AO104" s="78">
        <v>239</v>
      </c>
      <c r="AP104" s="142">
        <v>40963</v>
      </c>
      <c r="AQ104" s="153">
        <v>0.35</v>
      </c>
      <c r="AR104" s="177">
        <v>-1.65</v>
      </c>
      <c r="AS104" s="328" t="s">
        <v>555</v>
      </c>
      <c r="AT104" s="79"/>
      <c r="AU104" s="315"/>
      <c r="AV104" s="178" t="s">
        <v>135</v>
      </c>
      <c r="AW104" s="81"/>
      <c r="AX104" s="82"/>
      <c r="AY104" s="315"/>
      <c r="AZ104" s="178" t="s">
        <v>501</v>
      </c>
      <c r="BA104" s="84"/>
      <c r="BB104" s="85"/>
      <c r="BC104" s="100"/>
    </row>
    <row r="105" spans="1:56" s="100" customFormat="1" ht="12.75" x14ac:dyDescent="0.25">
      <c r="A105" s="146">
        <v>3</v>
      </c>
      <c r="B105" s="136" t="s">
        <v>11</v>
      </c>
      <c r="C105" s="137" t="s">
        <v>541</v>
      </c>
      <c r="D105" s="138"/>
      <c r="E105" s="139">
        <v>3.1</v>
      </c>
      <c r="F105" s="343">
        <v>3</v>
      </c>
      <c r="G105" s="141"/>
      <c r="H105" s="411">
        <v>40634</v>
      </c>
      <c r="I105" s="408">
        <v>40715</v>
      </c>
      <c r="J105" s="201">
        <v>110684</v>
      </c>
      <c r="K105" s="408">
        <v>40735</v>
      </c>
      <c r="L105" s="147" t="s">
        <v>542</v>
      </c>
      <c r="M105" s="147" t="s">
        <v>543</v>
      </c>
      <c r="N105" s="553">
        <v>60</v>
      </c>
      <c r="O105" s="553">
        <v>1944</v>
      </c>
      <c r="P105" s="553">
        <v>37.75</v>
      </c>
      <c r="Q105" s="143">
        <v>114</v>
      </c>
      <c r="R105" s="136">
        <v>14</v>
      </c>
      <c r="S105" s="148">
        <v>2.6425000000000001</v>
      </c>
      <c r="T105" s="149">
        <v>453.6</v>
      </c>
      <c r="U105" s="136">
        <v>50</v>
      </c>
      <c r="V105" s="136">
        <v>50</v>
      </c>
      <c r="W105" s="136">
        <v>5</v>
      </c>
      <c r="X105" s="136">
        <v>1</v>
      </c>
      <c r="Y105" s="573">
        <v>880.83333333333337</v>
      </c>
      <c r="Z105" s="573">
        <v>176.16666666666666</v>
      </c>
      <c r="AA105" s="574">
        <v>1012.9583333333333</v>
      </c>
      <c r="AB105" s="573">
        <v>202.59166666666664</v>
      </c>
      <c r="AC105" s="152" t="s">
        <v>829</v>
      </c>
      <c r="AD105" s="183">
        <v>40767</v>
      </c>
      <c r="AE105" s="202">
        <v>40779</v>
      </c>
      <c r="AF105" s="202">
        <v>40798</v>
      </c>
      <c r="AG105" s="586">
        <v>210</v>
      </c>
      <c r="AH105" s="202">
        <v>40805</v>
      </c>
      <c r="AI105" s="586">
        <v>840</v>
      </c>
      <c r="AJ105" s="202">
        <v>40826</v>
      </c>
      <c r="AK105" s="202">
        <v>40941</v>
      </c>
      <c r="AL105" s="202">
        <v>41248</v>
      </c>
      <c r="AM105" s="202">
        <v>40991</v>
      </c>
      <c r="AN105" s="77">
        <v>40998</v>
      </c>
      <c r="AO105" s="78">
        <v>231</v>
      </c>
      <c r="AP105" s="142">
        <v>40963</v>
      </c>
      <c r="AQ105" s="153">
        <v>11</v>
      </c>
      <c r="AR105" s="177">
        <v>7.9</v>
      </c>
      <c r="AS105" s="79"/>
      <c r="AT105" s="178"/>
      <c r="AU105" s="80"/>
      <c r="AV105" s="178" t="s">
        <v>542</v>
      </c>
      <c r="AW105" s="82"/>
      <c r="AX105" s="178"/>
      <c r="AY105" s="83"/>
      <c r="AZ105" s="178" t="s">
        <v>543</v>
      </c>
      <c r="BA105" s="85"/>
    </row>
    <row r="106" spans="1:56" s="100" customFormat="1" ht="12.75" x14ac:dyDescent="0.25">
      <c r="A106" s="146">
        <v>3</v>
      </c>
      <c r="B106" s="136" t="s">
        <v>11</v>
      </c>
      <c r="C106" s="137" t="s">
        <v>547</v>
      </c>
      <c r="D106" s="138"/>
      <c r="E106" s="139">
        <v>4.5999999999999996</v>
      </c>
      <c r="F106" s="343">
        <v>5</v>
      </c>
      <c r="G106" s="141"/>
      <c r="H106" s="142">
        <v>40634</v>
      </c>
      <c r="I106" s="408">
        <v>40722</v>
      </c>
      <c r="J106" s="201">
        <v>110825</v>
      </c>
      <c r="K106" s="408">
        <v>40756</v>
      </c>
      <c r="L106" s="147" t="s">
        <v>550</v>
      </c>
      <c r="M106" s="147" t="s">
        <v>168</v>
      </c>
      <c r="N106" s="553">
        <v>60</v>
      </c>
      <c r="O106" s="553">
        <v>1944</v>
      </c>
      <c r="P106" s="553">
        <v>37.75</v>
      </c>
      <c r="Q106" s="143">
        <v>114</v>
      </c>
      <c r="R106" s="136">
        <v>14</v>
      </c>
      <c r="S106" s="148">
        <v>4.4041666666666668</v>
      </c>
      <c r="T106" s="149">
        <v>453.6</v>
      </c>
      <c r="U106" s="136">
        <v>50</v>
      </c>
      <c r="V106" s="136">
        <v>50</v>
      </c>
      <c r="W106" s="136">
        <v>5</v>
      </c>
      <c r="X106" s="136">
        <v>1</v>
      </c>
      <c r="Y106" s="573">
        <v>880.83333333333337</v>
      </c>
      <c r="Z106" s="573">
        <v>176.16666666666666</v>
      </c>
      <c r="AA106" s="574">
        <v>1012.9583333333333</v>
      </c>
      <c r="AB106" s="573">
        <v>202.59166666666664</v>
      </c>
      <c r="AC106" s="152" t="s">
        <v>829</v>
      </c>
      <c r="AD106" s="183">
        <v>40767</v>
      </c>
      <c r="AE106" s="202">
        <v>40779</v>
      </c>
      <c r="AF106" s="202">
        <v>40798</v>
      </c>
      <c r="AG106" s="586">
        <v>210</v>
      </c>
      <c r="AH106" s="202">
        <v>40805</v>
      </c>
      <c r="AI106" s="586">
        <v>840</v>
      </c>
      <c r="AJ106" s="202">
        <v>40826</v>
      </c>
      <c r="AK106" s="202">
        <v>40941</v>
      </c>
      <c r="AL106" s="202">
        <v>41248</v>
      </c>
      <c r="AM106" s="202">
        <v>40997</v>
      </c>
      <c r="AN106" s="77">
        <v>41004</v>
      </c>
      <c r="AO106" s="78">
        <v>237</v>
      </c>
      <c r="AP106" s="142">
        <v>40963</v>
      </c>
      <c r="AQ106" s="153">
        <v>10</v>
      </c>
      <c r="AR106" s="177">
        <v>5.4</v>
      </c>
      <c r="AS106" s="79"/>
      <c r="AT106" s="178"/>
      <c r="AU106" s="80"/>
      <c r="AV106" s="81"/>
      <c r="AW106" s="82"/>
      <c r="AX106" s="178" t="s">
        <v>168</v>
      </c>
      <c r="AY106" s="83"/>
      <c r="AZ106" s="84"/>
      <c r="BA106" s="85"/>
    </row>
    <row r="107" spans="1:56" ht="12.75" x14ac:dyDescent="0.25">
      <c r="A107" s="146">
        <v>3</v>
      </c>
      <c r="B107" s="136" t="s">
        <v>11</v>
      </c>
      <c r="C107" s="137" t="s">
        <v>548</v>
      </c>
      <c r="D107" s="138"/>
      <c r="E107" s="139">
        <v>3.4</v>
      </c>
      <c r="F107" s="343">
        <v>2.5</v>
      </c>
      <c r="G107" s="141"/>
      <c r="H107" s="142">
        <v>40634</v>
      </c>
      <c r="I107" s="408">
        <v>40722</v>
      </c>
      <c r="J107" s="201">
        <v>110826</v>
      </c>
      <c r="K107" s="408">
        <v>40767</v>
      </c>
      <c r="L107" s="147" t="s">
        <v>542</v>
      </c>
      <c r="M107" s="147" t="s">
        <v>549</v>
      </c>
      <c r="N107" s="553">
        <v>60</v>
      </c>
      <c r="O107" s="553">
        <v>1944</v>
      </c>
      <c r="P107" s="553">
        <v>37.75</v>
      </c>
      <c r="Q107" s="143">
        <v>114</v>
      </c>
      <c r="R107" s="136">
        <v>20</v>
      </c>
      <c r="S107" s="148">
        <v>3.1458333333333339</v>
      </c>
      <c r="T107" s="149">
        <v>648</v>
      </c>
      <c r="U107" s="136">
        <v>50</v>
      </c>
      <c r="V107" s="136">
        <v>50</v>
      </c>
      <c r="W107" s="136">
        <v>5</v>
      </c>
      <c r="X107" s="136">
        <v>1</v>
      </c>
      <c r="Y107" s="573">
        <v>1258.3333333333335</v>
      </c>
      <c r="Z107" s="573">
        <v>251.66666666666663</v>
      </c>
      <c r="AA107" s="574">
        <v>1447.0833333333335</v>
      </c>
      <c r="AB107" s="573">
        <v>289.41666666666663</v>
      </c>
      <c r="AC107" s="152" t="s">
        <v>829</v>
      </c>
      <c r="AD107" s="183">
        <v>40767</v>
      </c>
      <c r="AE107" s="202">
        <v>40779</v>
      </c>
      <c r="AF107" s="202">
        <v>40798</v>
      </c>
      <c r="AG107" s="586">
        <v>300</v>
      </c>
      <c r="AH107" s="202">
        <v>40805</v>
      </c>
      <c r="AI107" s="586">
        <v>1200</v>
      </c>
      <c r="AJ107" s="202">
        <v>40827</v>
      </c>
      <c r="AK107" s="202">
        <v>40941</v>
      </c>
      <c r="AL107" s="202">
        <v>41248</v>
      </c>
      <c r="AM107" s="202">
        <v>40991</v>
      </c>
      <c r="AN107" s="77">
        <v>40998</v>
      </c>
      <c r="AO107" s="78">
        <v>231</v>
      </c>
      <c r="AP107" s="142">
        <v>40963</v>
      </c>
      <c r="AQ107" s="153">
        <v>10</v>
      </c>
      <c r="AR107" s="177">
        <v>6.6</v>
      </c>
      <c r="AS107" s="79"/>
      <c r="AT107" s="178"/>
      <c r="AU107" s="80"/>
      <c r="AV107" s="81"/>
      <c r="AW107" s="82"/>
      <c r="AX107" s="178" t="s">
        <v>549</v>
      </c>
      <c r="AY107" s="83"/>
      <c r="AZ107" s="84"/>
      <c r="BA107" s="85"/>
      <c r="BB107" s="100"/>
      <c r="BC107" s="100"/>
    </row>
    <row r="108" spans="1:56" ht="12.75" x14ac:dyDescent="0.25">
      <c r="A108" s="209">
        <v>3</v>
      </c>
      <c r="B108" s="136" t="s">
        <v>11</v>
      </c>
      <c r="C108" s="137" t="s">
        <v>553</v>
      </c>
      <c r="D108" s="138"/>
      <c r="E108" s="139">
        <v>4</v>
      </c>
      <c r="F108" s="343">
        <v>5</v>
      </c>
      <c r="G108" s="288"/>
      <c r="H108" s="142">
        <v>40940</v>
      </c>
      <c r="I108" s="410"/>
      <c r="J108" s="201">
        <v>111079</v>
      </c>
      <c r="K108" s="409">
        <v>40767</v>
      </c>
      <c r="L108" s="147" t="s">
        <v>551</v>
      </c>
      <c r="M108" s="147" t="s">
        <v>552</v>
      </c>
      <c r="N108" s="553">
        <v>60</v>
      </c>
      <c r="O108" s="553">
        <v>1944</v>
      </c>
      <c r="P108" s="553">
        <v>37.75</v>
      </c>
      <c r="Q108" s="143">
        <v>114</v>
      </c>
      <c r="R108" s="136">
        <v>12</v>
      </c>
      <c r="S108" s="148">
        <v>3.7749999999999999</v>
      </c>
      <c r="T108" s="149">
        <v>388.8</v>
      </c>
      <c r="U108" s="136">
        <v>50</v>
      </c>
      <c r="V108" s="136">
        <v>50</v>
      </c>
      <c r="W108" s="136">
        <v>5</v>
      </c>
      <c r="X108" s="136">
        <v>1</v>
      </c>
      <c r="Y108" s="573">
        <v>755</v>
      </c>
      <c r="Z108" s="573">
        <v>151</v>
      </c>
      <c r="AA108" s="574">
        <v>868.24999999999989</v>
      </c>
      <c r="AB108" s="573">
        <v>173.64999999999998</v>
      </c>
      <c r="AC108" s="152" t="s">
        <v>829</v>
      </c>
      <c r="AD108" s="183">
        <v>40756</v>
      </c>
      <c r="AE108" s="202">
        <v>40779</v>
      </c>
      <c r="AF108" s="202">
        <v>40798</v>
      </c>
      <c r="AG108" s="586">
        <v>180</v>
      </c>
      <c r="AH108" s="202">
        <v>40805</v>
      </c>
      <c r="AI108" s="586">
        <v>720</v>
      </c>
      <c r="AJ108" s="202">
        <v>40828</v>
      </c>
      <c r="AK108" s="202">
        <v>40941</v>
      </c>
      <c r="AL108" s="202">
        <v>41248</v>
      </c>
      <c r="AM108" s="202">
        <v>40997</v>
      </c>
      <c r="AN108" s="77">
        <v>41004</v>
      </c>
      <c r="AO108" s="78">
        <v>248</v>
      </c>
      <c r="AP108" s="142">
        <v>40963</v>
      </c>
      <c r="AQ108" s="153">
        <v>10</v>
      </c>
      <c r="AR108" s="177">
        <v>6</v>
      </c>
      <c r="AS108" s="79"/>
      <c r="AT108" s="178"/>
      <c r="AU108" s="340"/>
      <c r="AV108" s="255" t="s">
        <v>551</v>
      </c>
      <c r="AW108" s="140"/>
      <c r="AX108" s="341"/>
      <c r="AY108" s="82"/>
      <c r="AZ108" s="255" t="s">
        <v>552</v>
      </c>
      <c r="BA108" s="140"/>
      <c r="BB108" s="266"/>
      <c r="BC108" s="342"/>
    </row>
    <row r="109" spans="1:56" ht="12.75" x14ac:dyDescent="0.25">
      <c r="A109" s="257">
        <v>3</v>
      </c>
      <c r="B109" s="250" t="s">
        <v>25</v>
      </c>
      <c r="C109" s="299" t="s">
        <v>420</v>
      </c>
      <c r="D109" s="258"/>
      <c r="E109" s="259">
        <v>2</v>
      </c>
      <c r="F109" s="75">
        <v>8</v>
      </c>
      <c r="G109" s="290">
        <v>1</v>
      </c>
      <c r="H109" s="260">
        <v>40940</v>
      </c>
      <c r="I109" s="261">
        <v>40646</v>
      </c>
      <c r="J109" s="201">
        <v>110006</v>
      </c>
      <c r="K109" s="376" t="s">
        <v>490</v>
      </c>
      <c r="L109" s="147" t="s">
        <v>421</v>
      </c>
      <c r="M109" s="147" t="s">
        <v>422</v>
      </c>
      <c r="N109" s="553">
        <v>60</v>
      </c>
      <c r="O109" s="553">
        <v>1944</v>
      </c>
      <c r="P109" s="553">
        <v>37.75</v>
      </c>
      <c r="Q109" s="263">
        <v>115</v>
      </c>
      <c r="R109" s="264">
        <v>4</v>
      </c>
      <c r="S109" s="148">
        <v>2.0133333333333336</v>
      </c>
      <c r="T109" s="149">
        <v>129.6</v>
      </c>
      <c r="U109" s="136">
        <v>50</v>
      </c>
      <c r="V109" s="136">
        <v>50</v>
      </c>
      <c r="W109" s="250">
        <v>5</v>
      </c>
      <c r="X109" s="250">
        <v>1</v>
      </c>
      <c r="Y109" s="573">
        <v>251.66666666666669</v>
      </c>
      <c r="Z109" s="573">
        <v>50.333333333333329</v>
      </c>
      <c r="AA109" s="574">
        <v>289.41666666666669</v>
      </c>
      <c r="AB109" s="573">
        <v>57.883333333333326</v>
      </c>
      <c r="AC109" s="152" t="s">
        <v>829</v>
      </c>
      <c r="AD109" s="183">
        <v>40757</v>
      </c>
      <c r="AE109" s="202">
        <v>40771</v>
      </c>
      <c r="AF109" s="202">
        <v>40798</v>
      </c>
      <c r="AG109" s="586">
        <v>60</v>
      </c>
      <c r="AH109" s="202">
        <v>40816</v>
      </c>
      <c r="AI109" s="586">
        <v>240</v>
      </c>
      <c r="AJ109" s="202">
        <v>40847</v>
      </c>
      <c r="AK109" s="202">
        <v>40949</v>
      </c>
      <c r="AL109" s="202">
        <v>40927</v>
      </c>
      <c r="AM109" s="202">
        <v>41013</v>
      </c>
      <c r="AN109" s="222">
        <v>41020</v>
      </c>
      <c r="AO109" s="78">
        <v>263</v>
      </c>
      <c r="AP109" s="142">
        <v>40963</v>
      </c>
      <c r="AQ109" s="153">
        <v>2.5</v>
      </c>
      <c r="AR109" s="180">
        <v>0.5</v>
      </c>
      <c r="AS109" s="177"/>
      <c r="AT109" s="180"/>
      <c r="AU109" s="323"/>
      <c r="AV109" s="178" t="s">
        <v>421</v>
      </c>
      <c r="AW109" s="75"/>
      <c r="AX109" s="266"/>
      <c r="AY109" s="324"/>
      <c r="AZ109" s="178" t="s">
        <v>422</v>
      </c>
      <c r="BA109" s="75"/>
      <c r="BB109" s="266"/>
      <c r="BC109" s="275"/>
    </row>
    <row r="110" spans="1:56" ht="12.75" x14ac:dyDescent="0.25">
      <c r="A110" s="257">
        <v>3</v>
      </c>
      <c r="B110" s="250" t="s">
        <v>25</v>
      </c>
      <c r="C110" s="299" t="s">
        <v>414</v>
      </c>
      <c r="D110" s="258"/>
      <c r="E110" s="259">
        <v>28</v>
      </c>
      <c r="F110" s="75">
        <v>8</v>
      </c>
      <c r="G110" s="290">
        <v>0.5</v>
      </c>
      <c r="H110" s="260">
        <v>41000</v>
      </c>
      <c r="I110" s="261">
        <v>40646</v>
      </c>
      <c r="J110" s="201">
        <v>110004</v>
      </c>
      <c r="K110" s="262"/>
      <c r="L110" s="147" t="s">
        <v>177</v>
      </c>
      <c r="M110" s="147" t="s">
        <v>413</v>
      </c>
      <c r="N110" s="553">
        <v>60</v>
      </c>
      <c r="O110" s="553">
        <v>1944</v>
      </c>
      <c r="P110" s="553">
        <v>37.75</v>
      </c>
      <c r="Q110" s="263">
        <v>115</v>
      </c>
      <c r="R110" s="264">
        <v>56</v>
      </c>
      <c r="S110" s="148">
        <v>28.186666666666667</v>
      </c>
      <c r="T110" s="149">
        <v>1814.4</v>
      </c>
      <c r="U110" s="136">
        <v>50</v>
      </c>
      <c r="V110" s="136">
        <v>50</v>
      </c>
      <c r="W110" s="250">
        <v>5</v>
      </c>
      <c r="X110" s="250">
        <v>1</v>
      </c>
      <c r="Y110" s="573">
        <v>3523.3333333333335</v>
      </c>
      <c r="Z110" s="573">
        <v>704.66666666666663</v>
      </c>
      <c r="AA110" s="574">
        <v>8103.6666666666661</v>
      </c>
      <c r="AB110" s="573">
        <v>810.36666666666656</v>
      </c>
      <c r="AC110" s="152" t="s">
        <v>830</v>
      </c>
      <c r="AD110" s="183">
        <v>40757</v>
      </c>
      <c r="AE110" s="202">
        <v>40771</v>
      </c>
      <c r="AF110" s="202">
        <v>40798</v>
      </c>
      <c r="AG110" s="586">
        <v>840</v>
      </c>
      <c r="AH110" s="202">
        <v>40816</v>
      </c>
      <c r="AI110" s="586">
        <v>3360</v>
      </c>
      <c r="AJ110" s="202">
        <v>40847</v>
      </c>
      <c r="AK110" s="202">
        <v>40936</v>
      </c>
      <c r="AL110" s="202">
        <v>40927</v>
      </c>
      <c r="AM110" s="202">
        <v>40975</v>
      </c>
      <c r="AN110" s="222">
        <v>40982</v>
      </c>
      <c r="AO110" s="78">
        <v>225</v>
      </c>
      <c r="AP110" s="142">
        <v>40963</v>
      </c>
      <c r="AQ110" s="153">
        <v>50</v>
      </c>
      <c r="AR110" s="180">
        <v>22</v>
      </c>
      <c r="AS110" s="177"/>
      <c r="AT110" s="180"/>
      <c r="AU110" s="323"/>
      <c r="AV110" s="178" t="s">
        <v>177</v>
      </c>
      <c r="AW110" s="75"/>
      <c r="AX110" s="266"/>
      <c r="AY110" s="324"/>
      <c r="AZ110" s="178" t="s">
        <v>413</v>
      </c>
      <c r="BA110" s="75"/>
      <c r="BB110" s="266"/>
      <c r="BC110" s="275"/>
      <c r="BD110" s="296"/>
    </row>
    <row r="111" spans="1:56" ht="12.75" x14ac:dyDescent="0.25">
      <c r="A111" s="257">
        <v>3</v>
      </c>
      <c r="B111" s="250" t="s">
        <v>11</v>
      </c>
      <c r="C111" s="205" t="s">
        <v>75</v>
      </c>
      <c r="D111" s="258">
        <v>1</v>
      </c>
      <c r="E111" s="348">
        <v>15</v>
      </c>
      <c r="F111" s="75">
        <v>6</v>
      </c>
      <c r="G111" s="290"/>
      <c r="H111" s="260">
        <v>40940</v>
      </c>
      <c r="I111" s="261">
        <v>40464</v>
      </c>
      <c r="J111" s="201">
        <v>108459</v>
      </c>
      <c r="K111" s="262"/>
      <c r="L111" s="147" t="s">
        <v>135</v>
      </c>
      <c r="M111" s="147" t="s">
        <v>181</v>
      </c>
      <c r="N111" s="553">
        <v>40</v>
      </c>
      <c r="O111" s="553">
        <v>1296</v>
      </c>
      <c r="P111" s="553">
        <v>37.75</v>
      </c>
      <c r="Q111" s="263">
        <v>116</v>
      </c>
      <c r="R111" s="264">
        <v>40</v>
      </c>
      <c r="S111" s="148">
        <v>15.53142857142857</v>
      </c>
      <c r="T111" s="149">
        <v>1296</v>
      </c>
      <c r="U111" s="136">
        <v>50</v>
      </c>
      <c r="V111" s="136">
        <v>50</v>
      </c>
      <c r="W111" s="136">
        <v>6</v>
      </c>
      <c r="X111" s="250">
        <v>1</v>
      </c>
      <c r="Y111" s="573">
        <v>2588.5714285714284</v>
      </c>
      <c r="Z111" s="573">
        <v>431.42857142857139</v>
      </c>
      <c r="AA111" s="574">
        <v>2976.8571428571427</v>
      </c>
      <c r="AB111" s="573">
        <v>496.14285714285705</v>
      </c>
      <c r="AC111" s="152" t="s">
        <v>829</v>
      </c>
      <c r="AD111" s="183">
        <v>40642</v>
      </c>
      <c r="AE111" s="202">
        <v>40658</v>
      </c>
      <c r="AF111" s="202">
        <v>40675</v>
      </c>
      <c r="AG111" s="586">
        <v>450</v>
      </c>
      <c r="AH111" s="202">
        <v>40683</v>
      </c>
      <c r="AI111" s="586">
        <v>2550</v>
      </c>
      <c r="AJ111" s="202">
        <v>40710</v>
      </c>
      <c r="AK111" s="202">
        <v>40798</v>
      </c>
      <c r="AL111" s="407">
        <v>40759</v>
      </c>
      <c r="AM111" s="407">
        <v>41012</v>
      </c>
      <c r="AN111" s="222">
        <v>41019</v>
      </c>
      <c r="AO111" s="78">
        <v>377</v>
      </c>
      <c r="AP111" s="280">
        <v>40866</v>
      </c>
      <c r="AQ111" s="153">
        <v>21.8</v>
      </c>
      <c r="AR111" s="180">
        <v>6.8000000000000007</v>
      </c>
      <c r="AS111" s="177" t="s">
        <v>622</v>
      </c>
      <c r="AT111" s="180"/>
      <c r="AU111" s="314"/>
      <c r="AV111" s="178" t="s">
        <v>135</v>
      </c>
      <c r="AW111" s="140"/>
      <c r="AX111" s="256"/>
      <c r="AY111" s="85"/>
      <c r="AZ111" s="178" t="s">
        <v>181</v>
      </c>
      <c r="BA111" s="140"/>
      <c r="BB111" s="256"/>
      <c r="BC111" s="273"/>
      <c r="BD111" s="296"/>
    </row>
    <row r="112" spans="1:56" ht="12.75" x14ac:dyDescent="0.25">
      <c r="A112" s="257">
        <v>3</v>
      </c>
      <c r="B112" s="250" t="s">
        <v>11</v>
      </c>
      <c r="C112" s="205" t="s">
        <v>218</v>
      </c>
      <c r="D112" s="258">
        <v>2</v>
      </c>
      <c r="E112" s="348">
        <v>4</v>
      </c>
      <c r="F112" s="75">
        <v>13</v>
      </c>
      <c r="G112" s="290"/>
      <c r="H112" s="260">
        <v>40909</v>
      </c>
      <c r="I112" s="261">
        <v>40480</v>
      </c>
      <c r="J112" s="201">
        <v>107116</v>
      </c>
      <c r="K112" s="262" t="s">
        <v>395</v>
      </c>
      <c r="L112" s="147" t="s">
        <v>225</v>
      </c>
      <c r="M112" s="147" t="s">
        <v>231</v>
      </c>
      <c r="N112" s="553">
        <v>40</v>
      </c>
      <c r="O112" s="553">
        <v>1296</v>
      </c>
      <c r="P112" s="553">
        <v>37.75</v>
      </c>
      <c r="Q112" s="263">
        <v>121</v>
      </c>
      <c r="R112" s="264">
        <v>8</v>
      </c>
      <c r="S112" s="148">
        <v>6.2816000000000001</v>
      </c>
      <c r="T112" s="149">
        <v>259.2</v>
      </c>
      <c r="U112" s="136">
        <v>50</v>
      </c>
      <c r="V112" s="136">
        <v>50</v>
      </c>
      <c r="W112" s="136">
        <v>4</v>
      </c>
      <c r="X112" s="136">
        <v>1</v>
      </c>
      <c r="Y112" s="573">
        <v>483.20000000000005</v>
      </c>
      <c r="Z112" s="573">
        <v>120.80000000000001</v>
      </c>
      <c r="AA112" s="574">
        <v>555.68000000000006</v>
      </c>
      <c r="AB112" s="573">
        <v>138.92000000000002</v>
      </c>
      <c r="AC112" s="152" t="s">
        <v>830</v>
      </c>
      <c r="AD112" s="183">
        <v>40635</v>
      </c>
      <c r="AE112" s="202">
        <v>40649</v>
      </c>
      <c r="AF112" s="202">
        <v>40665</v>
      </c>
      <c r="AG112" s="586">
        <v>120</v>
      </c>
      <c r="AH112" s="202">
        <v>40672</v>
      </c>
      <c r="AI112" s="586">
        <v>480</v>
      </c>
      <c r="AJ112" s="202">
        <v>40691</v>
      </c>
      <c r="AK112" s="202">
        <v>40796</v>
      </c>
      <c r="AL112" s="407">
        <v>40743</v>
      </c>
      <c r="AM112" s="407">
        <v>40851</v>
      </c>
      <c r="AN112" s="222">
        <v>40858</v>
      </c>
      <c r="AO112" s="78">
        <v>223</v>
      </c>
      <c r="AP112" s="280">
        <v>40862</v>
      </c>
      <c r="AQ112" s="153">
        <v>11</v>
      </c>
      <c r="AR112" s="180">
        <v>7</v>
      </c>
      <c r="AS112" s="177" t="s">
        <v>622</v>
      </c>
      <c r="AT112" s="180"/>
      <c r="AU112" s="314"/>
      <c r="AV112" s="178" t="s">
        <v>225</v>
      </c>
      <c r="AW112" s="140">
        <v>100622149</v>
      </c>
      <c r="AX112" s="256">
        <v>1500</v>
      </c>
      <c r="AY112" s="85"/>
      <c r="AZ112" s="178" t="s">
        <v>231</v>
      </c>
      <c r="BA112" s="140">
        <v>100622159</v>
      </c>
      <c r="BB112" s="256">
        <v>500</v>
      </c>
      <c r="BC112" s="273"/>
      <c r="BD112" s="296"/>
    </row>
    <row r="113" spans="1:56" ht="12.75" x14ac:dyDescent="0.25">
      <c r="A113" s="257">
        <v>3</v>
      </c>
      <c r="B113" s="136" t="s">
        <v>11</v>
      </c>
      <c r="C113" s="205" t="s">
        <v>50</v>
      </c>
      <c r="D113" s="258">
        <v>3</v>
      </c>
      <c r="E113" s="348">
        <v>18</v>
      </c>
      <c r="F113" s="75">
        <v>10</v>
      </c>
      <c r="G113" s="290"/>
      <c r="H113" s="260">
        <v>40848</v>
      </c>
      <c r="I113" s="261">
        <v>40464</v>
      </c>
      <c r="J113" s="201">
        <v>108455</v>
      </c>
      <c r="K113" s="262" t="s">
        <v>395</v>
      </c>
      <c r="L113" s="147" t="s">
        <v>160</v>
      </c>
      <c r="M113" s="147" t="s">
        <v>161</v>
      </c>
      <c r="N113" s="553">
        <v>40</v>
      </c>
      <c r="O113" s="553">
        <v>1296</v>
      </c>
      <c r="P113" s="553">
        <v>37.75</v>
      </c>
      <c r="Q113" s="263">
        <v>121</v>
      </c>
      <c r="R113" s="264">
        <v>32</v>
      </c>
      <c r="S113" s="148">
        <v>19.327999999999999</v>
      </c>
      <c r="T113" s="149">
        <v>1036.8</v>
      </c>
      <c r="U113" s="136">
        <v>50</v>
      </c>
      <c r="V113" s="136">
        <v>50</v>
      </c>
      <c r="W113" s="136">
        <v>4</v>
      </c>
      <c r="X113" s="136">
        <v>1</v>
      </c>
      <c r="Y113" s="573">
        <v>1932.8000000000002</v>
      </c>
      <c r="Z113" s="573">
        <v>483.20000000000005</v>
      </c>
      <c r="AA113" s="574">
        <v>2222.7200000000003</v>
      </c>
      <c r="AB113" s="573">
        <v>555.68000000000006</v>
      </c>
      <c r="AC113" s="152" t="s">
        <v>829</v>
      </c>
      <c r="AD113" s="183">
        <v>40635</v>
      </c>
      <c r="AE113" s="202">
        <v>40649</v>
      </c>
      <c r="AF113" s="202">
        <v>40665</v>
      </c>
      <c r="AG113" s="586">
        <v>480</v>
      </c>
      <c r="AH113" s="202">
        <v>40672</v>
      </c>
      <c r="AI113" s="586">
        <v>2351</v>
      </c>
      <c r="AJ113" s="202">
        <v>40690</v>
      </c>
      <c r="AK113" s="202">
        <v>40796</v>
      </c>
      <c r="AL113" s="407">
        <v>40743</v>
      </c>
      <c r="AM113" s="407">
        <v>40851</v>
      </c>
      <c r="AN113" s="222">
        <v>40858</v>
      </c>
      <c r="AO113" s="78">
        <v>223</v>
      </c>
      <c r="AP113" s="280">
        <v>40862</v>
      </c>
      <c r="AQ113" s="153">
        <v>25</v>
      </c>
      <c r="AR113" s="180">
        <v>7</v>
      </c>
      <c r="AS113" s="177" t="s">
        <v>622</v>
      </c>
      <c r="AT113" s="180"/>
      <c r="AU113" s="314"/>
      <c r="AV113" s="178" t="s">
        <v>160</v>
      </c>
      <c r="AW113" s="140">
        <v>100622164</v>
      </c>
      <c r="AX113" s="256">
        <v>3000</v>
      </c>
      <c r="AY113" s="85"/>
      <c r="AZ113" s="178" t="s">
        <v>161</v>
      </c>
      <c r="BA113" s="140">
        <v>100526404</v>
      </c>
      <c r="BB113" s="256">
        <v>1000</v>
      </c>
      <c r="BC113" s="273"/>
      <c r="BD113" s="296"/>
    </row>
    <row r="114" spans="1:56" ht="12.75" x14ac:dyDescent="0.25">
      <c r="A114" s="257">
        <v>3</v>
      </c>
      <c r="B114" s="250" t="s">
        <v>25</v>
      </c>
      <c r="C114" s="299" t="s">
        <v>435</v>
      </c>
      <c r="D114" s="258"/>
      <c r="E114" s="348">
        <v>1</v>
      </c>
      <c r="F114" s="75">
        <v>8</v>
      </c>
      <c r="G114" s="290">
        <v>0.5</v>
      </c>
      <c r="H114" s="260">
        <v>40940</v>
      </c>
      <c r="I114" s="261">
        <v>40669</v>
      </c>
      <c r="J114" s="201">
        <v>110232</v>
      </c>
      <c r="K114" s="331">
        <v>40700</v>
      </c>
      <c r="L114" s="147" t="s">
        <v>456</v>
      </c>
      <c r="M114" s="147" t="s">
        <v>471</v>
      </c>
      <c r="N114" s="553">
        <v>60</v>
      </c>
      <c r="O114" s="553">
        <v>1944</v>
      </c>
      <c r="P114" s="553">
        <v>37.75</v>
      </c>
      <c r="Q114" s="143">
        <v>122</v>
      </c>
      <c r="R114" s="264">
        <v>2</v>
      </c>
      <c r="S114" s="148">
        <v>0.96639999999999993</v>
      </c>
      <c r="T114" s="149">
        <v>64.8</v>
      </c>
      <c r="U114" s="136">
        <v>50</v>
      </c>
      <c r="V114" s="136">
        <v>50</v>
      </c>
      <c r="W114" s="136">
        <v>4</v>
      </c>
      <c r="X114" s="136">
        <v>1</v>
      </c>
      <c r="Y114" s="573">
        <v>120.8</v>
      </c>
      <c r="Z114" s="573">
        <v>30.2</v>
      </c>
      <c r="AA114" s="573">
        <v>277.83999999999997</v>
      </c>
      <c r="AB114" s="574">
        <v>34.729999999999997</v>
      </c>
      <c r="AC114" s="373" t="s">
        <v>830</v>
      </c>
      <c r="AD114" s="183">
        <v>40708</v>
      </c>
      <c r="AE114" s="202">
        <v>40716</v>
      </c>
      <c r="AF114" s="202">
        <v>40747</v>
      </c>
      <c r="AG114" s="586">
        <v>30</v>
      </c>
      <c r="AH114" s="202">
        <v>40749</v>
      </c>
      <c r="AI114" s="586">
        <v>120</v>
      </c>
      <c r="AJ114" s="202">
        <v>40789</v>
      </c>
      <c r="AK114" s="202">
        <v>40820</v>
      </c>
      <c r="AL114" s="202">
        <v>40849</v>
      </c>
      <c r="AM114" s="202">
        <v>40912</v>
      </c>
      <c r="AN114" s="222">
        <v>40924</v>
      </c>
      <c r="AO114" s="78">
        <v>216</v>
      </c>
      <c r="AP114" s="142">
        <v>40924</v>
      </c>
      <c r="AQ114" s="283">
        <v>1.7</v>
      </c>
      <c r="AR114" s="180">
        <v>0.7</v>
      </c>
      <c r="AS114" s="177" t="s">
        <v>622</v>
      </c>
      <c r="AT114" s="295"/>
      <c r="AU114" s="314"/>
      <c r="AV114" s="178" t="s">
        <v>456</v>
      </c>
      <c r="AW114" s="140"/>
      <c r="AX114" s="256"/>
      <c r="AY114" s="85"/>
      <c r="AZ114" s="178" t="s">
        <v>471</v>
      </c>
      <c r="BA114" s="140"/>
      <c r="BB114" s="256"/>
      <c r="BC114" s="284"/>
      <c r="BD114" s="296"/>
    </row>
    <row r="115" spans="1:56" ht="12.75" x14ac:dyDescent="0.25">
      <c r="A115" s="257">
        <v>3</v>
      </c>
      <c r="B115" s="250" t="s">
        <v>25</v>
      </c>
      <c r="C115" s="299" t="s">
        <v>436</v>
      </c>
      <c r="D115" s="258"/>
      <c r="E115" s="348">
        <v>1</v>
      </c>
      <c r="F115" s="75">
        <v>8</v>
      </c>
      <c r="G115" s="290">
        <v>0.5</v>
      </c>
      <c r="H115" s="260">
        <v>40940</v>
      </c>
      <c r="I115" s="261">
        <v>40669</v>
      </c>
      <c r="J115" s="201">
        <v>110233</v>
      </c>
      <c r="K115" s="331">
        <v>40700</v>
      </c>
      <c r="L115" s="147" t="s">
        <v>457</v>
      </c>
      <c r="M115" s="147" t="s">
        <v>472</v>
      </c>
      <c r="N115" s="553">
        <v>60</v>
      </c>
      <c r="O115" s="553">
        <v>1944</v>
      </c>
      <c r="P115" s="553">
        <v>37.75</v>
      </c>
      <c r="Q115" s="143">
        <v>122</v>
      </c>
      <c r="R115" s="264">
        <v>2</v>
      </c>
      <c r="S115" s="148">
        <v>0.96639999999999993</v>
      </c>
      <c r="T115" s="149">
        <v>64.8</v>
      </c>
      <c r="U115" s="136">
        <v>50</v>
      </c>
      <c r="V115" s="136">
        <v>50</v>
      </c>
      <c r="W115" s="136">
        <v>4</v>
      </c>
      <c r="X115" s="136">
        <v>1</v>
      </c>
      <c r="Y115" s="573">
        <v>120.8</v>
      </c>
      <c r="Z115" s="573">
        <v>30.2</v>
      </c>
      <c r="AA115" s="573">
        <v>277.83999999999997</v>
      </c>
      <c r="AB115" s="574">
        <v>34.729999999999997</v>
      </c>
      <c r="AC115" s="373" t="s">
        <v>830</v>
      </c>
      <c r="AD115" s="183">
        <v>40708</v>
      </c>
      <c r="AE115" s="202">
        <v>40716</v>
      </c>
      <c r="AF115" s="202">
        <v>40747</v>
      </c>
      <c r="AG115" s="586">
        <v>30</v>
      </c>
      <c r="AH115" s="202">
        <v>40749</v>
      </c>
      <c r="AI115" s="586">
        <v>120</v>
      </c>
      <c r="AJ115" s="202">
        <v>40789</v>
      </c>
      <c r="AK115" s="202">
        <v>40820</v>
      </c>
      <c r="AL115" s="202">
        <v>40856</v>
      </c>
      <c r="AM115" s="202">
        <v>40912</v>
      </c>
      <c r="AN115" s="222">
        <v>40919</v>
      </c>
      <c r="AO115" s="78">
        <v>211</v>
      </c>
      <c r="AP115" s="142">
        <v>40924</v>
      </c>
      <c r="AQ115" s="283">
        <v>2.1</v>
      </c>
      <c r="AR115" s="180">
        <v>1.1000000000000001</v>
      </c>
      <c r="AS115" s="177" t="s">
        <v>622</v>
      </c>
      <c r="AT115" s="295"/>
      <c r="AU115" s="314"/>
      <c r="AV115" s="178" t="s">
        <v>457</v>
      </c>
      <c r="AW115" s="140"/>
      <c r="AX115" s="256"/>
      <c r="AY115" s="85"/>
      <c r="AZ115" s="178" t="s">
        <v>472</v>
      </c>
      <c r="BA115" s="140"/>
      <c r="BB115" s="256"/>
      <c r="BC115" s="284"/>
      <c r="BD115" s="296"/>
    </row>
    <row r="116" spans="1:56" ht="12.75" x14ac:dyDescent="0.25">
      <c r="A116" s="257">
        <v>3</v>
      </c>
      <c r="B116" s="250" t="s">
        <v>25</v>
      </c>
      <c r="C116" s="299" t="s">
        <v>437</v>
      </c>
      <c r="D116" s="258"/>
      <c r="E116" s="348">
        <v>1</v>
      </c>
      <c r="F116" s="75">
        <v>8</v>
      </c>
      <c r="G116" s="290">
        <v>0.5</v>
      </c>
      <c r="H116" s="260">
        <v>40940</v>
      </c>
      <c r="I116" s="261">
        <v>40669</v>
      </c>
      <c r="J116" s="201">
        <v>110234</v>
      </c>
      <c r="K116" s="331">
        <v>40700</v>
      </c>
      <c r="L116" s="147" t="s">
        <v>457</v>
      </c>
      <c r="M116" s="147" t="s">
        <v>473</v>
      </c>
      <c r="N116" s="553">
        <v>60</v>
      </c>
      <c r="O116" s="553">
        <v>1944</v>
      </c>
      <c r="P116" s="553">
        <v>37.75</v>
      </c>
      <c r="Q116" s="143">
        <v>122</v>
      </c>
      <c r="R116" s="264">
        <v>2</v>
      </c>
      <c r="S116" s="148">
        <v>0.96639999999999993</v>
      </c>
      <c r="T116" s="149">
        <v>64.8</v>
      </c>
      <c r="U116" s="136">
        <v>50</v>
      </c>
      <c r="V116" s="136">
        <v>50</v>
      </c>
      <c r="W116" s="136">
        <v>4</v>
      </c>
      <c r="X116" s="136">
        <v>1</v>
      </c>
      <c r="Y116" s="573">
        <v>120.8</v>
      </c>
      <c r="Z116" s="573">
        <v>30.2</v>
      </c>
      <c r="AA116" s="573">
        <v>277.83999999999997</v>
      </c>
      <c r="AB116" s="574">
        <v>34.729999999999997</v>
      </c>
      <c r="AC116" s="373" t="s">
        <v>830</v>
      </c>
      <c r="AD116" s="183">
        <v>40708</v>
      </c>
      <c r="AE116" s="202">
        <v>40716</v>
      </c>
      <c r="AF116" s="202">
        <v>40747</v>
      </c>
      <c r="AG116" s="586">
        <v>30</v>
      </c>
      <c r="AH116" s="202">
        <v>40749</v>
      </c>
      <c r="AI116" s="586">
        <v>120</v>
      </c>
      <c r="AJ116" s="202">
        <v>40789</v>
      </c>
      <c r="AK116" s="202">
        <v>40820</v>
      </c>
      <c r="AL116" s="202">
        <v>40856</v>
      </c>
      <c r="AM116" s="202">
        <v>40912</v>
      </c>
      <c r="AN116" s="222">
        <v>40919</v>
      </c>
      <c r="AO116" s="78">
        <v>211</v>
      </c>
      <c r="AP116" s="142">
        <v>40924</v>
      </c>
      <c r="AQ116" s="283">
        <v>2.2000000000000002</v>
      </c>
      <c r="AR116" s="180">
        <v>1.2000000000000002</v>
      </c>
      <c r="AS116" s="177" t="s">
        <v>622</v>
      </c>
      <c r="AT116" s="295"/>
      <c r="AU116" s="314"/>
      <c r="AV116" s="178" t="s">
        <v>457</v>
      </c>
      <c r="AW116" s="140"/>
      <c r="AX116" s="256"/>
      <c r="AY116" s="85"/>
      <c r="AZ116" s="178" t="s">
        <v>473</v>
      </c>
      <c r="BA116" s="140"/>
      <c r="BB116" s="256"/>
      <c r="BC116" s="284"/>
      <c r="BD116" s="296"/>
    </row>
    <row r="117" spans="1:56" ht="12.75" x14ac:dyDescent="0.25">
      <c r="A117" s="257">
        <v>3</v>
      </c>
      <c r="B117" s="250" t="s">
        <v>25</v>
      </c>
      <c r="C117" s="299" t="s">
        <v>438</v>
      </c>
      <c r="D117" s="258"/>
      <c r="E117" s="348">
        <v>1</v>
      </c>
      <c r="F117" s="75">
        <v>8</v>
      </c>
      <c r="G117" s="290">
        <v>0.5</v>
      </c>
      <c r="H117" s="260">
        <v>40940</v>
      </c>
      <c r="I117" s="261">
        <v>40669</v>
      </c>
      <c r="J117" s="201">
        <v>110235</v>
      </c>
      <c r="K117" s="331">
        <v>40700</v>
      </c>
      <c r="L117" s="147" t="s">
        <v>458</v>
      </c>
      <c r="M117" s="147" t="s">
        <v>474</v>
      </c>
      <c r="N117" s="553">
        <v>60</v>
      </c>
      <c r="O117" s="553">
        <v>1944</v>
      </c>
      <c r="P117" s="553">
        <v>37.75</v>
      </c>
      <c r="Q117" s="143">
        <v>122</v>
      </c>
      <c r="R117" s="264">
        <v>2</v>
      </c>
      <c r="S117" s="148">
        <v>0.96639999999999993</v>
      </c>
      <c r="T117" s="149">
        <v>64.8</v>
      </c>
      <c r="U117" s="136">
        <v>50</v>
      </c>
      <c r="V117" s="136">
        <v>50</v>
      </c>
      <c r="W117" s="136">
        <v>4</v>
      </c>
      <c r="X117" s="136">
        <v>1</v>
      </c>
      <c r="Y117" s="573">
        <v>120.8</v>
      </c>
      <c r="Z117" s="573">
        <v>30.2</v>
      </c>
      <c r="AA117" s="573">
        <v>277.83999999999997</v>
      </c>
      <c r="AB117" s="574">
        <v>34.729999999999997</v>
      </c>
      <c r="AC117" s="373" t="s">
        <v>830</v>
      </c>
      <c r="AD117" s="183">
        <v>40708</v>
      </c>
      <c r="AE117" s="202">
        <v>40716</v>
      </c>
      <c r="AF117" s="202">
        <v>40747</v>
      </c>
      <c r="AG117" s="586">
        <v>30</v>
      </c>
      <c r="AH117" s="202">
        <v>40749</v>
      </c>
      <c r="AI117" s="586">
        <v>120</v>
      </c>
      <c r="AJ117" s="202">
        <v>40789</v>
      </c>
      <c r="AK117" s="202">
        <v>40820</v>
      </c>
      <c r="AL117" s="202">
        <v>40870</v>
      </c>
      <c r="AM117" s="202">
        <v>40912</v>
      </c>
      <c r="AN117" s="222">
        <v>40919</v>
      </c>
      <c r="AO117" s="78">
        <v>211</v>
      </c>
      <c r="AP117" s="142">
        <v>40924</v>
      </c>
      <c r="AQ117" s="283">
        <v>1</v>
      </c>
      <c r="AR117" s="180">
        <v>0</v>
      </c>
      <c r="AS117" s="177" t="s">
        <v>622</v>
      </c>
      <c r="AT117" s="295"/>
      <c r="AU117" s="314"/>
      <c r="AV117" s="178" t="s">
        <v>458</v>
      </c>
      <c r="AW117" s="140"/>
      <c r="AX117" s="256"/>
      <c r="AY117" s="85"/>
      <c r="AZ117" s="178" t="s">
        <v>474</v>
      </c>
      <c r="BA117" s="140"/>
      <c r="BB117" s="256"/>
      <c r="BC117" s="284"/>
      <c r="BD117" s="296"/>
    </row>
    <row r="118" spans="1:56" ht="12.75" x14ac:dyDescent="0.25">
      <c r="A118" s="257">
        <v>3</v>
      </c>
      <c r="B118" s="250" t="s">
        <v>25</v>
      </c>
      <c r="C118" s="299" t="s">
        <v>439</v>
      </c>
      <c r="D118" s="258"/>
      <c r="E118" s="348">
        <v>1</v>
      </c>
      <c r="F118" s="75">
        <v>8</v>
      </c>
      <c r="G118" s="290">
        <v>0.5</v>
      </c>
      <c r="H118" s="260">
        <v>40940</v>
      </c>
      <c r="I118" s="261">
        <v>40669</v>
      </c>
      <c r="J118" s="201">
        <v>110236</v>
      </c>
      <c r="K118" s="331">
        <v>40700</v>
      </c>
      <c r="L118" s="147" t="s">
        <v>177</v>
      </c>
      <c r="M118" s="147" t="s">
        <v>475</v>
      </c>
      <c r="N118" s="553">
        <v>60</v>
      </c>
      <c r="O118" s="553">
        <v>1944</v>
      </c>
      <c r="P118" s="553">
        <v>37.75</v>
      </c>
      <c r="Q118" s="143">
        <v>122</v>
      </c>
      <c r="R118" s="264">
        <v>2</v>
      </c>
      <c r="S118" s="148">
        <v>0.96639999999999993</v>
      </c>
      <c r="T118" s="149">
        <v>64.8</v>
      </c>
      <c r="U118" s="136">
        <v>50</v>
      </c>
      <c r="V118" s="136">
        <v>50</v>
      </c>
      <c r="W118" s="136">
        <v>4</v>
      </c>
      <c r="X118" s="136">
        <v>1</v>
      </c>
      <c r="Y118" s="573">
        <v>120.8</v>
      </c>
      <c r="Z118" s="573">
        <v>30.2</v>
      </c>
      <c r="AA118" s="573">
        <v>277.83999999999997</v>
      </c>
      <c r="AB118" s="574">
        <v>34.729999999999997</v>
      </c>
      <c r="AC118" s="373" t="s">
        <v>830</v>
      </c>
      <c r="AD118" s="183">
        <v>40708</v>
      </c>
      <c r="AE118" s="202">
        <v>40716</v>
      </c>
      <c r="AF118" s="202">
        <v>40747</v>
      </c>
      <c r="AG118" s="586">
        <v>30</v>
      </c>
      <c r="AH118" s="202">
        <v>40749</v>
      </c>
      <c r="AI118" s="586">
        <v>120</v>
      </c>
      <c r="AJ118" s="202">
        <v>40789</v>
      </c>
      <c r="AK118" s="202">
        <v>40820</v>
      </c>
      <c r="AL118" s="202">
        <v>40856</v>
      </c>
      <c r="AM118" s="202">
        <v>40912</v>
      </c>
      <c r="AN118" s="222">
        <v>40919</v>
      </c>
      <c r="AO118" s="78">
        <v>211</v>
      </c>
      <c r="AP118" s="142">
        <v>40924</v>
      </c>
      <c r="AQ118" s="283">
        <v>1.7</v>
      </c>
      <c r="AR118" s="180">
        <v>0.7</v>
      </c>
      <c r="AS118" s="177" t="s">
        <v>622</v>
      </c>
      <c r="AT118" s="295"/>
      <c r="AU118" s="314"/>
      <c r="AV118" s="178" t="s">
        <v>177</v>
      </c>
      <c r="AW118" s="140"/>
      <c r="AX118" s="256"/>
      <c r="AY118" s="85"/>
      <c r="AZ118" s="178" t="s">
        <v>475</v>
      </c>
      <c r="BA118" s="140"/>
      <c r="BB118" s="256"/>
      <c r="BC118" s="284"/>
      <c r="BD118" s="296"/>
    </row>
    <row r="119" spans="1:56" ht="12.75" x14ac:dyDescent="0.25">
      <c r="A119" s="257">
        <v>3</v>
      </c>
      <c r="B119" s="250" t="s">
        <v>25</v>
      </c>
      <c r="C119" s="299" t="s">
        <v>440</v>
      </c>
      <c r="D119" s="258"/>
      <c r="E119" s="348">
        <v>1</v>
      </c>
      <c r="F119" s="75">
        <v>8</v>
      </c>
      <c r="G119" s="290">
        <v>1</v>
      </c>
      <c r="H119" s="260">
        <v>40940</v>
      </c>
      <c r="I119" s="261">
        <v>40669</v>
      </c>
      <c r="J119" s="201">
        <v>110240</v>
      </c>
      <c r="K119" s="262" t="s">
        <v>512</v>
      </c>
      <c r="L119" s="147" t="s">
        <v>459</v>
      </c>
      <c r="M119" s="147" t="s">
        <v>476</v>
      </c>
      <c r="N119" s="553">
        <v>60</v>
      </c>
      <c r="O119" s="553">
        <v>1944</v>
      </c>
      <c r="P119" s="553">
        <v>37.75</v>
      </c>
      <c r="Q119" s="143">
        <v>122</v>
      </c>
      <c r="R119" s="264">
        <v>2</v>
      </c>
      <c r="S119" s="148">
        <v>0.96639999999999993</v>
      </c>
      <c r="T119" s="149">
        <v>64.8</v>
      </c>
      <c r="U119" s="136">
        <v>50</v>
      </c>
      <c r="V119" s="136">
        <v>50</v>
      </c>
      <c r="W119" s="136">
        <v>4</v>
      </c>
      <c r="X119" s="136">
        <v>1</v>
      </c>
      <c r="Y119" s="573">
        <v>120.8</v>
      </c>
      <c r="Z119" s="573">
        <v>30.2</v>
      </c>
      <c r="AA119" s="573">
        <v>138.91999999999999</v>
      </c>
      <c r="AB119" s="574">
        <v>34.729999999999997</v>
      </c>
      <c r="AC119" s="373" t="s">
        <v>830</v>
      </c>
      <c r="AD119" s="183">
        <v>40708</v>
      </c>
      <c r="AE119" s="202">
        <v>40716</v>
      </c>
      <c r="AF119" s="202">
        <v>40747</v>
      </c>
      <c r="AG119" s="586">
        <v>30</v>
      </c>
      <c r="AH119" s="202">
        <v>40749</v>
      </c>
      <c r="AI119" s="586">
        <v>120</v>
      </c>
      <c r="AJ119" s="202">
        <v>40789</v>
      </c>
      <c r="AK119" s="202">
        <v>40820</v>
      </c>
      <c r="AL119" s="202">
        <v>40856</v>
      </c>
      <c r="AM119" s="202">
        <v>40912</v>
      </c>
      <c r="AN119" s="222">
        <v>40919</v>
      </c>
      <c r="AO119" s="78">
        <v>211</v>
      </c>
      <c r="AP119" s="142">
        <v>40924</v>
      </c>
      <c r="AQ119" s="283">
        <v>1.4</v>
      </c>
      <c r="AR119" s="180">
        <v>0.39999999999999991</v>
      </c>
      <c r="AS119" s="177" t="s">
        <v>622</v>
      </c>
      <c r="AT119" s="295"/>
      <c r="AU119" s="314"/>
      <c r="AV119" s="178" t="s">
        <v>459</v>
      </c>
      <c r="AW119" s="140"/>
      <c r="AX119" s="256"/>
      <c r="AY119" s="85"/>
      <c r="AZ119" s="178" t="s">
        <v>476</v>
      </c>
      <c r="BA119" s="140"/>
      <c r="BB119" s="256"/>
      <c r="BC119" s="284"/>
      <c r="BD119" s="296"/>
    </row>
    <row r="120" spans="1:56" ht="12.75" x14ac:dyDescent="0.25">
      <c r="A120" s="257">
        <v>3</v>
      </c>
      <c r="B120" s="250" t="s">
        <v>25</v>
      </c>
      <c r="C120" s="299" t="s">
        <v>441</v>
      </c>
      <c r="D120" s="258"/>
      <c r="E120" s="348">
        <v>1</v>
      </c>
      <c r="F120" s="75">
        <v>8</v>
      </c>
      <c r="G120" s="290">
        <v>1</v>
      </c>
      <c r="H120" s="260">
        <v>40940</v>
      </c>
      <c r="I120" s="261">
        <v>40669</v>
      </c>
      <c r="J120" s="201">
        <v>110241</v>
      </c>
      <c r="K120" s="262" t="s">
        <v>512</v>
      </c>
      <c r="L120" s="147" t="s">
        <v>460</v>
      </c>
      <c r="M120" s="147" t="s">
        <v>476</v>
      </c>
      <c r="N120" s="553">
        <v>60</v>
      </c>
      <c r="O120" s="553">
        <v>1944</v>
      </c>
      <c r="P120" s="553">
        <v>37.75</v>
      </c>
      <c r="Q120" s="143">
        <v>122</v>
      </c>
      <c r="R120" s="264">
        <v>2</v>
      </c>
      <c r="S120" s="148">
        <v>0.96639999999999993</v>
      </c>
      <c r="T120" s="149">
        <v>64.8</v>
      </c>
      <c r="U120" s="136">
        <v>50</v>
      </c>
      <c r="V120" s="136">
        <v>50</v>
      </c>
      <c r="W120" s="136">
        <v>4</v>
      </c>
      <c r="X120" s="136">
        <v>1</v>
      </c>
      <c r="Y120" s="573">
        <v>120.8</v>
      </c>
      <c r="Z120" s="573">
        <v>30.2</v>
      </c>
      <c r="AA120" s="573">
        <v>138.91999999999999</v>
      </c>
      <c r="AB120" s="574">
        <v>34.729999999999997</v>
      </c>
      <c r="AC120" s="373" t="s">
        <v>830</v>
      </c>
      <c r="AD120" s="183">
        <v>40708</v>
      </c>
      <c r="AE120" s="202">
        <v>40716</v>
      </c>
      <c r="AF120" s="202">
        <v>40747</v>
      </c>
      <c r="AG120" s="586">
        <v>30</v>
      </c>
      <c r="AH120" s="202">
        <v>40749</v>
      </c>
      <c r="AI120" s="586">
        <v>120</v>
      </c>
      <c r="AJ120" s="202">
        <v>40789</v>
      </c>
      <c r="AK120" s="202">
        <v>40820</v>
      </c>
      <c r="AL120" s="202">
        <v>40863</v>
      </c>
      <c r="AM120" s="202">
        <v>40912</v>
      </c>
      <c r="AN120" s="222">
        <v>40919</v>
      </c>
      <c r="AO120" s="78">
        <v>211</v>
      </c>
      <c r="AP120" s="142">
        <v>40924</v>
      </c>
      <c r="AQ120" s="283">
        <v>2</v>
      </c>
      <c r="AR120" s="180">
        <v>1</v>
      </c>
      <c r="AS120" s="177" t="s">
        <v>622</v>
      </c>
      <c r="AT120" s="295"/>
      <c r="AU120" s="314"/>
      <c r="AV120" s="178" t="s">
        <v>460</v>
      </c>
      <c r="AW120" s="140"/>
      <c r="AX120" s="256"/>
      <c r="AY120" s="85"/>
      <c r="AZ120" s="178" t="s">
        <v>476</v>
      </c>
      <c r="BA120" s="140"/>
      <c r="BB120" s="256"/>
      <c r="BC120" s="284"/>
      <c r="BD120" s="296"/>
    </row>
    <row r="121" spans="1:56" ht="12.75" x14ac:dyDescent="0.25">
      <c r="A121" s="257">
        <v>3</v>
      </c>
      <c r="B121" s="250" t="s">
        <v>25</v>
      </c>
      <c r="C121" s="299" t="s">
        <v>442</v>
      </c>
      <c r="D121" s="258"/>
      <c r="E121" s="348">
        <v>1</v>
      </c>
      <c r="F121" s="75">
        <v>8</v>
      </c>
      <c r="G121" s="290">
        <v>1</v>
      </c>
      <c r="H121" s="260">
        <v>40940</v>
      </c>
      <c r="I121" s="261">
        <v>40669</v>
      </c>
      <c r="J121" s="201">
        <v>110242</v>
      </c>
      <c r="K121" s="262" t="s">
        <v>512</v>
      </c>
      <c r="L121" s="147" t="s">
        <v>461</v>
      </c>
      <c r="M121" s="147" t="s">
        <v>477</v>
      </c>
      <c r="N121" s="553">
        <v>60</v>
      </c>
      <c r="O121" s="553">
        <v>1944</v>
      </c>
      <c r="P121" s="553">
        <v>37.75</v>
      </c>
      <c r="Q121" s="143">
        <v>122</v>
      </c>
      <c r="R121" s="264">
        <v>2</v>
      </c>
      <c r="S121" s="148">
        <v>0.96639999999999993</v>
      </c>
      <c r="T121" s="149">
        <v>64.8</v>
      </c>
      <c r="U121" s="136">
        <v>50</v>
      </c>
      <c r="V121" s="136">
        <v>50</v>
      </c>
      <c r="W121" s="136">
        <v>4</v>
      </c>
      <c r="X121" s="136">
        <v>1</v>
      </c>
      <c r="Y121" s="573">
        <v>120.8</v>
      </c>
      <c r="Z121" s="573">
        <v>30.2</v>
      </c>
      <c r="AA121" s="573">
        <v>138.91999999999999</v>
      </c>
      <c r="AB121" s="574">
        <v>34.729999999999997</v>
      </c>
      <c r="AC121" s="373" t="s">
        <v>830</v>
      </c>
      <c r="AD121" s="183">
        <v>40708</v>
      </c>
      <c r="AE121" s="202">
        <v>40716</v>
      </c>
      <c r="AF121" s="202">
        <v>40747</v>
      </c>
      <c r="AG121" s="586">
        <v>30</v>
      </c>
      <c r="AH121" s="202">
        <v>40749</v>
      </c>
      <c r="AI121" s="586">
        <v>120</v>
      </c>
      <c r="AJ121" s="202">
        <v>40789</v>
      </c>
      <c r="AK121" s="202">
        <v>40820</v>
      </c>
      <c r="AL121" s="202">
        <v>40863</v>
      </c>
      <c r="AM121" s="202">
        <v>40912</v>
      </c>
      <c r="AN121" s="222">
        <v>40919</v>
      </c>
      <c r="AO121" s="78">
        <v>211</v>
      </c>
      <c r="AP121" s="142">
        <v>40924</v>
      </c>
      <c r="AQ121" s="283">
        <v>1.5</v>
      </c>
      <c r="AR121" s="180">
        <v>0.5</v>
      </c>
      <c r="AS121" s="177" t="s">
        <v>622</v>
      </c>
      <c r="AT121" s="295"/>
      <c r="AU121" s="314"/>
      <c r="AV121" s="178" t="s">
        <v>461</v>
      </c>
      <c r="AW121" s="140"/>
      <c r="AX121" s="256"/>
      <c r="AY121" s="85"/>
      <c r="AZ121" s="178" t="s">
        <v>477</v>
      </c>
      <c r="BA121" s="140"/>
      <c r="BB121" s="256"/>
      <c r="BC121" s="284"/>
      <c r="BD121" s="296"/>
    </row>
    <row r="122" spans="1:56" ht="12.75" x14ac:dyDescent="0.25">
      <c r="A122" s="257">
        <v>3</v>
      </c>
      <c r="B122" s="250" t="s">
        <v>25</v>
      </c>
      <c r="C122" s="299" t="s">
        <v>443</v>
      </c>
      <c r="D122" s="258"/>
      <c r="E122" s="348">
        <v>1</v>
      </c>
      <c r="F122" s="75">
        <v>8</v>
      </c>
      <c r="G122" s="290">
        <v>0.5</v>
      </c>
      <c r="H122" s="260">
        <v>40940</v>
      </c>
      <c r="I122" s="261">
        <v>40669</v>
      </c>
      <c r="J122" s="201">
        <v>110237</v>
      </c>
      <c r="K122" s="262" t="s">
        <v>512</v>
      </c>
      <c r="L122" s="147" t="s">
        <v>462</v>
      </c>
      <c r="M122" s="147" t="s">
        <v>478</v>
      </c>
      <c r="N122" s="553">
        <v>60</v>
      </c>
      <c r="O122" s="553">
        <v>1944</v>
      </c>
      <c r="P122" s="553">
        <v>37.75</v>
      </c>
      <c r="Q122" s="143">
        <v>122</v>
      </c>
      <c r="R122" s="264">
        <v>2</v>
      </c>
      <c r="S122" s="148">
        <v>0.96639999999999993</v>
      </c>
      <c r="T122" s="149">
        <v>64.8</v>
      </c>
      <c r="U122" s="136">
        <v>50</v>
      </c>
      <c r="V122" s="136">
        <v>50</v>
      </c>
      <c r="W122" s="136">
        <v>4</v>
      </c>
      <c r="X122" s="136">
        <v>1</v>
      </c>
      <c r="Y122" s="573">
        <v>120.8</v>
      </c>
      <c r="Z122" s="573">
        <v>30.2</v>
      </c>
      <c r="AA122" s="573">
        <v>277.83999999999997</v>
      </c>
      <c r="AB122" s="574">
        <v>34.729999999999997</v>
      </c>
      <c r="AC122" s="373" t="s">
        <v>830</v>
      </c>
      <c r="AD122" s="183">
        <v>40708</v>
      </c>
      <c r="AE122" s="202">
        <v>40716</v>
      </c>
      <c r="AF122" s="202">
        <v>40747</v>
      </c>
      <c r="AG122" s="586">
        <v>30</v>
      </c>
      <c r="AH122" s="202">
        <v>40749</v>
      </c>
      <c r="AI122" s="586">
        <v>120</v>
      </c>
      <c r="AJ122" s="202">
        <v>40789</v>
      </c>
      <c r="AK122" s="202">
        <v>40820</v>
      </c>
      <c r="AL122" s="202">
        <v>40844</v>
      </c>
      <c r="AM122" s="202">
        <v>40912</v>
      </c>
      <c r="AN122" s="222">
        <v>40919</v>
      </c>
      <c r="AO122" s="78">
        <v>211</v>
      </c>
      <c r="AP122" s="142">
        <v>40924</v>
      </c>
      <c r="AQ122" s="283">
        <v>1.2</v>
      </c>
      <c r="AR122" s="180">
        <v>0.19999999999999996</v>
      </c>
      <c r="AS122" s="177" t="s">
        <v>622</v>
      </c>
      <c r="AT122" s="295"/>
      <c r="AU122" s="314"/>
      <c r="AV122" s="178" t="s">
        <v>462</v>
      </c>
      <c r="AW122" s="140"/>
      <c r="AX122" s="256"/>
      <c r="AY122" s="85"/>
      <c r="AZ122" s="178" t="s">
        <v>478</v>
      </c>
      <c r="BA122" s="140"/>
      <c r="BB122" s="256"/>
      <c r="BC122" s="284"/>
      <c r="BD122" s="296"/>
    </row>
    <row r="123" spans="1:56" ht="12.75" x14ac:dyDescent="0.25">
      <c r="A123" s="257">
        <v>3</v>
      </c>
      <c r="B123" s="250" t="s">
        <v>25</v>
      </c>
      <c r="C123" s="299" t="s">
        <v>444</v>
      </c>
      <c r="D123" s="258"/>
      <c r="E123" s="348">
        <v>1</v>
      </c>
      <c r="F123" s="75">
        <v>8</v>
      </c>
      <c r="G123" s="290">
        <v>0.5</v>
      </c>
      <c r="H123" s="260">
        <v>40940</v>
      </c>
      <c r="I123" s="261">
        <v>40669</v>
      </c>
      <c r="J123" s="201">
        <v>110238</v>
      </c>
      <c r="K123" s="321" t="s">
        <v>512</v>
      </c>
      <c r="L123" s="147" t="s">
        <v>462</v>
      </c>
      <c r="M123" s="147" t="s">
        <v>247</v>
      </c>
      <c r="N123" s="553">
        <v>60</v>
      </c>
      <c r="O123" s="553">
        <v>1944</v>
      </c>
      <c r="P123" s="553">
        <v>37.75</v>
      </c>
      <c r="Q123" s="143">
        <v>122</v>
      </c>
      <c r="R123" s="264">
        <v>2</v>
      </c>
      <c r="S123" s="148">
        <v>0.96639999999999993</v>
      </c>
      <c r="T123" s="149">
        <v>64.8</v>
      </c>
      <c r="U123" s="136">
        <v>50</v>
      </c>
      <c r="V123" s="136">
        <v>50</v>
      </c>
      <c r="W123" s="136">
        <v>4</v>
      </c>
      <c r="X123" s="136">
        <v>1</v>
      </c>
      <c r="Y123" s="573">
        <v>120.8</v>
      </c>
      <c r="Z123" s="573">
        <v>30.2</v>
      </c>
      <c r="AA123" s="573">
        <v>277.83999999999997</v>
      </c>
      <c r="AB123" s="574">
        <v>34.729999999999997</v>
      </c>
      <c r="AC123" s="373" t="s">
        <v>830</v>
      </c>
      <c r="AD123" s="183">
        <v>40708</v>
      </c>
      <c r="AE123" s="202">
        <v>40716</v>
      </c>
      <c r="AF123" s="202">
        <v>40747</v>
      </c>
      <c r="AG123" s="586">
        <v>30</v>
      </c>
      <c r="AH123" s="202">
        <v>40749</v>
      </c>
      <c r="AI123" s="586">
        <v>120</v>
      </c>
      <c r="AJ123" s="202">
        <v>40789</v>
      </c>
      <c r="AK123" s="202">
        <v>40820</v>
      </c>
      <c r="AL123" s="202">
        <v>40844</v>
      </c>
      <c r="AM123" s="202">
        <v>40912</v>
      </c>
      <c r="AN123" s="222">
        <v>40919</v>
      </c>
      <c r="AO123" s="78">
        <v>211</v>
      </c>
      <c r="AP123" s="142">
        <v>40924</v>
      </c>
      <c r="AQ123" s="283">
        <v>1.3</v>
      </c>
      <c r="AR123" s="180">
        <v>0.30000000000000004</v>
      </c>
      <c r="AS123" s="177" t="s">
        <v>622</v>
      </c>
      <c r="AT123" s="295"/>
      <c r="AU123" s="314"/>
      <c r="AV123" s="178" t="s">
        <v>462</v>
      </c>
      <c r="AW123" s="140"/>
      <c r="AX123" s="256"/>
      <c r="AY123" s="85"/>
      <c r="AZ123" s="178" t="s">
        <v>247</v>
      </c>
      <c r="BA123" s="140"/>
      <c r="BB123" s="256"/>
      <c r="BC123" s="284"/>
      <c r="BD123" s="296"/>
    </row>
    <row r="124" spans="1:56" ht="12.75" x14ac:dyDescent="0.25">
      <c r="A124" s="257">
        <v>3</v>
      </c>
      <c r="B124" s="250" t="s">
        <v>25</v>
      </c>
      <c r="C124" s="299" t="s">
        <v>445</v>
      </c>
      <c r="D124" s="258"/>
      <c r="E124" s="348">
        <v>1</v>
      </c>
      <c r="F124" s="75">
        <v>8</v>
      </c>
      <c r="G124" s="290">
        <v>1</v>
      </c>
      <c r="H124" s="260">
        <v>40940</v>
      </c>
      <c r="I124" s="261">
        <v>40669</v>
      </c>
      <c r="J124" s="201">
        <v>110020</v>
      </c>
      <c r="K124" s="262" t="s">
        <v>490</v>
      </c>
      <c r="L124" s="147" t="s">
        <v>350</v>
      </c>
      <c r="M124" s="147" t="s">
        <v>479</v>
      </c>
      <c r="N124" s="553">
        <v>60</v>
      </c>
      <c r="O124" s="553">
        <v>1944</v>
      </c>
      <c r="P124" s="553">
        <v>37.75</v>
      </c>
      <c r="Q124" s="143">
        <v>122</v>
      </c>
      <c r="R124" s="264">
        <v>2</v>
      </c>
      <c r="S124" s="148">
        <v>0.96639999999999993</v>
      </c>
      <c r="T124" s="149">
        <v>64.8</v>
      </c>
      <c r="U124" s="136">
        <v>50</v>
      </c>
      <c r="V124" s="136">
        <v>50</v>
      </c>
      <c r="W124" s="136">
        <v>4</v>
      </c>
      <c r="X124" s="136">
        <v>1</v>
      </c>
      <c r="Y124" s="573">
        <v>120.8</v>
      </c>
      <c r="Z124" s="573">
        <v>30.2</v>
      </c>
      <c r="AA124" s="573">
        <v>138.91999999999999</v>
      </c>
      <c r="AB124" s="574">
        <v>34.729999999999997</v>
      </c>
      <c r="AC124" s="373" t="s">
        <v>830</v>
      </c>
      <c r="AD124" s="183">
        <v>40708</v>
      </c>
      <c r="AE124" s="202">
        <v>40716</v>
      </c>
      <c r="AF124" s="202">
        <v>40747</v>
      </c>
      <c r="AG124" s="586">
        <v>30</v>
      </c>
      <c r="AH124" s="202">
        <v>40749</v>
      </c>
      <c r="AI124" s="586">
        <v>120</v>
      </c>
      <c r="AJ124" s="202">
        <v>40789</v>
      </c>
      <c r="AK124" s="202">
        <v>40820</v>
      </c>
      <c r="AL124" s="202">
        <v>40849</v>
      </c>
      <c r="AM124" s="202">
        <v>40912</v>
      </c>
      <c r="AN124" s="222">
        <v>40919</v>
      </c>
      <c r="AO124" s="78">
        <v>211</v>
      </c>
      <c r="AP124" s="142">
        <v>40924</v>
      </c>
      <c r="AQ124" s="283">
        <v>2</v>
      </c>
      <c r="AR124" s="180">
        <v>1</v>
      </c>
      <c r="AS124" s="177" t="s">
        <v>622</v>
      </c>
      <c r="AT124" s="295"/>
      <c r="AU124" s="314"/>
      <c r="AV124" s="178" t="s">
        <v>350</v>
      </c>
      <c r="AW124" s="140"/>
      <c r="AX124" s="256"/>
      <c r="AY124" s="85"/>
      <c r="AZ124" s="178" t="s">
        <v>479</v>
      </c>
      <c r="BA124" s="140"/>
      <c r="BB124" s="256"/>
      <c r="BC124" s="284"/>
      <c r="BD124" s="296"/>
    </row>
    <row r="125" spans="1:56" ht="12.75" x14ac:dyDescent="0.25">
      <c r="A125" s="257">
        <v>3</v>
      </c>
      <c r="B125" s="250" t="s">
        <v>25</v>
      </c>
      <c r="C125" s="299" t="s">
        <v>446</v>
      </c>
      <c r="D125" s="258"/>
      <c r="E125" s="348">
        <v>1</v>
      </c>
      <c r="F125" s="75">
        <v>8</v>
      </c>
      <c r="G125" s="290">
        <v>1</v>
      </c>
      <c r="H125" s="260">
        <v>40940</v>
      </c>
      <c r="I125" s="261">
        <v>40669</v>
      </c>
      <c r="J125" s="201">
        <v>110014</v>
      </c>
      <c r="K125" s="262" t="s">
        <v>490</v>
      </c>
      <c r="L125" s="147" t="s">
        <v>463</v>
      </c>
      <c r="M125" s="147" t="s">
        <v>480</v>
      </c>
      <c r="N125" s="553">
        <v>60</v>
      </c>
      <c r="O125" s="553">
        <v>1944</v>
      </c>
      <c r="P125" s="553">
        <v>37.75</v>
      </c>
      <c r="Q125" s="143">
        <v>122</v>
      </c>
      <c r="R125" s="264">
        <v>2</v>
      </c>
      <c r="S125" s="148">
        <v>0.96639999999999993</v>
      </c>
      <c r="T125" s="149">
        <v>64.8</v>
      </c>
      <c r="U125" s="136">
        <v>50</v>
      </c>
      <c r="V125" s="136">
        <v>50</v>
      </c>
      <c r="W125" s="136">
        <v>4</v>
      </c>
      <c r="X125" s="136">
        <v>1</v>
      </c>
      <c r="Y125" s="573">
        <v>120.8</v>
      </c>
      <c r="Z125" s="573">
        <v>30.2</v>
      </c>
      <c r="AA125" s="573">
        <v>138.91999999999999</v>
      </c>
      <c r="AB125" s="574">
        <v>34.729999999999997</v>
      </c>
      <c r="AC125" s="373" t="s">
        <v>830</v>
      </c>
      <c r="AD125" s="183">
        <v>40708</v>
      </c>
      <c r="AE125" s="202">
        <v>40716</v>
      </c>
      <c r="AF125" s="202">
        <v>40747</v>
      </c>
      <c r="AG125" s="586">
        <v>30</v>
      </c>
      <c r="AH125" s="202">
        <v>40749</v>
      </c>
      <c r="AI125" s="586">
        <v>120</v>
      </c>
      <c r="AJ125" s="202">
        <v>40789</v>
      </c>
      <c r="AK125" s="202">
        <v>40820</v>
      </c>
      <c r="AL125" s="202">
        <v>40856</v>
      </c>
      <c r="AM125" s="202">
        <v>40912</v>
      </c>
      <c r="AN125" s="222">
        <v>40919</v>
      </c>
      <c r="AO125" s="78">
        <v>211</v>
      </c>
      <c r="AP125" s="142">
        <v>40924</v>
      </c>
      <c r="AQ125" s="283">
        <v>2.4</v>
      </c>
      <c r="AR125" s="180">
        <v>1.4</v>
      </c>
      <c r="AS125" s="177" t="s">
        <v>622</v>
      </c>
      <c r="AT125" s="295"/>
      <c r="AU125" s="314"/>
      <c r="AV125" s="178" t="s">
        <v>463</v>
      </c>
      <c r="AW125" s="140"/>
      <c r="AX125" s="256"/>
      <c r="AY125" s="85"/>
      <c r="AZ125" s="178" t="s">
        <v>480</v>
      </c>
      <c r="BA125" s="140"/>
      <c r="BB125" s="256"/>
      <c r="BC125" s="284"/>
      <c r="BD125" s="296"/>
    </row>
    <row r="126" spans="1:56" ht="12.75" x14ac:dyDescent="0.25">
      <c r="A126" s="257">
        <v>3</v>
      </c>
      <c r="B126" s="250" t="s">
        <v>25</v>
      </c>
      <c r="C126" s="299" t="s">
        <v>447</v>
      </c>
      <c r="D126" s="258"/>
      <c r="E126" s="348">
        <v>1</v>
      </c>
      <c r="F126" s="75">
        <v>8</v>
      </c>
      <c r="G126" s="290">
        <v>1</v>
      </c>
      <c r="H126" s="260">
        <v>40940</v>
      </c>
      <c r="I126" s="261">
        <v>40669</v>
      </c>
      <c r="J126" s="201">
        <v>110013</v>
      </c>
      <c r="K126" s="262" t="s">
        <v>490</v>
      </c>
      <c r="L126" s="147" t="s">
        <v>464</v>
      </c>
      <c r="M126" s="147" t="s">
        <v>481</v>
      </c>
      <c r="N126" s="553">
        <v>60</v>
      </c>
      <c r="O126" s="553">
        <v>1944</v>
      </c>
      <c r="P126" s="553">
        <v>37.75</v>
      </c>
      <c r="Q126" s="143">
        <v>122</v>
      </c>
      <c r="R126" s="264">
        <v>2</v>
      </c>
      <c r="S126" s="148">
        <v>0.96639999999999993</v>
      </c>
      <c r="T126" s="149">
        <v>64.8</v>
      </c>
      <c r="U126" s="136">
        <v>50</v>
      </c>
      <c r="V126" s="136">
        <v>50</v>
      </c>
      <c r="W126" s="136">
        <v>4</v>
      </c>
      <c r="X126" s="136">
        <v>1</v>
      </c>
      <c r="Y126" s="573">
        <v>120.8</v>
      </c>
      <c r="Z126" s="573">
        <v>30.2</v>
      </c>
      <c r="AA126" s="573">
        <v>138.91999999999999</v>
      </c>
      <c r="AB126" s="574">
        <v>34.729999999999997</v>
      </c>
      <c r="AC126" s="373" t="s">
        <v>830</v>
      </c>
      <c r="AD126" s="183">
        <v>40708</v>
      </c>
      <c r="AE126" s="202">
        <v>40716</v>
      </c>
      <c r="AF126" s="202">
        <v>40747</v>
      </c>
      <c r="AG126" s="586">
        <v>30</v>
      </c>
      <c r="AH126" s="202">
        <v>40749</v>
      </c>
      <c r="AI126" s="586">
        <v>120</v>
      </c>
      <c r="AJ126" s="202">
        <v>40789</v>
      </c>
      <c r="AK126" s="202">
        <v>40820</v>
      </c>
      <c r="AL126" s="202">
        <v>40863</v>
      </c>
      <c r="AM126" s="202">
        <v>40912</v>
      </c>
      <c r="AN126" s="222">
        <v>40919</v>
      </c>
      <c r="AO126" s="78">
        <v>211</v>
      </c>
      <c r="AP126" s="142">
        <v>40924</v>
      </c>
      <c r="AQ126" s="283">
        <v>1.1000000000000001</v>
      </c>
      <c r="AR126" s="180">
        <v>0.10000000000000009</v>
      </c>
      <c r="AS126" s="177" t="s">
        <v>622</v>
      </c>
      <c r="AT126" s="295"/>
      <c r="AU126" s="314"/>
      <c r="AV126" s="178" t="s">
        <v>464</v>
      </c>
      <c r="AW126" s="140"/>
      <c r="AX126" s="256"/>
      <c r="AY126" s="85"/>
      <c r="AZ126" s="178" t="s">
        <v>481</v>
      </c>
      <c r="BA126" s="140"/>
      <c r="BB126" s="256"/>
      <c r="BC126" s="284"/>
      <c r="BD126" s="296"/>
    </row>
    <row r="127" spans="1:56" ht="12.75" x14ac:dyDescent="0.25">
      <c r="A127" s="257">
        <v>3</v>
      </c>
      <c r="B127" s="250" t="s">
        <v>25</v>
      </c>
      <c r="C127" s="299" t="s">
        <v>448</v>
      </c>
      <c r="D127" s="258"/>
      <c r="E127" s="348">
        <v>1</v>
      </c>
      <c r="F127" s="75">
        <v>8</v>
      </c>
      <c r="G127" s="290">
        <v>1</v>
      </c>
      <c r="H127" s="260">
        <v>40940</v>
      </c>
      <c r="I127" s="261">
        <v>40669</v>
      </c>
      <c r="J127" s="201">
        <v>110015</v>
      </c>
      <c r="K127" s="262" t="s">
        <v>490</v>
      </c>
      <c r="L127" s="147" t="s">
        <v>465</v>
      </c>
      <c r="M127" s="147" t="s">
        <v>482</v>
      </c>
      <c r="N127" s="553">
        <v>60</v>
      </c>
      <c r="O127" s="553">
        <v>1944</v>
      </c>
      <c r="P127" s="553">
        <v>37.75</v>
      </c>
      <c r="Q127" s="143">
        <v>122</v>
      </c>
      <c r="R127" s="264">
        <v>2</v>
      </c>
      <c r="S127" s="148">
        <v>0.96639999999999993</v>
      </c>
      <c r="T127" s="149">
        <v>64.8</v>
      </c>
      <c r="U127" s="136">
        <v>50</v>
      </c>
      <c r="V127" s="136">
        <v>50</v>
      </c>
      <c r="W127" s="136">
        <v>4</v>
      </c>
      <c r="X127" s="136">
        <v>1</v>
      </c>
      <c r="Y127" s="573">
        <v>120.8</v>
      </c>
      <c r="Z127" s="573">
        <v>30.2</v>
      </c>
      <c r="AA127" s="573">
        <v>138.91999999999999</v>
      </c>
      <c r="AB127" s="574">
        <v>34.729999999999997</v>
      </c>
      <c r="AC127" s="373" t="s">
        <v>830</v>
      </c>
      <c r="AD127" s="183">
        <v>40708</v>
      </c>
      <c r="AE127" s="202">
        <v>40716</v>
      </c>
      <c r="AF127" s="202">
        <v>40747</v>
      </c>
      <c r="AG127" s="586">
        <v>30</v>
      </c>
      <c r="AH127" s="202">
        <v>40749</v>
      </c>
      <c r="AI127" s="586">
        <v>120</v>
      </c>
      <c r="AJ127" s="202">
        <v>40789</v>
      </c>
      <c r="AK127" s="202">
        <v>40820</v>
      </c>
      <c r="AL127" s="202">
        <v>40870</v>
      </c>
      <c r="AM127" s="202">
        <v>40912</v>
      </c>
      <c r="AN127" s="222">
        <v>40919</v>
      </c>
      <c r="AO127" s="78">
        <v>211</v>
      </c>
      <c r="AP127" s="142">
        <v>40924</v>
      </c>
      <c r="AQ127" s="283">
        <v>1.4</v>
      </c>
      <c r="AR127" s="180">
        <v>0.39999999999999991</v>
      </c>
      <c r="AS127" s="177" t="s">
        <v>622</v>
      </c>
      <c r="AT127" s="295"/>
      <c r="AU127" s="314"/>
      <c r="AV127" s="178" t="s">
        <v>465</v>
      </c>
      <c r="AW127" s="140"/>
      <c r="AX127" s="256"/>
      <c r="AY127" s="85"/>
      <c r="AZ127" s="178" t="s">
        <v>482</v>
      </c>
      <c r="BA127" s="140"/>
      <c r="BB127" s="256"/>
      <c r="BC127" s="284"/>
      <c r="BD127" s="296"/>
    </row>
    <row r="128" spans="1:56" ht="12.75" x14ac:dyDescent="0.25">
      <c r="A128" s="257">
        <v>3</v>
      </c>
      <c r="B128" s="250" t="s">
        <v>25</v>
      </c>
      <c r="C128" s="299" t="s">
        <v>449</v>
      </c>
      <c r="D128" s="258"/>
      <c r="E128" s="348">
        <v>1</v>
      </c>
      <c r="F128" s="75">
        <v>8</v>
      </c>
      <c r="G128" s="290">
        <v>1</v>
      </c>
      <c r="H128" s="260">
        <v>40940</v>
      </c>
      <c r="I128" s="261">
        <v>40669</v>
      </c>
      <c r="J128" s="201">
        <v>110016</v>
      </c>
      <c r="K128" s="262" t="s">
        <v>490</v>
      </c>
      <c r="L128" s="147" t="s">
        <v>465</v>
      </c>
      <c r="M128" s="147" t="s">
        <v>483</v>
      </c>
      <c r="N128" s="553">
        <v>60</v>
      </c>
      <c r="O128" s="553">
        <v>1944</v>
      </c>
      <c r="P128" s="553">
        <v>37.75</v>
      </c>
      <c r="Q128" s="143">
        <v>122</v>
      </c>
      <c r="R128" s="264">
        <v>2</v>
      </c>
      <c r="S128" s="148">
        <v>0.96639999999999993</v>
      </c>
      <c r="T128" s="149">
        <v>64.8</v>
      </c>
      <c r="U128" s="136">
        <v>50</v>
      </c>
      <c r="V128" s="136">
        <v>50</v>
      </c>
      <c r="W128" s="136">
        <v>4</v>
      </c>
      <c r="X128" s="136">
        <v>1</v>
      </c>
      <c r="Y128" s="573">
        <v>120.8</v>
      </c>
      <c r="Z128" s="573">
        <v>30.2</v>
      </c>
      <c r="AA128" s="573">
        <v>138.91999999999999</v>
      </c>
      <c r="AB128" s="574">
        <v>34.729999999999997</v>
      </c>
      <c r="AC128" s="373" t="s">
        <v>830</v>
      </c>
      <c r="AD128" s="183">
        <v>40708</v>
      </c>
      <c r="AE128" s="202">
        <v>40716</v>
      </c>
      <c r="AF128" s="202">
        <v>40747</v>
      </c>
      <c r="AG128" s="586">
        <v>30</v>
      </c>
      <c r="AH128" s="202">
        <v>40749</v>
      </c>
      <c r="AI128" s="586">
        <v>120</v>
      </c>
      <c r="AJ128" s="202">
        <v>40789</v>
      </c>
      <c r="AK128" s="202">
        <v>40820</v>
      </c>
      <c r="AL128" s="202">
        <v>40870</v>
      </c>
      <c r="AM128" s="202">
        <v>40912</v>
      </c>
      <c r="AN128" s="222">
        <v>40919</v>
      </c>
      <c r="AO128" s="78">
        <v>211</v>
      </c>
      <c r="AP128" s="142">
        <v>40924</v>
      </c>
      <c r="AQ128" s="283">
        <v>1.3</v>
      </c>
      <c r="AR128" s="180">
        <v>0.30000000000000004</v>
      </c>
      <c r="AS128" s="177" t="s">
        <v>622</v>
      </c>
      <c r="AT128" s="295"/>
      <c r="AU128" s="314"/>
      <c r="AV128" s="178" t="s">
        <v>465</v>
      </c>
      <c r="AW128" s="140"/>
      <c r="AX128" s="256"/>
      <c r="AY128" s="85"/>
      <c r="AZ128" s="178" t="s">
        <v>483</v>
      </c>
      <c r="BA128" s="140"/>
      <c r="BB128" s="256"/>
      <c r="BC128" s="284"/>
      <c r="BD128" s="296"/>
    </row>
    <row r="129" spans="1:56" ht="12.75" x14ac:dyDescent="0.25">
      <c r="A129" s="257">
        <v>3</v>
      </c>
      <c r="B129" s="250" t="s">
        <v>25</v>
      </c>
      <c r="C129" s="299" t="s">
        <v>450</v>
      </c>
      <c r="D129" s="258"/>
      <c r="E129" s="348">
        <v>1</v>
      </c>
      <c r="F129" s="75">
        <v>8</v>
      </c>
      <c r="G129" s="290">
        <v>1</v>
      </c>
      <c r="H129" s="260">
        <v>40940</v>
      </c>
      <c r="I129" s="261">
        <v>40669</v>
      </c>
      <c r="J129" s="201">
        <v>110017</v>
      </c>
      <c r="K129" s="262" t="s">
        <v>490</v>
      </c>
      <c r="L129" s="147" t="s">
        <v>466</v>
      </c>
      <c r="M129" s="147" t="s">
        <v>484</v>
      </c>
      <c r="N129" s="553">
        <v>60</v>
      </c>
      <c r="O129" s="553">
        <v>1944</v>
      </c>
      <c r="P129" s="553">
        <v>37.75</v>
      </c>
      <c r="Q129" s="143">
        <v>122</v>
      </c>
      <c r="R129" s="264">
        <v>2</v>
      </c>
      <c r="S129" s="148">
        <v>0.96639999999999993</v>
      </c>
      <c r="T129" s="149">
        <v>64.8</v>
      </c>
      <c r="U129" s="136">
        <v>50</v>
      </c>
      <c r="V129" s="136">
        <v>50</v>
      </c>
      <c r="W129" s="136">
        <v>4</v>
      </c>
      <c r="X129" s="136">
        <v>1</v>
      </c>
      <c r="Y129" s="573">
        <v>120.8</v>
      </c>
      <c r="Z129" s="573">
        <v>30.2</v>
      </c>
      <c r="AA129" s="573">
        <v>138.91999999999999</v>
      </c>
      <c r="AB129" s="574">
        <v>34.729999999999997</v>
      </c>
      <c r="AC129" s="373" t="s">
        <v>830</v>
      </c>
      <c r="AD129" s="183">
        <v>40708</v>
      </c>
      <c r="AE129" s="202">
        <v>40716</v>
      </c>
      <c r="AF129" s="202">
        <v>40747</v>
      </c>
      <c r="AG129" s="586">
        <v>30</v>
      </c>
      <c r="AH129" s="202">
        <v>40749</v>
      </c>
      <c r="AI129" s="586">
        <v>120</v>
      </c>
      <c r="AJ129" s="202">
        <v>40789</v>
      </c>
      <c r="AK129" s="202">
        <v>40820</v>
      </c>
      <c r="AL129" s="202">
        <v>40863</v>
      </c>
      <c r="AM129" s="202">
        <v>40912</v>
      </c>
      <c r="AN129" s="222">
        <v>40919</v>
      </c>
      <c r="AO129" s="78">
        <v>211</v>
      </c>
      <c r="AP129" s="142">
        <v>40924</v>
      </c>
      <c r="AQ129" s="283">
        <v>1.4</v>
      </c>
      <c r="AR129" s="180">
        <v>0.39999999999999991</v>
      </c>
      <c r="AS129" s="177" t="s">
        <v>622</v>
      </c>
      <c r="AT129" s="295"/>
      <c r="AU129" s="314"/>
      <c r="AV129" s="178" t="s">
        <v>466</v>
      </c>
      <c r="AW129" s="140"/>
      <c r="AX129" s="256"/>
      <c r="AY129" s="85"/>
      <c r="AZ129" s="178" t="s">
        <v>484</v>
      </c>
      <c r="BA129" s="140"/>
      <c r="BB129" s="256"/>
      <c r="BC129" s="284"/>
      <c r="BD129" s="296"/>
    </row>
    <row r="130" spans="1:56" ht="12.75" x14ac:dyDescent="0.25">
      <c r="A130" s="257">
        <v>3</v>
      </c>
      <c r="B130" s="250" t="s">
        <v>25</v>
      </c>
      <c r="C130" s="299" t="s">
        <v>451</v>
      </c>
      <c r="D130" s="258"/>
      <c r="E130" s="348">
        <v>1</v>
      </c>
      <c r="F130" s="75">
        <v>8</v>
      </c>
      <c r="G130" s="290">
        <v>1</v>
      </c>
      <c r="H130" s="260">
        <v>40940</v>
      </c>
      <c r="I130" s="261">
        <v>40669</v>
      </c>
      <c r="J130" s="201">
        <v>110018</v>
      </c>
      <c r="K130" s="262" t="s">
        <v>490</v>
      </c>
      <c r="L130" s="147" t="s">
        <v>467</v>
      </c>
      <c r="M130" s="147" t="s">
        <v>484</v>
      </c>
      <c r="N130" s="553">
        <v>60</v>
      </c>
      <c r="O130" s="553">
        <v>1944</v>
      </c>
      <c r="P130" s="553">
        <v>37.75</v>
      </c>
      <c r="Q130" s="143">
        <v>122</v>
      </c>
      <c r="R130" s="264">
        <v>2</v>
      </c>
      <c r="S130" s="148">
        <v>0.96639999999999993</v>
      </c>
      <c r="T130" s="149">
        <v>64.8</v>
      </c>
      <c r="U130" s="136">
        <v>50</v>
      </c>
      <c r="V130" s="136">
        <v>50</v>
      </c>
      <c r="W130" s="136">
        <v>4</v>
      </c>
      <c r="X130" s="136">
        <v>1</v>
      </c>
      <c r="Y130" s="573">
        <v>120.8</v>
      </c>
      <c r="Z130" s="573">
        <v>30.2</v>
      </c>
      <c r="AA130" s="573">
        <v>138.91999999999999</v>
      </c>
      <c r="AB130" s="574">
        <v>34.729999999999997</v>
      </c>
      <c r="AC130" s="373" t="s">
        <v>830</v>
      </c>
      <c r="AD130" s="183">
        <v>40708</v>
      </c>
      <c r="AE130" s="202">
        <v>40716</v>
      </c>
      <c r="AF130" s="202">
        <v>40747</v>
      </c>
      <c r="AG130" s="586">
        <v>30</v>
      </c>
      <c r="AH130" s="202">
        <v>40749</v>
      </c>
      <c r="AI130" s="586">
        <v>120</v>
      </c>
      <c r="AJ130" s="202">
        <v>40789</v>
      </c>
      <c r="AK130" s="202">
        <v>40820</v>
      </c>
      <c r="AL130" s="202">
        <v>40863</v>
      </c>
      <c r="AM130" s="202">
        <v>40912</v>
      </c>
      <c r="AN130" s="222">
        <v>40919</v>
      </c>
      <c r="AO130" s="78">
        <v>211</v>
      </c>
      <c r="AP130" s="142">
        <v>40924</v>
      </c>
      <c r="AQ130" s="283">
        <v>1.2</v>
      </c>
      <c r="AR130" s="180">
        <v>0.19999999999999996</v>
      </c>
      <c r="AS130" s="177" t="s">
        <v>622</v>
      </c>
      <c r="AT130" s="295"/>
      <c r="AU130" s="314"/>
      <c r="AV130" s="178" t="s">
        <v>467</v>
      </c>
      <c r="AW130" s="140"/>
      <c r="AX130" s="256"/>
      <c r="AY130" s="85"/>
      <c r="AZ130" s="178" t="s">
        <v>484</v>
      </c>
      <c r="BA130" s="140"/>
      <c r="BB130" s="256"/>
      <c r="BC130" s="284"/>
      <c r="BD130" s="296"/>
    </row>
    <row r="131" spans="1:56" ht="12.75" x14ac:dyDescent="0.25">
      <c r="A131" s="257">
        <v>3</v>
      </c>
      <c r="B131" s="250" t="s">
        <v>25</v>
      </c>
      <c r="C131" s="299" t="s">
        <v>452</v>
      </c>
      <c r="D131" s="258"/>
      <c r="E131" s="348">
        <v>1</v>
      </c>
      <c r="F131" s="75">
        <v>8</v>
      </c>
      <c r="G131" s="290">
        <v>1</v>
      </c>
      <c r="H131" s="260">
        <v>40940</v>
      </c>
      <c r="I131" s="261">
        <v>40669</v>
      </c>
      <c r="J131" s="201">
        <v>110019</v>
      </c>
      <c r="K131" s="262" t="s">
        <v>490</v>
      </c>
      <c r="L131" s="147" t="s">
        <v>465</v>
      </c>
      <c r="M131" s="147" t="s">
        <v>485</v>
      </c>
      <c r="N131" s="553">
        <v>60</v>
      </c>
      <c r="O131" s="553">
        <v>1944</v>
      </c>
      <c r="P131" s="553">
        <v>37.75</v>
      </c>
      <c r="Q131" s="143">
        <v>122</v>
      </c>
      <c r="R131" s="264">
        <v>2</v>
      </c>
      <c r="S131" s="148">
        <v>0.96639999999999993</v>
      </c>
      <c r="T131" s="149">
        <v>64.8</v>
      </c>
      <c r="U131" s="136">
        <v>50</v>
      </c>
      <c r="V131" s="136">
        <v>50</v>
      </c>
      <c r="W131" s="136">
        <v>4</v>
      </c>
      <c r="X131" s="136">
        <v>1</v>
      </c>
      <c r="Y131" s="573">
        <v>120.8</v>
      </c>
      <c r="Z131" s="573">
        <v>30.2</v>
      </c>
      <c r="AA131" s="573">
        <v>138.91999999999999</v>
      </c>
      <c r="AB131" s="574">
        <v>34.729999999999997</v>
      </c>
      <c r="AC131" s="373" t="s">
        <v>830</v>
      </c>
      <c r="AD131" s="183">
        <v>40708</v>
      </c>
      <c r="AE131" s="202">
        <v>40716</v>
      </c>
      <c r="AF131" s="202">
        <v>40747</v>
      </c>
      <c r="AG131" s="586">
        <v>30</v>
      </c>
      <c r="AH131" s="202">
        <v>40749</v>
      </c>
      <c r="AI131" s="586">
        <v>120</v>
      </c>
      <c r="AJ131" s="202">
        <v>40789</v>
      </c>
      <c r="AK131" s="202">
        <v>40820</v>
      </c>
      <c r="AL131" s="202">
        <v>40870</v>
      </c>
      <c r="AM131" s="202">
        <v>40912</v>
      </c>
      <c r="AN131" s="222">
        <v>40919</v>
      </c>
      <c r="AO131" s="78">
        <v>211</v>
      </c>
      <c r="AP131" s="142">
        <v>40924</v>
      </c>
      <c r="AQ131" s="283">
        <v>1.5</v>
      </c>
      <c r="AR131" s="180">
        <v>0.5</v>
      </c>
      <c r="AS131" s="177" t="s">
        <v>622</v>
      </c>
      <c r="AT131" s="295"/>
      <c r="AU131" s="314"/>
      <c r="AV131" s="178" t="s">
        <v>465</v>
      </c>
      <c r="AW131" s="140"/>
      <c r="AX131" s="256"/>
      <c r="AY131" s="85"/>
      <c r="AZ131" s="178" t="s">
        <v>485</v>
      </c>
      <c r="BA131" s="140"/>
      <c r="BB131" s="256"/>
      <c r="BC131" s="284"/>
      <c r="BD131" s="296"/>
    </row>
    <row r="132" spans="1:56" ht="12.75" x14ac:dyDescent="0.25">
      <c r="A132" s="257">
        <v>3</v>
      </c>
      <c r="B132" s="250" t="s">
        <v>25</v>
      </c>
      <c r="C132" s="299" t="s">
        <v>453</v>
      </c>
      <c r="D132" s="258"/>
      <c r="E132" s="348">
        <v>1</v>
      </c>
      <c r="F132" s="75">
        <v>8</v>
      </c>
      <c r="G132" s="290">
        <v>1</v>
      </c>
      <c r="H132" s="260">
        <v>40940</v>
      </c>
      <c r="I132" s="261">
        <v>40669</v>
      </c>
      <c r="J132" s="201">
        <v>110022</v>
      </c>
      <c r="K132" s="262" t="s">
        <v>495</v>
      </c>
      <c r="L132" s="147" t="s">
        <v>468</v>
      </c>
      <c r="M132" s="147" t="s">
        <v>486</v>
      </c>
      <c r="N132" s="553">
        <v>60</v>
      </c>
      <c r="O132" s="553">
        <v>1944</v>
      </c>
      <c r="P132" s="553">
        <v>37.75</v>
      </c>
      <c r="Q132" s="143">
        <v>122</v>
      </c>
      <c r="R132" s="264">
        <v>2</v>
      </c>
      <c r="S132" s="148">
        <v>0.96639999999999993</v>
      </c>
      <c r="T132" s="149">
        <v>64.8</v>
      </c>
      <c r="U132" s="136">
        <v>50</v>
      </c>
      <c r="V132" s="136">
        <v>50</v>
      </c>
      <c r="W132" s="136">
        <v>4</v>
      </c>
      <c r="X132" s="136">
        <v>1</v>
      </c>
      <c r="Y132" s="573">
        <v>120.8</v>
      </c>
      <c r="Z132" s="573">
        <v>30.2</v>
      </c>
      <c r="AA132" s="573">
        <v>138.91999999999999</v>
      </c>
      <c r="AB132" s="574">
        <v>34.729999999999997</v>
      </c>
      <c r="AC132" s="373" t="s">
        <v>830</v>
      </c>
      <c r="AD132" s="183">
        <v>40708</v>
      </c>
      <c r="AE132" s="202">
        <v>40716</v>
      </c>
      <c r="AF132" s="202">
        <v>40747</v>
      </c>
      <c r="AG132" s="586">
        <v>30</v>
      </c>
      <c r="AH132" s="202">
        <v>40749</v>
      </c>
      <c r="AI132" s="586">
        <v>120</v>
      </c>
      <c r="AJ132" s="202">
        <v>40789</v>
      </c>
      <c r="AK132" s="202">
        <v>40820</v>
      </c>
      <c r="AL132" s="202">
        <v>40856</v>
      </c>
      <c r="AM132" s="202">
        <v>40912</v>
      </c>
      <c r="AN132" s="222">
        <v>40919</v>
      </c>
      <c r="AO132" s="78">
        <v>211</v>
      </c>
      <c r="AP132" s="142">
        <v>40924</v>
      </c>
      <c r="AQ132" s="283">
        <v>1</v>
      </c>
      <c r="AR132" s="180">
        <v>0</v>
      </c>
      <c r="AS132" s="177" t="s">
        <v>622</v>
      </c>
      <c r="AT132" s="295"/>
      <c r="AU132" s="314"/>
      <c r="AV132" s="178" t="s">
        <v>468</v>
      </c>
      <c r="AW132" s="140"/>
      <c r="AX132" s="256"/>
      <c r="AY132" s="85"/>
      <c r="AZ132" s="178" t="s">
        <v>486</v>
      </c>
      <c r="BA132" s="140"/>
      <c r="BB132" s="256"/>
      <c r="BC132" s="284"/>
      <c r="BD132" s="103"/>
    </row>
    <row r="133" spans="1:56" ht="12.75" x14ac:dyDescent="0.25">
      <c r="A133" s="257">
        <v>3</v>
      </c>
      <c r="B133" s="250" t="s">
        <v>25</v>
      </c>
      <c r="C133" s="299" t="s">
        <v>454</v>
      </c>
      <c r="D133" s="258"/>
      <c r="E133" s="348">
        <v>1</v>
      </c>
      <c r="F133" s="75">
        <v>8</v>
      </c>
      <c r="G133" s="290">
        <v>1</v>
      </c>
      <c r="H133" s="260">
        <v>40940</v>
      </c>
      <c r="I133" s="261">
        <v>40669</v>
      </c>
      <c r="J133" s="201">
        <v>110023</v>
      </c>
      <c r="K133" s="262" t="s">
        <v>490</v>
      </c>
      <c r="L133" s="147" t="s">
        <v>469</v>
      </c>
      <c r="M133" s="147" t="s">
        <v>487</v>
      </c>
      <c r="N133" s="553">
        <v>60</v>
      </c>
      <c r="O133" s="553">
        <v>1944</v>
      </c>
      <c r="P133" s="553">
        <v>37.75</v>
      </c>
      <c r="Q133" s="143">
        <v>122</v>
      </c>
      <c r="R133" s="264">
        <v>2</v>
      </c>
      <c r="S133" s="148">
        <v>0.96639999999999993</v>
      </c>
      <c r="T133" s="149">
        <v>64.8</v>
      </c>
      <c r="U133" s="136">
        <v>50</v>
      </c>
      <c r="V133" s="136">
        <v>50</v>
      </c>
      <c r="W133" s="136">
        <v>4</v>
      </c>
      <c r="X133" s="136">
        <v>1</v>
      </c>
      <c r="Y133" s="573">
        <v>120.8</v>
      </c>
      <c r="Z133" s="573">
        <v>30.2</v>
      </c>
      <c r="AA133" s="573">
        <v>138.91999999999999</v>
      </c>
      <c r="AB133" s="574">
        <v>34.729999999999997</v>
      </c>
      <c r="AC133" s="373" t="s">
        <v>830</v>
      </c>
      <c r="AD133" s="183">
        <v>40708</v>
      </c>
      <c r="AE133" s="202">
        <v>40716</v>
      </c>
      <c r="AF133" s="202">
        <v>40747</v>
      </c>
      <c r="AG133" s="586">
        <v>30</v>
      </c>
      <c r="AH133" s="202">
        <v>40749</v>
      </c>
      <c r="AI133" s="586">
        <v>120</v>
      </c>
      <c r="AJ133" s="202">
        <v>40789</v>
      </c>
      <c r="AK133" s="202">
        <v>40820</v>
      </c>
      <c r="AL133" s="202">
        <v>40863</v>
      </c>
      <c r="AM133" s="202">
        <v>40912</v>
      </c>
      <c r="AN133" s="222">
        <v>40919</v>
      </c>
      <c r="AO133" s="78">
        <v>211</v>
      </c>
      <c r="AP133" s="142">
        <v>40924</v>
      </c>
      <c r="AQ133" s="283">
        <v>1.4</v>
      </c>
      <c r="AR133" s="180">
        <v>0.39999999999999991</v>
      </c>
      <c r="AS133" s="177" t="s">
        <v>622</v>
      </c>
      <c r="AT133" s="295"/>
      <c r="AU133" s="314"/>
      <c r="AV133" s="178" t="s">
        <v>469</v>
      </c>
      <c r="AW133" s="140"/>
      <c r="AX133" s="256"/>
      <c r="AY133" s="85"/>
      <c r="AZ133" s="178" t="s">
        <v>487</v>
      </c>
      <c r="BA133" s="140"/>
      <c r="BB133" s="256"/>
      <c r="BC133" s="284"/>
      <c r="BD133" s="103"/>
    </row>
    <row r="134" spans="1:56" ht="12.75" x14ac:dyDescent="0.25">
      <c r="A134" s="257">
        <v>3</v>
      </c>
      <c r="B134" s="250" t="s">
        <v>25</v>
      </c>
      <c r="C134" s="299" t="s">
        <v>455</v>
      </c>
      <c r="D134" s="258"/>
      <c r="E134" s="348">
        <v>1</v>
      </c>
      <c r="F134" s="75">
        <v>8</v>
      </c>
      <c r="G134" s="290">
        <v>1</v>
      </c>
      <c r="H134" s="260">
        <v>40940</v>
      </c>
      <c r="I134" s="261">
        <v>40669</v>
      </c>
      <c r="J134" s="201">
        <v>110024</v>
      </c>
      <c r="K134" s="262" t="s">
        <v>495</v>
      </c>
      <c r="L134" s="147" t="s">
        <v>470</v>
      </c>
      <c r="M134" s="147" t="s">
        <v>488</v>
      </c>
      <c r="N134" s="553">
        <v>60</v>
      </c>
      <c r="O134" s="553">
        <v>1944</v>
      </c>
      <c r="P134" s="553">
        <v>37.75</v>
      </c>
      <c r="Q134" s="143">
        <v>122</v>
      </c>
      <c r="R134" s="264">
        <v>2</v>
      </c>
      <c r="S134" s="148">
        <v>0.96639999999999993</v>
      </c>
      <c r="T134" s="149">
        <v>64.8</v>
      </c>
      <c r="U134" s="136">
        <v>50</v>
      </c>
      <c r="V134" s="136">
        <v>50</v>
      </c>
      <c r="W134" s="136">
        <v>4</v>
      </c>
      <c r="X134" s="136">
        <v>1</v>
      </c>
      <c r="Y134" s="573">
        <v>120.8</v>
      </c>
      <c r="Z134" s="573">
        <v>30.2</v>
      </c>
      <c r="AA134" s="573">
        <v>138.91999999999999</v>
      </c>
      <c r="AB134" s="574">
        <v>34.729999999999997</v>
      </c>
      <c r="AC134" s="373" t="s">
        <v>830</v>
      </c>
      <c r="AD134" s="183">
        <v>40708</v>
      </c>
      <c r="AE134" s="202">
        <v>40716</v>
      </c>
      <c r="AF134" s="202">
        <v>40747</v>
      </c>
      <c r="AG134" s="586">
        <v>30</v>
      </c>
      <c r="AH134" s="202">
        <v>40749</v>
      </c>
      <c r="AI134" s="586">
        <v>120</v>
      </c>
      <c r="AJ134" s="202">
        <v>40789</v>
      </c>
      <c r="AK134" s="202">
        <v>40820</v>
      </c>
      <c r="AL134" s="202">
        <v>40849</v>
      </c>
      <c r="AM134" s="202">
        <v>40912</v>
      </c>
      <c r="AN134" s="222">
        <v>40919</v>
      </c>
      <c r="AO134" s="78">
        <v>211</v>
      </c>
      <c r="AP134" s="142">
        <v>40924</v>
      </c>
      <c r="AQ134" s="283">
        <v>0.73</v>
      </c>
      <c r="AR134" s="180">
        <v>-0.27</v>
      </c>
      <c r="AS134" s="177" t="s">
        <v>633</v>
      </c>
      <c r="AT134" s="295"/>
      <c r="AU134" s="314"/>
      <c r="AV134" s="178" t="s">
        <v>470</v>
      </c>
      <c r="AW134" s="140"/>
      <c r="AX134" s="256"/>
      <c r="AY134" s="85"/>
      <c r="AZ134" s="178" t="s">
        <v>488</v>
      </c>
      <c r="BA134" s="140"/>
      <c r="BB134" s="140"/>
      <c r="BC134" s="140"/>
    </row>
    <row r="135" spans="1:56" ht="12.75" x14ac:dyDescent="0.25">
      <c r="A135" s="257">
        <v>3</v>
      </c>
      <c r="B135" s="250" t="s">
        <v>25</v>
      </c>
      <c r="C135" s="299" t="s">
        <v>491</v>
      </c>
      <c r="D135" s="258"/>
      <c r="E135" s="348">
        <v>1</v>
      </c>
      <c r="F135" s="75">
        <v>8</v>
      </c>
      <c r="G135" s="290">
        <v>1</v>
      </c>
      <c r="H135" s="260">
        <v>40940</v>
      </c>
      <c r="I135" s="261">
        <v>40669</v>
      </c>
      <c r="J135" s="201">
        <v>110492</v>
      </c>
      <c r="K135" s="262" t="s">
        <v>512</v>
      </c>
      <c r="L135" s="147" t="s">
        <v>514</v>
      </c>
      <c r="M135" s="147" t="s">
        <v>513</v>
      </c>
      <c r="N135" s="553">
        <v>60</v>
      </c>
      <c r="O135" s="553">
        <v>1944</v>
      </c>
      <c r="P135" s="553">
        <v>37.75</v>
      </c>
      <c r="Q135" s="143">
        <v>122</v>
      </c>
      <c r="R135" s="264">
        <v>2</v>
      </c>
      <c r="S135" s="148">
        <v>0.96639999999999993</v>
      </c>
      <c r="T135" s="149">
        <v>64.8</v>
      </c>
      <c r="U135" s="136">
        <v>50</v>
      </c>
      <c r="V135" s="136">
        <v>50</v>
      </c>
      <c r="W135" s="136">
        <v>4</v>
      </c>
      <c r="X135" s="136">
        <v>1</v>
      </c>
      <c r="Y135" s="573">
        <v>120.8</v>
      </c>
      <c r="Z135" s="573">
        <v>30.2</v>
      </c>
      <c r="AA135" s="573">
        <v>138.91999999999999</v>
      </c>
      <c r="AB135" s="574">
        <v>34.729999999999997</v>
      </c>
      <c r="AC135" s="373" t="s">
        <v>830</v>
      </c>
      <c r="AD135" s="183">
        <v>40708</v>
      </c>
      <c r="AE135" s="202">
        <v>40716</v>
      </c>
      <c r="AF135" s="202">
        <v>40747</v>
      </c>
      <c r="AG135" s="586">
        <v>30</v>
      </c>
      <c r="AH135" s="202">
        <v>40749</v>
      </c>
      <c r="AI135" s="586">
        <v>120</v>
      </c>
      <c r="AJ135" s="202">
        <v>40789</v>
      </c>
      <c r="AK135" s="202">
        <v>40820</v>
      </c>
      <c r="AL135" s="202">
        <v>40877</v>
      </c>
      <c r="AM135" s="202">
        <v>40912</v>
      </c>
      <c r="AN135" s="222">
        <v>40919</v>
      </c>
      <c r="AO135" s="78">
        <v>211</v>
      </c>
      <c r="AP135" s="142">
        <v>40924</v>
      </c>
      <c r="AQ135" s="283">
        <v>0.9</v>
      </c>
      <c r="AR135" s="180">
        <v>-9.9999999999999978E-2</v>
      </c>
      <c r="AS135" s="177" t="s">
        <v>633</v>
      </c>
      <c r="AT135" s="295"/>
      <c r="AU135" s="314"/>
      <c r="AV135" s="178" t="s">
        <v>514</v>
      </c>
      <c r="AW135" s="140"/>
      <c r="AX135" s="256"/>
      <c r="AY135" s="85"/>
      <c r="AZ135" s="178" t="s">
        <v>513</v>
      </c>
      <c r="BA135" s="140"/>
      <c r="BB135" s="140"/>
      <c r="BC135" s="140"/>
    </row>
    <row r="136" spans="1:56" ht="12.75" x14ac:dyDescent="0.25">
      <c r="A136" s="146">
        <v>3</v>
      </c>
      <c r="B136" s="136" t="s">
        <v>25</v>
      </c>
      <c r="C136" s="319" t="s">
        <v>407</v>
      </c>
      <c r="D136" s="138"/>
      <c r="E136" s="348">
        <v>1</v>
      </c>
      <c r="F136" s="140">
        <v>12</v>
      </c>
      <c r="G136" s="288">
        <v>1</v>
      </c>
      <c r="H136" s="142">
        <v>40909</v>
      </c>
      <c r="I136" s="147">
        <v>40674</v>
      </c>
      <c r="J136" s="201">
        <v>110308</v>
      </c>
      <c r="K136" s="147" t="s">
        <v>495</v>
      </c>
      <c r="L136" s="147" t="s">
        <v>407</v>
      </c>
      <c r="M136" s="147"/>
      <c r="N136" s="553">
        <v>60</v>
      </c>
      <c r="O136" s="553">
        <v>1944</v>
      </c>
      <c r="P136" s="553">
        <v>37.75</v>
      </c>
      <c r="Q136" s="143">
        <v>122</v>
      </c>
      <c r="R136" s="253">
        <v>1</v>
      </c>
      <c r="S136" s="148">
        <v>0.90600000000000003</v>
      </c>
      <c r="T136" s="149">
        <v>32.4</v>
      </c>
      <c r="U136" s="136">
        <v>50</v>
      </c>
      <c r="V136" s="136">
        <v>50</v>
      </c>
      <c r="W136" s="136">
        <v>1</v>
      </c>
      <c r="X136" s="136">
        <v>0</v>
      </c>
      <c r="Y136" s="573">
        <v>75.5</v>
      </c>
      <c r="Z136" s="573">
        <v>0</v>
      </c>
      <c r="AA136" s="574">
        <v>86.824999999999989</v>
      </c>
      <c r="AB136" s="573">
        <v>0</v>
      </c>
      <c r="AC136" s="152" t="s">
        <v>829</v>
      </c>
      <c r="AD136" s="144"/>
      <c r="AE136" s="202">
        <v>40708</v>
      </c>
      <c r="AF136" s="222"/>
      <c r="AG136" s="586"/>
      <c r="AH136" s="202">
        <v>40747</v>
      </c>
      <c r="AI136" s="586">
        <v>75</v>
      </c>
      <c r="AJ136" s="202">
        <v>40792</v>
      </c>
      <c r="AK136" s="202">
        <v>40827</v>
      </c>
      <c r="AL136" s="202">
        <v>40844</v>
      </c>
      <c r="AM136" s="202">
        <v>40912</v>
      </c>
      <c r="AN136" s="77">
        <v>40919</v>
      </c>
      <c r="AO136" s="78">
        <v>211</v>
      </c>
      <c r="AP136" s="142">
        <v>40924</v>
      </c>
      <c r="AQ136" s="153">
        <v>0.4</v>
      </c>
      <c r="AR136" s="177">
        <v>-0.6</v>
      </c>
      <c r="AS136" s="177" t="s">
        <v>633</v>
      </c>
      <c r="AT136" s="79"/>
      <c r="AU136" s="315"/>
      <c r="AV136" s="325" t="s">
        <v>407</v>
      </c>
      <c r="AW136" s="81"/>
      <c r="AX136" s="82"/>
      <c r="AY136" s="315"/>
      <c r="AZ136" s="178">
        <v>0</v>
      </c>
      <c r="BA136" s="140"/>
      <c r="BB136" s="140"/>
      <c r="BC136" s="140"/>
    </row>
    <row r="137" spans="1:56" ht="12.75" x14ac:dyDescent="0.25">
      <c r="A137" s="146">
        <v>3</v>
      </c>
      <c r="B137" s="136" t="s">
        <v>25</v>
      </c>
      <c r="C137" s="319" t="s">
        <v>406</v>
      </c>
      <c r="D137" s="138"/>
      <c r="E137" s="348">
        <v>1</v>
      </c>
      <c r="F137" s="140">
        <v>12</v>
      </c>
      <c r="G137" s="288">
        <v>1</v>
      </c>
      <c r="H137" s="142">
        <v>40909</v>
      </c>
      <c r="I137" s="147">
        <v>40674</v>
      </c>
      <c r="J137" s="201">
        <v>110215</v>
      </c>
      <c r="K137" s="147" t="s">
        <v>490</v>
      </c>
      <c r="L137" s="147" t="s">
        <v>406</v>
      </c>
      <c r="M137" s="147"/>
      <c r="N137" s="553">
        <v>60</v>
      </c>
      <c r="O137" s="553">
        <v>1944</v>
      </c>
      <c r="P137" s="553">
        <v>37.75</v>
      </c>
      <c r="Q137" s="143">
        <v>122</v>
      </c>
      <c r="R137" s="253">
        <v>1</v>
      </c>
      <c r="S137" s="148">
        <v>0.90600000000000003</v>
      </c>
      <c r="T137" s="149">
        <v>32.4</v>
      </c>
      <c r="U137" s="136">
        <v>50</v>
      </c>
      <c r="V137" s="136">
        <v>50</v>
      </c>
      <c r="W137" s="136">
        <v>1</v>
      </c>
      <c r="X137" s="136">
        <v>0</v>
      </c>
      <c r="Y137" s="573">
        <v>75.5</v>
      </c>
      <c r="Z137" s="573">
        <v>0</v>
      </c>
      <c r="AA137" s="574">
        <v>86.824999999999989</v>
      </c>
      <c r="AB137" s="573">
        <v>0</v>
      </c>
      <c r="AC137" s="152" t="s">
        <v>829</v>
      </c>
      <c r="AD137" s="144"/>
      <c r="AE137" s="202">
        <v>40708</v>
      </c>
      <c r="AF137" s="222"/>
      <c r="AG137" s="586"/>
      <c r="AH137" s="202">
        <v>40747</v>
      </c>
      <c r="AI137" s="586">
        <v>75</v>
      </c>
      <c r="AJ137" s="202">
        <v>40792</v>
      </c>
      <c r="AK137" s="202">
        <v>40827</v>
      </c>
      <c r="AL137" s="202">
        <v>40856</v>
      </c>
      <c r="AM137" s="202">
        <v>40912</v>
      </c>
      <c r="AN137" s="77">
        <v>40919</v>
      </c>
      <c r="AO137" s="78">
        <v>211</v>
      </c>
      <c r="AP137" s="142">
        <v>40924</v>
      </c>
      <c r="AQ137" s="153">
        <v>0.3</v>
      </c>
      <c r="AR137" s="177">
        <v>-0.7</v>
      </c>
      <c r="AS137" s="177" t="s">
        <v>633</v>
      </c>
      <c r="AT137" s="79"/>
      <c r="AU137" s="315"/>
      <c r="AV137" s="325" t="s">
        <v>406</v>
      </c>
      <c r="AW137" s="81"/>
      <c r="AX137" s="82"/>
      <c r="AY137" s="315"/>
      <c r="AZ137" s="178">
        <v>0</v>
      </c>
      <c r="BA137" s="140"/>
      <c r="BB137" s="140"/>
      <c r="BC137" s="140"/>
    </row>
    <row r="138" spans="1:56" ht="12.75" x14ac:dyDescent="0.25">
      <c r="A138" s="146">
        <v>3</v>
      </c>
      <c r="B138" s="136" t="s">
        <v>25</v>
      </c>
      <c r="C138" s="319" t="s">
        <v>421</v>
      </c>
      <c r="D138" s="138"/>
      <c r="E138" s="348">
        <v>1</v>
      </c>
      <c r="F138" s="140">
        <v>12</v>
      </c>
      <c r="G138" s="288">
        <v>1</v>
      </c>
      <c r="H138" s="142">
        <v>40909</v>
      </c>
      <c r="I138" s="147">
        <v>40674</v>
      </c>
      <c r="J138" s="201">
        <v>110310</v>
      </c>
      <c r="K138" s="147" t="s">
        <v>495</v>
      </c>
      <c r="L138" s="147" t="s">
        <v>421</v>
      </c>
      <c r="M138" s="147"/>
      <c r="N138" s="553">
        <v>60</v>
      </c>
      <c r="O138" s="553">
        <v>1944</v>
      </c>
      <c r="P138" s="553">
        <v>37.75</v>
      </c>
      <c r="Q138" s="143">
        <v>122</v>
      </c>
      <c r="R138" s="253">
        <v>1</v>
      </c>
      <c r="S138" s="148">
        <v>0.90600000000000003</v>
      </c>
      <c r="T138" s="149">
        <v>32.4</v>
      </c>
      <c r="U138" s="136">
        <v>50</v>
      </c>
      <c r="V138" s="136">
        <v>50</v>
      </c>
      <c r="W138" s="136">
        <v>1</v>
      </c>
      <c r="X138" s="136">
        <v>0</v>
      </c>
      <c r="Y138" s="573">
        <v>75.5</v>
      </c>
      <c r="Z138" s="573">
        <v>0</v>
      </c>
      <c r="AA138" s="574">
        <v>86.824999999999989</v>
      </c>
      <c r="AB138" s="573">
        <v>0</v>
      </c>
      <c r="AC138" s="152" t="s">
        <v>829</v>
      </c>
      <c r="AD138" s="144"/>
      <c r="AE138" s="202">
        <v>40708</v>
      </c>
      <c r="AF138" s="222"/>
      <c r="AG138" s="586"/>
      <c r="AH138" s="202">
        <v>40747</v>
      </c>
      <c r="AI138" s="586">
        <v>75</v>
      </c>
      <c r="AJ138" s="202">
        <v>40792</v>
      </c>
      <c r="AK138" s="202">
        <v>40827</v>
      </c>
      <c r="AL138" s="202">
        <v>40844</v>
      </c>
      <c r="AM138" s="202">
        <v>40912</v>
      </c>
      <c r="AN138" s="77">
        <v>40919</v>
      </c>
      <c r="AO138" s="78">
        <v>211</v>
      </c>
      <c r="AP138" s="142">
        <v>40924</v>
      </c>
      <c r="AQ138" s="153">
        <v>0.4</v>
      </c>
      <c r="AR138" s="177">
        <v>-0.6</v>
      </c>
      <c r="AS138" s="177" t="s">
        <v>633</v>
      </c>
      <c r="AT138" s="79"/>
      <c r="AU138" s="315"/>
      <c r="AV138" s="325" t="s">
        <v>421</v>
      </c>
      <c r="AW138" s="81"/>
      <c r="AX138" s="82"/>
      <c r="AY138" s="315"/>
      <c r="AZ138" s="178">
        <v>0</v>
      </c>
      <c r="BA138" s="140"/>
      <c r="BB138" s="140"/>
      <c r="BC138" s="140"/>
      <c r="BD138" s="103"/>
    </row>
    <row r="139" spans="1:56" ht="12.75" x14ac:dyDescent="0.25">
      <c r="A139" s="146">
        <v>3</v>
      </c>
      <c r="B139" s="136" t="s">
        <v>25</v>
      </c>
      <c r="C139" s="319" t="s">
        <v>410</v>
      </c>
      <c r="D139" s="138"/>
      <c r="E139" s="348">
        <v>1</v>
      </c>
      <c r="F139" s="140">
        <v>12</v>
      </c>
      <c r="G139" s="288">
        <v>1</v>
      </c>
      <c r="H139" s="142">
        <v>40909</v>
      </c>
      <c r="I139" s="147">
        <v>40674</v>
      </c>
      <c r="J139" s="201">
        <v>110311</v>
      </c>
      <c r="K139" s="147" t="s">
        <v>495</v>
      </c>
      <c r="L139" s="147" t="s">
        <v>410</v>
      </c>
      <c r="M139" s="147"/>
      <c r="N139" s="553">
        <v>60</v>
      </c>
      <c r="O139" s="553">
        <v>1944</v>
      </c>
      <c r="P139" s="553">
        <v>37.75</v>
      </c>
      <c r="Q139" s="143">
        <v>122</v>
      </c>
      <c r="R139" s="253">
        <v>1</v>
      </c>
      <c r="S139" s="148">
        <v>0.90600000000000003</v>
      </c>
      <c r="T139" s="149">
        <v>32.4</v>
      </c>
      <c r="U139" s="136">
        <v>50</v>
      </c>
      <c r="V139" s="136">
        <v>50</v>
      </c>
      <c r="W139" s="136">
        <v>1</v>
      </c>
      <c r="X139" s="136">
        <v>0</v>
      </c>
      <c r="Y139" s="573">
        <v>75.5</v>
      </c>
      <c r="Z139" s="573">
        <v>0</v>
      </c>
      <c r="AA139" s="574">
        <v>86.824999999999989</v>
      </c>
      <c r="AB139" s="573">
        <v>0</v>
      </c>
      <c r="AC139" s="152" t="s">
        <v>829</v>
      </c>
      <c r="AD139" s="144"/>
      <c r="AE139" s="202">
        <v>40708</v>
      </c>
      <c r="AF139" s="222"/>
      <c r="AG139" s="586"/>
      <c r="AH139" s="202">
        <v>40747</v>
      </c>
      <c r="AI139" s="586">
        <v>75</v>
      </c>
      <c r="AJ139" s="202">
        <v>40792</v>
      </c>
      <c r="AK139" s="202">
        <v>40827</v>
      </c>
      <c r="AL139" s="202">
        <v>40844</v>
      </c>
      <c r="AM139" s="202">
        <v>40912</v>
      </c>
      <c r="AN139" s="77">
        <v>40919</v>
      </c>
      <c r="AO139" s="78">
        <v>211</v>
      </c>
      <c r="AP139" s="142">
        <v>40924</v>
      </c>
      <c r="AQ139" s="153">
        <v>0.7</v>
      </c>
      <c r="AR139" s="177">
        <v>-0.30000000000000004</v>
      </c>
      <c r="AS139" s="177" t="s">
        <v>633</v>
      </c>
      <c r="AT139" s="79"/>
      <c r="AU139" s="315"/>
      <c r="AV139" s="325" t="s">
        <v>410</v>
      </c>
      <c r="AW139" s="81"/>
      <c r="AX139" s="82"/>
      <c r="AY139" s="315"/>
      <c r="AZ139" s="178">
        <v>0</v>
      </c>
      <c r="BA139" s="140"/>
      <c r="BB139" s="140"/>
      <c r="BC139" s="140"/>
    </row>
    <row r="140" spans="1:56" ht="12.75" x14ac:dyDescent="0.25">
      <c r="A140" s="146">
        <v>3</v>
      </c>
      <c r="B140" s="136" t="s">
        <v>25</v>
      </c>
      <c r="C140" s="319" t="s">
        <v>409</v>
      </c>
      <c r="D140" s="138"/>
      <c r="E140" s="348">
        <v>1</v>
      </c>
      <c r="F140" s="140">
        <v>12</v>
      </c>
      <c r="G140" s="288">
        <v>1</v>
      </c>
      <c r="H140" s="142">
        <v>40909</v>
      </c>
      <c r="I140" s="147">
        <v>40674</v>
      </c>
      <c r="J140" s="201">
        <v>110312</v>
      </c>
      <c r="K140" s="147" t="s">
        <v>495</v>
      </c>
      <c r="L140" s="147" t="s">
        <v>409</v>
      </c>
      <c r="M140" s="147"/>
      <c r="N140" s="553">
        <v>60</v>
      </c>
      <c r="O140" s="553">
        <v>1944</v>
      </c>
      <c r="P140" s="553">
        <v>37.75</v>
      </c>
      <c r="Q140" s="143">
        <v>122</v>
      </c>
      <c r="R140" s="253">
        <v>1</v>
      </c>
      <c r="S140" s="148">
        <v>0.90600000000000003</v>
      </c>
      <c r="T140" s="149">
        <v>32.4</v>
      </c>
      <c r="U140" s="136">
        <v>50</v>
      </c>
      <c r="V140" s="136">
        <v>50</v>
      </c>
      <c r="W140" s="136">
        <v>1</v>
      </c>
      <c r="X140" s="136">
        <v>0</v>
      </c>
      <c r="Y140" s="573">
        <v>75.5</v>
      </c>
      <c r="Z140" s="573">
        <v>0</v>
      </c>
      <c r="AA140" s="574">
        <v>86.824999999999989</v>
      </c>
      <c r="AB140" s="573">
        <v>0</v>
      </c>
      <c r="AC140" s="152" t="s">
        <v>829</v>
      </c>
      <c r="AD140" s="144"/>
      <c r="AE140" s="202">
        <v>40708</v>
      </c>
      <c r="AF140" s="222"/>
      <c r="AG140" s="586"/>
      <c r="AH140" s="202">
        <v>40747</v>
      </c>
      <c r="AI140" s="586">
        <v>75</v>
      </c>
      <c r="AJ140" s="202">
        <v>40792</v>
      </c>
      <c r="AK140" s="202">
        <v>40827</v>
      </c>
      <c r="AL140" s="202">
        <v>40844</v>
      </c>
      <c r="AM140" s="202">
        <v>40912</v>
      </c>
      <c r="AN140" s="77">
        <v>40919</v>
      </c>
      <c r="AO140" s="78">
        <v>211</v>
      </c>
      <c r="AP140" s="142">
        <v>40924</v>
      </c>
      <c r="AQ140" s="153">
        <v>1</v>
      </c>
      <c r="AR140" s="177">
        <v>0</v>
      </c>
      <c r="AS140" s="177" t="s">
        <v>622</v>
      </c>
      <c r="AT140" s="79"/>
      <c r="AU140" s="315"/>
      <c r="AV140" s="325" t="s">
        <v>409</v>
      </c>
      <c r="AW140" s="81"/>
      <c r="AX140" s="82"/>
      <c r="AY140" s="315"/>
      <c r="AZ140" s="178">
        <v>0</v>
      </c>
      <c r="BA140" s="140"/>
      <c r="BB140" s="140"/>
      <c r="BC140" s="140"/>
    </row>
    <row r="141" spans="1:56" ht="12.75" x14ac:dyDescent="0.25">
      <c r="A141" s="146">
        <v>3</v>
      </c>
      <c r="B141" s="136" t="s">
        <v>25</v>
      </c>
      <c r="C141" s="319" t="s">
        <v>404</v>
      </c>
      <c r="D141" s="138"/>
      <c r="E141" s="348">
        <v>1</v>
      </c>
      <c r="F141" s="140">
        <v>12</v>
      </c>
      <c r="G141" s="288">
        <v>1</v>
      </c>
      <c r="H141" s="142">
        <v>40909</v>
      </c>
      <c r="I141" s="147">
        <v>40674</v>
      </c>
      <c r="J141" s="201">
        <v>110313</v>
      </c>
      <c r="K141" s="147" t="s">
        <v>495</v>
      </c>
      <c r="L141" s="147" t="s">
        <v>404</v>
      </c>
      <c r="M141" s="147"/>
      <c r="N141" s="553">
        <v>60</v>
      </c>
      <c r="O141" s="553">
        <v>1944</v>
      </c>
      <c r="P141" s="553">
        <v>37.75</v>
      </c>
      <c r="Q141" s="143">
        <v>122</v>
      </c>
      <c r="R141" s="253">
        <v>1</v>
      </c>
      <c r="S141" s="148">
        <v>0.90600000000000003</v>
      </c>
      <c r="T141" s="149">
        <v>32.4</v>
      </c>
      <c r="U141" s="136">
        <v>50</v>
      </c>
      <c r="V141" s="136">
        <v>50</v>
      </c>
      <c r="W141" s="136">
        <v>1</v>
      </c>
      <c r="X141" s="136">
        <v>0</v>
      </c>
      <c r="Y141" s="573">
        <v>75.5</v>
      </c>
      <c r="Z141" s="573">
        <v>0</v>
      </c>
      <c r="AA141" s="574">
        <v>86.824999999999989</v>
      </c>
      <c r="AB141" s="573">
        <v>0</v>
      </c>
      <c r="AC141" s="152" t="s">
        <v>829</v>
      </c>
      <c r="AD141" s="144"/>
      <c r="AE141" s="202">
        <v>40708</v>
      </c>
      <c r="AF141" s="222"/>
      <c r="AG141" s="586"/>
      <c r="AH141" s="202">
        <v>40747</v>
      </c>
      <c r="AI141" s="586">
        <v>75</v>
      </c>
      <c r="AJ141" s="202">
        <v>40792</v>
      </c>
      <c r="AK141" s="202">
        <v>40827</v>
      </c>
      <c r="AL141" s="202">
        <v>40849</v>
      </c>
      <c r="AM141" s="202">
        <v>40912</v>
      </c>
      <c r="AN141" s="77">
        <v>40919</v>
      </c>
      <c r="AO141" s="78">
        <v>211</v>
      </c>
      <c r="AP141" s="142">
        <v>40924</v>
      </c>
      <c r="AQ141" s="153">
        <v>0.3</v>
      </c>
      <c r="AR141" s="180">
        <v>-0.7</v>
      </c>
      <c r="AS141" s="177" t="s">
        <v>633</v>
      </c>
      <c r="AT141" s="177"/>
      <c r="AU141" s="315"/>
      <c r="AV141" s="178" t="s">
        <v>404</v>
      </c>
      <c r="AW141" s="80"/>
      <c r="AX141" s="81"/>
      <c r="AY141" s="85"/>
      <c r="AZ141" s="178">
        <v>0</v>
      </c>
      <c r="BA141" s="140"/>
      <c r="BB141" s="140"/>
      <c r="BC141" s="140"/>
    </row>
    <row r="142" spans="1:56" ht="12.75" x14ac:dyDescent="0.25">
      <c r="A142" s="146">
        <v>3</v>
      </c>
      <c r="B142" s="136" t="s">
        <v>25</v>
      </c>
      <c r="C142" s="137" t="s">
        <v>492</v>
      </c>
      <c r="D142" s="138"/>
      <c r="E142" s="348">
        <v>1</v>
      </c>
      <c r="F142" s="140">
        <v>8</v>
      </c>
      <c r="G142" s="141">
        <v>0.5</v>
      </c>
      <c r="H142" s="142">
        <v>40940</v>
      </c>
      <c r="I142" s="147">
        <v>40689</v>
      </c>
      <c r="J142" s="201">
        <v>110491</v>
      </c>
      <c r="K142" s="147" t="s">
        <v>512</v>
      </c>
      <c r="L142" s="147" t="s">
        <v>493</v>
      </c>
      <c r="M142" s="147" t="s">
        <v>494</v>
      </c>
      <c r="N142" s="553">
        <v>60</v>
      </c>
      <c r="O142" s="553">
        <v>1944</v>
      </c>
      <c r="P142" s="553">
        <v>37.75</v>
      </c>
      <c r="Q142" s="143">
        <v>122</v>
      </c>
      <c r="R142" s="253">
        <v>2</v>
      </c>
      <c r="S142" s="148">
        <v>1.0066666666666668</v>
      </c>
      <c r="T142" s="149">
        <v>64.8</v>
      </c>
      <c r="U142" s="136">
        <v>50</v>
      </c>
      <c r="V142" s="136">
        <v>50</v>
      </c>
      <c r="W142" s="136">
        <v>5</v>
      </c>
      <c r="X142" s="136">
        <v>1</v>
      </c>
      <c r="Y142" s="573">
        <v>125.83333333333334</v>
      </c>
      <c r="Z142" s="573">
        <v>25.166666666666664</v>
      </c>
      <c r="AA142" s="574">
        <v>289.41666666666669</v>
      </c>
      <c r="AB142" s="573">
        <v>28.941666666666663</v>
      </c>
      <c r="AC142" s="152" t="s">
        <v>830</v>
      </c>
      <c r="AD142" s="183">
        <v>40708</v>
      </c>
      <c r="AE142" s="202">
        <v>40716</v>
      </c>
      <c r="AF142" s="202">
        <v>40747</v>
      </c>
      <c r="AG142" s="586">
        <v>30</v>
      </c>
      <c r="AH142" s="202">
        <v>40749</v>
      </c>
      <c r="AI142" s="586">
        <v>120</v>
      </c>
      <c r="AJ142" s="202">
        <v>40789</v>
      </c>
      <c r="AK142" s="202">
        <v>40820</v>
      </c>
      <c r="AL142" s="202">
        <v>40877</v>
      </c>
      <c r="AM142" s="202">
        <v>40912</v>
      </c>
      <c r="AN142" s="77">
        <v>40919</v>
      </c>
      <c r="AO142" s="78">
        <v>211</v>
      </c>
      <c r="AP142" s="142">
        <v>40924</v>
      </c>
      <c r="AQ142" s="153">
        <v>1.1000000000000001</v>
      </c>
      <c r="AR142" s="177">
        <v>0.10000000000000009</v>
      </c>
      <c r="AS142" s="177" t="s">
        <v>622</v>
      </c>
      <c r="AT142" s="79"/>
      <c r="AU142" s="315"/>
      <c r="AV142" s="325" t="s">
        <v>493</v>
      </c>
      <c r="AW142" s="81"/>
      <c r="AX142" s="82"/>
      <c r="AY142" s="315"/>
      <c r="AZ142" s="325"/>
      <c r="BA142" s="140"/>
      <c r="BB142" s="140"/>
      <c r="BC142" s="140"/>
    </row>
    <row r="143" spans="1:56" ht="12.75" x14ac:dyDescent="0.25">
      <c r="A143" s="257">
        <v>3</v>
      </c>
      <c r="B143" s="136" t="s">
        <v>25</v>
      </c>
      <c r="C143" s="299" t="s">
        <v>418</v>
      </c>
      <c r="D143" s="258"/>
      <c r="E143" s="348">
        <v>3</v>
      </c>
      <c r="F143" s="75">
        <v>5</v>
      </c>
      <c r="G143" s="290">
        <v>1</v>
      </c>
      <c r="H143" s="260">
        <v>40940</v>
      </c>
      <c r="I143" s="261">
        <v>40646</v>
      </c>
      <c r="J143" s="201">
        <v>110002</v>
      </c>
      <c r="K143" s="262" t="s">
        <v>495</v>
      </c>
      <c r="L143" s="147" t="s">
        <v>391</v>
      </c>
      <c r="M143" s="147" t="s">
        <v>419</v>
      </c>
      <c r="N143" s="553">
        <v>60</v>
      </c>
      <c r="O143" s="553">
        <v>1944</v>
      </c>
      <c r="P143" s="553">
        <v>37.75</v>
      </c>
      <c r="Q143" s="263">
        <v>122</v>
      </c>
      <c r="R143" s="264">
        <v>8</v>
      </c>
      <c r="S143" s="148">
        <v>2.5166666666666671</v>
      </c>
      <c r="T143" s="149">
        <v>259.2</v>
      </c>
      <c r="U143" s="136">
        <v>50</v>
      </c>
      <c r="V143" s="136">
        <v>50</v>
      </c>
      <c r="W143" s="136">
        <v>5</v>
      </c>
      <c r="X143" s="250">
        <v>1</v>
      </c>
      <c r="Y143" s="573">
        <v>503.33333333333337</v>
      </c>
      <c r="Z143" s="573">
        <v>100.66666666666666</v>
      </c>
      <c r="AA143" s="574">
        <v>578.83333333333337</v>
      </c>
      <c r="AB143" s="573">
        <v>115.76666666666665</v>
      </c>
      <c r="AC143" s="152" t="s">
        <v>830</v>
      </c>
      <c r="AD143" s="183">
        <v>40708</v>
      </c>
      <c r="AE143" s="202">
        <v>40716</v>
      </c>
      <c r="AF143" s="202">
        <v>40747</v>
      </c>
      <c r="AG143" s="586">
        <v>120</v>
      </c>
      <c r="AH143" s="202">
        <v>40749</v>
      </c>
      <c r="AI143" s="586">
        <v>480</v>
      </c>
      <c r="AJ143" s="202">
        <v>40789</v>
      </c>
      <c r="AK143" s="202">
        <v>40820</v>
      </c>
      <c r="AL143" s="202">
        <v>40870</v>
      </c>
      <c r="AM143" s="202">
        <v>40912</v>
      </c>
      <c r="AN143" s="77">
        <v>40919</v>
      </c>
      <c r="AO143" s="78">
        <v>211</v>
      </c>
      <c r="AP143" s="142">
        <v>40924</v>
      </c>
      <c r="AQ143" s="153">
        <v>3</v>
      </c>
      <c r="AR143" s="180">
        <v>0</v>
      </c>
      <c r="AS143" s="177" t="s">
        <v>622</v>
      </c>
      <c r="AT143" s="180"/>
      <c r="AU143" s="314"/>
      <c r="AV143" s="178" t="s">
        <v>391</v>
      </c>
      <c r="AW143" s="140"/>
      <c r="AX143" s="256"/>
      <c r="AY143" s="85"/>
      <c r="AZ143" s="178" t="s">
        <v>419</v>
      </c>
      <c r="BA143" s="140"/>
      <c r="BB143" s="256"/>
      <c r="BC143" s="273"/>
    </row>
    <row r="144" spans="1:56" ht="12.75" x14ac:dyDescent="0.25">
      <c r="A144" s="257">
        <v>3</v>
      </c>
      <c r="B144" s="136" t="s">
        <v>11</v>
      </c>
      <c r="C144" s="205" t="s">
        <v>75</v>
      </c>
      <c r="D144" s="258" t="s">
        <v>653</v>
      </c>
      <c r="E144" s="348">
        <v>10.5</v>
      </c>
      <c r="F144" s="75">
        <v>7</v>
      </c>
      <c r="G144" s="290"/>
      <c r="H144" s="260">
        <v>40909</v>
      </c>
      <c r="I144" s="261">
        <v>40464</v>
      </c>
      <c r="J144" s="201">
        <v>108458</v>
      </c>
      <c r="K144" s="262" t="s">
        <v>395</v>
      </c>
      <c r="L144" s="147" t="s">
        <v>135</v>
      </c>
      <c r="M144" s="147" t="s">
        <v>181</v>
      </c>
      <c r="N144" s="553">
        <v>60</v>
      </c>
      <c r="O144" s="553">
        <v>1944</v>
      </c>
      <c r="P144" s="553">
        <v>37.75</v>
      </c>
      <c r="Q144" s="263">
        <v>123</v>
      </c>
      <c r="R144" s="264">
        <v>30</v>
      </c>
      <c r="S144" s="148">
        <v>14.1</v>
      </c>
      <c r="T144" s="149">
        <v>972</v>
      </c>
      <c r="U144" s="136">
        <v>50</v>
      </c>
      <c r="V144" s="136">
        <v>50</v>
      </c>
      <c r="W144" s="136">
        <v>8</v>
      </c>
      <c r="X144" s="250">
        <v>1</v>
      </c>
      <c r="Y144" s="573">
        <v>1006</v>
      </c>
      <c r="Z144" s="573">
        <v>126</v>
      </c>
      <c r="AA144" s="574">
        <v>1156.8999999999999</v>
      </c>
      <c r="AB144" s="573">
        <v>144.89999999999998</v>
      </c>
      <c r="AC144" s="152" t="s">
        <v>829</v>
      </c>
      <c r="AD144" s="189"/>
      <c r="AE144" s="202">
        <v>40750</v>
      </c>
      <c r="AF144" s="222"/>
      <c r="AG144" s="586"/>
      <c r="AH144" s="202">
        <v>40780</v>
      </c>
      <c r="AI144" s="586">
        <v>2250</v>
      </c>
      <c r="AJ144" s="202">
        <v>40798</v>
      </c>
      <c r="AK144" s="202">
        <v>40898</v>
      </c>
      <c r="AL144" s="202">
        <v>40844</v>
      </c>
      <c r="AM144" s="202">
        <v>40973</v>
      </c>
      <c r="AN144" s="222">
        <v>40980</v>
      </c>
      <c r="AO144" s="78">
        <v>230</v>
      </c>
      <c r="AP144" s="280">
        <v>40866</v>
      </c>
      <c r="AQ144" s="153">
        <v>17</v>
      </c>
      <c r="AR144" s="180">
        <v>6.5</v>
      </c>
      <c r="AS144" s="177"/>
      <c r="AT144" s="180"/>
      <c r="AU144" s="314"/>
      <c r="AV144" s="178" t="s">
        <v>135</v>
      </c>
      <c r="AW144" s="140" t="s">
        <v>397</v>
      </c>
      <c r="AX144" s="256">
        <v>9000</v>
      </c>
      <c r="AY144" s="85"/>
      <c r="AZ144" s="178" t="s">
        <v>181</v>
      </c>
      <c r="BA144" s="140">
        <v>100625315</v>
      </c>
      <c r="BB144" s="256">
        <v>5000</v>
      </c>
      <c r="BC144" s="273"/>
    </row>
    <row r="145" spans="1:57" ht="12.75" x14ac:dyDescent="0.25">
      <c r="A145" s="257">
        <v>3</v>
      </c>
      <c r="B145" s="136" t="s">
        <v>11</v>
      </c>
      <c r="C145" s="205" t="s">
        <v>75</v>
      </c>
      <c r="D145" s="258" t="s">
        <v>654</v>
      </c>
      <c r="E145" s="348">
        <v>10.5</v>
      </c>
      <c r="F145" s="75">
        <v>7</v>
      </c>
      <c r="G145" s="290"/>
      <c r="H145" s="260">
        <v>40909</v>
      </c>
      <c r="I145" s="261">
        <v>40464</v>
      </c>
      <c r="J145" s="201">
        <v>108458</v>
      </c>
      <c r="K145" s="262" t="s">
        <v>395</v>
      </c>
      <c r="L145" s="147" t="s">
        <v>135</v>
      </c>
      <c r="M145" s="147" t="s">
        <v>181</v>
      </c>
      <c r="N145" s="553">
        <v>60</v>
      </c>
      <c r="O145" s="553">
        <v>1944</v>
      </c>
      <c r="P145" s="553">
        <v>37.75</v>
      </c>
      <c r="Q145" s="263">
        <v>123</v>
      </c>
      <c r="R145" s="264">
        <v>30</v>
      </c>
      <c r="S145" s="148">
        <v>14.1</v>
      </c>
      <c r="T145" s="149">
        <v>972</v>
      </c>
      <c r="U145" s="136">
        <v>50</v>
      </c>
      <c r="V145" s="136">
        <v>50</v>
      </c>
      <c r="W145" s="136">
        <v>8</v>
      </c>
      <c r="X145" s="250">
        <v>1</v>
      </c>
      <c r="Y145" s="573">
        <v>1007</v>
      </c>
      <c r="Z145" s="573">
        <v>126</v>
      </c>
      <c r="AA145" s="574">
        <v>1158.05</v>
      </c>
      <c r="AB145" s="573">
        <v>144.89999999999998</v>
      </c>
      <c r="AC145" s="152" t="s">
        <v>829</v>
      </c>
      <c r="AD145" s="189"/>
      <c r="AE145" s="202">
        <v>40750</v>
      </c>
      <c r="AF145" s="222"/>
      <c r="AG145" s="586"/>
      <c r="AH145" s="202">
        <v>40780</v>
      </c>
      <c r="AI145" s="586">
        <v>2250</v>
      </c>
      <c r="AJ145" s="202">
        <v>40798</v>
      </c>
      <c r="AK145" s="202">
        <v>40898</v>
      </c>
      <c r="AL145" s="202">
        <v>40844</v>
      </c>
      <c r="AM145" s="202">
        <v>40973</v>
      </c>
      <c r="AN145" s="222">
        <v>40980</v>
      </c>
      <c r="AO145" s="78">
        <v>230</v>
      </c>
      <c r="AP145" s="280">
        <v>40866</v>
      </c>
      <c r="AQ145" s="153">
        <v>13</v>
      </c>
      <c r="AR145" s="180">
        <v>2.5</v>
      </c>
      <c r="AS145" s="177"/>
      <c r="AT145" s="180"/>
      <c r="AU145" s="314"/>
      <c r="AV145" s="178" t="s">
        <v>135</v>
      </c>
      <c r="AW145" s="140" t="s">
        <v>397</v>
      </c>
      <c r="AX145" s="256">
        <v>9000</v>
      </c>
      <c r="AY145" s="85"/>
      <c r="AZ145" s="178" t="s">
        <v>181</v>
      </c>
      <c r="BA145" s="140">
        <v>100625315</v>
      </c>
      <c r="BB145" s="256">
        <v>5000</v>
      </c>
      <c r="BC145" s="273"/>
    </row>
    <row r="146" spans="1:57" ht="12.75" x14ac:dyDescent="0.25">
      <c r="A146" s="257">
        <v>3</v>
      </c>
      <c r="B146" s="136" t="s">
        <v>25</v>
      </c>
      <c r="C146" s="299" t="s">
        <v>430</v>
      </c>
      <c r="D146" s="258"/>
      <c r="E146" s="348">
        <v>1</v>
      </c>
      <c r="F146" s="75">
        <v>8</v>
      </c>
      <c r="G146" s="288">
        <v>1</v>
      </c>
      <c r="H146" s="260">
        <v>40940</v>
      </c>
      <c r="I146" s="261">
        <v>40646</v>
      </c>
      <c r="J146" s="201">
        <v>110009</v>
      </c>
      <c r="K146" s="262" t="s">
        <v>490</v>
      </c>
      <c r="L146" s="147" t="s">
        <v>427</v>
      </c>
      <c r="M146" s="147" t="s">
        <v>433</v>
      </c>
      <c r="N146" s="553">
        <v>60</v>
      </c>
      <c r="O146" s="553">
        <v>1944</v>
      </c>
      <c r="P146" s="553">
        <v>37.75</v>
      </c>
      <c r="Q146" s="263">
        <v>124</v>
      </c>
      <c r="R146" s="264">
        <v>2</v>
      </c>
      <c r="S146" s="148">
        <v>1.0066666666666668</v>
      </c>
      <c r="T146" s="149">
        <v>64.8</v>
      </c>
      <c r="U146" s="136">
        <v>50</v>
      </c>
      <c r="V146" s="136">
        <v>50</v>
      </c>
      <c r="W146" s="136">
        <v>5</v>
      </c>
      <c r="X146" s="250">
        <v>1</v>
      </c>
      <c r="Y146" s="573">
        <v>125.83333333333334</v>
      </c>
      <c r="Z146" s="573">
        <v>25.166666666666664</v>
      </c>
      <c r="AA146" s="574">
        <v>144.70833333333334</v>
      </c>
      <c r="AB146" s="573">
        <v>28.941666666666663</v>
      </c>
      <c r="AC146" s="152" t="s">
        <v>830</v>
      </c>
      <c r="AD146" s="183">
        <v>40686</v>
      </c>
      <c r="AE146" s="202">
        <v>40693</v>
      </c>
      <c r="AF146" s="202">
        <v>40725</v>
      </c>
      <c r="AG146" s="586">
        <v>30</v>
      </c>
      <c r="AH146" s="202">
        <v>40732</v>
      </c>
      <c r="AI146" s="586">
        <v>120</v>
      </c>
      <c r="AJ146" s="202">
        <v>40774</v>
      </c>
      <c r="AK146" s="202">
        <v>40813</v>
      </c>
      <c r="AL146" s="202">
        <v>40841</v>
      </c>
      <c r="AM146" s="202">
        <v>40927</v>
      </c>
      <c r="AN146" s="77">
        <v>40934</v>
      </c>
      <c r="AO146" s="78">
        <v>248</v>
      </c>
      <c r="AP146" s="280">
        <v>40963</v>
      </c>
      <c r="AQ146" s="153">
        <v>2.6</v>
      </c>
      <c r="AR146" s="180">
        <v>1.6</v>
      </c>
      <c r="AS146" s="177" t="s">
        <v>622</v>
      </c>
      <c r="AT146" s="180"/>
      <c r="AU146" s="314"/>
      <c r="AV146" s="178" t="s">
        <v>427</v>
      </c>
      <c r="AW146" s="140"/>
      <c r="AX146" s="256"/>
      <c r="AY146" s="85"/>
      <c r="AZ146" s="178" t="s">
        <v>433</v>
      </c>
      <c r="BA146" s="140"/>
      <c r="BB146" s="256"/>
      <c r="BC146" s="273"/>
    </row>
    <row r="147" spans="1:57" ht="12.75" x14ac:dyDescent="0.25">
      <c r="A147" s="257">
        <v>3</v>
      </c>
      <c r="B147" s="136" t="s">
        <v>25</v>
      </c>
      <c r="C147" s="299" t="s">
        <v>431</v>
      </c>
      <c r="D147" s="258"/>
      <c r="E147" s="348">
        <v>1</v>
      </c>
      <c r="F147" s="75">
        <v>8</v>
      </c>
      <c r="G147" s="288">
        <v>1</v>
      </c>
      <c r="H147" s="260">
        <v>40940</v>
      </c>
      <c r="I147" s="261">
        <v>40646</v>
      </c>
      <c r="J147" s="201">
        <v>110010</v>
      </c>
      <c r="K147" s="262" t="s">
        <v>490</v>
      </c>
      <c r="L147" s="147" t="s">
        <v>428</v>
      </c>
      <c r="M147" s="147" t="s">
        <v>412</v>
      </c>
      <c r="N147" s="553">
        <v>60</v>
      </c>
      <c r="O147" s="553">
        <v>1944</v>
      </c>
      <c r="P147" s="553">
        <v>37.75</v>
      </c>
      <c r="Q147" s="263">
        <v>124</v>
      </c>
      <c r="R147" s="264">
        <v>2</v>
      </c>
      <c r="S147" s="148">
        <v>1.0066666666666668</v>
      </c>
      <c r="T147" s="149">
        <v>64.8</v>
      </c>
      <c r="U147" s="136">
        <v>50</v>
      </c>
      <c r="V147" s="136">
        <v>50</v>
      </c>
      <c r="W147" s="136">
        <v>5</v>
      </c>
      <c r="X147" s="250">
        <v>1</v>
      </c>
      <c r="Y147" s="573">
        <v>125.83333333333334</v>
      </c>
      <c r="Z147" s="573">
        <v>25.166666666666664</v>
      </c>
      <c r="AA147" s="574">
        <v>144.70833333333334</v>
      </c>
      <c r="AB147" s="573">
        <v>28.941666666666663</v>
      </c>
      <c r="AC147" s="152" t="s">
        <v>829</v>
      </c>
      <c r="AD147" s="183">
        <v>40686</v>
      </c>
      <c r="AE147" s="202">
        <v>40693</v>
      </c>
      <c r="AF147" s="202">
        <v>40725</v>
      </c>
      <c r="AG147" s="586">
        <v>30</v>
      </c>
      <c r="AH147" s="202">
        <v>40732</v>
      </c>
      <c r="AI147" s="586">
        <v>120</v>
      </c>
      <c r="AJ147" s="202">
        <v>40774</v>
      </c>
      <c r="AK147" s="202">
        <v>40886</v>
      </c>
      <c r="AL147" s="202">
        <v>40862</v>
      </c>
      <c r="AM147" s="196">
        <v>40954</v>
      </c>
      <c r="AN147" s="77">
        <v>40961</v>
      </c>
      <c r="AO147" s="78">
        <v>275</v>
      </c>
      <c r="AP147" s="280">
        <v>40963</v>
      </c>
      <c r="AQ147" s="153">
        <v>0.7</v>
      </c>
      <c r="AR147" s="180">
        <v>-0.30000000000000004</v>
      </c>
      <c r="AS147" s="177" t="s">
        <v>622</v>
      </c>
      <c r="AT147" s="180"/>
      <c r="AU147" s="314"/>
      <c r="AV147" s="178" t="s">
        <v>428</v>
      </c>
      <c r="AW147" s="140"/>
      <c r="AX147" s="256"/>
      <c r="AY147" s="85"/>
      <c r="AZ147" s="178" t="s">
        <v>412</v>
      </c>
      <c r="BA147" s="140"/>
      <c r="BB147" s="256"/>
      <c r="BC147" s="273"/>
    </row>
    <row r="148" spans="1:57" ht="12.75" x14ac:dyDescent="0.25">
      <c r="A148" s="257">
        <v>3</v>
      </c>
      <c r="B148" s="136" t="s">
        <v>25</v>
      </c>
      <c r="C148" s="299" t="s">
        <v>432</v>
      </c>
      <c r="D148" s="258"/>
      <c r="E148" s="348">
        <v>1</v>
      </c>
      <c r="F148" s="75">
        <v>8</v>
      </c>
      <c r="G148" s="288">
        <v>1</v>
      </c>
      <c r="H148" s="260">
        <v>40940</v>
      </c>
      <c r="I148" s="261">
        <v>40646</v>
      </c>
      <c r="J148" s="201">
        <v>110011</v>
      </c>
      <c r="K148" s="262" t="s">
        <v>490</v>
      </c>
      <c r="L148" s="147" t="s">
        <v>429</v>
      </c>
      <c r="M148" s="147" t="s">
        <v>434</v>
      </c>
      <c r="N148" s="553">
        <v>60</v>
      </c>
      <c r="O148" s="553">
        <v>1944</v>
      </c>
      <c r="P148" s="553">
        <v>37.75</v>
      </c>
      <c r="Q148" s="263">
        <v>124</v>
      </c>
      <c r="R148" s="264">
        <v>2</v>
      </c>
      <c r="S148" s="148">
        <v>1.0066666666666668</v>
      </c>
      <c r="T148" s="149">
        <v>64.8</v>
      </c>
      <c r="U148" s="136">
        <v>50</v>
      </c>
      <c r="V148" s="136">
        <v>50</v>
      </c>
      <c r="W148" s="136">
        <v>5</v>
      </c>
      <c r="X148" s="250">
        <v>1</v>
      </c>
      <c r="Y148" s="573">
        <v>125.83333333333334</v>
      </c>
      <c r="Z148" s="573">
        <v>25.166666666666664</v>
      </c>
      <c r="AA148" s="574">
        <v>144.70833333333334</v>
      </c>
      <c r="AB148" s="573">
        <v>28.941666666666663</v>
      </c>
      <c r="AC148" s="152" t="s">
        <v>829</v>
      </c>
      <c r="AD148" s="183">
        <v>40686</v>
      </c>
      <c r="AE148" s="202">
        <v>40693</v>
      </c>
      <c r="AF148" s="202">
        <v>40725</v>
      </c>
      <c r="AG148" s="586">
        <v>30</v>
      </c>
      <c r="AH148" s="202">
        <v>40732</v>
      </c>
      <c r="AI148" s="586">
        <v>120</v>
      </c>
      <c r="AJ148" s="202">
        <v>40774</v>
      </c>
      <c r="AK148" s="202">
        <v>40886</v>
      </c>
      <c r="AL148" s="202">
        <v>40856</v>
      </c>
      <c r="AM148" s="196">
        <v>40954</v>
      </c>
      <c r="AN148" s="77">
        <v>40961</v>
      </c>
      <c r="AO148" s="78">
        <v>275</v>
      </c>
      <c r="AP148" s="280">
        <v>40963</v>
      </c>
      <c r="AQ148" s="153">
        <v>1</v>
      </c>
      <c r="AR148" s="180">
        <v>0</v>
      </c>
      <c r="AS148" s="177" t="s">
        <v>622</v>
      </c>
      <c r="AT148" s="180"/>
      <c r="AU148" s="314"/>
      <c r="AV148" s="178" t="s">
        <v>429</v>
      </c>
      <c r="AW148" s="140"/>
      <c r="AX148" s="256"/>
      <c r="AY148" s="85"/>
      <c r="AZ148" s="178" t="s">
        <v>434</v>
      </c>
      <c r="BA148" s="140"/>
      <c r="BB148" s="256"/>
      <c r="BC148" s="273"/>
    </row>
    <row r="149" spans="1:57" ht="12.75" x14ac:dyDescent="0.25">
      <c r="A149" s="257">
        <v>3</v>
      </c>
      <c r="B149" s="136" t="s">
        <v>25</v>
      </c>
      <c r="C149" s="299" t="s">
        <v>399</v>
      </c>
      <c r="D149" s="258"/>
      <c r="E149" s="348">
        <v>3</v>
      </c>
      <c r="F149" s="75">
        <v>12</v>
      </c>
      <c r="G149" s="288">
        <v>1</v>
      </c>
      <c r="H149" s="260">
        <v>40878</v>
      </c>
      <c r="I149" s="261">
        <v>40646</v>
      </c>
      <c r="J149" s="201">
        <v>109996</v>
      </c>
      <c r="K149" s="262" t="s">
        <v>490</v>
      </c>
      <c r="L149" s="147" t="s">
        <v>404</v>
      </c>
      <c r="M149" s="147" t="s">
        <v>408</v>
      </c>
      <c r="N149" s="553">
        <v>60</v>
      </c>
      <c r="O149" s="553">
        <v>1944</v>
      </c>
      <c r="P149" s="553">
        <v>37.75</v>
      </c>
      <c r="Q149" s="263">
        <v>124</v>
      </c>
      <c r="R149" s="264">
        <v>4</v>
      </c>
      <c r="S149" s="148">
        <v>3.02</v>
      </c>
      <c r="T149" s="149">
        <v>129.6</v>
      </c>
      <c r="U149" s="136">
        <v>50</v>
      </c>
      <c r="V149" s="136">
        <v>50</v>
      </c>
      <c r="W149" s="136">
        <v>5</v>
      </c>
      <c r="X149" s="250">
        <v>1</v>
      </c>
      <c r="Y149" s="573">
        <v>251.66666666666669</v>
      </c>
      <c r="Z149" s="573">
        <v>50.333333333333329</v>
      </c>
      <c r="AA149" s="574">
        <v>289.41666666666669</v>
      </c>
      <c r="AB149" s="573">
        <v>57.883333333333326</v>
      </c>
      <c r="AC149" s="152" t="s">
        <v>829</v>
      </c>
      <c r="AD149" s="183">
        <v>40686</v>
      </c>
      <c r="AE149" s="202">
        <v>40693</v>
      </c>
      <c r="AF149" s="202">
        <v>40725</v>
      </c>
      <c r="AG149" s="586">
        <v>60</v>
      </c>
      <c r="AH149" s="202">
        <v>40732</v>
      </c>
      <c r="AI149" s="586">
        <v>240</v>
      </c>
      <c r="AJ149" s="202">
        <v>40774</v>
      </c>
      <c r="AK149" s="202">
        <v>40886</v>
      </c>
      <c r="AL149" s="202">
        <v>40849</v>
      </c>
      <c r="AM149" s="196">
        <v>40954</v>
      </c>
      <c r="AN149" s="77">
        <v>40961</v>
      </c>
      <c r="AO149" s="78">
        <v>275</v>
      </c>
      <c r="AP149" s="280">
        <v>40963</v>
      </c>
      <c r="AQ149" s="153">
        <v>3.1</v>
      </c>
      <c r="AR149" s="180">
        <v>0.10000000000000009</v>
      </c>
      <c r="AS149" s="177" t="s">
        <v>622</v>
      </c>
      <c r="AT149" s="180"/>
      <c r="AU149" s="314"/>
      <c r="AV149" s="178" t="s">
        <v>404</v>
      </c>
      <c r="AW149" s="140"/>
      <c r="AX149" s="256"/>
      <c r="AY149" s="85"/>
      <c r="AZ149" s="178" t="s">
        <v>408</v>
      </c>
      <c r="BA149" s="140"/>
      <c r="BB149" s="256"/>
      <c r="BC149" s="273"/>
    </row>
    <row r="150" spans="1:57" ht="12.75" x14ac:dyDescent="0.25">
      <c r="A150" s="257">
        <v>3</v>
      </c>
      <c r="B150" s="136" t="s">
        <v>25</v>
      </c>
      <c r="C150" s="299" t="s">
        <v>400</v>
      </c>
      <c r="D150" s="258"/>
      <c r="E150" s="348">
        <v>10</v>
      </c>
      <c r="F150" s="75">
        <v>10</v>
      </c>
      <c r="G150" s="288">
        <v>1</v>
      </c>
      <c r="H150" s="260">
        <v>40878</v>
      </c>
      <c r="I150" s="261">
        <v>40646</v>
      </c>
      <c r="J150" s="201">
        <v>109998</v>
      </c>
      <c r="K150" s="262" t="s">
        <v>490</v>
      </c>
      <c r="L150" s="147" t="s">
        <v>405</v>
      </c>
      <c r="M150" s="147" t="s">
        <v>409</v>
      </c>
      <c r="N150" s="553">
        <v>60</v>
      </c>
      <c r="O150" s="553">
        <v>1944</v>
      </c>
      <c r="P150" s="553">
        <v>37.75</v>
      </c>
      <c r="Q150" s="263">
        <v>124</v>
      </c>
      <c r="R150" s="264">
        <v>14</v>
      </c>
      <c r="S150" s="148">
        <v>8.8083333333333336</v>
      </c>
      <c r="T150" s="149">
        <v>453.6</v>
      </c>
      <c r="U150" s="136">
        <v>50</v>
      </c>
      <c r="V150" s="136">
        <v>50</v>
      </c>
      <c r="W150" s="136">
        <v>5</v>
      </c>
      <c r="X150" s="250">
        <v>1</v>
      </c>
      <c r="Y150" s="573">
        <v>880.83333333333337</v>
      </c>
      <c r="Z150" s="573">
        <v>176.16666666666666</v>
      </c>
      <c r="AA150" s="574">
        <v>1012.9583333333333</v>
      </c>
      <c r="AB150" s="573">
        <v>202.59166666666664</v>
      </c>
      <c r="AC150" s="152" t="s">
        <v>829</v>
      </c>
      <c r="AD150" s="183">
        <v>40686</v>
      </c>
      <c r="AE150" s="202">
        <v>40693</v>
      </c>
      <c r="AF150" s="202">
        <v>40725</v>
      </c>
      <c r="AG150" s="586">
        <v>210</v>
      </c>
      <c r="AH150" s="202">
        <v>40732</v>
      </c>
      <c r="AI150" s="586">
        <v>840</v>
      </c>
      <c r="AJ150" s="202">
        <v>40774</v>
      </c>
      <c r="AK150" s="202">
        <v>40813</v>
      </c>
      <c r="AL150" s="202">
        <v>40844</v>
      </c>
      <c r="AM150" s="196">
        <v>40934</v>
      </c>
      <c r="AN150" s="77">
        <v>40941</v>
      </c>
      <c r="AO150" s="78">
        <v>255</v>
      </c>
      <c r="AP150" s="280">
        <v>40963</v>
      </c>
      <c r="AQ150" s="153">
        <v>11</v>
      </c>
      <c r="AR150" s="180">
        <v>1</v>
      </c>
      <c r="AS150" s="177" t="s">
        <v>622</v>
      </c>
      <c r="AT150" s="180"/>
      <c r="AU150" s="314"/>
      <c r="AV150" s="178" t="s">
        <v>405</v>
      </c>
      <c r="AW150" s="140"/>
      <c r="AX150" s="256"/>
      <c r="AY150" s="85"/>
      <c r="AZ150" s="178" t="s">
        <v>409</v>
      </c>
      <c r="BA150" s="140"/>
      <c r="BB150" s="256"/>
      <c r="BC150" s="273"/>
    </row>
    <row r="151" spans="1:57" s="100" customFormat="1" ht="12.75" customHeight="1" x14ac:dyDescent="0.25">
      <c r="A151" s="257">
        <v>3</v>
      </c>
      <c r="B151" s="136" t="s">
        <v>25</v>
      </c>
      <c r="C151" s="299" t="s">
        <v>401</v>
      </c>
      <c r="D151" s="258"/>
      <c r="E151" s="348">
        <v>10</v>
      </c>
      <c r="F151" s="75">
        <v>10</v>
      </c>
      <c r="G151" s="288">
        <v>1</v>
      </c>
      <c r="H151" s="260">
        <v>40878</v>
      </c>
      <c r="I151" s="261">
        <v>40646</v>
      </c>
      <c r="J151" s="201">
        <v>109999</v>
      </c>
      <c r="K151" s="262" t="s">
        <v>490</v>
      </c>
      <c r="L151" s="147" t="s">
        <v>404</v>
      </c>
      <c r="M151" s="147" t="s">
        <v>410</v>
      </c>
      <c r="N151" s="553">
        <v>60</v>
      </c>
      <c r="O151" s="553">
        <v>1944</v>
      </c>
      <c r="P151" s="553">
        <v>37.75</v>
      </c>
      <c r="Q151" s="263">
        <v>124</v>
      </c>
      <c r="R151" s="264">
        <v>14</v>
      </c>
      <c r="S151" s="148">
        <v>8.8083333333333336</v>
      </c>
      <c r="T151" s="149">
        <v>453.6</v>
      </c>
      <c r="U151" s="136">
        <v>50</v>
      </c>
      <c r="V151" s="136">
        <v>50</v>
      </c>
      <c r="W151" s="136">
        <v>5</v>
      </c>
      <c r="X151" s="250">
        <v>1</v>
      </c>
      <c r="Y151" s="573">
        <v>880.83333333333337</v>
      </c>
      <c r="Z151" s="573">
        <v>176.16666666666666</v>
      </c>
      <c r="AA151" s="574">
        <v>1012.9583333333333</v>
      </c>
      <c r="AB151" s="573">
        <v>202.59166666666664</v>
      </c>
      <c r="AC151" s="152" t="s">
        <v>829</v>
      </c>
      <c r="AD151" s="183">
        <v>40686</v>
      </c>
      <c r="AE151" s="202">
        <v>40693</v>
      </c>
      <c r="AF151" s="202">
        <v>40725</v>
      </c>
      <c r="AG151" s="586">
        <v>210</v>
      </c>
      <c r="AH151" s="202">
        <v>40732</v>
      </c>
      <c r="AI151" s="586">
        <v>840</v>
      </c>
      <c r="AJ151" s="202">
        <v>40774</v>
      </c>
      <c r="AK151" s="202">
        <v>40886</v>
      </c>
      <c r="AL151" s="202">
        <v>40849</v>
      </c>
      <c r="AM151" s="196">
        <v>40954</v>
      </c>
      <c r="AN151" s="77">
        <v>40961</v>
      </c>
      <c r="AO151" s="78">
        <v>275</v>
      </c>
      <c r="AP151" s="280">
        <v>40963</v>
      </c>
      <c r="AQ151" s="153">
        <v>8.8000000000000007</v>
      </c>
      <c r="AR151" s="180">
        <v>-1.1999999999999993</v>
      </c>
      <c r="AS151" s="177" t="s">
        <v>622</v>
      </c>
      <c r="AT151" s="180"/>
      <c r="AU151" s="314"/>
      <c r="AV151" s="178" t="s">
        <v>404</v>
      </c>
      <c r="AW151" s="140"/>
      <c r="AX151" s="256"/>
      <c r="AY151" s="85"/>
      <c r="AZ151" s="178" t="s">
        <v>410</v>
      </c>
      <c r="BA151" s="140"/>
      <c r="BB151" s="256"/>
      <c r="BC151" s="273"/>
    </row>
    <row r="152" spans="1:57" ht="12.75" x14ac:dyDescent="0.25">
      <c r="A152" s="257">
        <v>3</v>
      </c>
      <c r="B152" s="136" t="s">
        <v>25</v>
      </c>
      <c r="C152" s="299" t="s">
        <v>402</v>
      </c>
      <c r="D152" s="258"/>
      <c r="E152" s="348">
        <v>9</v>
      </c>
      <c r="F152" s="75">
        <v>8</v>
      </c>
      <c r="G152" s="288">
        <v>1</v>
      </c>
      <c r="H152" s="260">
        <v>40909</v>
      </c>
      <c r="I152" s="261">
        <v>40646</v>
      </c>
      <c r="J152" s="201">
        <v>110003</v>
      </c>
      <c r="K152" s="262" t="s">
        <v>490</v>
      </c>
      <c r="L152" s="147" t="s">
        <v>406</v>
      </c>
      <c r="M152" s="147" t="s">
        <v>411</v>
      </c>
      <c r="N152" s="553">
        <v>60</v>
      </c>
      <c r="O152" s="553">
        <v>1944</v>
      </c>
      <c r="P152" s="553">
        <v>37.75</v>
      </c>
      <c r="Q152" s="263">
        <v>124</v>
      </c>
      <c r="R152" s="264">
        <v>18</v>
      </c>
      <c r="S152" s="148">
        <v>9.06</v>
      </c>
      <c r="T152" s="149">
        <v>583.20000000000005</v>
      </c>
      <c r="U152" s="136">
        <v>50</v>
      </c>
      <c r="V152" s="136">
        <v>50</v>
      </c>
      <c r="W152" s="136">
        <v>5</v>
      </c>
      <c r="X152" s="250">
        <v>1</v>
      </c>
      <c r="Y152" s="573">
        <v>1132.5</v>
      </c>
      <c r="Z152" s="573">
        <v>226.49999999999997</v>
      </c>
      <c r="AA152" s="574">
        <v>1302.375</v>
      </c>
      <c r="AB152" s="573">
        <v>260.47499999999997</v>
      </c>
      <c r="AC152" s="152" t="s">
        <v>829</v>
      </c>
      <c r="AD152" s="183">
        <v>40686</v>
      </c>
      <c r="AE152" s="202">
        <v>40693</v>
      </c>
      <c r="AF152" s="202">
        <v>40725</v>
      </c>
      <c r="AG152" s="586">
        <v>270</v>
      </c>
      <c r="AH152" s="202">
        <v>40732</v>
      </c>
      <c r="AI152" s="586">
        <v>1080</v>
      </c>
      <c r="AJ152" s="202">
        <v>40775</v>
      </c>
      <c r="AK152" s="202">
        <v>40886</v>
      </c>
      <c r="AL152" s="202">
        <v>40856</v>
      </c>
      <c r="AM152" s="196">
        <v>40954</v>
      </c>
      <c r="AN152" s="77">
        <v>40961</v>
      </c>
      <c r="AO152" s="78">
        <v>275</v>
      </c>
      <c r="AP152" s="280">
        <v>40963</v>
      </c>
      <c r="AQ152" s="153">
        <v>9.1999999999999993</v>
      </c>
      <c r="AR152" s="180">
        <v>0.19999999999999929</v>
      </c>
      <c r="AS152" s="177" t="s">
        <v>622</v>
      </c>
      <c r="AT152" s="180"/>
      <c r="AU152" s="314"/>
      <c r="AV152" s="178" t="s">
        <v>406</v>
      </c>
      <c r="AW152" s="140"/>
      <c r="AX152" s="256"/>
      <c r="AY152" s="85"/>
      <c r="AZ152" s="178" t="s">
        <v>411</v>
      </c>
      <c r="BA152" s="140"/>
      <c r="BB152" s="256"/>
      <c r="BC152" s="273"/>
      <c r="BD152" s="296"/>
    </row>
    <row r="153" spans="1:57" ht="12.75" x14ac:dyDescent="0.25">
      <c r="A153" s="257">
        <v>3</v>
      </c>
      <c r="B153" s="136" t="s">
        <v>25</v>
      </c>
      <c r="C153" s="299" t="s">
        <v>403</v>
      </c>
      <c r="D153" s="258"/>
      <c r="E153" s="348">
        <v>2</v>
      </c>
      <c r="F153" s="75">
        <v>8</v>
      </c>
      <c r="G153" s="288">
        <v>1</v>
      </c>
      <c r="H153" s="260">
        <v>40909</v>
      </c>
      <c r="I153" s="261">
        <v>40646</v>
      </c>
      <c r="J153" s="201">
        <v>110005</v>
      </c>
      <c r="K153" s="262" t="s">
        <v>490</v>
      </c>
      <c r="L153" s="147" t="s">
        <v>407</v>
      </c>
      <c r="M153" s="147" t="s">
        <v>412</v>
      </c>
      <c r="N153" s="553">
        <v>60</v>
      </c>
      <c r="O153" s="553">
        <v>1944</v>
      </c>
      <c r="P153" s="553">
        <v>37.75</v>
      </c>
      <c r="Q153" s="263">
        <v>124</v>
      </c>
      <c r="R153" s="264">
        <v>4</v>
      </c>
      <c r="S153" s="148">
        <v>2.0133333333333336</v>
      </c>
      <c r="T153" s="149">
        <v>129.6</v>
      </c>
      <c r="U153" s="136">
        <v>50</v>
      </c>
      <c r="V153" s="136">
        <v>50</v>
      </c>
      <c r="W153" s="136">
        <v>5</v>
      </c>
      <c r="X153" s="250">
        <v>1</v>
      </c>
      <c r="Y153" s="573">
        <v>251.66666666666669</v>
      </c>
      <c r="Z153" s="573">
        <v>50.333333333333329</v>
      </c>
      <c r="AA153" s="574">
        <v>289.41666666666669</v>
      </c>
      <c r="AB153" s="573">
        <v>57.883333333333326</v>
      </c>
      <c r="AC153" s="152" t="s">
        <v>829</v>
      </c>
      <c r="AD153" s="183">
        <v>40686</v>
      </c>
      <c r="AE153" s="202">
        <v>40693</v>
      </c>
      <c r="AF153" s="202">
        <v>40725</v>
      </c>
      <c r="AG153" s="586">
        <v>60</v>
      </c>
      <c r="AH153" s="202">
        <v>40732</v>
      </c>
      <c r="AI153" s="586">
        <v>240</v>
      </c>
      <c r="AJ153" s="202">
        <v>40774</v>
      </c>
      <c r="AK153" s="202">
        <v>40886</v>
      </c>
      <c r="AL153" s="202">
        <v>40849</v>
      </c>
      <c r="AM153" s="196">
        <v>40934</v>
      </c>
      <c r="AN153" s="77">
        <v>40941</v>
      </c>
      <c r="AO153" s="78">
        <v>255</v>
      </c>
      <c r="AP153" s="280">
        <v>40963</v>
      </c>
      <c r="AQ153" s="153">
        <v>2.5</v>
      </c>
      <c r="AR153" s="180">
        <v>0.5</v>
      </c>
      <c r="AS153" s="177" t="s">
        <v>622</v>
      </c>
      <c r="AT153" s="180"/>
      <c r="AU153" s="314"/>
      <c r="AV153" s="178" t="s">
        <v>407</v>
      </c>
      <c r="AW153" s="140"/>
      <c r="AX153" s="256"/>
      <c r="AY153" s="85"/>
      <c r="AZ153" s="178" t="s">
        <v>412</v>
      </c>
      <c r="BA153" s="140"/>
      <c r="BB153" s="256"/>
      <c r="BC153" s="273"/>
      <c r="BD153" s="100"/>
      <c r="BE153" s="100"/>
    </row>
    <row r="154" spans="1:57" ht="12.75" x14ac:dyDescent="0.25">
      <c r="A154" s="146">
        <v>3</v>
      </c>
      <c r="B154" s="136" t="s">
        <v>11</v>
      </c>
      <c r="C154" s="319" t="s">
        <v>502</v>
      </c>
      <c r="D154" s="138"/>
      <c r="E154" s="348">
        <v>4</v>
      </c>
      <c r="F154" s="140">
        <v>8</v>
      </c>
      <c r="G154" s="288"/>
      <c r="H154" s="142">
        <v>40969</v>
      </c>
      <c r="I154" s="147">
        <v>40704</v>
      </c>
      <c r="J154" s="201"/>
      <c r="K154" s="147"/>
      <c r="L154" s="147" t="s">
        <v>506</v>
      </c>
      <c r="M154" s="147" t="s">
        <v>510</v>
      </c>
      <c r="N154" s="553">
        <v>60</v>
      </c>
      <c r="O154" s="553">
        <v>1944</v>
      </c>
      <c r="P154" s="553">
        <v>37.75</v>
      </c>
      <c r="Q154" s="263">
        <v>125</v>
      </c>
      <c r="R154" s="136">
        <v>0</v>
      </c>
      <c r="S154" s="148">
        <v>0</v>
      </c>
      <c r="T154" s="149">
        <v>0</v>
      </c>
      <c r="U154" s="136">
        <v>50</v>
      </c>
      <c r="V154" s="136">
        <v>50</v>
      </c>
      <c r="W154" s="136">
        <v>5</v>
      </c>
      <c r="X154" s="136">
        <v>1</v>
      </c>
      <c r="Y154" s="573">
        <v>0</v>
      </c>
      <c r="Z154" s="573">
        <v>0</v>
      </c>
      <c r="AA154" s="574">
        <v>0</v>
      </c>
      <c r="AB154" s="573">
        <v>0</v>
      </c>
      <c r="AC154" s="152" t="e">
        <v>#VALUE!</v>
      </c>
      <c r="AD154" s="183">
        <v>40788</v>
      </c>
      <c r="AE154" s="202">
        <v>40814</v>
      </c>
      <c r="AF154" s="202">
        <v>40819</v>
      </c>
      <c r="AG154" s="586">
        <v>120</v>
      </c>
      <c r="AH154" s="202">
        <v>40841</v>
      </c>
      <c r="AI154" s="586">
        <v>480</v>
      </c>
      <c r="AJ154" s="153" t="s">
        <v>609</v>
      </c>
      <c r="AK154" s="153" t="s">
        <v>609</v>
      </c>
      <c r="AL154" s="153" t="s">
        <v>609</v>
      </c>
      <c r="AM154" s="153" t="s">
        <v>609</v>
      </c>
      <c r="AN154" s="153" t="s">
        <v>609</v>
      </c>
      <c r="AO154" s="153" t="s">
        <v>609</v>
      </c>
      <c r="AP154" s="153" t="s">
        <v>609</v>
      </c>
      <c r="AQ154" s="153" t="s">
        <v>609</v>
      </c>
      <c r="AR154" s="177" t="e">
        <v>#VALUE!</v>
      </c>
      <c r="AS154" s="328"/>
      <c r="AT154" s="79"/>
      <c r="AU154" s="315"/>
      <c r="AV154" s="178" t="s">
        <v>506</v>
      </c>
      <c r="AW154" s="81"/>
      <c r="AX154" s="82"/>
      <c r="AY154" s="315"/>
      <c r="AZ154" s="178" t="s">
        <v>510</v>
      </c>
      <c r="BA154" s="84"/>
      <c r="BB154" s="85"/>
      <c r="BC154" s="100"/>
    </row>
    <row r="155" spans="1:57" ht="12.75" x14ac:dyDescent="0.25">
      <c r="A155" s="146">
        <v>3</v>
      </c>
      <c r="B155" s="136" t="s">
        <v>11</v>
      </c>
      <c r="C155" s="319" t="s">
        <v>503</v>
      </c>
      <c r="D155" s="138"/>
      <c r="E155" s="348">
        <v>4</v>
      </c>
      <c r="F155" s="140">
        <v>7</v>
      </c>
      <c r="G155" s="288"/>
      <c r="H155" s="142">
        <v>41000</v>
      </c>
      <c r="I155" s="147">
        <v>40704</v>
      </c>
      <c r="J155" s="201">
        <v>110485</v>
      </c>
      <c r="K155" s="147" t="s">
        <v>512</v>
      </c>
      <c r="L155" s="147" t="s">
        <v>507</v>
      </c>
      <c r="M155" s="147" t="s">
        <v>260</v>
      </c>
      <c r="N155" s="553">
        <v>60</v>
      </c>
      <c r="O155" s="553">
        <v>1944</v>
      </c>
      <c r="P155" s="553">
        <v>37.75</v>
      </c>
      <c r="Q155" s="263">
        <v>125</v>
      </c>
      <c r="R155" s="136">
        <v>10</v>
      </c>
      <c r="S155" s="148">
        <v>4.4041666666666668</v>
      </c>
      <c r="T155" s="149">
        <v>324</v>
      </c>
      <c r="U155" s="136">
        <v>50</v>
      </c>
      <c r="V155" s="136">
        <v>50</v>
      </c>
      <c r="W155" s="136">
        <v>5</v>
      </c>
      <c r="X155" s="136">
        <v>1</v>
      </c>
      <c r="Y155" s="573">
        <v>629.16666666666674</v>
      </c>
      <c r="Z155" s="573">
        <v>125.83333333333331</v>
      </c>
      <c r="AA155" s="574">
        <v>723.54166666666674</v>
      </c>
      <c r="AB155" s="573">
        <v>144.70833333333331</v>
      </c>
      <c r="AC155" s="152" t="s">
        <v>829</v>
      </c>
      <c r="AD155" s="183">
        <v>40788</v>
      </c>
      <c r="AE155" s="202">
        <v>40814</v>
      </c>
      <c r="AF155" s="202">
        <v>40819</v>
      </c>
      <c r="AG155" s="586">
        <v>150</v>
      </c>
      <c r="AH155" s="202">
        <v>40841</v>
      </c>
      <c r="AI155" s="586">
        <v>600</v>
      </c>
      <c r="AJ155" s="202">
        <v>40863</v>
      </c>
      <c r="AK155" s="202">
        <v>40950</v>
      </c>
      <c r="AL155" s="202">
        <v>40914</v>
      </c>
      <c r="AM155" s="202">
        <v>41010</v>
      </c>
      <c r="AN155" s="77">
        <v>41017</v>
      </c>
      <c r="AO155" s="78">
        <v>229</v>
      </c>
      <c r="AP155" s="280">
        <v>40963</v>
      </c>
      <c r="AQ155" s="153">
        <v>10</v>
      </c>
      <c r="AR155" s="177">
        <v>6</v>
      </c>
      <c r="AS155" s="328"/>
      <c r="AT155" s="79"/>
      <c r="AU155" s="315"/>
      <c r="AV155" s="178" t="s">
        <v>507</v>
      </c>
      <c r="AW155" s="81"/>
      <c r="AX155" s="82"/>
      <c r="AY155" s="315"/>
      <c r="AZ155" s="178" t="s">
        <v>260</v>
      </c>
      <c r="BA155" s="84"/>
      <c r="BB155" s="85"/>
      <c r="BC155" s="100"/>
    </row>
    <row r="156" spans="1:57" ht="12.75" x14ac:dyDescent="0.25">
      <c r="A156" s="146">
        <v>3</v>
      </c>
      <c r="B156" s="136" t="s">
        <v>11</v>
      </c>
      <c r="C156" s="319" t="s">
        <v>223</v>
      </c>
      <c r="D156" s="138">
        <v>2</v>
      </c>
      <c r="E156" s="348">
        <v>7</v>
      </c>
      <c r="F156" s="140">
        <v>11</v>
      </c>
      <c r="G156" s="288"/>
      <c r="H156" s="142">
        <v>41000</v>
      </c>
      <c r="I156" s="147">
        <v>40704</v>
      </c>
      <c r="J156" s="201">
        <v>110482</v>
      </c>
      <c r="K156" s="147"/>
      <c r="L156" s="147" t="s">
        <v>229</v>
      </c>
      <c r="M156" s="147" t="s">
        <v>236</v>
      </c>
      <c r="N156" s="553">
        <v>60</v>
      </c>
      <c r="O156" s="553">
        <v>1944</v>
      </c>
      <c r="P156" s="553">
        <v>37.75</v>
      </c>
      <c r="Q156" s="263">
        <v>125</v>
      </c>
      <c r="R156" s="136">
        <v>12</v>
      </c>
      <c r="S156" s="148">
        <v>8.3049999999999997</v>
      </c>
      <c r="T156" s="149">
        <v>388.8</v>
      </c>
      <c r="U156" s="136">
        <v>50</v>
      </c>
      <c r="V156" s="136">
        <v>50</v>
      </c>
      <c r="W156" s="136">
        <v>5</v>
      </c>
      <c r="X156" s="136">
        <v>1</v>
      </c>
      <c r="Y156" s="573">
        <v>755</v>
      </c>
      <c r="Z156" s="573">
        <v>151</v>
      </c>
      <c r="AA156" s="574">
        <v>868.24999999999989</v>
      </c>
      <c r="AB156" s="573">
        <v>173.64999999999998</v>
      </c>
      <c r="AC156" s="152" t="s">
        <v>829</v>
      </c>
      <c r="AD156" s="183">
        <v>40788</v>
      </c>
      <c r="AE156" s="202">
        <v>40814</v>
      </c>
      <c r="AF156" s="202">
        <v>40819</v>
      </c>
      <c r="AG156" s="586">
        <v>180</v>
      </c>
      <c r="AH156" s="202">
        <v>40841</v>
      </c>
      <c r="AI156" s="586">
        <v>720</v>
      </c>
      <c r="AJ156" s="202">
        <v>40863</v>
      </c>
      <c r="AK156" s="202">
        <v>40950</v>
      </c>
      <c r="AL156" s="202">
        <v>40921</v>
      </c>
      <c r="AM156" s="202">
        <v>41026</v>
      </c>
      <c r="AN156" s="77">
        <v>41033</v>
      </c>
      <c r="AO156" s="78">
        <v>245</v>
      </c>
      <c r="AP156" s="280">
        <v>40963</v>
      </c>
      <c r="AQ156" s="153">
        <v>10</v>
      </c>
      <c r="AR156" s="177">
        <v>3</v>
      </c>
      <c r="AS156" s="328"/>
      <c r="AT156" s="79"/>
      <c r="AU156" s="315"/>
      <c r="AV156" s="178" t="s">
        <v>229</v>
      </c>
      <c r="AW156" s="81"/>
      <c r="AX156" s="82"/>
      <c r="AY156" s="315"/>
      <c r="AZ156" s="178" t="s">
        <v>236</v>
      </c>
      <c r="BA156" s="84"/>
      <c r="BB156" s="85"/>
      <c r="BC156" s="100"/>
    </row>
    <row r="157" spans="1:57" ht="12.75" x14ac:dyDescent="0.25">
      <c r="A157" s="146">
        <v>3</v>
      </c>
      <c r="B157" s="136" t="s">
        <v>11</v>
      </c>
      <c r="C157" s="319" t="s">
        <v>504</v>
      </c>
      <c r="D157" s="138"/>
      <c r="E157" s="348">
        <v>1</v>
      </c>
      <c r="F157" s="140">
        <v>4</v>
      </c>
      <c r="G157" s="288"/>
      <c r="H157" s="142">
        <v>40969</v>
      </c>
      <c r="I157" s="147">
        <v>40704</v>
      </c>
      <c r="J157" s="201">
        <v>110490</v>
      </c>
      <c r="K157" s="147" t="s">
        <v>512</v>
      </c>
      <c r="L157" s="147" t="s">
        <v>508</v>
      </c>
      <c r="M157" s="147" t="s">
        <v>511</v>
      </c>
      <c r="N157" s="553">
        <v>60</v>
      </c>
      <c r="O157" s="553">
        <v>1944</v>
      </c>
      <c r="P157" s="553">
        <v>37.75</v>
      </c>
      <c r="Q157" s="263">
        <v>125</v>
      </c>
      <c r="R157" s="136">
        <v>4</v>
      </c>
      <c r="S157" s="148">
        <v>1.0066666666666668</v>
      </c>
      <c r="T157" s="149">
        <v>129.6</v>
      </c>
      <c r="U157" s="136">
        <v>50</v>
      </c>
      <c r="V157" s="136">
        <v>50</v>
      </c>
      <c r="W157" s="136">
        <v>5</v>
      </c>
      <c r="X157" s="136">
        <v>1</v>
      </c>
      <c r="Y157" s="573">
        <v>251.66666666666669</v>
      </c>
      <c r="Z157" s="573">
        <v>50.333333333333329</v>
      </c>
      <c r="AA157" s="574">
        <v>289.41666666666669</v>
      </c>
      <c r="AB157" s="573">
        <v>57.883333333333326</v>
      </c>
      <c r="AC157" s="152" t="s">
        <v>829</v>
      </c>
      <c r="AD157" s="183">
        <v>40788</v>
      </c>
      <c r="AE157" s="202">
        <v>40814</v>
      </c>
      <c r="AF157" s="202">
        <v>40819</v>
      </c>
      <c r="AG157" s="586">
        <v>60</v>
      </c>
      <c r="AH157" s="202">
        <v>40841</v>
      </c>
      <c r="AI157" s="586">
        <v>240</v>
      </c>
      <c r="AJ157" s="202">
        <v>40863</v>
      </c>
      <c r="AK157" s="202">
        <v>40950</v>
      </c>
      <c r="AL157" s="202">
        <v>40921</v>
      </c>
      <c r="AM157" s="202">
        <v>41026</v>
      </c>
      <c r="AN157" s="77">
        <v>41033</v>
      </c>
      <c r="AO157" s="78">
        <v>245</v>
      </c>
      <c r="AP157" s="280">
        <v>40963</v>
      </c>
      <c r="AQ157" s="153">
        <v>2</v>
      </c>
      <c r="AR157" s="177">
        <v>1</v>
      </c>
      <c r="AS157" s="328"/>
      <c r="AT157" s="79"/>
      <c r="AU157" s="315"/>
      <c r="AV157" s="178" t="s">
        <v>508</v>
      </c>
      <c r="AW157" s="81"/>
      <c r="AX157" s="82"/>
      <c r="AY157" s="315"/>
      <c r="AZ157" s="178" t="s">
        <v>511</v>
      </c>
      <c r="BA157" s="84"/>
      <c r="BB157" s="85"/>
      <c r="BC157" s="100"/>
    </row>
    <row r="158" spans="1:57" ht="12.75" x14ac:dyDescent="0.25">
      <c r="A158" s="146">
        <v>3</v>
      </c>
      <c r="B158" s="136" t="s">
        <v>11</v>
      </c>
      <c r="C158" s="319" t="s">
        <v>315</v>
      </c>
      <c r="D158" s="138">
        <v>2</v>
      </c>
      <c r="E158" s="348">
        <v>4</v>
      </c>
      <c r="F158" s="140">
        <v>11</v>
      </c>
      <c r="G158" s="288"/>
      <c r="H158" s="142">
        <v>41000</v>
      </c>
      <c r="I158" s="147">
        <v>40704</v>
      </c>
      <c r="J158" s="201">
        <v>110483</v>
      </c>
      <c r="K158" s="147" t="s">
        <v>512</v>
      </c>
      <c r="L158" s="147" t="s">
        <v>165</v>
      </c>
      <c r="M158" s="147" t="s">
        <v>333</v>
      </c>
      <c r="N158" s="553">
        <v>60</v>
      </c>
      <c r="O158" s="553">
        <v>1944</v>
      </c>
      <c r="P158" s="553">
        <v>37.75</v>
      </c>
      <c r="Q158" s="263">
        <v>125</v>
      </c>
      <c r="R158" s="136">
        <v>6</v>
      </c>
      <c r="S158" s="148">
        <v>4.1524999999999999</v>
      </c>
      <c r="T158" s="149">
        <v>194.4</v>
      </c>
      <c r="U158" s="136">
        <v>50</v>
      </c>
      <c r="V158" s="136">
        <v>50</v>
      </c>
      <c r="W158" s="136">
        <v>5</v>
      </c>
      <c r="X158" s="136">
        <v>1</v>
      </c>
      <c r="Y158" s="573">
        <v>377.5</v>
      </c>
      <c r="Z158" s="573">
        <v>75.5</v>
      </c>
      <c r="AA158" s="574">
        <v>434.12499999999994</v>
      </c>
      <c r="AB158" s="573">
        <v>86.824999999999989</v>
      </c>
      <c r="AC158" s="152" t="s">
        <v>829</v>
      </c>
      <c r="AD158" s="183">
        <v>40788</v>
      </c>
      <c r="AE158" s="202">
        <v>40814</v>
      </c>
      <c r="AF158" s="202">
        <v>40819</v>
      </c>
      <c r="AG158" s="586">
        <v>90</v>
      </c>
      <c r="AH158" s="202">
        <v>40841</v>
      </c>
      <c r="AI158" s="586">
        <v>360</v>
      </c>
      <c r="AJ158" s="202">
        <v>40864</v>
      </c>
      <c r="AK158" s="202">
        <v>40950</v>
      </c>
      <c r="AL158" s="202">
        <v>40918</v>
      </c>
      <c r="AM158" s="202">
        <v>41026</v>
      </c>
      <c r="AN158" s="77">
        <v>41033</v>
      </c>
      <c r="AO158" s="78">
        <v>245</v>
      </c>
      <c r="AP158" s="280">
        <v>40963</v>
      </c>
      <c r="AQ158" s="153">
        <v>6</v>
      </c>
      <c r="AR158" s="177">
        <v>2</v>
      </c>
      <c r="AS158" s="328"/>
      <c r="AT158" s="79"/>
      <c r="AU158" s="315"/>
      <c r="AV158" s="178" t="s">
        <v>165</v>
      </c>
      <c r="AW158" s="81"/>
      <c r="AX158" s="82"/>
      <c r="AY158" s="315"/>
      <c r="AZ158" s="178" t="s">
        <v>333</v>
      </c>
      <c r="BA158" s="84"/>
      <c r="BB158" s="85"/>
      <c r="BC158" s="100"/>
      <c r="BD158" s="100"/>
      <c r="BE158" s="100"/>
    </row>
    <row r="159" spans="1:57" ht="12.75" x14ac:dyDescent="0.25">
      <c r="A159" s="146">
        <v>3</v>
      </c>
      <c r="B159" s="136" t="s">
        <v>11</v>
      </c>
      <c r="C159" s="319" t="s">
        <v>505</v>
      </c>
      <c r="D159" s="138"/>
      <c r="E159" s="348">
        <v>2</v>
      </c>
      <c r="F159" s="140">
        <v>5</v>
      </c>
      <c r="G159" s="288"/>
      <c r="H159" s="142">
        <v>41000</v>
      </c>
      <c r="I159" s="147">
        <v>40704</v>
      </c>
      <c r="J159" s="201">
        <v>110488</v>
      </c>
      <c r="K159" s="147">
        <v>40722</v>
      </c>
      <c r="L159" s="147" t="s">
        <v>509</v>
      </c>
      <c r="M159" s="147" t="s">
        <v>183</v>
      </c>
      <c r="N159" s="553">
        <v>60</v>
      </c>
      <c r="O159" s="553">
        <v>1944</v>
      </c>
      <c r="P159" s="553">
        <v>37.75</v>
      </c>
      <c r="Q159" s="263">
        <v>125</v>
      </c>
      <c r="R159" s="136">
        <v>6</v>
      </c>
      <c r="S159" s="148">
        <v>1.8875</v>
      </c>
      <c r="T159" s="149">
        <v>194.4</v>
      </c>
      <c r="U159" s="136">
        <v>50</v>
      </c>
      <c r="V159" s="136">
        <v>50</v>
      </c>
      <c r="W159" s="136">
        <v>5</v>
      </c>
      <c r="X159" s="136">
        <v>1</v>
      </c>
      <c r="Y159" s="573">
        <v>377.5</v>
      </c>
      <c r="Z159" s="573">
        <v>75.5</v>
      </c>
      <c r="AA159" s="574">
        <v>434.12499999999994</v>
      </c>
      <c r="AB159" s="573">
        <v>86.824999999999989</v>
      </c>
      <c r="AC159" s="152" t="s">
        <v>829</v>
      </c>
      <c r="AD159" s="183">
        <v>40788</v>
      </c>
      <c r="AE159" s="202">
        <v>40814</v>
      </c>
      <c r="AF159" s="202">
        <v>40819</v>
      </c>
      <c r="AG159" s="586">
        <v>90</v>
      </c>
      <c r="AH159" s="202">
        <v>40841</v>
      </c>
      <c r="AI159" s="586">
        <v>360</v>
      </c>
      <c r="AJ159" s="202">
        <v>40864</v>
      </c>
      <c r="AK159" s="202">
        <v>40949</v>
      </c>
      <c r="AL159" s="202">
        <v>40928</v>
      </c>
      <c r="AM159" s="202">
        <v>41026</v>
      </c>
      <c r="AN159" s="77">
        <v>41033</v>
      </c>
      <c r="AO159" s="78">
        <v>245</v>
      </c>
      <c r="AP159" s="280">
        <v>40963</v>
      </c>
      <c r="AQ159" s="153">
        <v>2.5</v>
      </c>
      <c r="AR159" s="177">
        <v>0.5</v>
      </c>
      <c r="AS159" s="328"/>
      <c r="AT159" s="79"/>
      <c r="AU159" s="315"/>
      <c r="AV159" s="178" t="s">
        <v>509</v>
      </c>
      <c r="AW159" s="81"/>
      <c r="AX159" s="82"/>
      <c r="AY159" s="315"/>
      <c r="AZ159" s="178" t="s">
        <v>183</v>
      </c>
      <c r="BA159" s="84"/>
      <c r="BB159" s="85"/>
      <c r="BC159" s="100"/>
      <c r="BD159" s="100"/>
      <c r="BE159" s="100"/>
    </row>
    <row r="160" spans="1:57" ht="12.75" x14ac:dyDescent="0.25">
      <c r="A160" s="146">
        <v>3</v>
      </c>
      <c r="B160" s="136" t="s">
        <v>11</v>
      </c>
      <c r="C160" s="137" t="s">
        <v>515</v>
      </c>
      <c r="D160" s="138"/>
      <c r="E160" s="348">
        <v>15</v>
      </c>
      <c r="F160" s="140">
        <v>11</v>
      </c>
      <c r="G160" s="141"/>
      <c r="H160" s="142">
        <v>40969</v>
      </c>
      <c r="I160" s="147">
        <v>40709</v>
      </c>
      <c r="J160" s="201">
        <v>110588</v>
      </c>
      <c r="K160" s="147">
        <v>40735</v>
      </c>
      <c r="L160" s="147" t="s">
        <v>506</v>
      </c>
      <c r="M160" s="147" t="s">
        <v>236</v>
      </c>
      <c r="N160" s="553">
        <v>60</v>
      </c>
      <c r="O160" s="553">
        <v>1944</v>
      </c>
      <c r="P160" s="553">
        <v>37.75</v>
      </c>
      <c r="Q160" s="263">
        <v>125</v>
      </c>
      <c r="R160" s="136">
        <v>22</v>
      </c>
      <c r="S160" s="148">
        <v>15.225833333333334</v>
      </c>
      <c r="T160" s="149">
        <v>712.8</v>
      </c>
      <c r="U160" s="136">
        <v>50</v>
      </c>
      <c r="V160" s="136">
        <v>50</v>
      </c>
      <c r="W160" s="136">
        <v>5</v>
      </c>
      <c r="X160" s="136">
        <v>1</v>
      </c>
      <c r="Y160" s="573">
        <v>1384.1666666666667</v>
      </c>
      <c r="Z160" s="573">
        <v>276.83333333333331</v>
      </c>
      <c r="AA160" s="574">
        <v>1591.7916666666667</v>
      </c>
      <c r="AB160" s="573">
        <v>318.35833333333329</v>
      </c>
      <c r="AC160" s="152" t="s">
        <v>829</v>
      </c>
      <c r="AD160" s="183">
        <v>40788</v>
      </c>
      <c r="AE160" s="202">
        <v>40814</v>
      </c>
      <c r="AF160" s="202">
        <v>40819</v>
      </c>
      <c r="AG160" s="586">
        <v>90</v>
      </c>
      <c r="AH160" s="202">
        <v>40841</v>
      </c>
      <c r="AI160" s="586">
        <v>360</v>
      </c>
      <c r="AJ160" s="202">
        <v>40864</v>
      </c>
      <c r="AK160" s="202">
        <v>40949</v>
      </c>
      <c r="AL160" s="202">
        <v>40918</v>
      </c>
      <c r="AM160" s="202">
        <v>41026</v>
      </c>
      <c r="AN160" s="77">
        <v>41033</v>
      </c>
      <c r="AO160" s="78">
        <v>245</v>
      </c>
      <c r="AP160" s="280">
        <v>40963</v>
      </c>
      <c r="AQ160" s="153">
        <v>18</v>
      </c>
      <c r="AR160" s="177">
        <v>3</v>
      </c>
      <c r="AS160" s="328" t="s">
        <v>610</v>
      </c>
      <c r="AT160" s="79"/>
      <c r="AU160" s="315"/>
      <c r="AV160" s="178" t="s">
        <v>506</v>
      </c>
      <c r="AW160" s="81"/>
      <c r="AX160" s="82"/>
      <c r="AY160" s="315"/>
      <c r="AZ160" s="178" t="s">
        <v>236</v>
      </c>
      <c r="BA160" s="84"/>
      <c r="BB160" s="85"/>
      <c r="BC160" s="100"/>
    </row>
    <row r="161" spans="1:56" ht="12.75" x14ac:dyDescent="0.25">
      <c r="A161" s="146">
        <v>3</v>
      </c>
      <c r="B161" s="136" t="s">
        <v>11</v>
      </c>
      <c r="C161" s="137" t="s">
        <v>516</v>
      </c>
      <c r="D161" s="138"/>
      <c r="E161" s="348">
        <v>1</v>
      </c>
      <c r="F161" s="140">
        <v>8</v>
      </c>
      <c r="G161" s="141"/>
      <c r="H161" s="142">
        <v>41000</v>
      </c>
      <c r="I161" s="147">
        <v>40710</v>
      </c>
      <c r="J161" s="201">
        <v>110666</v>
      </c>
      <c r="K161" s="147">
        <v>40756</v>
      </c>
      <c r="L161" s="147" t="s">
        <v>517</v>
      </c>
      <c r="M161" s="147" t="s">
        <v>518</v>
      </c>
      <c r="N161" s="553">
        <v>60</v>
      </c>
      <c r="O161" s="553">
        <v>1944</v>
      </c>
      <c r="P161" s="553">
        <v>37.75</v>
      </c>
      <c r="Q161" s="263">
        <v>125</v>
      </c>
      <c r="R161" s="136">
        <v>2</v>
      </c>
      <c r="S161" s="148">
        <v>1.0066666666666668</v>
      </c>
      <c r="T161" s="149">
        <v>64.8</v>
      </c>
      <c r="U161" s="136">
        <v>50</v>
      </c>
      <c r="V161" s="136">
        <v>50</v>
      </c>
      <c r="W161" s="136">
        <v>5</v>
      </c>
      <c r="X161" s="136">
        <v>1</v>
      </c>
      <c r="Y161" s="573">
        <v>125.83333333333334</v>
      </c>
      <c r="Z161" s="573">
        <v>25.166666666666664</v>
      </c>
      <c r="AA161" s="574">
        <v>144.70833333333334</v>
      </c>
      <c r="AB161" s="573">
        <v>28.941666666666663</v>
      </c>
      <c r="AC161" s="152" t="s">
        <v>829</v>
      </c>
      <c r="AD161" s="183">
        <v>40788</v>
      </c>
      <c r="AE161" s="202">
        <v>40814</v>
      </c>
      <c r="AF161" s="202">
        <v>40819</v>
      </c>
      <c r="AG161" s="586">
        <v>30</v>
      </c>
      <c r="AH161" s="202">
        <v>40841</v>
      </c>
      <c r="AI161" s="586">
        <v>120</v>
      </c>
      <c r="AJ161" s="202">
        <v>40865</v>
      </c>
      <c r="AK161" s="202">
        <v>40949</v>
      </c>
      <c r="AL161" s="202">
        <v>40918</v>
      </c>
      <c r="AM161" s="202">
        <v>41026</v>
      </c>
      <c r="AN161" s="77">
        <v>41033</v>
      </c>
      <c r="AO161" s="78">
        <v>245</v>
      </c>
      <c r="AP161" s="280">
        <v>40963</v>
      </c>
      <c r="AQ161" s="153">
        <v>1.5</v>
      </c>
      <c r="AR161" s="177">
        <v>0.5</v>
      </c>
      <c r="AS161" s="328"/>
      <c r="AT161" s="79"/>
      <c r="AU161" s="315"/>
      <c r="AV161" s="178" t="s">
        <v>517</v>
      </c>
      <c r="AW161" s="81"/>
      <c r="AX161" s="82"/>
      <c r="AY161" s="315"/>
      <c r="AZ161" s="178" t="s">
        <v>518</v>
      </c>
      <c r="BA161" s="84"/>
      <c r="BB161" s="85"/>
      <c r="BC161" s="100"/>
      <c r="BD161" s="103"/>
    </row>
    <row r="162" spans="1:56" ht="12.75" x14ac:dyDescent="0.25">
      <c r="A162" s="146">
        <v>3</v>
      </c>
      <c r="B162" s="136" t="s">
        <v>11</v>
      </c>
      <c r="C162" s="137" t="s">
        <v>532</v>
      </c>
      <c r="D162" s="138"/>
      <c r="E162" s="348">
        <v>1</v>
      </c>
      <c r="F162" s="140">
        <v>8</v>
      </c>
      <c r="G162" s="141"/>
      <c r="H162" s="142">
        <v>41000</v>
      </c>
      <c r="I162" s="147">
        <v>40715</v>
      </c>
      <c r="J162" s="201">
        <v>110681</v>
      </c>
      <c r="K162" s="147">
        <v>40735</v>
      </c>
      <c r="L162" s="147" t="s">
        <v>535</v>
      </c>
      <c r="M162" s="147" t="s">
        <v>538</v>
      </c>
      <c r="N162" s="553">
        <v>60</v>
      </c>
      <c r="O162" s="553">
        <v>1944</v>
      </c>
      <c r="P162" s="553">
        <v>37.75</v>
      </c>
      <c r="Q162" s="263">
        <v>125</v>
      </c>
      <c r="R162" s="136">
        <v>2</v>
      </c>
      <c r="S162" s="148">
        <v>1.0066666666666668</v>
      </c>
      <c r="T162" s="149">
        <v>64.8</v>
      </c>
      <c r="U162" s="136">
        <v>50</v>
      </c>
      <c r="V162" s="136">
        <v>50</v>
      </c>
      <c r="W162" s="136">
        <v>5</v>
      </c>
      <c r="X162" s="136">
        <v>1</v>
      </c>
      <c r="Y162" s="573">
        <v>125.83333333333334</v>
      </c>
      <c r="Z162" s="573">
        <v>25.166666666666664</v>
      </c>
      <c r="AA162" s="574">
        <v>144.70833333333334</v>
      </c>
      <c r="AB162" s="573">
        <v>28.941666666666663</v>
      </c>
      <c r="AC162" s="152" t="s">
        <v>829</v>
      </c>
      <c r="AD162" s="183">
        <v>40788</v>
      </c>
      <c r="AE162" s="202">
        <v>40814</v>
      </c>
      <c r="AF162" s="202">
        <v>40819</v>
      </c>
      <c r="AG162" s="586">
        <v>30</v>
      </c>
      <c r="AH162" s="202">
        <v>40841</v>
      </c>
      <c r="AI162" s="586">
        <v>120</v>
      </c>
      <c r="AJ162" s="202">
        <v>40865</v>
      </c>
      <c r="AK162" s="202">
        <v>40949</v>
      </c>
      <c r="AL162" s="202">
        <v>40921</v>
      </c>
      <c r="AM162" s="202">
        <v>41026</v>
      </c>
      <c r="AN162" s="77">
        <v>41040</v>
      </c>
      <c r="AO162" s="78">
        <v>252</v>
      </c>
      <c r="AP162" s="280">
        <v>40963</v>
      </c>
      <c r="AQ162" s="153">
        <v>1</v>
      </c>
      <c r="AR162" s="177">
        <v>0</v>
      </c>
      <c r="AS162" s="328"/>
      <c r="AT162" s="79"/>
      <c r="AU162" s="315"/>
      <c r="AV162" s="178" t="s">
        <v>535</v>
      </c>
      <c r="AW162" s="81"/>
      <c r="AX162" s="82"/>
      <c r="AY162" s="315"/>
      <c r="AZ162" s="178" t="s">
        <v>538</v>
      </c>
      <c r="BA162" s="84"/>
      <c r="BB162" s="85"/>
      <c r="BC162" s="100"/>
    </row>
    <row r="163" spans="1:56" ht="12.75" x14ac:dyDescent="0.25">
      <c r="A163" s="146">
        <v>3</v>
      </c>
      <c r="B163" s="136" t="s">
        <v>11</v>
      </c>
      <c r="C163" s="137" t="s">
        <v>533</v>
      </c>
      <c r="D163" s="138"/>
      <c r="E163" s="348">
        <v>1</v>
      </c>
      <c r="F163" s="140">
        <v>8</v>
      </c>
      <c r="G163" s="141"/>
      <c r="H163" s="142">
        <v>41000</v>
      </c>
      <c r="I163" s="147">
        <v>40715</v>
      </c>
      <c r="J163" s="201">
        <v>110682</v>
      </c>
      <c r="K163" s="147">
        <v>40735</v>
      </c>
      <c r="L163" s="147" t="s">
        <v>536</v>
      </c>
      <c r="M163" s="147" t="s">
        <v>539</v>
      </c>
      <c r="N163" s="553">
        <v>60</v>
      </c>
      <c r="O163" s="553">
        <v>1944</v>
      </c>
      <c r="P163" s="553">
        <v>37.75</v>
      </c>
      <c r="Q163" s="263">
        <v>125</v>
      </c>
      <c r="R163" s="136">
        <v>2</v>
      </c>
      <c r="S163" s="148">
        <v>1.0066666666666668</v>
      </c>
      <c r="T163" s="149">
        <v>64.8</v>
      </c>
      <c r="U163" s="136">
        <v>50</v>
      </c>
      <c r="V163" s="136">
        <v>50</v>
      </c>
      <c r="W163" s="136">
        <v>5</v>
      </c>
      <c r="X163" s="136">
        <v>1</v>
      </c>
      <c r="Y163" s="573">
        <v>125.83333333333334</v>
      </c>
      <c r="Z163" s="573">
        <v>25.166666666666664</v>
      </c>
      <c r="AA163" s="574">
        <v>144.70833333333334</v>
      </c>
      <c r="AB163" s="573">
        <v>28.941666666666663</v>
      </c>
      <c r="AC163" s="152" t="s">
        <v>829</v>
      </c>
      <c r="AD163" s="183">
        <v>40788</v>
      </c>
      <c r="AE163" s="202">
        <v>40814</v>
      </c>
      <c r="AF163" s="202">
        <v>40819</v>
      </c>
      <c r="AG163" s="586">
        <v>30</v>
      </c>
      <c r="AH163" s="202">
        <v>40841</v>
      </c>
      <c r="AI163" s="586">
        <v>120</v>
      </c>
      <c r="AJ163" s="202">
        <v>40865</v>
      </c>
      <c r="AK163" s="202">
        <v>40949</v>
      </c>
      <c r="AL163" s="202">
        <v>40921</v>
      </c>
      <c r="AM163" s="202">
        <v>41026</v>
      </c>
      <c r="AN163" s="77">
        <v>41033</v>
      </c>
      <c r="AO163" s="78">
        <v>245</v>
      </c>
      <c r="AP163" s="280">
        <v>40963</v>
      </c>
      <c r="AQ163" s="153">
        <v>0.5</v>
      </c>
      <c r="AR163" s="177">
        <v>-0.5</v>
      </c>
      <c r="AS163" s="328"/>
      <c r="AT163" s="79"/>
      <c r="AU163" s="315"/>
      <c r="AV163" s="178" t="s">
        <v>536</v>
      </c>
      <c r="AW163" s="81"/>
      <c r="AX163" s="82"/>
      <c r="AY163" s="315"/>
      <c r="AZ163" s="178" t="s">
        <v>539</v>
      </c>
      <c r="BA163" s="84"/>
      <c r="BB163" s="85"/>
      <c r="BC163" s="100"/>
    </row>
    <row r="164" spans="1:56" ht="12.75" x14ac:dyDescent="0.25">
      <c r="A164" s="257">
        <v>3</v>
      </c>
      <c r="B164" s="136" t="s">
        <v>11</v>
      </c>
      <c r="C164" s="137" t="s">
        <v>534</v>
      </c>
      <c r="D164" s="138"/>
      <c r="E164" s="348">
        <v>1</v>
      </c>
      <c r="F164" s="140">
        <v>8</v>
      </c>
      <c r="G164" s="288"/>
      <c r="H164" s="142">
        <v>41000</v>
      </c>
      <c r="I164" s="147">
        <v>40715</v>
      </c>
      <c r="J164" s="201">
        <v>110683</v>
      </c>
      <c r="K164" s="147">
        <v>40735</v>
      </c>
      <c r="L164" s="147" t="s">
        <v>537</v>
      </c>
      <c r="M164" s="147" t="s">
        <v>540</v>
      </c>
      <c r="N164" s="553">
        <v>60</v>
      </c>
      <c r="O164" s="553">
        <v>1944</v>
      </c>
      <c r="P164" s="553">
        <v>37.75</v>
      </c>
      <c r="Q164" s="263">
        <v>125</v>
      </c>
      <c r="R164" s="264">
        <v>2</v>
      </c>
      <c r="S164" s="148">
        <v>1.0066666666666668</v>
      </c>
      <c r="T164" s="149">
        <v>64.8</v>
      </c>
      <c r="U164" s="136">
        <v>50</v>
      </c>
      <c r="V164" s="136">
        <v>50</v>
      </c>
      <c r="W164" s="136">
        <v>5</v>
      </c>
      <c r="X164" s="250">
        <v>1</v>
      </c>
      <c r="Y164" s="573">
        <v>125.83333333333334</v>
      </c>
      <c r="Z164" s="573">
        <v>25.166666666666664</v>
      </c>
      <c r="AA164" s="574">
        <v>144.70833333333334</v>
      </c>
      <c r="AB164" s="573">
        <v>28.941666666666663</v>
      </c>
      <c r="AC164" s="152" t="s">
        <v>829</v>
      </c>
      <c r="AD164" s="183">
        <v>40788</v>
      </c>
      <c r="AE164" s="202">
        <v>40814</v>
      </c>
      <c r="AF164" s="202">
        <v>40819</v>
      </c>
      <c r="AG164" s="586">
        <v>30</v>
      </c>
      <c r="AH164" s="202">
        <v>40841</v>
      </c>
      <c r="AI164" s="586">
        <v>120</v>
      </c>
      <c r="AJ164" s="202">
        <v>40865</v>
      </c>
      <c r="AK164" s="202">
        <v>40949</v>
      </c>
      <c r="AL164" s="202">
        <v>40921</v>
      </c>
      <c r="AM164" s="202">
        <v>41026</v>
      </c>
      <c r="AN164" s="222">
        <v>41033</v>
      </c>
      <c r="AO164" s="78">
        <v>245</v>
      </c>
      <c r="AP164" s="280">
        <v>40963</v>
      </c>
      <c r="AQ164" s="153">
        <v>1</v>
      </c>
      <c r="AR164" s="180">
        <v>0</v>
      </c>
      <c r="AS164" s="177"/>
      <c r="AT164" s="180"/>
      <c r="AU164" s="314"/>
      <c r="AV164" s="178" t="s">
        <v>537</v>
      </c>
      <c r="AW164" s="140"/>
      <c r="AX164" s="256"/>
      <c r="AY164" s="85"/>
      <c r="AZ164" s="178" t="s">
        <v>540</v>
      </c>
      <c r="BA164" s="140"/>
      <c r="BB164" s="256"/>
      <c r="BC164" s="273"/>
    </row>
    <row r="165" spans="1:56" ht="12.75" x14ac:dyDescent="0.25">
      <c r="A165" s="146">
        <v>3</v>
      </c>
      <c r="B165" s="136" t="s">
        <v>25</v>
      </c>
      <c r="C165" s="319" t="s">
        <v>389</v>
      </c>
      <c r="D165" s="138"/>
      <c r="E165" s="348">
        <v>20</v>
      </c>
      <c r="F165" s="140">
        <v>8</v>
      </c>
      <c r="G165" s="288">
        <v>1</v>
      </c>
      <c r="H165" s="142">
        <v>40848</v>
      </c>
      <c r="I165" s="147">
        <v>40508</v>
      </c>
      <c r="J165" s="201">
        <v>108761</v>
      </c>
      <c r="K165" s="147"/>
      <c r="L165" s="147" t="s">
        <v>390</v>
      </c>
      <c r="M165" s="147" t="s">
        <v>391</v>
      </c>
      <c r="N165" s="553">
        <v>40</v>
      </c>
      <c r="O165" s="553">
        <v>1296</v>
      </c>
      <c r="P165" s="553">
        <v>37.75</v>
      </c>
      <c r="Q165" s="263">
        <v>126</v>
      </c>
      <c r="R165" s="264">
        <v>40</v>
      </c>
      <c r="S165" s="148">
        <v>20.133333333333336</v>
      </c>
      <c r="T165" s="149">
        <v>1296</v>
      </c>
      <c r="U165" s="136">
        <v>50</v>
      </c>
      <c r="V165" s="136">
        <v>50</v>
      </c>
      <c r="W165" s="250">
        <v>5</v>
      </c>
      <c r="X165" s="250">
        <v>1</v>
      </c>
      <c r="Y165" s="573">
        <v>2516.666666666667</v>
      </c>
      <c r="Z165" s="573">
        <v>503.33333333333326</v>
      </c>
      <c r="AA165" s="574">
        <v>2894.166666666667</v>
      </c>
      <c r="AB165" s="573">
        <v>578.83333333333326</v>
      </c>
      <c r="AC165" s="152" t="s">
        <v>829</v>
      </c>
      <c r="AD165" s="183">
        <v>40623</v>
      </c>
      <c r="AE165" s="202">
        <v>40639</v>
      </c>
      <c r="AF165" s="202">
        <v>40653</v>
      </c>
      <c r="AG165" s="586">
        <v>246</v>
      </c>
      <c r="AH165" s="202">
        <v>40665</v>
      </c>
      <c r="AI165" s="586">
        <v>2550</v>
      </c>
      <c r="AJ165" s="202">
        <v>40701</v>
      </c>
      <c r="AK165" s="202">
        <v>40801</v>
      </c>
      <c r="AL165" s="202">
        <v>40786</v>
      </c>
      <c r="AM165" s="202">
        <v>40879</v>
      </c>
      <c r="AN165" s="222">
        <v>40886</v>
      </c>
      <c r="AO165" s="78">
        <v>263</v>
      </c>
      <c r="AP165" s="280">
        <v>40801</v>
      </c>
      <c r="AQ165" s="153">
        <v>22</v>
      </c>
      <c r="AR165" s="180">
        <v>2</v>
      </c>
      <c r="AS165" s="177" t="s">
        <v>530</v>
      </c>
      <c r="AT165" s="180"/>
      <c r="AU165" s="323"/>
      <c r="AV165" s="178" t="s">
        <v>390</v>
      </c>
      <c r="AW165" s="75">
        <v>100640880</v>
      </c>
      <c r="AX165" s="266">
        <v>4000</v>
      </c>
      <c r="AY165" s="324"/>
      <c r="AZ165" s="178" t="s">
        <v>391</v>
      </c>
      <c r="BA165" s="75">
        <v>100576391</v>
      </c>
      <c r="BB165" s="266">
        <v>1000</v>
      </c>
      <c r="BC165" s="275"/>
    </row>
    <row r="166" spans="1:56" ht="12.75" x14ac:dyDescent="0.25">
      <c r="A166" s="257">
        <v>3</v>
      </c>
      <c r="B166" s="345" t="s">
        <v>11</v>
      </c>
      <c r="C166" s="346" t="s">
        <v>570</v>
      </c>
      <c r="D166" s="347"/>
      <c r="E166" s="348">
        <v>1</v>
      </c>
      <c r="F166" s="349">
        <v>6</v>
      </c>
      <c r="G166" s="350"/>
      <c r="H166" s="351">
        <v>41000</v>
      </c>
      <c r="I166" s="352">
        <v>40771</v>
      </c>
      <c r="J166" s="353">
        <v>111272</v>
      </c>
      <c r="K166" s="374">
        <v>40791</v>
      </c>
      <c r="L166" s="372" t="s">
        <v>559</v>
      </c>
      <c r="M166" s="372" t="s">
        <v>560</v>
      </c>
      <c r="N166" s="556">
        <v>40</v>
      </c>
      <c r="O166" s="556">
        <v>1296</v>
      </c>
      <c r="P166" s="556">
        <v>37.75</v>
      </c>
      <c r="Q166" s="143">
        <v>131</v>
      </c>
      <c r="R166" s="354">
        <v>2</v>
      </c>
      <c r="S166" s="355">
        <v>0.755</v>
      </c>
      <c r="T166" s="149">
        <v>64.8</v>
      </c>
      <c r="U166" s="136">
        <v>50</v>
      </c>
      <c r="V166" s="136">
        <v>50</v>
      </c>
      <c r="W166" s="250">
        <v>5</v>
      </c>
      <c r="X166" s="250">
        <v>1</v>
      </c>
      <c r="Y166" s="573">
        <v>125.83333333333334</v>
      </c>
      <c r="Z166" s="573">
        <v>25.166666666666664</v>
      </c>
      <c r="AA166" s="574">
        <v>144.70833333333334</v>
      </c>
      <c r="AB166" s="573">
        <v>28.941666666666663</v>
      </c>
      <c r="AC166" s="152" t="s">
        <v>829</v>
      </c>
      <c r="AD166" s="183">
        <v>40793</v>
      </c>
      <c r="AE166" s="202">
        <v>40800</v>
      </c>
      <c r="AF166" s="202">
        <v>40822</v>
      </c>
      <c r="AG166" s="586">
        <v>30</v>
      </c>
      <c r="AH166" s="202">
        <v>40826</v>
      </c>
      <c r="AI166" s="586">
        <v>120</v>
      </c>
      <c r="AJ166" s="202">
        <v>40848</v>
      </c>
      <c r="AK166" s="202">
        <v>40942</v>
      </c>
      <c r="AL166" s="202">
        <v>40911</v>
      </c>
      <c r="AM166" s="202">
        <v>40998</v>
      </c>
      <c r="AN166" s="77">
        <v>41005</v>
      </c>
      <c r="AO166" s="78">
        <v>212</v>
      </c>
      <c r="AP166" s="280">
        <v>40963</v>
      </c>
      <c r="AQ166" s="357">
        <v>1.5</v>
      </c>
      <c r="AR166" s="358">
        <v>0.5</v>
      </c>
      <c r="AS166" s="359"/>
      <c r="AT166" s="358"/>
      <c r="AU166" s="360"/>
      <c r="AV166" s="361" t="s">
        <v>559</v>
      </c>
      <c r="AW166" s="349"/>
      <c r="AX166" s="362"/>
      <c r="AY166" s="363"/>
      <c r="AZ166" s="361" t="s">
        <v>560</v>
      </c>
      <c r="BA166" s="349"/>
      <c r="BB166" s="362"/>
      <c r="BC166" s="364"/>
    </row>
    <row r="167" spans="1:56" ht="12.75" x14ac:dyDescent="0.25">
      <c r="A167" s="257">
        <v>3</v>
      </c>
      <c r="B167" s="345" t="s">
        <v>11</v>
      </c>
      <c r="C167" s="346" t="s">
        <v>571</v>
      </c>
      <c r="D167" s="347"/>
      <c r="E167" s="348">
        <v>1</v>
      </c>
      <c r="F167" s="349">
        <v>6</v>
      </c>
      <c r="G167" s="350"/>
      <c r="H167" s="351">
        <v>41000</v>
      </c>
      <c r="I167" s="352">
        <v>40771</v>
      </c>
      <c r="J167" s="353">
        <v>111270</v>
      </c>
      <c r="K167" s="374">
        <v>40791</v>
      </c>
      <c r="L167" s="372" t="s">
        <v>561</v>
      </c>
      <c r="M167" s="372" t="s">
        <v>260</v>
      </c>
      <c r="N167" s="556">
        <v>40</v>
      </c>
      <c r="O167" s="556">
        <v>1296</v>
      </c>
      <c r="P167" s="556">
        <v>37.75</v>
      </c>
      <c r="Q167" s="143">
        <v>131</v>
      </c>
      <c r="R167" s="354">
        <v>4</v>
      </c>
      <c r="S167" s="355">
        <v>1.51</v>
      </c>
      <c r="T167" s="149">
        <v>129.6</v>
      </c>
      <c r="U167" s="136">
        <v>50</v>
      </c>
      <c r="V167" s="136">
        <v>50</v>
      </c>
      <c r="W167" s="250">
        <v>5</v>
      </c>
      <c r="X167" s="250">
        <v>1</v>
      </c>
      <c r="Y167" s="573">
        <v>251.66666666666669</v>
      </c>
      <c r="Z167" s="573">
        <v>50.333333333333329</v>
      </c>
      <c r="AA167" s="574">
        <v>289.41666666666669</v>
      </c>
      <c r="AB167" s="573">
        <v>57.883333333333326</v>
      </c>
      <c r="AC167" s="152" t="s">
        <v>829</v>
      </c>
      <c r="AD167" s="183">
        <v>40793</v>
      </c>
      <c r="AE167" s="202">
        <v>40800</v>
      </c>
      <c r="AF167" s="202">
        <v>40822</v>
      </c>
      <c r="AG167" s="586">
        <v>60</v>
      </c>
      <c r="AH167" s="202">
        <v>40826</v>
      </c>
      <c r="AI167" s="586">
        <v>240</v>
      </c>
      <c r="AJ167" s="202">
        <v>40848</v>
      </c>
      <c r="AK167" s="202">
        <v>40942</v>
      </c>
      <c r="AL167" s="202">
        <v>41256</v>
      </c>
      <c r="AM167" s="202">
        <v>40998</v>
      </c>
      <c r="AN167" s="77">
        <v>41005</v>
      </c>
      <c r="AO167" s="78">
        <v>212</v>
      </c>
      <c r="AP167" s="280">
        <v>40963</v>
      </c>
      <c r="AQ167" s="357">
        <v>2</v>
      </c>
      <c r="AR167" s="358">
        <v>1</v>
      </c>
      <c r="AS167" s="359"/>
      <c r="AT167" s="358"/>
      <c r="AU167" s="360"/>
      <c r="AV167" s="361" t="s">
        <v>561</v>
      </c>
      <c r="AW167" s="349"/>
      <c r="AX167" s="362"/>
      <c r="AY167" s="363"/>
      <c r="AZ167" s="361" t="s">
        <v>260</v>
      </c>
      <c r="BA167" s="349"/>
      <c r="BB167" s="362"/>
      <c r="BC167" s="364"/>
    </row>
    <row r="168" spans="1:56" ht="12.75" x14ac:dyDescent="0.25">
      <c r="A168" s="257">
        <v>3</v>
      </c>
      <c r="B168" s="345" t="s">
        <v>11</v>
      </c>
      <c r="C168" s="346" t="s">
        <v>572</v>
      </c>
      <c r="D168" s="347"/>
      <c r="E168" s="348">
        <v>5</v>
      </c>
      <c r="F168" s="349">
        <v>5</v>
      </c>
      <c r="G168" s="350"/>
      <c r="H168" s="351">
        <v>41000</v>
      </c>
      <c r="I168" s="352">
        <v>40771</v>
      </c>
      <c r="J168" s="353">
        <v>111269</v>
      </c>
      <c r="K168" s="374">
        <v>40791</v>
      </c>
      <c r="L168" s="372" t="s">
        <v>562</v>
      </c>
      <c r="M168" s="372" t="s">
        <v>563</v>
      </c>
      <c r="N168" s="556">
        <v>40</v>
      </c>
      <c r="O168" s="556">
        <v>1296</v>
      </c>
      <c r="P168" s="556">
        <v>37.75</v>
      </c>
      <c r="Q168" s="143">
        <v>131</v>
      </c>
      <c r="R168" s="354">
        <v>16</v>
      </c>
      <c r="S168" s="355">
        <v>5.0333333333333341</v>
      </c>
      <c r="T168" s="149">
        <v>518.4</v>
      </c>
      <c r="U168" s="136">
        <v>50</v>
      </c>
      <c r="V168" s="136">
        <v>50</v>
      </c>
      <c r="W168" s="250">
        <v>5</v>
      </c>
      <c r="X168" s="250">
        <v>1</v>
      </c>
      <c r="Y168" s="573">
        <v>1006.6666666666667</v>
      </c>
      <c r="Z168" s="573">
        <v>201.33333333333331</v>
      </c>
      <c r="AA168" s="574">
        <v>1157.6666666666667</v>
      </c>
      <c r="AB168" s="573">
        <v>231.5333333333333</v>
      </c>
      <c r="AC168" s="152" t="s">
        <v>829</v>
      </c>
      <c r="AD168" s="183">
        <v>40793</v>
      </c>
      <c r="AE168" s="202">
        <v>40800</v>
      </c>
      <c r="AF168" s="202">
        <v>40824</v>
      </c>
      <c r="AG168" s="586">
        <v>330</v>
      </c>
      <c r="AH168" s="202">
        <v>40826</v>
      </c>
      <c r="AI168" s="586">
        <v>1200</v>
      </c>
      <c r="AJ168" s="202">
        <v>40847</v>
      </c>
      <c r="AK168" s="202">
        <v>40942</v>
      </c>
      <c r="AL168" s="202">
        <v>41256</v>
      </c>
      <c r="AM168" s="202">
        <v>40998</v>
      </c>
      <c r="AN168" s="77">
        <v>41005</v>
      </c>
      <c r="AO168" s="78">
        <v>212</v>
      </c>
      <c r="AP168" s="280">
        <v>40963</v>
      </c>
      <c r="AQ168" s="357">
        <v>6</v>
      </c>
      <c r="AR168" s="358">
        <v>1</v>
      </c>
      <c r="AS168" s="359"/>
      <c r="AT168" s="358"/>
      <c r="AU168" s="360"/>
      <c r="AV168" s="361" t="s">
        <v>562</v>
      </c>
      <c r="AW168" s="349"/>
      <c r="AX168" s="362"/>
      <c r="AY168" s="363"/>
      <c r="AZ168" s="361" t="s">
        <v>563</v>
      </c>
      <c r="BA168" s="349"/>
      <c r="BB168" s="362"/>
      <c r="BC168" s="364"/>
    </row>
    <row r="169" spans="1:56" ht="12.75" x14ac:dyDescent="0.25">
      <c r="A169" s="257">
        <v>3</v>
      </c>
      <c r="B169" s="345" t="s">
        <v>11</v>
      </c>
      <c r="C169" s="346" t="s">
        <v>576</v>
      </c>
      <c r="D169" s="347"/>
      <c r="E169" s="348">
        <v>2</v>
      </c>
      <c r="F169" s="349">
        <v>6</v>
      </c>
      <c r="G169" s="350"/>
      <c r="H169" s="351">
        <v>41000</v>
      </c>
      <c r="I169" s="352">
        <v>40771</v>
      </c>
      <c r="J169" s="353">
        <v>111201</v>
      </c>
      <c r="K169" s="374">
        <v>40791</v>
      </c>
      <c r="L169" s="372" t="s">
        <v>564</v>
      </c>
      <c r="M169" s="372" t="s">
        <v>565</v>
      </c>
      <c r="N169" s="556">
        <v>40</v>
      </c>
      <c r="O169" s="556">
        <v>1296</v>
      </c>
      <c r="P169" s="556">
        <v>37.75</v>
      </c>
      <c r="Q169" s="143">
        <v>131</v>
      </c>
      <c r="R169" s="354">
        <v>6</v>
      </c>
      <c r="S169" s="355">
        <v>2.2650000000000001</v>
      </c>
      <c r="T169" s="149">
        <v>194.4</v>
      </c>
      <c r="U169" s="136">
        <v>50</v>
      </c>
      <c r="V169" s="136">
        <v>50</v>
      </c>
      <c r="W169" s="250">
        <v>5</v>
      </c>
      <c r="X169" s="250">
        <v>1</v>
      </c>
      <c r="Y169" s="573">
        <v>377.5</v>
      </c>
      <c r="Z169" s="573">
        <v>75.5</v>
      </c>
      <c r="AA169" s="574">
        <v>434.12499999999994</v>
      </c>
      <c r="AB169" s="573">
        <v>86.824999999999989</v>
      </c>
      <c r="AC169" s="152" t="s">
        <v>829</v>
      </c>
      <c r="AD169" s="183">
        <v>40793</v>
      </c>
      <c r="AE169" s="202">
        <v>40800</v>
      </c>
      <c r="AF169" s="202">
        <v>40822</v>
      </c>
      <c r="AG169" s="586">
        <v>90</v>
      </c>
      <c r="AH169" s="202">
        <v>40826</v>
      </c>
      <c r="AI169" s="586">
        <v>360</v>
      </c>
      <c r="AJ169" s="202">
        <v>40849</v>
      </c>
      <c r="AK169" s="202">
        <v>40942</v>
      </c>
      <c r="AL169" s="202">
        <v>40911</v>
      </c>
      <c r="AM169" s="202">
        <v>40998</v>
      </c>
      <c r="AN169" s="77">
        <v>41005</v>
      </c>
      <c r="AO169" s="78">
        <v>212</v>
      </c>
      <c r="AP169" s="280">
        <v>40963</v>
      </c>
      <c r="AQ169" s="357">
        <v>2</v>
      </c>
      <c r="AR169" s="358">
        <v>0</v>
      </c>
      <c r="AS169" s="359"/>
      <c r="AT169" s="358"/>
      <c r="AU169" s="360"/>
      <c r="AV169" s="361" t="s">
        <v>564</v>
      </c>
      <c r="AW169" s="349"/>
      <c r="AX169" s="362"/>
      <c r="AY169" s="363"/>
      <c r="AZ169" s="361" t="s">
        <v>565</v>
      </c>
      <c r="BA169" s="349"/>
      <c r="BB169" s="362"/>
      <c r="BC169" s="364"/>
    </row>
    <row r="170" spans="1:56" ht="12.75" x14ac:dyDescent="0.25">
      <c r="A170" s="257">
        <v>3</v>
      </c>
      <c r="B170" s="345" t="s">
        <v>11</v>
      </c>
      <c r="C170" s="346" t="s">
        <v>573</v>
      </c>
      <c r="D170" s="347"/>
      <c r="E170" s="348">
        <v>2</v>
      </c>
      <c r="F170" s="349">
        <v>6</v>
      </c>
      <c r="G170" s="350"/>
      <c r="H170" s="351">
        <v>41000</v>
      </c>
      <c r="I170" s="352">
        <v>40771</v>
      </c>
      <c r="J170" s="353">
        <v>111202</v>
      </c>
      <c r="K170" s="374">
        <v>40791</v>
      </c>
      <c r="L170" s="372" t="s">
        <v>564</v>
      </c>
      <c r="M170" s="372" t="s">
        <v>566</v>
      </c>
      <c r="N170" s="556">
        <v>40</v>
      </c>
      <c r="O170" s="556">
        <v>1296</v>
      </c>
      <c r="P170" s="556">
        <v>37.75</v>
      </c>
      <c r="Q170" s="143">
        <v>131</v>
      </c>
      <c r="R170" s="354">
        <v>6</v>
      </c>
      <c r="S170" s="355">
        <v>2.2650000000000001</v>
      </c>
      <c r="T170" s="149">
        <v>194.4</v>
      </c>
      <c r="U170" s="136">
        <v>50</v>
      </c>
      <c r="V170" s="136">
        <v>50</v>
      </c>
      <c r="W170" s="250">
        <v>5</v>
      </c>
      <c r="X170" s="250">
        <v>1</v>
      </c>
      <c r="Y170" s="573">
        <v>377.5</v>
      </c>
      <c r="Z170" s="573">
        <v>75.5</v>
      </c>
      <c r="AA170" s="574">
        <v>434.12499999999994</v>
      </c>
      <c r="AB170" s="573">
        <v>86.824999999999989</v>
      </c>
      <c r="AC170" s="152" t="s">
        <v>829</v>
      </c>
      <c r="AD170" s="183">
        <v>40793</v>
      </c>
      <c r="AE170" s="202">
        <v>40800</v>
      </c>
      <c r="AF170" s="202">
        <v>40822</v>
      </c>
      <c r="AG170" s="586">
        <v>90</v>
      </c>
      <c r="AH170" s="202">
        <v>40826</v>
      </c>
      <c r="AI170" s="586">
        <v>360</v>
      </c>
      <c r="AJ170" s="202">
        <v>40849</v>
      </c>
      <c r="AK170" s="202">
        <v>40942</v>
      </c>
      <c r="AL170" s="202">
        <v>40911</v>
      </c>
      <c r="AM170" s="202">
        <v>40998</v>
      </c>
      <c r="AN170" s="77">
        <v>41005</v>
      </c>
      <c r="AO170" s="78">
        <v>212</v>
      </c>
      <c r="AP170" s="280">
        <v>40963</v>
      </c>
      <c r="AQ170" s="357">
        <v>3</v>
      </c>
      <c r="AR170" s="358">
        <v>1</v>
      </c>
      <c r="AS170" s="359"/>
      <c r="AT170" s="358"/>
      <c r="AU170" s="360"/>
      <c r="AV170" s="361" t="s">
        <v>564</v>
      </c>
      <c r="AW170" s="349"/>
      <c r="AX170" s="362"/>
      <c r="AY170" s="363"/>
      <c r="AZ170" s="361" t="s">
        <v>566</v>
      </c>
      <c r="BA170" s="349"/>
      <c r="BB170" s="362"/>
      <c r="BC170" s="364"/>
    </row>
    <row r="171" spans="1:56" s="100" customFormat="1" ht="12.75" x14ac:dyDescent="0.25">
      <c r="A171" s="257">
        <v>3</v>
      </c>
      <c r="B171" s="345" t="s">
        <v>11</v>
      </c>
      <c r="C171" s="137" t="s">
        <v>574</v>
      </c>
      <c r="D171" s="138"/>
      <c r="E171" s="139">
        <v>1</v>
      </c>
      <c r="F171" s="140">
        <v>6</v>
      </c>
      <c r="G171" s="141"/>
      <c r="H171" s="142">
        <v>41030</v>
      </c>
      <c r="I171" s="352">
        <v>40771</v>
      </c>
      <c r="J171" s="353">
        <v>111271</v>
      </c>
      <c r="K171" s="339">
        <v>40791</v>
      </c>
      <c r="L171" s="372" t="s">
        <v>567</v>
      </c>
      <c r="M171" s="372" t="s">
        <v>560</v>
      </c>
      <c r="N171" s="553">
        <v>40</v>
      </c>
      <c r="O171" s="553">
        <v>1296</v>
      </c>
      <c r="P171" s="553">
        <v>37.75</v>
      </c>
      <c r="Q171" s="143">
        <v>131</v>
      </c>
      <c r="R171" s="354">
        <v>2</v>
      </c>
      <c r="S171" s="355">
        <v>0.755</v>
      </c>
      <c r="T171" s="149">
        <v>64.8</v>
      </c>
      <c r="U171" s="136">
        <v>50</v>
      </c>
      <c r="V171" s="136">
        <v>50</v>
      </c>
      <c r="W171" s="250">
        <v>5</v>
      </c>
      <c r="X171" s="250">
        <v>1</v>
      </c>
      <c r="Y171" s="573">
        <v>125.83333333333334</v>
      </c>
      <c r="Z171" s="573">
        <v>25.166666666666664</v>
      </c>
      <c r="AA171" s="574">
        <v>144.70833333333334</v>
      </c>
      <c r="AB171" s="573">
        <v>28.941666666666663</v>
      </c>
      <c r="AC171" s="152" t="s">
        <v>830</v>
      </c>
      <c r="AD171" s="183">
        <v>40793</v>
      </c>
      <c r="AE171" s="202">
        <v>40800</v>
      </c>
      <c r="AF171" s="202">
        <v>40822</v>
      </c>
      <c r="AG171" s="586">
        <v>30</v>
      </c>
      <c r="AH171" s="202">
        <v>40826</v>
      </c>
      <c r="AI171" s="586">
        <v>120</v>
      </c>
      <c r="AJ171" s="202">
        <v>40848</v>
      </c>
      <c r="AK171" s="202">
        <v>40942</v>
      </c>
      <c r="AL171" s="202">
        <v>40911</v>
      </c>
      <c r="AM171" s="202">
        <v>40998</v>
      </c>
      <c r="AN171" s="77">
        <v>41005</v>
      </c>
      <c r="AO171" s="78">
        <v>212</v>
      </c>
      <c r="AP171" s="280">
        <v>40963</v>
      </c>
      <c r="AQ171" s="357">
        <v>1</v>
      </c>
      <c r="AR171" s="358">
        <v>0</v>
      </c>
      <c r="AS171" s="359"/>
      <c r="AT171" s="358"/>
      <c r="AU171" s="360"/>
      <c r="AV171" s="81"/>
      <c r="AW171" s="82"/>
      <c r="AX171" s="178" t="s">
        <v>560</v>
      </c>
      <c r="AY171" s="83"/>
      <c r="AZ171" s="84"/>
      <c r="BA171" s="85"/>
    </row>
    <row r="172" spans="1:56" s="100" customFormat="1" ht="12.75" x14ac:dyDescent="0.25">
      <c r="A172" s="344">
        <v>3</v>
      </c>
      <c r="B172" s="345" t="s">
        <v>11</v>
      </c>
      <c r="C172" s="365" t="s">
        <v>575</v>
      </c>
      <c r="D172" s="366"/>
      <c r="E172" s="367">
        <v>2</v>
      </c>
      <c r="F172" s="356">
        <v>6</v>
      </c>
      <c r="G172" s="368"/>
      <c r="H172" s="351">
        <v>41000</v>
      </c>
      <c r="I172" s="352">
        <v>40771</v>
      </c>
      <c r="J172" s="353">
        <v>111273</v>
      </c>
      <c r="K172" s="369">
        <v>40791</v>
      </c>
      <c r="L172" s="372" t="s">
        <v>568</v>
      </c>
      <c r="M172" s="372" t="s">
        <v>569</v>
      </c>
      <c r="N172" s="556">
        <v>40</v>
      </c>
      <c r="O172" s="556">
        <v>1296</v>
      </c>
      <c r="P172" s="556">
        <v>37.75</v>
      </c>
      <c r="Q172" s="143">
        <v>131</v>
      </c>
      <c r="R172" s="354">
        <v>4</v>
      </c>
      <c r="S172" s="355">
        <v>1.51</v>
      </c>
      <c r="T172" s="149">
        <v>129.6</v>
      </c>
      <c r="U172" s="136">
        <v>50</v>
      </c>
      <c r="V172" s="136">
        <v>50</v>
      </c>
      <c r="W172" s="250">
        <v>5</v>
      </c>
      <c r="X172" s="250">
        <v>1</v>
      </c>
      <c r="Y172" s="573">
        <v>251.66666666666669</v>
      </c>
      <c r="Z172" s="573">
        <v>50.333333333333329</v>
      </c>
      <c r="AA172" s="574">
        <v>289.41666666666669</v>
      </c>
      <c r="AB172" s="573">
        <v>57.883333333333326</v>
      </c>
      <c r="AC172" s="152" t="s">
        <v>829</v>
      </c>
      <c r="AD172" s="183">
        <v>40793</v>
      </c>
      <c r="AE172" s="202">
        <v>40800</v>
      </c>
      <c r="AF172" s="202">
        <v>40822</v>
      </c>
      <c r="AG172" s="586">
        <v>60</v>
      </c>
      <c r="AH172" s="202">
        <v>40826</v>
      </c>
      <c r="AI172" s="586">
        <v>240</v>
      </c>
      <c r="AJ172" s="202">
        <v>40849</v>
      </c>
      <c r="AK172" s="202">
        <v>40942</v>
      </c>
      <c r="AL172" s="202">
        <v>40911</v>
      </c>
      <c r="AM172" s="202">
        <v>40998</v>
      </c>
      <c r="AN172" s="77">
        <v>41005</v>
      </c>
      <c r="AO172" s="78">
        <v>212</v>
      </c>
      <c r="AP172" s="280">
        <v>40963</v>
      </c>
      <c r="AQ172" s="357">
        <v>1</v>
      </c>
      <c r="AR172" s="358">
        <v>-1</v>
      </c>
      <c r="AS172" s="359"/>
      <c r="AT172" s="358"/>
      <c r="AU172" s="360"/>
      <c r="AV172" s="361" t="s">
        <v>568</v>
      </c>
      <c r="AW172" s="356"/>
      <c r="AX172" s="370"/>
      <c r="AY172" s="371"/>
      <c r="AZ172" s="361" t="s">
        <v>569</v>
      </c>
      <c r="BA172" s="356"/>
      <c r="BB172" s="362"/>
      <c r="BC172" s="364"/>
    </row>
    <row r="173" spans="1:56" ht="12.75" x14ac:dyDescent="0.25">
      <c r="A173" s="257">
        <v>3</v>
      </c>
      <c r="B173" s="136" t="s">
        <v>11</v>
      </c>
      <c r="C173" s="205" t="s">
        <v>75</v>
      </c>
      <c r="D173" s="258">
        <v>2</v>
      </c>
      <c r="E173" s="348">
        <v>22</v>
      </c>
      <c r="F173" s="75">
        <v>7</v>
      </c>
      <c r="G173" s="290"/>
      <c r="H173" s="260">
        <v>40940</v>
      </c>
      <c r="I173" s="261">
        <v>40464</v>
      </c>
      <c r="J173" s="201">
        <v>108459</v>
      </c>
      <c r="K173" s="262"/>
      <c r="L173" s="147" t="s">
        <v>135</v>
      </c>
      <c r="M173" s="147" t="s">
        <v>181</v>
      </c>
      <c r="N173" s="553">
        <v>60</v>
      </c>
      <c r="O173" s="553">
        <v>1944</v>
      </c>
      <c r="P173" s="553">
        <v>37.75</v>
      </c>
      <c r="Q173" s="263">
        <v>132</v>
      </c>
      <c r="R173" s="264">
        <v>60</v>
      </c>
      <c r="S173" s="148">
        <v>28.186666666666667</v>
      </c>
      <c r="T173" s="149">
        <v>1944</v>
      </c>
      <c r="U173" s="136">
        <v>50</v>
      </c>
      <c r="V173" s="136">
        <v>50</v>
      </c>
      <c r="W173" s="136">
        <v>8</v>
      </c>
      <c r="X173" s="250">
        <v>1</v>
      </c>
      <c r="Y173" s="573">
        <v>4026.666666666667</v>
      </c>
      <c r="Z173" s="573">
        <v>503.33333333333337</v>
      </c>
      <c r="AA173" s="574">
        <v>4630.666666666667</v>
      </c>
      <c r="AB173" s="573">
        <v>578.83333333333337</v>
      </c>
      <c r="AC173" s="152" t="s">
        <v>829</v>
      </c>
      <c r="AD173" s="183"/>
      <c r="AE173" s="202">
        <v>40796</v>
      </c>
      <c r="AF173" s="202"/>
      <c r="AG173" s="586"/>
      <c r="AH173" s="202">
        <v>40823</v>
      </c>
      <c r="AI173" s="586">
        <v>4800</v>
      </c>
      <c r="AJ173" s="202">
        <v>40840</v>
      </c>
      <c r="AK173" s="202">
        <v>40956</v>
      </c>
      <c r="AL173" s="202">
        <v>41257</v>
      </c>
      <c r="AM173" s="202">
        <v>41027</v>
      </c>
      <c r="AN173" s="77">
        <v>41034</v>
      </c>
      <c r="AO173" s="78">
        <v>238</v>
      </c>
      <c r="AP173" s="280">
        <v>40963</v>
      </c>
      <c r="AQ173" s="153">
        <v>23</v>
      </c>
      <c r="AR173" s="180">
        <v>1</v>
      </c>
      <c r="AS173" s="177"/>
      <c r="AT173" s="180"/>
      <c r="AU173" s="314"/>
      <c r="AV173" s="178" t="s">
        <v>135</v>
      </c>
      <c r="AW173" s="140"/>
      <c r="AX173" s="256"/>
      <c r="AY173" s="85"/>
      <c r="AZ173" s="178" t="s">
        <v>181</v>
      </c>
      <c r="BA173" s="140"/>
      <c r="BB173" s="256"/>
      <c r="BC173" s="273"/>
    </row>
    <row r="174" spans="1:56" ht="12.75" x14ac:dyDescent="0.25">
      <c r="A174" s="257">
        <v>3</v>
      </c>
      <c r="B174" s="250" t="s">
        <v>25</v>
      </c>
      <c r="C174" s="299" t="s">
        <v>415</v>
      </c>
      <c r="D174" s="258"/>
      <c r="E174" s="259">
        <v>5</v>
      </c>
      <c r="F174" s="75">
        <v>8</v>
      </c>
      <c r="G174" s="290">
        <v>1</v>
      </c>
      <c r="H174" s="260">
        <v>40940</v>
      </c>
      <c r="I174" s="261">
        <v>40646</v>
      </c>
      <c r="J174" s="201">
        <v>110007</v>
      </c>
      <c r="K174" s="262" t="s">
        <v>490</v>
      </c>
      <c r="L174" s="147" t="s">
        <v>416</v>
      </c>
      <c r="M174" s="147" t="s">
        <v>417</v>
      </c>
      <c r="N174" s="553">
        <v>60</v>
      </c>
      <c r="O174" s="553">
        <v>1944</v>
      </c>
      <c r="P174" s="553">
        <v>37.75</v>
      </c>
      <c r="Q174" s="263">
        <v>133</v>
      </c>
      <c r="R174" s="264">
        <v>10</v>
      </c>
      <c r="S174" s="148">
        <v>5.0333333333333341</v>
      </c>
      <c r="T174" s="149">
        <v>324</v>
      </c>
      <c r="U174" s="136">
        <v>50</v>
      </c>
      <c r="V174" s="136">
        <v>50</v>
      </c>
      <c r="W174" s="250">
        <v>5</v>
      </c>
      <c r="X174" s="250">
        <v>1</v>
      </c>
      <c r="Y174" s="573">
        <v>629.16666666666674</v>
      </c>
      <c r="Z174" s="573">
        <v>125.83333333333331</v>
      </c>
      <c r="AA174" s="574">
        <v>723.54166666666674</v>
      </c>
      <c r="AB174" s="573">
        <v>144.70833333333331</v>
      </c>
      <c r="AC174" s="152" t="s">
        <v>829</v>
      </c>
      <c r="AD174" s="183">
        <v>40775</v>
      </c>
      <c r="AE174" s="202">
        <v>40782</v>
      </c>
      <c r="AF174" s="202">
        <v>40819</v>
      </c>
      <c r="AG174" s="586">
        <v>150</v>
      </c>
      <c r="AH174" s="202">
        <v>40821</v>
      </c>
      <c r="AI174" s="586">
        <v>600</v>
      </c>
      <c r="AJ174" s="202">
        <v>40856</v>
      </c>
      <c r="AK174" s="202">
        <v>40969</v>
      </c>
      <c r="AL174" s="202">
        <v>40933</v>
      </c>
      <c r="AM174" s="202">
        <v>41043</v>
      </c>
      <c r="AN174" s="77">
        <v>41050</v>
      </c>
      <c r="AO174" s="78">
        <v>275</v>
      </c>
      <c r="AP174" s="280">
        <v>40963</v>
      </c>
      <c r="AQ174" s="153">
        <v>7</v>
      </c>
      <c r="AR174" s="180">
        <v>2</v>
      </c>
      <c r="AS174" s="177"/>
      <c r="AT174" s="180"/>
      <c r="AU174" s="323"/>
      <c r="AV174" s="178" t="s">
        <v>416</v>
      </c>
      <c r="AW174" s="75"/>
      <c r="AX174" s="266"/>
      <c r="AY174" s="324"/>
      <c r="AZ174" s="178" t="s">
        <v>417</v>
      </c>
      <c r="BA174" s="75"/>
      <c r="BB174" s="266"/>
      <c r="BC174" s="275"/>
    </row>
    <row r="175" spans="1:56" ht="12.75" x14ac:dyDescent="0.25">
      <c r="A175" s="146">
        <v>3</v>
      </c>
      <c r="B175" s="136" t="s">
        <v>25</v>
      </c>
      <c r="C175" s="319" t="s">
        <v>423</v>
      </c>
      <c r="D175" s="138"/>
      <c r="E175" s="139">
        <v>1</v>
      </c>
      <c r="F175" s="322">
        <v>8</v>
      </c>
      <c r="G175" s="288">
        <v>1</v>
      </c>
      <c r="H175" s="142">
        <v>41000</v>
      </c>
      <c r="I175" s="210">
        <v>40655</v>
      </c>
      <c r="J175" s="201">
        <v>110239</v>
      </c>
      <c r="K175" s="320" t="s">
        <v>495</v>
      </c>
      <c r="L175" s="147" t="s">
        <v>425</v>
      </c>
      <c r="M175" s="147" t="s">
        <v>422</v>
      </c>
      <c r="N175" s="553">
        <v>60</v>
      </c>
      <c r="O175" s="553">
        <v>1944</v>
      </c>
      <c r="P175" s="553">
        <v>37.75</v>
      </c>
      <c r="Q175" s="143">
        <v>133</v>
      </c>
      <c r="R175" s="136">
        <v>2</v>
      </c>
      <c r="S175" s="148">
        <v>1.0066666666666668</v>
      </c>
      <c r="T175" s="149">
        <v>64.8</v>
      </c>
      <c r="U175" s="136">
        <v>50</v>
      </c>
      <c r="V175" s="136">
        <v>50</v>
      </c>
      <c r="W175" s="136">
        <v>5</v>
      </c>
      <c r="X175" s="136">
        <v>1</v>
      </c>
      <c r="Y175" s="573">
        <v>125.83333333333334</v>
      </c>
      <c r="Z175" s="573">
        <v>25.166666666666664</v>
      </c>
      <c r="AA175" s="574">
        <v>144.70833333333334</v>
      </c>
      <c r="AB175" s="573">
        <v>28.941666666666663</v>
      </c>
      <c r="AC175" s="152" t="s">
        <v>829</v>
      </c>
      <c r="AD175" s="183">
        <v>40775</v>
      </c>
      <c r="AE175" s="202">
        <v>40782</v>
      </c>
      <c r="AF175" s="202">
        <v>40819</v>
      </c>
      <c r="AG175" s="586">
        <v>30</v>
      </c>
      <c r="AH175" s="202">
        <v>40821</v>
      </c>
      <c r="AI175" s="586">
        <v>144</v>
      </c>
      <c r="AJ175" s="202">
        <v>40856</v>
      </c>
      <c r="AK175" s="202">
        <v>40969</v>
      </c>
      <c r="AL175" s="202">
        <v>40927</v>
      </c>
      <c r="AM175" s="202">
        <v>41043</v>
      </c>
      <c r="AN175" s="77">
        <v>41050</v>
      </c>
      <c r="AO175" s="78">
        <v>275</v>
      </c>
      <c r="AP175" s="280">
        <v>40963</v>
      </c>
      <c r="AQ175" s="153">
        <v>1</v>
      </c>
      <c r="AR175" s="177">
        <v>0</v>
      </c>
      <c r="AS175" s="328"/>
      <c r="AT175" s="79"/>
      <c r="AU175" s="315"/>
      <c r="AV175" s="178" t="s">
        <v>425</v>
      </c>
      <c r="AW175" s="81"/>
      <c r="AX175" s="82"/>
      <c r="AY175" s="315"/>
      <c r="AZ175" s="178" t="s">
        <v>422</v>
      </c>
      <c r="BA175" s="84"/>
      <c r="BB175" s="85"/>
    </row>
    <row r="176" spans="1:56" ht="12.75" x14ac:dyDescent="0.25">
      <c r="A176" s="146">
        <v>3</v>
      </c>
      <c r="B176" s="136" t="s">
        <v>25</v>
      </c>
      <c r="C176" s="319" t="s">
        <v>424</v>
      </c>
      <c r="D176" s="138"/>
      <c r="E176" s="139">
        <v>1</v>
      </c>
      <c r="F176" s="322">
        <v>8</v>
      </c>
      <c r="G176" s="288">
        <v>1</v>
      </c>
      <c r="H176" s="142">
        <v>41000</v>
      </c>
      <c r="I176" s="210">
        <v>40655</v>
      </c>
      <c r="J176" s="201">
        <v>110012</v>
      </c>
      <c r="K176" s="320" t="s">
        <v>495</v>
      </c>
      <c r="L176" s="147" t="s">
        <v>416</v>
      </c>
      <c r="M176" s="147" t="s">
        <v>426</v>
      </c>
      <c r="N176" s="553">
        <v>60</v>
      </c>
      <c r="O176" s="553">
        <v>1944</v>
      </c>
      <c r="P176" s="553">
        <v>37.75</v>
      </c>
      <c r="Q176" s="143">
        <v>133</v>
      </c>
      <c r="R176" s="136">
        <v>2</v>
      </c>
      <c r="S176" s="148">
        <v>1.0066666666666668</v>
      </c>
      <c r="T176" s="149">
        <v>64.8</v>
      </c>
      <c r="U176" s="136">
        <v>50</v>
      </c>
      <c r="V176" s="136">
        <v>50</v>
      </c>
      <c r="W176" s="136">
        <v>5</v>
      </c>
      <c r="X176" s="136">
        <v>1</v>
      </c>
      <c r="Y176" s="573">
        <v>125.83333333333334</v>
      </c>
      <c r="Z176" s="573">
        <v>25.166666666666664</v>
      </c>
      <c r="AA176" s="574">
        <v>144.70833333333334</v>
      </c>
      <c r="AB176" s="573">
        <v>28.941666666666663</v>
      </c>
      <c r="AC176" s="152" t="s">
        <v>830</v>
      </c>
      <c r="AD176" s="183">
        <v>40775</v>
      </c>
      <c r="AE176" s="202">
        <v>40782</v>
      </c>
      <c r="AF176" s="202">
        <v>40819</v>
      </c>
      <c r="AG176" s="586">
        <v>30</v>
      </c>
      <c r="AH176" s="202">
        <v>40821</v>
      </c>
      <c r="AI176" s="586">
        <v>144</v>
      </c>
      <c r="AJ176" s="202">
        <v>40856</v>
      </c>
      <c r="AK176" s="202">
        <v>40969</v>
      </c>
      <c r="AL176" s="202">
        <v>40934</v>
      </c>
      <c r="AM176" s="426">
        <v>0</v>
      </c>
      <c r="AN176" s="77">
        <v>7</v>
      </c>
      <c r="AO176" s="78">
        <v>-40768</v>
      </c>
      <c r="AP176" s="280">
        <v>40963</v>
      </c>
      <c r="AQ176" s="153">
        <v>1</v>
      </c>
      <c r="AR176" s="177">
        <v>0</v>
      </c>
      <c r="AS176" s="328"/>
      <c r="AT176" s="79"/>
      <c r="AU176" s="315"/>
      <c r="AV176" s="178" t="s">
        <v>416</v>
      </c>
      <c r="AW176" s="81"/>
      <c r="AX176" s="82"/>
      <c r="AY176" s="315"/>
      <c r="AZ176" s="178" t="s">
        <v>426</v>
      </c>
      <c r="BA176" s="84"/>
      <c r="BB176" s="85"/>
    </row>
    <row r="177" spans="1:56" ht="12.75" x14ac:dyDescent="0.25">
      <c r="A177" s="257">
        <v>3</v>
      </c>
      <c r="B177" s="250" t="s">
        <v>25</v>
      </c>
      <c r="C177" s="299" t="s">
        <v>292</v>
      </c>
      <c r="D177" s="258">
        <v>2</v>
      </c>
      <c r="E177" s="259">
        <v>23</v>
      </c>
      <c r="F177" s="282">
        <v>9</v>
      </c>
      <c r="G177" s="290">
        <v>1</v>
      </c>
      <c r="H177" s="260">
        <v>41000</v>
      </c>
      <c r="I177" s="261">
        <v>40646</v>
      </c>
      <c r="J177" s="201">
        <v>110000</v>
      </c>
      <c r="K177" s="262" t="s">
        <v>490</v>
      </c>
      <c r="L177" s="147" t="s">
        <v>297</v>
      </c>
      <c r="M177" s="147" t="s">
        <v>298</v>
      </c>
      <c r="N177" s="553">
        <v>60</v>
      </c>
      <c r="O177" s="553">
        <v>1944</v>
      </c>
      <c r="P177" s="553">
        <v>37.75</v>
      </c>
      <c r="Q177" s="263">
        <v>133</v>
      </c>
      <c r="R177" s="264">
        <v>46</v>
      </c>
      <c r="S177" s="148">
        <v>26.047500000000003</v>
      </c>
      <c r="T177" s="149">
        <v>1490.4</v>
      </c>
      <c r="U177" s="136">
        <v>50</v>
      </c>
      <c r="V177" s="136">
        <v>50</v>
      </c>
      <c r="W177" s="250">
        <v>5</v>
      </c>
      <c r="X177" s="250">
        <v>1</v>
      </c>
      <c r="Y177" s="573">
        <v>2894.166666666667</v>
      </c>
      <c r="Z177" s="573">
        <v>578.83333333333326</v>
      </c>
      <c r="AA177" s="574">
        <v>3328.291666666667</v>
      </c>
      <c r="AB177" s="573">
        <v>665.65833333333319</v>
      </c>
      <c r="AC177" s="152" t="s">
        <v>829</v>
      </c>
      <c r="AD177" s="183">
        <v>40775</v>
      </c>
      <c r="AE177" s="202">
        <v>40782</v>
      </c>
      <c r="AF177" s="202">
        <v>40819</v>
      </c>
      <c r="AG177" s="586">
        <v>690</v>
      </c>
      <c r="AH177" s="202">
        <v>40821</v>
      </c>
      <c r="AI177" s="586">
        <v>2760</v>
      </c>
      <c r="AJ177" s="202">
        <v>40854</v>
      </c>
      <c r="AK177" s="202">
        <v>40969</v>
      </c>
      <c r="AL177" s="202">
        <v>40927</v>
      </c>
      <c r="AM177" s="202">
        <v>41043</v>
      </c>
      <c r="AN177" s="77">
        <v>41050</v>
      </c>
      <c r="AO177" s="78">
        <v>275</v>
      </c>
      <c r="AP177" s="280">
        <v>40963</v>
      </c>
      <c r="AQ177" s="153">
        <v>30</v>
      </c>
      <c r="AR177" s="180">
        <v>7</v>
      </c>
      <c r="AS177" s="177"/>
      <c r="AT177" s="180"/>
      <c r="AU177" s="323"/>
      <c r="AV177" s="178" t="s">
        <v>297</v>
      </c>
      <c r="AW177" s="75"/>
      <c r="AX177" s="266"/>
      <c r="AY177" s="324"/>
      <c r="AZ177" s="178" t="s">
        <v>298</v>
      </c>
      <c r="BA177" s="75"/>
      <c r="BB177" s="266"/>
      <c r="BC177" s="275"/>
    </row>
    <row r="178" spans="1:56" ht="12.75" x14ac:dyDescent="0.25">
      <c r="A178" s="257">
        <v>3</v>
      </c>
      <c r="B178" s="136" t="s">
        <v>25</v>
      </c>
      <c r="C178" s="299" t="s">
        <v>577</v>
      </c>
      <c r="D178" s="258"/>
      <c r="E178" s="259">
        <v>1</v>
      </c>
      <c r="F178" s="282">
        <v>8</v>
      </c>
      <c r="G178" s="290"/>
      <c r="H178" s="260">
        <v>41091</v>
      </c>
      <c r="I178" s="261">
        <v>40800</v>
      </c>
      <c r="J178" s="201">
        <v>111391</v>
      </c>
      <c r="K178" s="331">
        <v>40829</v>
      </c>
      <c r="L178" s="147" t="s">
        <v>585</v>
      </c>
      <c r="M178" s="147" t="s">
        <v>592</v>
      </c>
      <c r="N178" s="553">
        <v>60</v>
      </c>
      <c r="O178" s="553">
        <v>1944</v>
      </c>
      <c r="P178" s="553">
        <v>37.75</v>
      </c>
      <c r="Q178" s="263">
        <v>134</v>
      </c>
      <c r="R178" s="264">
        <v>2</v>
      </c>
      <c r="S178" s="148">
        <v>1.0066666666666668</v>
      </c>
      <c r="T178" s="149">
        <v>64.8</v>
      </c>
      <c r="U178" s="136">
        <v>50</v>
      </c>
      <c r="V178" s="136">
        <v>50</v>
      </c>
      <c r="W178" s="136">
        <v>5</v>
      </c>
      <c r="X178" s="136">
        <v>1</v>
      </c>
      <c r="Y178" s="573">
        <v>125.83333333333334</v>
      </c>
      <c r="Z178" s="573">
        <v>25.166666666666664</v>
      </c>
      <c r="AA178" s="574">
        <v>144.70833333333334</v>
      </c>
      <c r="AB178" s="573">
        <v>28.941666666666663</v>
      </c>
      <c r="AC178" s="152" t="s">
        <v>830</v>
      </c>
      <c r="AD178" s="183">
        <v>40833</v>
      </c>
      <c r="AE178" s="202">
        <v>40840</v>
      </c>
      <c r="AF178" s="202">
        <v>40871</v>
      </c>
      <c r="AG178" s="586">
        <v>34</v>
      </c>
      <c r="AH178" s="202">
        <v>40875</v>
      </c>
      <c r="AI178" s="586">
        <v>156</v>
      </c>
      <c r="AJ178" s="202">
        <v>40921</v>
      </c>
      <c r="AK178" s="202">
        <v>41010</v>
      </c>
      <c r="AL178" s="202">
        <v>41003</v>
      </c>
      <c r="AM178" s="202">
        <v>41036</v>
      </c>
      <c r="AN178" s="77">
        <v>41043</v>
      </c>
      <c r="AO178" s="78">
        <v>210</v>
      </c>
      <c r="AP178" s="142"/>
      <c r="AQ178" s="153"/>
      <c r="AR178" s="177" t="s">
        <v>831</v>
      </c>
      <c r="AS178" s="79"/>
      <c r="AT178" s="178" t="s">
        <v>585</v>
      </c>
      <c r="AU178" s="80"/>
      <c r="AV178" s="81"/>
      <c r="AW178" s="82"/>
      <c r="AX178" s="178" t="s">
        <v>592</v>
      </c>
      <c r="AY178" s="83"/>
      <c r="AZ178" s="84"/>
      <c r="BA178" s="85"/>
      <c r="BD178" s="103"/>
    </row>
    <row r="179" spans="1:56" ht="12.75" x14ac:dyDescent="0.25">
      <c r="A179" s="257">
        <v>3</v>
      </c>
      <c r="B179" s="136" t="s">
        <v>25</v>
      </c>
      <c r="C179" s="299" t="s">
        <v>578</v>
      </c>
      <c r="D179" s="258"/>
      <c r="E179" s="259">
        <v>1</v>
      </c>
      <c r="F179" s="282">
        <v>8</v>
      </c>
      <c r="G179" s="290"/>
      <c r="H179" s="260">
        <v>41091</v>
      </c>
      <c r="I179" s="261">
        <v>40800</v>
      </c>
      <c r="J179" s="201">
        <v>111392</v>
      </c>
      <c r="K179" s="331">
        <v>40829</v>
      </c>
      <c r="L179" s="147" t="s">
        <v>586</v>
      </c>
      <c r="M179" s="147" t="s">
        <v>593</v>
      </c>
      <c r="N179" s="553">
        <v>60</v>
      </c>
      <c r="O179" s="553">
        <v>1944</v>
      </c>
      <c r="P179" s="553">
        <v>37.75</v>
      </c>
      <c r="Q179" s="263">
        <v>134</v>
      </c>
      <c r="R179" s="264">
        <v>2</v>
      </c>
      <c r="S179" s="148">
        <v>1.0066666666666668</v>
      </c>
      <c r="T179" s="149">
        <v>64.8</v>
      </c>
      <c r="U179" s="136">
        <v>50</v>
      </c>
      <c r="V179" s="136">
        <v>50</v>
      </c>
      <c r="W179" s="136">
        <v>5</v>
      </c>
      <c r="X179" s="136">
        <v>1</v>
      </c>
      <c r="Y179" s="573">
        <v>125.83333333333334</v>
      </c>
      <c r="Z179" s="573">
        <v>25.166666666666664</v>
      </c>
      <c r="AA179" s="574">
        <v>144.70833333333334</v>
      </c>
      <c r="AB179" s="573">
        <v>28.941666666666663</v>
      </c>
      <c r="AC179" s="152" t="s">
        <v>830</v>
      </c>
      <c r="AD179" s="183">
        <v>40833</v>
      </c>
      <c r="AE179" s="202">
        <v>40840</v>
      </c>
      <c r="AF179" s="202">
        <v>40871</v>
      </c>
      <c r="AG179" s="586">
        <v>34</v>
      </c>
      <c r="AH179" s="202">
        <v>40875</v>
      </c>
      <c r="AI179" s="586">
        <v>156</v>
      </c>
      <c r="AJ179" s="202">
        <v>40921</v>
      </c>
      <c r="AK179" s="202">
        <v>41010</v>
      </c>
      <c r="AL179" s="202">
        <v>41003</v>
      </c>
      <c r="AM179" s="202">
        <v>41036</v>
      </c>
      <c r="AN179" s="77">
        <v>41043</v>
      </c>
      <c r="AO179" s="78">
        <v>210</v>
      </c>
      <c r="AP179" s="142"/>
      <c r="AQ179" s="153"/>
      <c r="AR179" s="177" t="s">
        <v>831</v>
      </c>
      <c r="AS179" s="79"/>
      <c r="AT179" s="178" t="s">
        <v>586</v>
      </c>
      <c r="AU179" s="80"/>
      <c r="AV179" s="81"/>
      <c r="AW179" s="82"/>
      <c r="AX179" s="178" t="s">
        <v>593</v>
      </c>
      <c r="AY179" s="83"/>
      <c r="AZ179" s="84"/>
      <c r="BA179" s="85"/>
      <c r="BD179" s="103"/>
    </row>
    <row r="180" spans="1:56" ht="12.75" x14ac:dyDescent="0.25">
      <c r="A180" s="257">
        <v>3</v>
      </c>
      <c r="B180" s="136" t="s">
        <v>25</v>
      </c>
      <c r="C180" s="299" t="s">
        <v>579</v>
      </c>
      <c r="D180" s="258"/>
      <c r="E180" s="259">
        <v>1</v>
      </c>
      <c r="F180" s="282">
        <v>8</v>
      </c>
      <c r="G180" s="290"/>
      <c r="H180" s="260">
        <v>41091</v>
      </c>
      <c r="I180" s="261">
        <v>40800</v>
      </c>
      <c r="J180" s="201">
        <v>111393</v>
      </c>
      <c r="K180" s="331">
        <v>40829</v>
      </c>
      <c r="L180" s="147" t="s">
        <v>587</v>
      </c>
      <c r="M180" s="147" t="s">
        <v>594</v>
      </c>
      <c r="N180" s="553">
        <v>60</v>
      </c>
      <c r="O180" s="553">
        <v>1944</v>
      </c>
      <c r="P180" s="553">
        <v>37.75</v>
      </c>
      <c r="Q180" s="263">
        <v>134</v>
      </c>
      <c r="R180" s="264">
        <v>2</v>
      </c>
      <c r="S180" s="148">
        <v>1.0066666666666668</v>
      </c>
      <c r="T180" s="149">
        <v>64.8</v>
      </c>
      <c r="U180" s="136">
        <v>50</v>
      </c>
      <c r="V180" s="136">
        <v>50</v>
      </c>
      <c r="W180" s="136">
        <v>5</v>
      </c>
      <c r="X180" s="136">
        <v>1</v>
      </c>
      <c r="Y180" s="573">
        <v>125.83333333333334</v>
      </c>
      <c r="Z180" s="573">
        <v>25.166666666666664</v>
      </c>
      <c r="AA180" s="574">
        <v>144.70833333333334</v>
      </c>
      <c r="AB180" s="573">
        <v>28.941666666666663</v>
      </c>
      <c r="AC180" s="152" t="s">
        <v>830</v>
      </c>
      <c r="AD180" s="183">
        <v>40833</v>
      </c>
      <c r="AE180" s="202">
        <v>40840</v>
      </c>
      <c r="AF180" s="202">
        <v>40871</v>
      </c>
      <c r="AG180" s="586">
        <v>34</v>
      </c>
      <c r="AH180" s="202">
        <v>40875</v>
      </c>
      <c r="AI180" s="586">
        <v>156</v>
      </c>
      <c r="AJ180" s="202">
        <v>40921</v>
      </c>
      <c r="AK180" s="202">
        <v>41010</v>
      </c>
      <c r="AL180" s="202">
        <v>41003</v>
      </c>
      <c r="AM180" s="202">
        <v>41036</v>
      </c>
      <c r="AN180" s="77">
        <v>41043</v>
      </c>
      <c r="AO180" s="78">
        <v>210</v>
      </c>
      <c r="AP180" s="142"/>
      <c r="AQ180" s="153"/>
      <c r="AR180" s="177" t="s">
        <v>831</v>
      </c>
      <c r="AS180" s="79"/>
      <c r="AT180" s="178" t="s">
        <v>587</v>
      </c>
      <c r="AU180" s="80"/>
      <c r="AV180" s="81"/>
      <c r="AW180" s="82"/>
      <c r="AX180" s="178" t="s">
        <v>594</v>
      </c>
      <c r="AY180" s="83"/>
      <c r="AZ180" s="84"/>
      <c r="BA180" s="85"/>
      <c r="BD180" s="103"/>
    </row>
    <row r="181" spans="1:56" s="100" customFormat="1" ht="12.75" x14ac:dyDescent="0.25">
      <c r="A181" s="257">
        <v>3</v>
      </c>
      <c r="B181" s="136" t="s">
        <v>25</v>
      </c>
      <c r="C181" s="299" t="s">
        <v>580</v>
      </c>
      <c r="D181" s="258"/>
      <c r="E181" s="259">
        <v>1</v>
      </c>
      <c r="F181" s="282">
        <v>8</v>
      </c>
      <c r="G181" s="290"/>
      <c r="H181" s="260">
        <v>41091</v>
      </c>
      <c r="I181" s="261">
        <v>40800</v>
      </c>
      <c r="J181" s="201">
        <v>111394</v>
      </c>
      <c r="K181" s="331">
        <v>40829</v>
      </c>
      <c r="L181" s="147" t="s">
        <v>588</v>
      </c>
      <c r="M181" s="147" t="s">
        <v>593</v>
      </c>
      <c r="N181" s="553">
        <v>60</v>
      </c>
      <c r="O181" s="553">
        <v>1944</v>
      </c>
      <c r="P181" s="553">
        <v>37.75</v>
      </c>
      <c r="Q181" s="263">
        <v>134</v>
      </c>
      <c r="R181" s="264">
        <v>2</v>
      </c>
      <c r="S181" s="148">
        <v>1.0737777777777777</v>
      </c>
      <c r="T181" s="149">
        <v>64.8</v>
      </c>
      <c r="U181" s="136">
        <v>50</v>
      </c>
      <c r="V181" s="136">
        <v>50</v>
      </c>
      <c r="W181" s="136">
        <v>8</v>
      </c>
      <c r="X181" s="136">
        <v>1</v>
      </c>
      <c r="Y181" s="573">
        <v>134.22222222222223</v>
      </c>
      <c r="Z181" s="573">
        <v>16.777777777777779</v>
      </c>
      <c r="AA181" s="574">
        <v>154.35555555555555</v>
      </c>
      <c r="AB181" s="573">
        <v>19.294444444444444</v>
      </c>
      <c r="AC181" s="152" t="s">
        <v>830</v>
      </c>
      <c r="AD181" s="183">
        <v>40833</v>
      </c>
      <c r="AE181" s="202">
        <v>40840</v>
      </c>
      <c r="AF181" s="202">
        <v>40871</v>
      </c>
      <c r="AG181" s="586">
        <v>34</v>
      </c>
      <c r="AH181" s="202">
        <v>40875</v>
      </c>
      <c r="AI181" s="586">
        <v>156</v>
      </c>
      <c r="AJ181" s="202">
        <v>40921</v>
      </c>
      <c r="AK181" s="202">
        <v>41010</v>
      </c>
      <c r="AL181" s="202">
        <v>41003</v>
      </c>
      <c r="AM181" s="202">
        <v>41036</v>
      </c>
      <c r="AN181" s="77">
        <v>41043</v>
      </c>
      <c r="AO181" s="78">
        <v>210</v>
      </c>
      <c r="AP181" s="142"/>
      <c r="AQ181" s="153"/>
      <c r="AR181" s="177" t="s">
        <v>831</v>
      </c>
      <c r="AS181" s="79"/>
      <c r="AT181" s="178" t="s">
        <v>588</v>
      </c>
      <c r="AU181" s="80"/>
      <c r="AV181" s="81"/>
      <c r="AW181" s="82"/>
      <c r="AX181" s="178" t="s">
        <v>593</v>
      </c>
      <c r="AY181" s="83"/>
      <c r="AZ181" s="84"/>
      <c r="BA181" s="85"/>
      <c r="BB181" s="97"/>
      <c r="BC181" s="97"/>
    </row>
    <row r="182" spans="1:56" ht="12.75" x14ac:dyDescent="0.25">
      <c r="A182" s="257">
        <v>3</v>
      </c>
      <c r="B182" s="136" t="s">
        <v>25</v>
      </c>
      <c r="C182" s="299" t="s">
        <v>581</v>
      </c>
      <c r="D182" s="258"/>
      <c r="E182" s="259">
        <v>1</v>
      </c>
      <c r="F182" s="282">
        <v>8</v>
      </c>
      <c r="G182" s="290"/>
      <c r="H182" s="260">
        <v>41091</v>
      </c>
      <c r="I182" s="261">
        <v>40800</v>
      </c>
      <c r="J182" s="201">
        <v>111395</v>
      </c>
      <c r="K182" s="331">
        <v>40829</v>
      </c>
      <c r="L182" s="147" t="s">
        <v>589</v>
      </c>
      <c r="M182" s="147" t="s">
        <v>595</v>
      </c>
      <c r="N182" s="553">
        <v>60</v>
      </c>
      <c r="O182" s="553">
        <v>1944</v>
      </c>
      <c r="P182" s="553">
        <v>37.75</v>
      </c>
      <c r="Q182" s="263">
        <v>134</v>
      </c>
      <c r="R182" s="264">
        <v>2</v>
      </c>
      <c r="S182" s="148">
        <v>1.0066666666666668</v>
      </c>
      <c r="T182" s="149">
        <v>64.8</v>
      </c>
      <c r="U182" s="136">
        <v>50</v>
      </c>
      <c r="V182" s="136">
        <v>50</v>
      </c>
      <c r="W182" s="136">
        <v>5</v>
      </c>
      <c r="X182" s="136">
        <v>1</v>
      </c>
      <c r="Y182" s="573">
        <v>125.83333333333334</v>
      </c>
      <c r="Z182" s="573">
        <v>25.166666666666664</v>
      </c>
      <c r="AA182" s="574">
        <v>144.70833333333334</v>
      </c>
      <c r="AB182" s="573">
        <v>28.941666666666663</v>
      </c>
      <c r="AC182" s="152" t="s">
        <v>830</v>
      </c>
      <c r="AD182" s="183">
        <v>40833</v>
      </c>
      <c r="AE182" s="202">
        <v>40840</v>
      </c>
      <c r="AF182" s="202">
        <v>40871</v>
      </c>
      <c r="AG182" s="586">
        <v>31</v>
      </c>
      <c r="AH182" s="202">
        <v>40875</v>
      </c>
      <c r="AI182" s="586">
        <v>156</v>
      </c>
      <c r="AJ182" s="202">
        <v>40921</v>
      </c>
      <c r="AK182" s="202">
        <v>41010</v>
      </c>
      <c r="AL182" s="202">
        <v>41003</v>
      </c>
      <c r="AM182" s="202">
        <v>41036</v>
      </c>
      <c r="AN182" s="77">
        <v>41043</v>
      </c>
      <c r="AO182" s="78">
        <v>210</v>
      </c>
      <c r="AP182" s="142"/>
      <c r="AQ182" s="153"/>
      <c r="AR182" s="177" t="s">
        <v>831</v>
      </c>
      <c r="AS182" s="79"/>
      <c r="AT182" s="178" t="s">
        <v>589</v>
      </c>
      <c r="AU182" s="80"/>
      <c r="AV182" s="81"/>
      <c r="AW182" s="82"/>
      <c r="AX182" s="178" t="s">
        <v>595</v>
      </c>
      <c r="AY182" s="83"/>
      <c r="AZ182" s="84"/>
      <c r="BA182" s="85"/>
    </row>
    <row r="183" spans="1:56" s="100" customFormat="1" ht="12.75" x14ac:dyDescent="0.25">
      <c r="A183" s="257">
        <v>3</v>
      </c>
      <c r="B183" s="136" t="s">
        <v>25</v>
      </c>
      <c r="C183" s="299" t="s">
        <v>582</v>
      </c>
      <c r="D183" s="258"/>
      <c r="E183" s="259">
        <v>1</v>
      </c>
      <c r="F183" s="282">
        <v>8</v>
      </c>
      <c r="G183" s="290"/>
      <c r="H183" s="260">
        <v>41091</v>
      </c>
      <c r="I183" s="261">
        <v>40800</v>
      </c>
      <c r="J183" s="201">
        <v>111396</v>
      </c>
      <c r="K183" s="331">
        <v>40829</v>
      </c>
      <c r="L183" s="147" t="s">
        <v>590</v>
      </c>
      <c r="M183" s="147" t="s">
        <v>596</v>
      </c>
      <c r="N183" s="553">
        <v>60</v>
      </c>
      <c r="O183" s="553">
        <v>1944</v>
      </c>
      <c r="P183" s="553">
        <v>37.75</v>
      </c>
      <c r="Q183" s="263">
        <v>134</v>
      </c>
      <c r="R183" s="264">
        <v>2</v>
      </c>
      <c r="S183" s="148">
        <v>1.0066666666666668</v>
      </c>
      <c r="T183" s="149">
        <v>64.8</v>
      </c>
      <c r="U183" s="136">
        <v>50</v>
      </c>
      <c r="V183" s="136">
        <v>50</v>
      </c>
      <c r="W183" s="136">
        <v>5</v>
      </c>
      <c r="X183" s="136">
        <v>1</v>
      </c>
      <c r="Y183" s="573">
        <v>125.83333333333334</v>
      </c>
      <c r="Z183" s="573">
        <v>25.166666666666664</v>
      </c>
      <c r="AA183" s="574">
        <v>144.70833333333334</v>
      </c>
      <c r="AB183" s="573">
        <v>28.941666666666663</v>
      </c>
      <c r="AC183" s="152" t="s">
        <v>830</v>
      </c>
      <c r="AD183" s="183">
        <v>40833</v>
      </c>
      <c r="AE183" s="202">
        <v>40840</v>
      </c>
      <c r="AF183" s="202">
        <v>40871</v>
      </c>
      <c r="AG183" s="586">
        <v>30</v>
      </c>
      <c r="AH183" s="202">
        <v>40875</v>
      </c>
      <c r="AI183" s="586">
        <v>156</v>
      </c>
      <c r="AJ183" s="202">
        <v>40921</v>
      </c>
      <c r="AK183" s="202">
        <v>41010</v>
      </c>
      <c r="AL183" s="202">
        <v>41003</v>
      </c>
      <c r="AM183" s="202">
        <v>41036</v>
      </c>
      <c r="AN183" s="77">
        <v>41043</v>
      </c>
      <c r="AO183" s="78">
        <v>210</v>
      </c>
      <c r="AP183" s="142"/>
      <c r="AQ183" s="153"/>
      <c r="AR183" s="177" t="s">
        <v>831</v>
      </c>
      <c r="AS183" s="79"/>
      <c r="AT183" s="178" t="s">
        <v>590</v>
      </c>
      <c r="AU183" s="80"/>
      <c r="AV183" s="81"/>
      <c r="AW183" s="82"/>
      <c r="AX183" s="178" t="s">
        <v>596</v>
      </c>
      <c r="AY183" s="83"/>
      <c r="AZ183" s="84"/>
      <c r="BA183" s="85"/>
      <c r="BB183" s="97"/>
      <c r="BC183" s="97"/>
    </row>
    <row r="184" spans="1:56" ht="12.75" x14ac:dyDescent="0.25">
      <c r="A184" s="257">
        <v>3</v>
      </c>
      <c r="B184" s="136" t="s">
        <v>25</v>
      </c>
      <c r="C184" s="299" t="s">
        <v>583</v>
      </c>
      <c r="D184" s="258"/>
      <c r="E184" s="259">
        <v>1</v>
      </c>
      <c r="F184" s="282">
        <v>8</v>
      </c>
      <c r="G184" s="290"/>
      <c r="H184" s="260">
        <v>41091</v>
      </c>
      <c r="I184" s="261">
        <v>40800</v>
      </c>
      <c r="J184" s="201">
        <v>111397</v>
      </c>
      <c r="K184" s="331">
        <v>40829</v>
      </c>
      <c r="L184" s="147" t="s">
        <v>591</v>
      </c>
      <c r="M184" s="147" t="s">
        <v>597</v>
      </c>
      <c r="N184" s="553">
        <v>60</v>
      </c>
      <c r="O184" s="553">
        <v>1944</v>
      </c>
      <c r="P184" s="553">
        <v>37.75</v>
      </c>
      <c r="Q184" s="263">
        <v>134</v>
      </c>
      <c r="R184" s="264">
        <v>2</v>
      </c>
      <c r="S184" s="148">
        <v>1.0066666666666668</v>
      </c>
      <c r="T184" s="149">
        <v>64.8</v>
      </c>
      <c r="U184" s="136">
        <v>50</v>
      </c>
      <c r="V184" s="136">
        <v>50</v>
      </c>
      <c r="W184" s="136">
        <v>5</v>
      </c>
      <c r="X184" s="136">
        <v>1</v>
      </c>
      <c r="Y184" s="573">
        <v>125.83333333333334</v>
      </c>
      <c r="Z184" s="573">
        <v>25.166666666666664</v>
      </c>
      <c r="AA184" s="574">
        <v>144.70833333333334</v>
      </c>
      <c r="AB184" s="573">
        <v>28.941666666666663</v>
      </c>
      <c r="AC184" s="152" t="s">
        <v>830</v>
      </c>
      <c r="AD184" s="183">
        <v>40833</v>
      </c>
      <c r="AE184" s="202">
        <v>40840</v>
      </c>
      <c r="AF184" s="202">
        <v>40871</v>
      </c>
      <c r="AG184" s="586">
        <v>34</v>
      </c>
      <c r="AH184" s="202">
        <v>40875</v>
      </c>
      <c r="AI184" s="586">
        <v>156</v>
      </c>
      <c r="AJ184" s="202">
        <v>40921</v>
      </c>
      <c r="AK184" s="202">
        <v>41010</v>
      </c>
      <c r="AL184" s="202">
        <v>41003</v>
      </c>
      <c r="AM184" s="202">
        <v>41036</v>
      </c>
      <c r="AN184" s="77">
        <v>41043</v>
      </c>
      <c r="AO184" s="78">
        <v>210</v>
      </c>
      <c r="AP184" s="142"/>
      <c r="AQ184" s="153"/>
      <c r="AR184" s="177" t="s">
        <v>831</v>
      </c>
      <c r="AS184" s="79"/>
      <c r="AT184" s="178" t="s">
        <v>591</v>
      </c>
      <c r="AU184" s="80"/>
      <c r="AV184" s="81"/>
      <c r="AW184" s="82"/>
      <c r="AX184" s="178" t="s">
        <v>597</v>
      </c>
      <c r="AY184" s="83"/>
      <c r="AZ184" s="84"/>
      <c r="BA184" s="85"/>
    </row>
    <row r="185" spans="1:56" ht="12.75" x14ac:dyDescent="0.25">
      <c r="A185" s="257">
        <v>3</v>
      </c>
      <c r="B185" s="136" t="s">
        <v>25</v>
      </c>
      <c r="C185" s="299" t="s">
        <v>584</v>
      </c>
      <c r="D185" s="258"/>
      <c r="E185" s="259">
        <v>1</v>
      </c>
      <c r="F185" s="282">
        <v>8</v>
      </c>
      <c r="G185" s="290"/>
      <c r="H185" s="260">
        <v>41091</v>
      </c>
      <c r="I185" s="261">
        <v>40800</v>
      </c>
      <c r="J185" s="201">
        <v>111398</v>
      </c>
      <c r="K185" s="331">
        <v>40829</v>
      </c>
      <c r="L185" s="147" t="s">
        <v>591</v>
      </c>
      <c r="M185" s="147" t="s">
        <v>596</v>
      </c>
      <c r="N185" s="553">
        <v>60</v>
      </c>
      <c r="O185" s="553">
        <v>1944</v>
      </c>
      <c r="P185" s="553">
        <v>37.75</v>
      </c>
      <c r="Q185" s="263">
        <v>134</v>
      </c>
      <c r="R185" s="264">
        <v>2</v>
      </c>
      <c r="S185" s="148">
        <v>1.0066666666666668</v>
      </c>
      <c r="T185" s="149">
        <v>64.8</v>
      </c>
      <c r="U185" s="136">
        <v>50</v>
      </c>
      <c r="V185" s="136">
        <v>50</v>
      </c>
      <c r="W185" s="136">
        <v>5</v>
      </c>
      <c r="X185" s="136">
        <v>1</v>
      </c>
      <c r="Y185" s="573">
        <v>125.83333333333334</v>
      </c>
      <c r="Z185" s="573">
        <v>25.166666666666664</v>
      </c>
      <c r="AA185" s="574">
        <v>144.70833333333334</v>
      </c>
      <c r="AB185" s="573">
        <v>28.941666666666663</v>
      </c>
      <c r="AC185" s="152" t="s">
        <v>830</v>
      </c>
      <c r="AD185" s="183">
        <v>40833</v>
      </c>
      <c r="AE185" s="202">
        <v>40840</v>
      </c>
      <c r="AF185" s="202">
        <v>40871</v>
      </c>
      <c r="AG185" s="586">
        <v>34</v>
      </c>
      <c r="AH185" s="202">
        <v>40875</v>
      </c>
      <c r="AI185" s="586">
        <v>156</v>
      </c>
      <c r="AJ185" s="202">
        <v>40921</v>
      </c>
      <c r="AK185" s="202">
        <v>41010</v>
      </c>
      <c r="AL185" s="202">
        <v>41003</v>
      </c>
      <c r="AM185" s="202">
        <v>41036</v>
      </c>
      <c r="AN185" s="77">
        <v>41043</v>
      </c>
      <c r="AO185" s="78">
        <v>210</v>
      </c>
      <c r="AP185" s="142"/>
      <c r="AQ185" s="153"/>
      <c r="AR185" s="177" t="s">
        <v>831</v>
      </c>
      <c r="AS185" s="79"/>
      <c r="AT185" s="178" t="s">
        <v>591</v>
      </c>
      <c r="AU185" s="80"/>
      <c r="AV185" s="81"/>
      <c r="AW185" s="82"/>
      <c r="AX185" s="178" t="s">
        <v>596</v>
      </c>
      <c r="AY185" s="83"/>
      <c r="AZ185" s="84"/>
      <c r="BA185" s="85"/>
    </row>
    <row r="186" spans="1:56" ht="12.75" x14ac:dyDescent="0.25">
      <c r="A186" s="257">
        <v>3</v>
      </c>
      <c r="B186" s="250" t="s">
        <v>25</v>
      </c>
      <c r="C186" s="205" t="s">
        <v>285</v>
      </c>
      <c r="D186" s="258">
        <v>-1</v>
      </c>
      <c r="E186" s="259">
        <v>30</v>
      </c>
      <c r="F186" s="75">
        <v>11</v>
      </c>
      <c r="G186" s="290">
        <v>1</v>
      </c>
      <c r="H186" s="260">
        <v>41061</v>
      </c>
      <c r="I186" s="261">
        <v>40800</v>
      </c>
      <c r="J186" s="201">
        <v>11387</v>
      </c>
      <c r="K186" s="331">
        <v>40829</v>
      </c>
      <c r="L186" s="147" t="s">
        <v>286</v>
      </c>
      <c r="M186" s="147" t="s">
        <v>288</v>
      </c>
      <c r="N186" s="553">
        <v>60</v>
      </c>
      <c r="O186" s="553">
        <v>1944</v>
      </c>
      <c r="P186" s="553">
        <v>37.75</v>
      </c>
      <c r="Q186" s="263">
        <v>134</v>
      </c>
      <c r="R186" s="264">
        <v>44</v>
      </c>
      <c r="S186" s="148">
        <v>30.451666666666668</v>
      </c>
      <c r="T186" s="149">
        <v>1425.6</v>
      </c>
      <c r="U186" s="136">
        <v>50</v>
      </c>
      <c r="V186" s="136">
        <v>50</v>
      </c>
      <c r="W186" s="250">
        <v>5</v>
      </c>
      <c r="X186" s="250">
        <v>1</v>
      </c>
      <c r="Y186" s="573">
        <v>2768.3333333333335</v>
      </c>
      <c r="Z186" s="573">
        <v>553.66666666666663</v>
      </c>
      <c r="AA186" s="574">
        <v>3183.5833333333335</v>
      </c>
      <c r="AB186" s="573">
        <v>636.71666666666658</v>
      </c>
      <c r="AC186" s="152" t="s">
        <v>830</v>
      </c>
      <c r="AD186" s="183">
        <v>40833</v>
      </c>
      <c r="AE186" s="202">
        <v>40840</v>
      </c>
      <c r="AF186" s="202">
        <v>40871</v>
      </c>
      <c r="AG186" s="586">
        <v>792</v>
      </c>
      <c r="AH186" s="202">
        <v>40875</v>
      </c>
      <c r="AI186" s="586">
        <v>3412</v>
      </c>
      <c r="AJ186" s="202">
        <v>40921</v>
      </c>
      <c r="AK186" s="202">
        <v>41010</v>
      </c>
      <c r="AL186" s="202">
        <v>40983</v>
      </c>
      <c r="AM186" s="202">
        <v>41036</v>
      </c>
      <c r="AN186" s="77">
        <v>41043</v>
      </c>
      <c r="AO186" s="78">
        <v>210</v>
      </c>
      <c r="AQ186" s="153"/>
      <c r="AR186" s="180" t="s">
        <v>831</v>
      </c>
      <c r="AS186" s="177"/>
      <c r="AT186" s="180"/>
      <c r="AU186" s="323"/>
      <c r="AV186" s="178" t="s">
        <v>286</v>
      </c>
      <c r="AW186" s="75"/>
      <c r="AX186" s="266"/>
      <c r="AY186" s="324"/>
      <c r="AZ186" s="178" t="s">
        <v>288</v>
      </c>
      <c r="BA186" s="75"/>
      <c r="BB186" s="266"/>
      <c r="BC186" s="275"/>
    </row>
    <row r="187" spans="1:56" ht="12.75" x14ac:dyDescent="0.25">
      <c r="A187" s="257">
        <v>3</v>
      </c>
      <c r="B187" s="250" t="s">
        <v>25</v>
      </c>
      <c r="C187" s="299" t="s">
        <v>285</v>
      </c>
      <c r="D187" s="258">
        <v>1</v>
      </c>
      <c r="E187" s="259">
        <v>22</v>
      </c>
      <c r="F187" s="282">
        <v>10</v>
      </c>
      <c r="G187" s="290">
        <v>1</v>
      </c>
      <c r="H187" s="260">
        <v>41000</v>
      </c>
      <c r="I187" s="261">
        <v>40646</v>
      </c>
      <c r="J187" s="201">
        <v>109997</v>
      </c>
      <c r="K187" s="321">
        <v>40707</v>
      </c>
      <c r="L187" s="147" t="s">
        <v>286</v>
      </c>
      <c r="M187" s="147" t="s">
        <v>288</v>
      </c>
      <c r="N187" s="553">
        <v>60</v>
      </c>
      <c r="O187" s="553">
        <v>1944</v>
      </c>
      <c r="P187" s="553">
        <v>37.75</v>
      </c>
      <c r="Q187" s="263">
        <v>135</v>
      </c>
      <c r="R187" s="264">
        <v>36</v>
      </c>
      <c r="S187" s="148">
        <v>22.65</v>
      </c>
      <c r="T187" s="149">
        <v>1166.4000000000001</v>
      </c>
      <c r="U187" s="136">
        <v>50</v>
      </c>
      <c r="V187" s="136">
        <v>50</v>
      </c>
      <c r="W187" s="250">
        <v>5</v>
      </c>
      <c r="X187" s="250">
        <v>1</v>
      </c>
      <c r="Y187" s="573">
        <v>2265</v>
      </c>
      <c r="Z187" s="573">
        <v>452.99999999999994</v>
      </c>
      <c r="AA187" s="574">
        <v>2604.75</v>
      </c>
      <c r="AB187" s="573">
        <v>520.94999999999993</v>
      </c>
      <c r="AC187" s="152" t="s">
        <v>829</v>
      </c>
      <c r="AD187" s="183">
        <v>40738</v>
      </c>
      <c r="AE187" s="202">
        <v>40745</v>
      </c>
      <c r="AF187" s="202">
        <v>40785</v>
      </c>
      <c r="AG187" s="586">
        <v>540</v>
      </c>
      <c r="AH187" s="202">
        <v>40792</v>
      </c>
      <c r="AI187" s="586">
        <v>2808</v>
      </c>
      <c r="AJ187" s="202">
        <v>40826</v>
      </c>
      <c r="AK187" s="202">
        <v>40938</v>
      </c>
      <c r="AL187" s="202">
        <v>41257</v>
      </c>
      <c r="AM187" s="202">
        <v>41011</v>
      </c>
      <c r="AN187" s="77">
        <v>41018</v>
      </c>
      <c r="AO187" s="78">
        <v>280</v>
      </c>
      <c r="AP187" s="280">
        <v>40963</v>
      </c>
      <c r="AQ187" s="153">
        <v>60</v>
      </c>
      <c r="AR187" s="180">
        <v>38</v>
      </c>
      <c r="AS187" s="177"/>
      <c r="AT187" s="180"/>
      <c r="AU187" s="323"/>
      <c r="AV187" s="178" t="s">
        <v>286</v>
      </c>
      <c r="AW187" s="75"/>
      <c r="AX187" s="266"/>
      <c r="AY187" s="324"/>
      <c r="AZ187" s="178" t="s">
        <v>288</v>
      </c>
      <c r="BA187" s="75"/>
      <c r="BB187" s="266"/>
      <c r="BC187" s="275"/>
    </row>
    <row r="188" spans="1:56" ht="12.75" x14ac:dyDescent="0.25">
      <c r="A188" s="257">
        <v>3</v>
      </c>
      <c r="B188" s="250" t="s">
        <v>25</v>
      </c>
      <c r="C188" s="299" t="s">
        <v>301</v>
      </c>
      <c r="D188" s="258">
        <v>2</v>
      </c>
      <c r="E188" s="259">
        <v>22</v>
      </c>
      <c r="F188" s="282">
        <v>14</v>
      </c>
      <c r="G188" s="290">
        <v>0.5</v>
      </c>
      <c r="H188" s="260">
        <v>41000</v>
      </c>
      <c r="I188" s="261">
        <v>40646</v>
      </c>
      <c r="J188" s="201">
        <v>110001</v>
      </c>
      <c r="K188" s="262" t="s">
        <v>490</v>
      </c>
      <c r="L188" s="147" t="s">
        <v>299</v>
      </c>
      <c r="M188" s="147" t="s">
        <v>247</v>
      </c>
      <c r="N188" s="553">
        <v>60</v>
      </c>
      <c r="O188" s="553">
        <v>1944</v>
      </c>
      <c r="P188" s="553">
        <v>37.75</v>
      </c>
      <c r="Q188" s="263">
        <v>135</v>
      </c>
      <c r="R188" s="264">
        <v>24</v>
      </c>
      <c r="S188" s="148">
        <v>21.14</v>
      </c>
      <c r="T188" s="149">
        <v>777.6</v>
      </c>
      <c r="U188" s="136">
        <v>50</v>
      </c>
      <c r="V188" s="136">
        <v>50</v>
      </c>
      <c r="W188" s="250">
        <v>5</v>
      </c>
      <c r="X188" s="250">
        <v>1</v>
      </c>
      <c r="Y188" s="573">
        <v>1510</v>
      </c>
      <c r="Z188" s="573">
        <v>302</v>
      </c>
      <c r="AA188" s="574">
        <v>3472.9999999999995</v>
      </c>
      <c r="AB188" s="573">
        <v>347.29999999999995</v>
      </c>
      <c r="AC188" s="152" t="s">
        <v>829</v>
      </c>
      <c r="AD188" s="183">
        <v>40738</v>
      </c>
      <c r="AE188" s="202">
        <v>40745</v>
      </c>
      <c r="AF188" s="202">
        <v>40785</v>
      </c>
      <c r="AG188" s="586">
        <v>360</v>
      </c>
      <c r="AH188" s="202">
        <v>40792</v>
      </c>
      <c r="AI188" s="586">
        <v>1872</v>
      </c>
      <c r="AJ188" s="202">
        <v>40827</v>
      </c>
      <c r="AK188" s="202">
        <v>40928</v>
      </c>
      <c r="AL188" s="202">
        <v>41257</v>
      </c>
      <c r="AM188" s="202">
        <v>41011</v>
      </c>
      <c r="AN188" s="77">
        <v>41018</v>
      </c>
      <c r="AO188" s="78">
        <v>280</v>
      </c>
      <c r="AP188" s="280">
        <v>40963</v>
      </c>
      <c r="AQ188" s="153">
        <v>32</v>
      </c>
      <c r="AR188" s="180">
        <v>10</v>
      </c>
      <c r="AS188" s="177"/>
      <c r="AT188" s="180"/>
      <c r="AU188" s="323"/>
      <c r="AV188" s="178" t="s">
        <v>299</v>
      </c>
      <c r="AW188" s="75"/>
      <c r="AX188" s="266"/>
      <c r="AY188" s="324"/>
      <c r="AZ188" s="178" t="s">
        <v>247</v>
      </c>
      <c r="BA188" s="75"/>
      <c r="BB188" s="266"/>
      <c r="BC188" s="275"/>
    </row>
    <row r="189" spans="1:56" ht="12.75" x14ac:dyDescent="0.25">
      <c r="A189" s="257">
        <v>3</v>
      </c>
      <c r="B189" s="250" t="s">
        <v>19</v>
      </c>
      <c r="C189" s="205" t="s">
        <v>544</v>
      </c>
      <c r="D189" s="258"/>
      <c r="E189" s="348">
        <v>72</v>
      </c>
      <c r="F189" s="75">
        <v>30</v>
      </c>
      <c r="G189" s="290"/>
      <c r="H189" s="142">
        <v>41030</v>
      </c>
      <c r="I189" s="147"/>
      <c r="J189" s="201">
        <v>110897</v>
      </c>
      <c r="K189" s="147">
        <v>40767</v>
      </c>
      <c r="L189" s="147" t="s">
        <v>545</v>
      </c>
      <c r="M189" s="147" t="s">
        <v>546</v>
      </c>
      <c r="N189" s="553">
        <v>40</v>
      </c>
      <c r="O189" s="553">
        <v>1296</v>
      </c>
      <c r="P189" s="553">
        <v>37.75</v>
      </c>
      <c r="Q189" s="263">
        <v>136</v>
      </c>
      <c r="R189" s="264">
        <v>40</v>
      </c>
      <c r="S189" s="148">
        <v>77.657142857142858</v>
      </c>
      <c r="T189" s="149">
        <v>1296</v>
      </c>
      <c r="U189" s="136">
        <v>50</v>
      </c>
      <c r="V189" s="136">
        <v>50</v>
      </c>
      <c r="W189" s="250">
        <v>6</v>
      </c>
      <c r="X189" s="250">
        <v>1</v>
      </c>
      <c r="Y189" s="573">
        <v>2588.5714285714284</v>
      </c>
      <c r="Z189" s="573">
        <v>431.42857142857139</v>
      </c>
      <c r="AA189" s="574">
        <v>2976.8571428571427</v>
      </c>
      <c r="AB189" s="573">
        <v>496.14285714285705</v>
      </c>
      <c r="AC189" s="152" t="s">
        <v>830</v>
      </c>
      <c r="AD189" s="183">
        <v>40791</v>
      </c>
      <c r="AE189" s="202">
        <v>40800</v>
      </c>
      <c r="AF189" s="202">
        <v>40812</v>
      </c>
      <c r="AG189" s="586">
        <v>552</v>
      </c>
      <c r="AH189" s="202">
        <v>40820</v>
      </c>
      <c r="AI189" s="586">
        <v>2980</v>
      </c>
      <c r="AJ189" s="202">
        <v>40854</v>
      </c>
      <c r="AK189" s="202">
        <v>40872</v>
      </c>
      <c r="AL189" s="202">
        <v>40941</v>
      </c>
      <c r="AM189" s="202">
        <v>40971</v>
      </c>
      <c r="AN189" s="77">
        <v>40978</v>
      </c>
      <c r="AO189" s="78">
        <v>187</v>
      </c>
      <c r="AP189" s="280">
        <v>40988</v>
      </c>
      <c r="AQ189" s="153">
        <v>107</v>
      </c>
      <c r="AR189" s="180">
        <v>35</v>
      </c>
      <c r="AS189" s="177" t="s">
        <v>655</v>
      </c>
      <c r="AT189" s="180"/>
      <c r="AU189" s="323"/>
      <c r="AV189" s="178" t="s">
        <v>545</v>
      </c>
      <c r="AW189" s="75"/>
      <c r="AX189" s="266"/>
      <c r="AY189" s="324"/>
      <c r="AZ189" s="178" t="s">
        <v>546</v>
      </c>
      <c r="BA189" s="75"/>
      <c r="BB189" s="266"/>
      <c r="BC189" s="275"/>
    </row>
    <row r="190" spans="1:56" ht="12.75" x14ac:dyDescent="0.25">
      <c r="A190" s="104">
        <v>4</v>
      </c>
      <c r="B190" s="35" t="s">
        <v>312</v>
      </c>
      <c r="C190" s="35" t="s">
        <v>45</v>
      </c>
      <c r="D190" s="36"/>
      <c r="E190" s="37">
        <v>2011</v>
      </c>
      <c r="F190" s="38"/>
      <c r="G190" s="287"/>
      <c r="H190" s="39"/>
      <c r="I190" s="40"/>
      <c r="J190" s="200"/>
      <c r="K190" s="41"/>
      <c r="L190" s="41"/>
      <c r="M190" s="41"/>
      <c r="N190" s="552"/>
      <c r="O190" s="552"/>
      <c r="P190" s="552"/>
      <c r="Q190" s="133"/>
      <c r="R190" s="42"/>
      <c r="S190" s="43"/>
      <c r="T190" s="44"/>
      <c r="U190" s="42"/>
      <c r="V190" s="42"/>
      <c r="W190" s="45"/>
      <c r="X190" s="45"/>
      <c r="Y190" s="572"/>
      <c r="Z190" s="572"/>
      <c r="AA190" s="572"/>
      <c r="AB190" s="572"/>
      <c r="AC190" s="46"/>
      <c r="AD190" s="332"/>
      <c r="AE190" s="333"/>
      <c r="AF190" s="333"/>
      <c r="AG190" s="585"/>
      <c r="AH190" s="333"/>
      <c r="AI190" s="585"/>
      <c r="AJ190" s="333"/>
      <c r="AK190" s="333"/>
      <c r="AL190" s="333"/>
      <c r="AM190" s="333"/>
      <c r="AN190" s="333"/>
      <c r="AO190" s="336"/>
      <c r="AP190" s="337"/>
      <c r="AQ190" s="38"/>
      <c r="AR190" s="179" t="s">
        <v>831</v>
      </c>
      <c r="AS190" s="327"/>
      <c r="AT190" s="179"/>
      <c r="AU190" s="42"/>
      <c r="AV190" s="181"/>
      <c r="AW190" s="42"/>
      <c r="AX190" s="42"/>
      <c r="AY190" s="47"/>
      <c r="AZ190" s="181"/>
      <c r="BA190" s="42"/>
      <c r="BB190" s="42"/>
      <c r="BC190" s="47"/>
    </row>
    <row r="191" spans="1:56" ht="12.75" x14ac:dyDescent="0.25">
      <c r="A191" s="146">
        <v>4</v>
      </c>
      <c r="B191" s="136" t="s">
        <v>11</v>
      </c>
      <c r="C191" s="205" t="s">
        <v>75</v>
      </c>
      <c r="D191" s="138" t="s">
        <v>712</v>
      </c>
      <c r="E191" s="139">
        <v>9</v>
      </c>
      <c r="F191" s="140">
        <v>7</v>
      </c>
      <c r="G191" s="141"/>
      <c r="H191" s="142">
        <v>41122</v>
      </c>
      <c r="I191" s="147">
        <v>40759</v>
      </c>
      <c r="J191" s="201">
        <v>111199</v>
      </c>
      <c r="K191" s="147">
        <v>40791</v>
      </c>
      <c r="L191" s="147" t="s">
        <v>135</v>
      </c>
      <c r="M191" s="147" t="s">
        <v>181</v>
      </c>
      <c r="N191" s="553">
        <v>40</v>
      </c>
      <c r="O191" s="553">
        <v>1296</v>
      </c>
      <c r="P191" s="553">
        <v>37.75</v>
      </c>
      <c r="Q191" s="143">
        <v>111</v>
      </c>
      <c r="R191" s="136">
        <v>20</v>
      </c>
      <c r="S191" s="148">
        <v>9.2487499999999994</v>
      </c>
      <c r="T191" s="149">
        <v>648</v>
      </c>
      <c r="U191" s="136">
        <v>50</v>
      </c>
      <c r="V191" s="136">
        <v>50</v>
      </c>
      <c r="W191" s="136">
        <v>7</v>
      </c>
      <c r="X191" s="136">
        <v>1</v>
      </c>
      <c r="Y191" s="573">
        <v>1321.25</v>
      </c>
      <c r="Z191" s="573">
        <v>188.75</v>
      </c>
      <c r="AA191" s="574">
        <v>1519.4374999999998</v>
      </c>
      <c r="AB191" s="573">
        <v>217.06249999999997</v>
      </c>
      <c r="AC191" s="152" t="s">
        <v>830</v>
      </c>
      <c r="AD191" s="144"/>
      <c r="AE191" s="202">
        <v>40906</v>
      </c>
      <c r="AF191" s="423"/>
      <c r="AG191" s="586"/>
      <c r="AH191" s="202">
        <v>40927</v>
      </c>
      <c r="AI191" s="586">
        <v>1500</v>
      </c>
      <c r="AJ191" s="202">
        <v>40946</v>
      </c>
      <c r="AK191" s="202">
        <v>41045</v>
      </c>
      <c r="AL191" s="202">
        <v>40995</v>
      </c>
      <c r="AM191" s="202">
        <v>41106</v>
      </c>
      <c r="AN191" s="77">
        <v>41113</v>
      </c>
      <c r="AO191" s="78">
        <v>207</v>
      </c>
      <c r="AP191" s="142">
        <v>41110</v>
      </c>
      <c r="AQ191" s="153">
        <v>17.600000000000001</v>
      </c>
      <c r="AR191" s="177">
        <v>8.6000000000000014</v>
      </c>
      <c r="AS191" s="178" t="s">
        <v>622</v>
      </c>
      <c r="AT191" s="178"/>
      <c r="AU191" s="80"/>
      <c r="AV191" s="81"/>
      <c r="AW191" s="82"/>
      <c r="AX191" s="178" t="s">
        <v>181</v>
      </c>
      <c r="AY191" s="83"/>
      <c r="AZ191" s="84"/>
      <c r="BA191" s="85"/>
      <c r="BB191" s="375"/>
      <c r="BC191" s="375"/>
    </row>
    <row r="192" spans="1:56" ht="12.75" x14ac:dyDescent="0.25">
      <c r="A192" s="146">
        <v>4</v>
      </c>
      <c r="B192" s="136" t="s">
        <v>11</v>
      </c>
      <c r="C192" s="205" t="s">
        <v>75</v>
      </c>
      <c r="D192" s="138" t="s">
        <v>713</v>
      </c>
      <c r="E192" s="139">
        <v>9</v>
      </c>
      <c r="F192" s="140">
        <v>7</v>
      </c>
      <c r="G192" s="141"/>
      <c r="H192" s="142">
        <v>41122</v>
      </c>
      <c r="I192" s="147">
        <v>40759</v>
      </c>
      <c r="J192" s="201">
        <v>111199</v>
      </c>
      <c r="K192" s="147">
        <v>40791</v>
      </c>
      <c r="L192" s="147" t="s">
        <v>135</v>
      </c>
      <c r="M192" s="147" t="s">
        <v>181</v>
      </c>
      <c r="N192" s="553">
        <v>40</v>
      </c>
      <c r="O192" s="553">
        <v>1296</v>
      </c>
      <c r="P192" s="553">
        <v>37.75</v>
      </c>
      <c r="Q192" s="143">
        <v>111</v>
      </c>
      <c r="R192" s="136">
        <v>20</v>
      </c>
      <c r="S192" s="148">
        <v>9.2487499999999994</v>
      </c>
      <c r="T192" s="149">
        <v>648</v>
      </c>
      <c r="U192" s="136">
        <v>50</v>
      </c>
      <c r="V192" s="136">
        <v>50</v>
      </c>
      <c r="W192" s="136">
        <v>7</v>
      </c>
      <c r="X192" s="136">
        <v>1</v>
      </c>
      <c r="Y192" s="573">
        <v>1321.25</v>
      </c>
      <c r="Z192" s="573">
        <v>188.75</v>
      </c>
      <c r="AA192" s="574">
        <v>1519.4374999999998</v>
      </c>
      <c r="AB192" s="573">
        <v>217.06249999999997</v>
      </c>
      <c r="AC192" s="152" t="s">
        <v>830</v>
      </c>
      <c r="AD192" s="144"/>
      <c r="AE192" s="202">
        <v>40906</v>
      </c>
      <c r="AF192" s="404"/>
      <c r="AG192" s="586"/>
      <c r="AH192" s="202">
        <v>40927</v>
      </c>
      <c r="AI192" s="586">
        <v>1500</v>
      </c>
      <c r="AJ192" s="202">
        <v>40946</v>
      </c>
      <c r="AK192" s="202">
        <v>41045</v>
      </c>
      <c r="AL192" s="202">
        <v>40995</v>
      </c>
      <c r="AM192" s="202">
        <v>41106</v>
      </c>
      <c r="AN192" s="77">
        <v>41113</v>
      </c>
      <c r="AO192" s="78">
        <v>207</v>
      </c>
      <c r="AP192" s="142">
        <v>41110</v>
      </c>
      <c r="AQ192" s="153">
        <v>12.2</v>
      </c>
      <c r="AR192" s="177">
        <v>3.1999999999999993</v>
      </c>
      <c r="AS192" s="178" t="s">
        <v>622</v>
      </c>
      <c r="AT192" s="178"/>
      <c r="AU192" s="80"/>
      <c r="AV192" s="81"/>
      <c r="AW192" s="82"/>
      <c r="AX192" s="178" t="s">
        <v>181</v>
      </c>
      <c r="AY192" s="83"/>
      <c r="AZ192" s="84"/>
      <c r="BA192" s="85"/>
      <c r="BB192" s="100"/>
      <c r="BC192" s="100"/>
    </row>
    <row r="193" spans="1:65" ht="12.75" x14ac:dyDescent="0.25">
      <c r="A193" s="257">
        <v>4</v>
      </c>
      <c r="B193" s="136" t="s">
        <v>11</v>
      </c>
      <c r="C193" s="137" t="s">
        <v>54</v>
      </c>
      <c r="D193" s="138"/>
      <c r="E193" s="139">
        <v>8</v>
      </c>
      <c r="F193" s="140">
        <v>2.5</v>
      </c>
      <c r="G193" s="141"/>
      <c r="H193" s="142">
        <v>41183</v>
      </c>
      <c r="I193" s="147">
        <v>40759</v>
      </c>
      <c r="J193" s="201">
        <v>111200</v>
      </c>
      <c r="K193" s="147">
        <v>40791</v>
      </c>
      <c r="L193" s="147" t="s">
        <v>135</v>
      </c>
      <c r="M193" s="147" t="s">
        <v>137</v>
      </c>
      <c r="N193" s="553">
        <v>60</v>
      </c>
      <c r="O193" s="553">
        <v>1944</v>
      </c>
      <c r="P193" s="553">
        <v>37.75</v>
      </c>
      <c r="Q193" s="263">
        <v>112</v>
      </c>
      <c r="R193" s="264">
        <v>60</v>
      </c>
      <c r="S193" s="148">
        <v>9.9093750000000007</v>
      </c>
      <c r="T193" s="149">
        <v>1944</v>
      </c>
      <c r="U193" s="136">
        <v>50</v>
      </c>
      <c r="V193" s="136">
        <v>50</v>
      </c>
      <c r="W193" s="136">
        <v>7</v>
      </c>
      <c r="X193" s="136">
        <v>1</v>
      </c>
      <c r="Y193" s="573">
        <v>3963.75</v>
      </c>
      <c r="Z193" s="573">
        <v>566.25</v>
      </c>
      <c r="AA193" s="574">
        <v>4558.3125</v>
      </c>
      <c r="AB193" s="573">
        <v>651.1875</v>
      </c>
      <c r="AC193" s="152" t="s">
        <v>830</v>
      </c>
      <c r="AD193" s="183">
        <v>40879</v>
      </c>
      <c r="AE193" s="202">
        <v>40900</v>
      </c>
      <c r="AF193" s="202">
        <v>40917</v>
      </c>
      <c r="AG193" s="586">
        <v>450</v>
      </c>
      <c r="AH193" s="202">
        <v>40931</v>
      </c>
      <c r="AI193" s="586">
        <v>4050</v>
      </c>
      <c r="AJ193" s="202">
        <v>40952</v>
      </c>
      <c r="AK193" s="202">
        <v>41053</v>
      </c>
      <c r="AL193" s="202">
        <v>41001</v>
      </c>
      <c r="AM193" s="202">
        <v>41109</v>
      </c>
      <c r="AN193" s="77">
        <v>41116</v>
      </c>
      <c r="AO193" s="78">
        <v>237</v>
      </c>
      <c r="AP193" s="142">
        <v>41110</v>
      </c>
      <c r="AQ193" s="153">
        <v>13.6</v>
      </c>
      <c r="AR193" s="180">
        <v>5.6</v>
      </c>
      <c r="AS193" s="178" t="s">
        <v>622</v>
      </c>
      <c r="AT193" s="180"/>
      <c r="AU193" s="265"/>
      <c r="AV193" s="178" t="s">
        <v>135</v>
      </c>
      <c r="AW193" s="75"/>
      <c r="AX193" s="266"/>
      <c r="AY193" s="267"/>
      <c r="AZ193" s="178" t="s">
        <v>137</v>
      </c>
      <c r="BA193" s="75"/>
      <c r="BB193" s="266"/>
      <c r="BC193" s="275"/>
    </row>
    <row r="194" spans="1:65" ht="12.75" x14ac:dyDescent="0.25">
      <c r="A194" s="257">
        <v>4</v>
      </c>
      <c r="B194" s="136" t="s">
        <v>11</v>
      </c>
      <c r="C194" s="137" t="s">
        <v>598</v>
      </c>
      <c r="D194" s="138"/>
      <c r="E194" s="139">
        <v>4</v>
      </c>
      <c r="F194" s="140">
        <v>8</v>
      </c>
      <c r="G194" s="141"/>
      <c r="H194" s="142">
        <v>41214</v>
      </c>
      <c r="I194" s="147">
        <v>40821</v>
      </c>
      <c r="J194" s="201">
        <v>111605</v>
      </c>
      <c r="K194" s="147">
        <v>40889</v>
      </c>
      <c r="L194" s="147" t="s">
        <v>602</v>
      </c>
      <c r="M194" s="147" t="s">
        <v>605</v>
      </c>
      <c r="N194" s="553">
        <v>60</v>
      </c>
      <c r="O194" s="553">
        <v>1944</v>
      </c>
      <c r="P194" s="553">
        <v>37.75</v>
      </c>
      <c r="Q194" s="263">
        <v>113</v>
      </c>
      <c r="R194" s="264">
        <v>8</v>
      </c>
      <c r="S194" s="148">
        <v>4.1417142857142855</v>
      </c>
      <c r="T194" s="149">
        <v>259.2</v>
      </c>
      <c r="U194" s="136">
        <v>50</v>
      </c>
      <c r="V194" s="136">
        <v>50</v>
      </c>
      <c r="W194" s="136">
        <v>6</v>
      </c>
      <c r="X194" s="136">
        <v>1</v>
      </c>
      <c r="Y194" s="573">
        <v>517.71428571428567</v>
      </c>
      <c r="Z194" s="573">
        <v>86.285714285714278</v>
      </c>
      <c r="AA194" s="574">
        <v>595.37142857142851</v>
      </c>
      <c r="AB194" s="573">
        <v>99.228571428571414</v>
      </c>
      <c r="AC194" s="152" t="s">
        <v>830</v>
      </c>
      <c r="AD194" s="183">
        <v>40938</v>
      </c>
      <c r="AE194" s="202">
        <v>40952</v>
      </c>
      <c r="AF194" s="202">
        <v>40969</v>
      </c>
      <c r="AG194" s="586">
        <v>96</v>
      </c>
      <c r="AH194" s="202">
        <v>40981</v>
      </c>
      <c r="AI194" s="586">
        <v>504</v>
      </c>
      <c r="AJ194" s="202">
        <v>41001</v>
      </c>
      <c r="AK194" s="202">
        <v>41092</v>
      </c>
      <c r="AL194" s="202">
        <v>41066</v>
      </c>
      <c r="AM194" s="77">
        <v>41156</v>
      </c>
      <c r="AN194" s="77">
        <v>41163</v>
      </c>
      <c r="AO194" s="78">
        <v>225</v>
      </c>
      <c r="AP194" s="142">
        <v>41173</v>
      </c>
      <c r="AQ194" s="153">
        <v>8.5</v>
      </c>
      <c r="AR194" s="180">
        <v>4.5</v>
      </c>
      <c r="AS194" s="177"/>
      <c r="AT194" s="180"/>
      <c r="AU194" s="265"/>
      <c r="AV194" s="178" t="s">
        <v>602</v>
      </c>
      <c r="AW194" s="75"/>
      <c r="AX194" s="266"/>
      <c r="AY194" s="267"/>
      <c r="AZ194" s="178" t="s">
        <v>605</v>
      </c>
      <c r="BA194" s="75"/>
      <c r="BB194" s="266"/>
      <c r="BC194" s="275"/>
      <c r="BD194" s="375"/>
      <c r="BE194" s="375"/>
      <c r="BF194" s="375"/>
      <c r="BG194" s="375"/>
      <c r="BH194" s="375"/>
      <c r="BI194" s="375"/>
      <c r="BJ194" s="375"/>
      <c r="BK194" s="375"/>
      <c r="BL194" s="375"/>
      <c r="BM194" s="375"/>
    </row>
    <row r="195" spans="1:65" ht="12.75" x14ac:dyDescent="0.25">
      <c r="A195" s="257">
        <v>4</v>
      </c>
      <c r="B195" s="136" t="s">
        <v>11</v>
      </c>
      <c r="C195" s="137" t="s">
        <v>626</v>
      </c>
      <c r="D195" s="138"/>
      <c r="E195" s="139">
        <v>4</v>
      </c>
      <c r="F195" s="140">
        <v>8</v>
      </c>
      <c r="G195" s="141"/>
      <c r="H195" s="142">
        <v>41214</v>
      </c>
      <c r="I195" s="147">
        <v>40906</v>
      </c>
      <c r="J195" s="201">
        <v>112426</v>
      </c>
      <c r="K195" s="147" t="s">
        <v>639</v>
      </c>
      <c r="L195" s="147" t="s">
        <v>652</v>
      </c>
      <c r="M195" s="147" t="s">
        <v>648</v>
      </c>
      <c r="N195" s="553">
        <v>60</v>
      </c>
      <c r="O195" s="553">
        <v>1944</v>
      </c>
      <c r="P195" s="553">
        <v>37.75</v>
      </c>
      <c r="Q195" s="263">
        <v>113</v>
      </c>
      <c r="R195" s="264">
        <v>8</v>
      </c>
      <c r="S195" s="148">
        <v>4.1417142857142855</v>
      </c>
      <c r="T195" s="149">
        <v>259.2</v>
      </c>
      <c r="U195" s="136">
        <v>50</v>
      </c>
      <c r="V195" s="136">
        <v>50</v>
      </c>
      <c r="W195" s="136">
        <v>6</v>
      </c>
      <c r="X195" s="136">
        <v>1</v>
      </c>
      <c r="Y195" s="573">
        <v>517.71428571428567</v>
      </c>
      <c r="Z195" s="573">
        <v>86.285714285714278</v>
      </c>
      <c r="AA195" s="574">
        <v>595.37142857142851</v>
      </c>
      <c r="AB195" s="573">
        <v>99.228571428571414</v>
      </c>
      <c r="AC195" s="152" t="s">
        <v>830</v>
      </c>
      <c r="AD195" s="183">
        <v>40938</v>
      </c>
      <c r="AE195" s="202">
        <v>40952</v>
      </c>
      <c r="AF195" s="202">
        <v>40969</v>
      </c>
      <c r="AG195" s="586">
        <v>96</v>
      </c>
      <c r="AH195" s="202">
        <v>40981</v>
      </c>
      <c r="AI195" s="586">
        <v>504</v>
      </c>
      <c r="AJ195" s="202">
        <v>41001</v>
      </c>
      <c r="AK195" s="202">
        <v>41124</v>
      </c>
      <c r="AL195" s="202">
        <v>41066</v>
      </c>
      <c r="AM195" s="77">
        <v>41188</v>
      </c>
      <c r="AN195" s="77">
        <v>41195</v>
      </c>
      <c r="AO195" s="78">
        <v>257</v>
      </c>
      <c r="AP195" s="142">
        <v>41173</v>
      </c>
      <c r="AQ195" s="153">
        <v>16</v>
      </c>
      <c r="AR195" s="180">
        <v>12</v>
      </c>
      <c r="AS195" s="177"/>
      <c r="AT195" s="180"/>
      <c r="AU195" s="265"/>
      <c r="AV195" s="178" t="s">
        <v>652</v>
      </c>
      <c r="AW195" s="75"/>
      <c r="AX195" s="266"/>
      <c r="AY195" s="267"/>
      <c r="AZ195" s="178" t="s">
        <v>648</v>
      </c>
      <c r="BA195" s="75"/>
      <c r="BB195" s="266"/>
      <c r="BC195" s="275"/>
      <c r="BD195" s="375"/>
      <c r="BE195" s="375"/>
      <c r="BF195" s="375"/>
      <c r="BG195" s="375"/>
      <c r="BH195" s="375"/>
      <c r="BI195" s="375"/>
      <c r="BJ195" s="375"/>
      <c r="BK195" s="375"/>
      <c r="BL195" s="375"/>
      <c r="BM195" s="375"/>
    </row>
    <row r="196" spans="1:65" ht="12.75" x14ac:dyDescent="0.25">
      <c r="A196" s="257">
        <v>4</v>
      </c>
      <c r="B196" s="136" t="s">
        <v>11</v>
      </c>
      <c r="C196" s="137" t="s">
        <v>629</v>
      </c>
      <c r="D196" s="138"/>
      <c r="E196" s="139">
        <v>11</v>
      </c>
      <c r="F196" s="140">
        <v>11</v>
      </c>
      <c r="G196" s="141"/>
      <c r="H196" s="142">
        <v>41214</v>
      </c>
      <c r="I196" s="147">
        <v>40920</v>
      </c>
      <c r="J196" s="201">
        <v>112457</v>
      </c>
      <c r="K196" s="147">
        <v>40935</v>
      </c>
      <c r="L196" s="147" t="s">
        <v>641</v>
      </c>
      <c r="M196" s="147" t="s">
        <v>155</v>
      </c>
      <c r="N196" s="553">
        <v>60</v>
      </c>
      <c r="O196" s="553">
        <v>1944</v>
      </c>
      <c r="P196" s="553">
        <v>37.75</v>
      </c>
      <c r="Q196" s="263">
        <v>113</v>
      </c>
      <c r="R196" s="264">
        <v>14</v>
      </c>
      <c r="S196" s="148">
        <v>9.9659999999999975</v>
      </c>
      <c r="T196" s="149">
        <v>453.6</v>
      </c>
      <c r="U196" s="136">
        <v>50</v>
      </c>
      <c r="V196" s="136">
        <v>50</v>
      </c>
      <c r="W196" s="136">
        <v>6</v>
      </c>
      <c r="X196" s="136">
        <v>1</v>
      </c>
      <c r="Y196" s="573">
        <v>905.99999999999989</v>
      </c>
      <c r="Z196" s="573">
        <v>151</v>
      </c>
      <c r="AA196" s="574">
        <v>1041.8999999999999</v>
      </c>
      <c r="AB196" s="573">
        <v>173.64999999999998</v>
      </c>
      <c r="AC196" s="152" t="s">
        <v>830</v>
      </c>
      <c r="AD196" s="183">
        <v>40938</v>
      </c>
      <c r="AE196" s="202">
        <v>40952</v>
      </c>
      <c r="AF196" s="202">
        <v>40969</v>
      </c>
      <c r="AG196" s="586">
        <v>168</v>
      </c>
      <c r="AH196" s="202">
        <v>40981</v>
      </c>
      <c r="AI196" s="586">
        <v>882</v>
      </c>
      <c r="AJ196" s="202">
        <v>41002</v>
      </c>
      <c r="AK196" s="202">
        <v>41124</v>
      </c>
      <c r="AL196" s="202">
        <v>41066</v>
      </c>
      <c r="AM196" s="77">
        <v>41188</v>
      </c>
      <c r="AN196" s="77">
        <v>41195</v>
      </c>
      <c r="AO196" s="78">
        <v>257</v>
      </c>
      <c r="AP196" s="142">
        <v>41173</v>
      </c>
      <c r="AQ196" s="153">
        <v>21</v>
      </c>
      <c r="AR196" s="180">
        <v>10</v>
      </c>
      <c r="AS196" s="177"/>
      <c r="AT196" s="180"/>
      <c r="AU196" s="265"/>
      <c r="AV196" s="178" t="s">
        <v>641</v>
      </c>
      <c r="AW196" s="75"/>
      <c r="AX196" s="266"/>
      <c r="AY196" s="267"/>
      <c r="AZ196" s="178" t="s">
        <v>155</v>
      </c>
      <c r="BA196" s="75"/>
      <c r="BB196" s="266"/>
      <c r="BC196" s="275"/>
      <c r="BD196" s="375"/>
      <c r="BE196" s="375"/>
      <c r="BF196" s="375"/>
      <c r="BG196" s="375"/>
      <c r="BH196" s="375"/>
      <c r="BI196" s="375"/>
      <c r="BJ196" s="375"/>
      <c r="BK196" s="375"/>
      <c r="BL196" s="375"/>
      <c r="BM196" s="375"/>
    </row>
    <row r="197" spans="1:65" ht="12.75" x14ac:dyDescent="0.25">
      <c r="A197" s="257">
        <v>4</v>
      </c>
      <c r="B197" s="136" t="s">
        <v>11</v>
      </c>
      <c r="C197" s="137" t="s">
        <v>261</v>
      </c>
      <c r="D197" s="138"/>
      <c r="E197" s="139">
        <v>17</v>
      </c>
      <c r="F197" s="140">
        <v>17</v>
      </c>
      <c r="G197" s="141"/>
      <c r="H197" s="142">
        <v>41214</v>
      </c>
      <c r="I197" s="147">
        <v>40821</v>
      </c>
      <c r="J197" s="201">
        <v>111603</v>
      </c>
      <c r="K197" s="147">
        <v>40889</v>
      </c>
      <c r="L197" s="147" t="s">
        <v>259</v>
      </c>
      <c r="M197" s="147" t="s">
        <v>236</v>
      </c>
      <c r="N197" s="553">
        <v>60</v>
      </c>
      <c r="O197" s="553">
        <v>1944</v>
      </c>
      <c r="P197" s="553">
        <v>37.75</v>
      </c>
      <c r="Q197" s="263">
        <v>113</v>
      </c>
      <c r="R197" s="264">
        <v>16</v>
      </c>
      <c r="S197" s="148">
        <v>17.602285714285713</v>
      </c>
      <c r="T197" s="149">
        <v>518.4</v>
      </c>
      <c r="U197" s="136">
        <v>50</v>
      </c>
      <c r="V197" s="136">
        <v>50</v>
      </c>
      <c r="W197" s="136">
        <v>6</v>
      </c>
      <c r="X197" s="136">
        <v>1</v>
      </c>
      <c r="Y197" s="573">
        <v>1035.4285714285713</v>
      </c>
      <c r="Z197" s="573">
        <v>172.57142857142856</v>
      </c>
      <c r="AA197" s="574">
        <v>1190.742857142857</v>
      </c>
      <c r="AB197" s="573">
        <v>198.45714285714283</v>
      </c>
      <c r="AC197" s="152" t="s">
        <v>830</v>
      </c>
      <c r="AD197" s="183">
        <v>40938</v>
      </c>
      <c r="AE197" s="202">
        <v>40952</v>
      </c>
      <c r="AF197" s="202">
        <v>40969</v>
      </c>
      <c r="AG197" s="586">
        <v>192</v>
      </c>
      <c r="AH197" s="202">
        <v>40981</v>
      </c>
      <c r="AI197" s="586">
        <v>1008</v>
      </c>
      <c r="AJ197" s="202">
        <v>41002</v>
      </c>
      <c r="AK197" s="202">
        <v>41124</v>
      </c>
      <c r="AL197" s="202">
        <v>41066</v>
      </c>
      <c r="AM197" s="77">
        <v>41188</v>
      </c>
      <c r="AN197" s="77">
        <v>41195</v>
      </c>
      <c r="AO197" s="78">
        <v>257</v>
      </c>
      <c r="AP197" s="142">
        <v>41173</v>
      </c>
      <c r="AQ197" s="153">
        <v>32</v>
      </c>
      <c r="AR197" s="180">
        <v>17</v>
      </c>
      <c r="AS197" s="177"/>
      <c r="AT197" s="180"/>
      <c r="AU197" s="265"/>
      <c r="AV197" s="178" t="s">
        <v>259</v>
      </c>
      <c r="AW197" s="75"/>
      <c r="AX197" s="266"/>
      <c r="AY197" s="267"/>
      <c r="AZ197" s="178" t="s">
        <v>236</v>
      </c>
      <c r="BA197" s="75"/>
      <c r="BB197" s="266"/>
      <c r="BC197" s="275"/>
      <c r="BD197" s="375"/>
      <c r="BE197" s="375"/>
      <c r="BF197" s="375"/>
      <c r="BG197" s="375"/>
      <c r="BH197" s="375"/>
      <c r="BI197" s="375"/>
      <c r="BJ197" s="375"/>
      <c r="BK197" s="375"/>
      <c r="BL197" s="375"/>
      <c r="BM197" s="375"/>
    </row>
    <row r="198" spans="1:65" ht="12.75" x14ac:dyDescent="0.25">
      <c r="A198" s="257">
        <v>4</v>
      </c>
      <c r="B198" s="136" t="s">
        <v>11</v>
      </c>
      <c r="C198" s="137" t="s">
        <v>627</v>
      </c>
      <c r="D198" s="138"/>
      <c r="E198" s="139">
        <v>7</v>
      </c>
      <c r="F198" s="140">
        <v>9</v>
      </c>
      <c r="G198" s="141"/>
      <c r="H198" s="142">
        <v>41214</v>
      </c>
      <c r="I198" s="147">
        <v>41271</v>
      </c>
      <c r="J198" s="201">
        <v>112404</v>
      </c>
      <c r="K198" s="147" t="s">
        <v>639</v>
      </c>
      <c r="L198" s="147" t="s">
        <v>651</v>
      </c>
      <c r="M198" s="147" t="s">
        <v>649</v>
      </c>
      <c r="N198" s="553">
        <v>60</v>
      </c>
      <c r="O198" s="553">
        <v>1944</v>
      </c>
      <c r="P198" s="553">
        <v>37.75</v>
      </c>
      <c r="Q198" s="263">
        <v>113</v>
      </c>
      <c r="R198" s="264">
        <v>14</v>
      </c>
      <c r="S198" s="148">
        <v>8.1539999999999999</v>
      </c>
      <c r="T198" s="149">
        <v>453.6</v>
      </c>
      <c r="U198" s="136">
        <v>50</v>
      </c>
      <c r="V198" s="136">
        <v>50</v>
      </c>
      <c r="W198" s="136">
        <v>6</v>
      </c>
      <c r="X198" s="136">
        <v>1</v>
      </c>
      <c r="Y198" s="573">
        <v>905.99999999999989</v>
      </c>
      <c r="Z198" s="573">
        <v>151</v>
      </c>
      <c r="AA198" s="574">
        <v>1041.8999999999999</v>
      </c>
      <c r="AB198" s="573">
        <v>173.64999999999998</v>
      </c>
      <c r="AC198" s="152" t="s">
        <v>830</v>
      </c>
      <c r="AD198" s="183">
        <v>40938</v>
      </c>
      <c r="AE198" s="202">
        <v>40952</v>
      </c>
      <c r="AF198" s="202">
        <v>40969</v>
      </c>
      <c r="AG198" s="586">
        <v>168</v>
      </c>
      <c r="AH198" s="202">
        <v>40981</v>
      </c>
      <c r="AI198" s="586">
        <v>882</v>
      </c>
      <c r="AJ198" s="202">
        <v>41003</v>
      </c>
      <c r="AK198" s="202">
        <v>41124</v>
      </c>
      <c r="AL198" s="202">
        <v>41066</v>
      </c>
      <c r="AM198" s="77">
        <v>41188</v>
      </c>
      <c r="AN198" s="77">
        <v>41195</v>
      </c>
      <c r="AO198" s="78">
        <v>257</v>
      </c>
      <c r="AP198" s="142">
        <v>41173</v>
      </c>
      <c r="AQ198" s="153">
        <v>17</v>
      </c>
      <c r="AR198" s="180">
        <v>10</v>
      </c>
      <c r="AS198" s="177"/>
      <c r="AT198" s="180"/>
      <c r="AU198" s="265"/>
      <c r="AV198" s="178" t="s">
        <v>651</v>
      </c>
      <c r="AW198" s="75"/>
      <c r="AX198" s="266"/>
      <c r="AY198" s="267"/>
      <c r="AZ198" s="178" t="s">
        <v>649</v>
      </c>
      <c r="BA198" s="75"/>
      <c r="BB198" s="266"/>
      <c r="BC198" s="275"/>
      <c r="BD198" s="375"/>
      <c r="BE198" s="375"/>
      <c r="BF198" s="375"/>
      <c r="BG198" s="375"/>
      <c r="BH198" s="375"/>
      <c r="BI198" s="375"/>
      <c r="BJ198" s="375"/>
      <c r="BK198" s="375"/>
      <c r="BL198" s="375"/>
      <c r="BM198" s="375"/>
    </row>
    <row r="199" spans="1:65" ht="12.75" x14ac:dyDescent="0.25">
      <c r="A199" s="401">
        <v>4</v>
      </c>
      <c r="B199" s="136" t="s">
        <v>19</v>
      </c>
      <c r="C199" s="137" t="s">
        <v>636</v>
      </c>
      <c r="D199" s="138"/>
      <c r="E199" s="139">
        <v>71</v>
      </c>
      <c r="F199" s="140">
        <v>30</v>
      </c>
      <c r="G199" s="288"/>
      <c r="H199" s="142">
        <v>41244</v>
      </c>
      <c r="I199" s="210">
        <v>40932</v>
      </c>
      <c r="J199" s="201">
        <v>112523</v>
      </c>
      <c r="K199" s="339">
        <v>40959</v>
      </c>
      <c r="L199" s="147" t="s">
        <v>637</v>
      </c>
      <c r="M199" s="147" t="s">
        <v>638</v>
      </c>
      <c r="N199" s="553">
        <v>60</v>
      </c>
      <c r="O199" s="553">
        <v>1944</v>
      </c>
      <c r="P199" s="553">
        <v>37.75</v>
      </c>
      <c r="Q199" s="263">
        <v>114</v>
      </c>
      <c r="R199" s="264">
        <v>36</v>
      </c>
      <c r="S199" s="148">
        <v>67.95</v>
      </c>
      <c r="T199" s="402">
        <v>1166.4000000000001</v>
      </c>
      <c r="U199" s="136">
        <v>50</v>
      </c>
      <c r="V199" s="136">
        <v>50</v>
      </c>
      <c r="W199" s="136">
        <v>5</v>
      </c>
      <c r="X199" s="136">
        <v>1</v>
      </c>
      <c r="Y199" s="575">
        <v>2265</v>
      </c>
      <c r="Z199" s="575">
        <v>453</v>
      </c>
      <c r="AA199" s="576"/>
      <c r="AB199" s="575"/>
      <c r="AC199" s="403"/>
      <c r="AD199" s="183">
        <v>41001</v>
      </c>
      <c r="AE199" s="202">
        <v>41013</v>
      </c>
      <c r="AF199" s="202">
        <v>41022</v>
      </c>
      <c r="AG199" s="586">
        <v>450</v>
      </c>
      <c r="AH199" s="202">
        <v>41032</v>
      </c>
      <c r="AI199" s="586">
        <v>2175</v>
      </c>
      <c r="AJ199" s="202">
        <v>41057</v>
      </c>
      <c r="AK199" s="202">
        <v>41076</v>
      </c>
      <c r="AL199" s="202">
        <v>41142</v>
      </c>
      <c r="AM199" s="202">
        <v>41164</v>
      </c>
      <c r="AN199" s="77">
        <v>41171</v>
      </c>
      <c r="AO199" s="78"/>
      <c r="AP199" s="142">
        <v>41173</v>
      </c>
      <c r="AQ199" s="283">
        <v>120</v>
      </c>
      <c r="AR199" s="180">
        <v>49</v>
      </c>
      <c r="AS199" s="177"/>
      <c r="AT199" s="180"/>
      <c r="AU199" s="265"/>
      <c r="AV199" s="255" t="s">
        <v>637</v>
      </c>
      <c r="AW199" s="75"/>
      <c r="AX199" s="266"/>
      <c r="AY199" s="267"/>
      <c r="AZ199" s="255" t="s">
        <v>638</v>
      </c>
      <c r="BA199" s="75"/>
      <c r="BB199" s="266"/>
      <c r="BC199" s="342"/>
    </row>
    <row r="200" spans="1:65" ht="12.75" x14ac:dyDescent="0.25">
      <c r="A200" s="257">
        <v>4</v>
      </c>
      <c r="B200" s="136" t="s">
        <v>19</v>
      </c>
      <c r="C200" s="137" t="s">
        <v>634</v>
      </c>
      <c r="D200" s="138"/>
      <c r="E200" s="139">
        <v>62</v>
      </c>
      <c r="F200" s="140">
        <v>40</v>
      </c>
      <c r="G200" s="141"/>
      <c r="H200" s="142">
        <v>41244</v>
      </c>
      <c r="I200" s="147">
        <v>40931</v>
      </c>
      <c r="J200" s="201">
        <v>112524</v>
      </c>
      <c r="K200" s="147">
        <v>40959</v>
      </c>
      <c r="L200" s="147" t="s">
        <v>635</v>
      </c>
      <c r="M200" s="147" t="s">
        <v>650</v>
      </c>
      <c r="N200" s="553">
        <v>60</v>
      </c>
      <c r="O200" s="553">
        <v>1944</v>
      </c>
      <c r="P200" s="553">
        <v>37.75</v>
      </c>
      <c r="Q200" s="263">
        <v>114</v>
      </c>
      <c r="R200" s="264">
        <v>24</v>
      </c>
      <c r="S200" s="148">
        <v>60.4</v>
      </c>
      <c r="T200" s="149">
        <v>777.6</v>
      </c>
      <c r="U200" s="250">
        <v>50</v>
      </c>
      <c r="V200" s="250">
        <v>50</v>
      </c>
      <c r="W200" s="250">
        <v>5</v>
      </c>
      <c r="X200" s="250">
        <v>1</v>
      </c>
      <c r="Y200" s="573">
        <v>1510</v>
      </c>
      <c r="Z200" s="573">
        <v>302</v>
      </c>
      <c r="AA200" s="574">
        <v>1736.4999999999998</v>
      </c>
      <c r="AB200" s="573">
        <v>347.29999999999995</v>
      </c>
      <c r="AC200" s="152" t="s">
        <v>830</v>
      </c>
      <c r="AD200" s="183">
        <v>41001</v>
      </c>
      <c r="AE200" s="202">
        <v>41013</v>
      </c>
      <c r="AF200" s="202">
        <v>41022</v>
      </c>
      <c r="AG200" s="586">
        <v>300</v>
      </c>
      <c r="AH200" s="202">
        <v>41032</v>
      </c>
      <c r="AI200" s="586">
        <v>1425</v>
      </c>
      <c r="AJ200" s="202">
        <v>41057</v>
      </c>
      <c r="AK200" s="202">
        <v>41076</v>
      </c>
      <c r="AL200" s="202">
        <v>41142</v>
      </c>
      <c r="AM200" s="202">
        <v>41164</v>
      </c>
      <c r="AN200" s="77">
        <v>41171</v>
      </c>
      <c r="AO200" s="78"/>
      <c r="AP200" s="142">
        <v>41173</v>
      </c>
      <c r="AQ200" s="153">
        <v>70</v>
      </c>
      <c r="AR200" s="180">
        <v>8</v>
      </c>
      <c r="AS200" s="177"/>
      <c r="AT200" s="180"/>
      <c r="AU200" s="265"/>
      <c r="AV200" s="178" t="s">
        <v>635</v>
      </c>
      <c r="AW200" s="75"/>
      <c r="AX200" s="266"/>
      <c r="AY200" s="267"/>
      <c r="AZ200" s="178" t="s">
        <v>650</v>
      </c>
      <c r="BA200" s="75"/>
      <c r="BB200" s="266"/>
      <c r="BC200" s="275"/>
    </row>
    <row r="201" spans="1:65" ht="12.75" x14ac:dyDescent="0.25">
      <c r="A201" s="257">
        <v>4</v>
      </c>
      <c r="B201" s="136" t="s">
        <v>19</v>
      </c>
      <c r="C201" s="137" t="s">
        <v>61</v>
      </c>
      <c r="D201" s="138">
        <v>-2</v>
      </c>
      <c r="E201" s="139">
        <v>139</v>
      </c>
      <c r="F201" s="140">
        <v>36</v>
      </c>
      <c r="G201" s="141"/>
      <c r="H201" s="142">
        <v>41153</v>
      </c>
      <c r="I201" s="147">
        <v>40990</v>
      </c>
      <c r="J201" s="201">
        <v>113045</v>
      </c>
      <c r="K201" s="147" t="s">
        <v>660</v>
      </c>
      <c r="L201" s="147" t="s">
        <v>148</v>
      </c>
      <c r="M201" s="147" t="s">
        <v>149</v>
      </c>
      <c r="N201" s="553">
        <v>60</v>
      </c>
      <c r="O201" s="553">
        <v>1944</v>
      </c>
      <c r="P201" s="553">
        <v>37.75</v>
      </c>
      <c r="Q201" s="263">
        <v>115</v>
      </c>
      <c r="R201" s="264">
        <v>60</v>
      </c>
      <c r="S201" s="148">
        <v>135.90000000000003</v>
      </c>
      <c r="T201" s="149">
        <v>1944</v>
      </c>
      <c r="U201" s="136">
        <v>50</v>
      </c>
      <c r="V201" s="136">
        <v>50</v>
      </c>
      <c r="W201" s="136">
        <v>5</v>
      </c>
      <c r="X201" s="136">
        <v>1</v>
      </c>
      <c r="Y201" s="573">
        <v>3775.0000000000005</v>
      </c>
      <c r="Z201" s="573">
        <v>754.99999999999989</v>
      </c>
      <c r="AA201" s="574">
        <v>4341.25</v>
      </c>
      <c r="AB201" s="573">
        <v>868.24999999999977</v>
      </c>
      <c r="AC201" s="152" t="s">
        <v>829</v>
      </c>
      <c r="AD201" s="183">
        <v>41015</v>
      </c>
      <c r="AE201" s="202">
        <v>41027</v>
      </c>
      <c r="AF201" s="202">
        <v>41036</v>
      </c>
      <c r="AG201" s="586">
        <v>675</v>
      </c>
      <c r="AH201" s="202">
        <v>41032</v>
      </c>
      <c r="AI201" s="586">
        <v>3825</v>
      </c>
      <c r="AJ201" s="202">
        <v>41074</v>
      </c>
      <c r="AK201" s="202">
        <v>41093</v>
      </c>
      <c r="AL201" s="202">
        <v>41164</v>
      </c>
      <c r="AM201" s="202">
        <v>41173</v>
      </c>
      <c r="AN201" s="77">
        <v>41180</v>
      </c>
      <c r="AO201" s="78">
        <v>165</v>
      </c>
      <c r="AQ201" s="153"/>
      <c r="AR201" s="180" t="s">
        <v>831</v>
      </c>
      <c r="AS201" s="177"/>
      <c r="AT201" s="180"/>
      <c r="AU201" s="265"/>
      <c r="AV201" s="178" t="s">
        <v>148</v>
      </c>
      <c r="AW201" s="75"/>
      <c r="AX201" s="266"/>
      <c r="AY201" s="267"/>
      <c r="AZ201" s="178" t="s">
        <v>149</v>
      </c>
      <c r="BA201" s="75"/>
      <c r="BB201" s="266"/>
      <c r="BC201" s="275"/>
    </row>
    <row r="202" spans="1:65" ht="12.75" x14ac:dyDescent="0.25">
      <c r="A202" s="257">
        <v>4</v>
      </c>
      <c r="B202" s="136" t="s">
        <v>11</v>
      </c>
      <c r="C202" s="205" t="s">
        <v>75</v>
      </c>
      <c r="D202" s="138">
        <v>-1</v>
      </c>
      <c r="E202" s="139">
        <v>17</v>
      </c>
      <c r="F202" s="140">
        <v>7</v>
      </c>
      <c r="G202" s="141"/>
      <c r="H202" s="142">
        <v>41122</v>
      </c>
      <c r="I202" s="147">
        <v>40759</v>
      </c>
      <c r="J202" s="201">
        <v>111199</v>
      </c>
      <c r="K202" s="147">
        <v>40791</v>
      </c>
      <c r="L202" s="147" t="s">
        <v>135</v>
      </c>
      <c r="M202" s="147" t="s">
        <v>181</v>
      </c>
      <c r="N202" s="553">
        <v>40</v>
      </c>
      <c r="O202" s="553">
        <v>1296</v>
      </c>
      <c r="P202" s="553">
        <v>37.75</v>
      </c>
      <c r="Q202" s="263">
        <v>116</v>
      </c>
      <c r="R202" s="264">
        <v>40</v>
      </c>
      <c r="S202" s="148">
        <v>18.12</v>
      </c>
      <c r="T202" s="149">
        <v>1296</v>
      </c>
      <c r="U202" s="136">
        <v>50</v>
      </c>
      <c r="V202" s="136">
        <v>50</v>
      </c>
      <c r="W202" s="136">
        <v>6</v>
      </c>
      <c r="X202" s="136">
        <v>1</v>
      </c>
      <c r="Y202" s="573">
        <v>2588.5714285714284</v>
      </c>
      <c r="Z202" s="573">
        <v>431.42857142857139</v>
      </c>
      <c r="AA202" s="574">
        <v>2976.8571428571427</v>
      </c>
      <c r="AB202" s="573">
        <v>496.14285714285705</v>
      </c>
      <c r="AC202" s="152" t="s">
        <v>830</v>
      </c>
      <c r="AD202" s="183">
        <v>40847</v>
      </c>
      <c r="AE202" s="202">
        <v>40863</v>
      </c>
      <c r="AF202" s="202">
        <v>40879</v>
      </c>
      <c r="AG202" s="586">
        <v>360</v>
      </c>
      <c r="AH202" s="202">
        <v>41032</v>
      </c>
      <c r="AI202" s="587">
        <v>2442</v>
      </c>
      <c r="AJ202" s="202">
        <v>40900</v>
      </c>
      <c r="AK202" s="202">
        <v>41010</v>
      </c>
      <c r="AL202" s="202">
        <v>40975</v>
      </c>
      <c r="AM202" s="202">
        <v>41078</v>
      </c>
      <c r="AN202" s="77">
        <v>41085</v>
      </c>
      <c r="AO202" s="78">
        <v>238</v>
      </c>
      <c r="AP202" s="142">
        <v>41049</v>
      </c>
      <c r="AQ202" s="153">
        <v>18</v>
      </c>
      <c r="AR202" s="180">
        <v>1</v>
      </c>
      <c r="AS202" s="178" t="s">
        <v>622</v>
      </c>
      <c r="AT202" s="180"/>
      <c r="AU202" s="265"/>
      <c r="AV202" s="178" t="s">
        <v>135</v>
      </c>
      <c r="AW202" s="75"/>
      <c r="AX202" s="266"/>
      <c r="AY202" s="267"/>
      <c r="AZ202" s="178" t="s">
        <v>181</v>
      </c>
      <c r="BA202" s="75"/>
      <c r="BB202" s="266"/>
      <c r="BC202" s="275"/>
    </row>
    <row r="203" spans="1:65" ht="12.75" x14ac:dyDescent="0.25">
      <c r="A203" s="257">
        <v>4</v>
      </c>
      <c r="B203" s="136" t="s">
        <v>25</v>
      </c>
      <c r="C203" s="137" t="s">
        <v>289</v>
      </c>
      <c r="D203" s="138"/>
      <c r="E203" s="139">
        <v>8</v>
      </c>
      <c r="F203" s="140">
        <v>10</v>
      </c>
      <c r="G203" s="141">
        <v>0.5</v>
      </c>
      <c r="H203" s="142">
        <v>41153</v>
      </c>
      <c r="I203" s="147">
        <v>40800</v>
      </c>
      <c r="J203" s="201">
        <v>111388</v>
      </c>
      <c r="K203" s="147">
        <v>40829</v>
      </c>
      <c r="L203" s="147" t="s">
        <v>290</v>
      </c>
      <c r="M203" s="147" t="s">
        <v>291</v>
      </c>
      <c r="N203" s="553">
        <v>40</v>
      </c>
      <c r="O203" s="553">
        <v>1296</v>
      </c>
      <c r="P203" s="553">
        <v>37.75</v>
      </c>
      <c r="Q203" s="263">
        <v>121</v>
      </c>
      <c r="R203" s="264">
        <v>12</v>
      </c>
      <c r="S203" s="148">
        <v>7.7657142857142842</v>
      </c>
      <c r="T203" s="149">
        <v>388.8</v>
      </c>
      <c r="U203" s="136">
        <v>50</v>
      </c>
      <c r="V203" s="136">
        <v>50</v>
      </c>
      <c r="W203" s="136">
        <v>6</v>
      </c>
      <c r="X203" s="136">
        <v>1</v>
      </c>
      <c r="Y203" s="573">
        <v>776.57142857142844</v>
      </c>
      <c r="Z203" s="573">
        <v>129.42857142857142</v>
      </c>
      <c r="AA203" s="574">
        <v>1786.1142857142852</v>
      </c>
      <c r="AB203" s="573">
        <v>148.84285714285713</v>
      </c>
      <c r="AC203" s="152" t="s">
        <v>830</v>
      </c>
      <c r="AD203" s="183">
        <v>40840</v>
      </c>
      <c r="AE203" s="202">
        <v>40847</v>
      </c>
      <c r="AF203" s="202">
        <v>41242</v>
      </c>
      <c r="AG203" s="586">
        <v>180</v>
      </c>
      <c r="AH203" s="202">
        <v>41032</v>
      </c>
      <c r="AI203" s="587">
        <v>720</v>
      </c>
      <c r="AJ203" s="202">
        <v>40925</v>
      </c>
      <c r="AK203" s="202">
        <v>40990</v>
      </c>
      <c r="AL203" s="202">
        <v>41012</v>
      </c>
      <c r="AM203" s="202">
        <v>41078</v>
      </c>
      <c r="AN203" s="77">
        <v>41085</v>
      </c>
      <c r="AO203" s="78">
        <v>245</v>
      </c>
      <c r="AP203" s="142">
        <v>41049</v>
      </c>
      <c r="AQ203" s="153">
        <v>15</v>
      </c>
      <c r="AR203" s="180">
        <v>7</v>
      </c>
      <c r="AS203" s="178" t="s">
        <v>622</v>
      </c>
      <c r="AT203" s="180"/>
      <c r="AU203" s="265"/>
      <c r="AV203" s="178" t="s">
        <v>290</v>
      </c>
      <c r="AW203" s="75"/>
      <c r="AX203" s="266"/>
      <c r="AY203" s="267"/>
      <c r="AZ203" s="178" t="s">
        <v>291</v>
      </c>
      <c r="BA203" s="75"/>
      <c r="BB203" s="266"/>
      <c r="BC203" s="275"/>
    </row>
    <row r="204" spans="1:65" ht="12.75" x14ac:dyDescent="0.25">
      <c r="A204" s="257">
        <v>4</v>
      </c>
      <c r="B204" s="136" t="s">
        <v>25</v>
      </c>
      <c r="C204" s="137" t="s">
        <v>294</v>
      </c>
      <c r="D204" s="138"/>
      <c r="E204" s="139">
        <v>5</v>
      </c>
      <c r="F204" s="140">
        <v>15</v>
      </c>
      <c r="G204" s="141">
        <v>0.5</v>
      </c>
      <c r="H204" s="142">
        <v>41153</v>
      </c>
      <c r="I204" s="147">
        <v>40800</v>
      </c>
      <c r="J204" s="201">
        <v>111389</v>
      </c>
      <c r="K204" s="147">
        <v>40829</v>
      </c>
      <c r="L204" s="147" t="s">
        <v>299</v>
      </c>
      <c r="M204" s="147" t="s">
        <v>300</v>
      </c>
      <c r="N204" s="553">
        <v>40</v>
      </c>
      <c r="O204" s="553">
        <v>1296</v>
      </c>
      <c r="P204" s="553">
        <v>37.75</v>
      </c>
      <c r="Q204" s="263">
        <v>121</v>
      </c>
      <c r="R204" s="264">
        <v>8</v>
      </c>
      <c r="S204" s="148">
        <v>7.7657142857142851</v>
      </c>
      <c r="T204" s="149">
        <v>259.2</v>
      </c>
      <c r="U204" s="136">
        <v>50</v>
      </c>
      <c r="V204" s="136">
        <v>50</v>
      </c>
      <c r="W204" s="136">
        <v>6</v>
      </c>
      <c r="X204" s="136">
        <v>1</v>
      </c>
      <c r="Y204" s="573">
        <v>517.71428571428567</v>
      </c>
      <c r="Z204" s="573">
        <v>86.285714285714278</v>
      </c>
      <c r="AA204" s="574">
        <v>1190.742857142857</v>
      </c>
      <c r="AB204" s="573">
        <v>99.228571428571414</v>
      </c>
      <c r="AC204" s="152" t="s">
        <v>830</v>
      </c>
      <c r="AD204" s="183">
        <v>40840</v>
      </c>
      <c r="AE204" s="202">
        <v>40847</v>
      </c>
      <c r="AF204" s="202">
        <v>41242</v>
      </c>
      <c r="AG204" s="586">
        <v>120</v>
      </c>
      <c r="AH204" s="202">
        <v>41032</v>
      </c>
      <c r="AI204" s="587">
        <v>480</v>
      </c>
      <c r="AJ204" s="202">
        <v>40926</v>
      </c>
      <c r="AK204" s="202">
        <v>40990</v>
      </c>
      <c r="AL204" s="202">
        <v>41012</v>
      </c>
      <c r="AM204" s="202">
        <v>41078</v>
      </c>
      <c r="AN204" s="77">
        <v>41085</v>
      </c>
      <c r="AO204" s="78">
        <v>245</v>
      </c>
      <c r="AP204" s="142">
        <v>41049</v>
      </c>
      <c r="AQ204" s="153">
        <v>12</v>
      </c>
      <c r="AR204" s="180">
        <v>7</v>
      </c>
      <c r="AS204" s="178" t="s">
        <v>622</v>
      </c>
      <c r="AT204" s="180"/>
      <c r="AU204" s="265"/>
      <c r="AV204" s="178" t="s">
        <v>299</v>
      </c>
      <c r="AW204" s="75"/>
      <c r="AX204" s="266"/>
      <c r="AY204" s="267"/>
      <c r="AZ204" s="178" t="s">
        <v>300</v>
      </c>
      <c r="BA204" s="75"/>
      <c r="BB204" s="266"/>
      <c r="BC204" s="275"/>
    </row>
    <row r="205" spans="1:65" ht="12.75" x14ac:dyDescent="0.25">
      <c r="A205" s="257">
        <v>4</v>
      </c>
      <c r="B205" s="136" t="s">
        <v>25</v>
      </c>
      <c r="C205" s="137" t="s">
        <v>301</v>
      </c>
      <c r="D205" s="138"/>
      <c r="E205" s="139">
        <v>22</v>
      </c>
      <c r="F205" s="140">
        <v>18</v>
      </c>
      <c r="G205" s="141">
        <v>0.5</v>
      </c>
      <c r="H205" s="142">
        <v>41153</v>
      </c>
      <c r="I205" s="147">
        <v>40800</v>
      </c>
      <c r="J205" s="201">
        <v>111390</v>
      </c>
      <c r="K205" s="147">
        <v>40829</v>
      </c>
      <c r="L205" s="147" t="s">
        <v>299</v>
      </c>
      <c r="M205" s="147" t="s">
        <v>247</v>
      </c>
      <c r="N205" s="553">
        <v>40</v>
      </c>
      <c r="O205" s="553">
        <v>1296</v>
      </c>
      <c r="P205" s="553">
        <v>37.75</v>
      </c>
      <c r="Q205" s="263">
        <v>121</v>
      </c>
      <c r="R205" s="264">
        <v>20</v>
      </c>
      <c r="S205" s="148">
        <v>23.297142857142855</v>
      </c>
      <c r="T205" s="149">
        <v>648</v>
      </c>
      <c r="U205" s="136">
        <v>50</v>
      </c>
      <c r="V205" s="136">
        <v>50</v>
      </c>
      <c r="W205" s="136">
        <v>6</v>
      </c>
      <c r="X205" s="136">
        <v>1</v>
      </c>
      <c r="Y205" s="573">
        <v>1294.2857142857142</v>
      </c>
      <c r="Z205" s="573">
        <v>215.71428571428569</v>
      </c>
      <c r="AA205" s="574">
        <v>2976.8571428571427</v>
      </c>
      <c r="AB205" s="573">
        <v>248.07142857142853</v>
      </c>
      <c r="AC205" s="152" t="s">
        <v>830</v>
      </c>
      <c r="AD205" s="183">
        <v>40840</v>
      </c>
      <c r="AE205" s="202">
        <v>40847</v>
      </c>
      <c r="AF205" s="202">
        <v>41242</v>
      </c>
      <c r="AG205" s="586">
        <v>240</v>
      </c>
      <c r="AH205" s="202">
        <v>41032</v>
      </c>
      <c r="AI205" s="587">
        <v>1200</v>
      </c>
      <c r="AJ205" s="202">
        <v>40924</v>
      </c>
      <c r="AK205" s="202">
        <v>40990</v>
      </c>
      <c r="AL205" s="202">
        <v>41012</v>
      </c>
      <c r="AM205" s="202">
        <v>41078</v>
      </c>
      <c r="AN205" s="77">
        <v>41085</v>
      </c>
      <c r="AO205" s="78">
        <v>245</v>
      </c>
      <c r="AP205" s="142">
        <v>41049</v>
      </c>
      <c r="AQ205" s="153">
        <v>28</v>
      </c>
      <c r="AR205" s="180">
        <v>6</v>
      </c>
      <c r="AS205" s="178" t="s">
        <v>622</v>
      </c>
      <c r="AT205" s="180"/>
      <c r="AU205" s="265"/>
      <c r="AV205" s="178" t="s">
        <v>299</v>
      </c>
      <c r="AW205" s="75"/>
      <c r="AX205" s="266"/>
      <c r="AY205" s="267"/>
      <c r="AZ205" s="178" t="s">
        <v>247</v>
      </c>
      <c r="BA205" s="75"/>
      <c r="BB205" s="266"/>
      <c r="BC205" s="275"/>
    </row>
    <row r="206" spans="1:65" ht="12.75" x14ac:dyDescent="0.25">
      <c r="A206" s="377">
        <v>4</v>
      </c>
      <c r="B206" s="378" t="s">
        <v>11</v>
      </c>
      <c r="C206" s="379" t="s">
        <v>611</v>
      </c>
      <c r="D206" s="380"/>
      <c r="E206" s="381">
        <v>2</v>
      </c>
      <c r="F206" s="382">
        <v>8</v>
      </c>
      <c r="G206" s="383"/>
      <c r="H206" s="384">
        <v>41061</v>
      </c>
      <c r="I206" s="385">
        <v>40864</v>
      </c>
      <c r="J206" s="386">
        <v>112096</v>
      </c>
      <c r="K206" s="405">
        <v>40896</v>
      </c>
      <c r="L206" s="387" t="s">
        <v>612</v>
      </c>
      <c r="M206" s="147" t="s">
        <v>624</v>
      </c>
      <c r="N206" s="557">
        <v>60</v>
      </c>
      <c r="O206" s="557">
        <v>1944</v>
      </c>
      <c r="P206" s="557">
        <v>37.75</v>
      </c>
      <c r="Q206" s="388">
        <v>122</v>
      </c>
      <c r="R206" s="389">
        <v>4</v>
      </c>
      <c r="S206" s="390">
        <v>2.0708571428571427</v>
      </c>
      <c r="T206" s="391">
        <v>129.6</v>
      </c>
      <c r="U206" s="378">
        <v>50</v>
      </c>
      <c r="V206" s="378">
        <v>50</v>
      </c>
      <c r="W206" s="378">
        <v>6</v>
      </c>
      <c r="X206" s="378">
        <v>1</v>
      </c>
      <c r="Y206" s="579">
        <v>258.85714285714283</v>
      </c>
      <c r="Z206" s="579">
        <v>43.142857142857146</v>
      </c>
      <c r="AA206" s="574">
        <v>297.68571428571425</v>
      </c>
      <c r="AB206" s="573">
        <v>49.614285714285714</v>
      </c>
      <c r="AC206" s="400" t="s">
        <v>613</v>
      </c>
      <c r="AD206" s="183">
        <v>40897</v>
      </c>
      <c r="AE206" s="202">
        <v>40911</v>
      </c>
      <c r="AF206" s="202">
        <v>40932</v>
      </c>
      <c r="AG206" s="583">
        <v>48</v>
      </c>
      <c r="AH206" s="202">
        <v>41032</v>
      </c>
      <c r="AI206" s="586">
        <v>240</v>
      </c>
      <c r="AJ206" s="202">
        <v>40966</v>
      </c>
      <c r="AK206" s="202">
        <v>41071</v>
      </c>
      <c r="AL206" s="202">
        <v>41023</v>
      </c>
      <c r="AM206" s="202">
        <v>41128</v>
      </c>
      <c r="AN206" s="77">
        <v>41135</v>
      </c>
      <c r="AO206" s="78">
        <v>238</v>
      </c>
      <c r="AP206" s="142">
        <v>41110</v>
      </c>
      <c r="AQ206" s="392">
        <v>4.5</v>
      </c>
      <c r="AR206" s="393">
        <v>2.5</v>
      </c>
      <c r="AS206" s="178" t="s">
        <v>622</v>
      </c>
      <c r="AT206" s="393"/>
      <c r="AU206" s="395"/>
      <c r="AV206" s="396" t="s">
        <v>612</v>
      </c>
      <c r="AW206" s="382"/>
      <c r="AX206" s="397"/>
      <c r="AY206" s="398"/>
      <c r="AZ206" s="396" t="s">
        <v>624</v>
      </c>
      <c r="BA206" s="382"/>
      <c r="BB206" s="397"/>
      <c r="BC206" s="399"/>
    </row>
    <row r="207" spans="1:65" ht="12.75" x14ac:dyDescent="0.25">
      <c r="A207" s="377">
        <v>4</v>
      </c>
      <c r="B207" s="378" t="s">
        <v>11</v>
      </c>
      <c r="C207" s="137" t="s">
        <v>600</v>
      </c>
      <c r="D207" s="380"/>
      <c r="E207" s="381">
        <v>2</v>
      </c>
      <c r="F207" s="382">
        <v>10</v>
      </c>
      <c r="G207" s="383"/>
      <c r="H207" s="384">
        <v>41061</v>
      </c>
      <c r="I207" s="385">
        <v>40864</v>
      </c>
      <c r="J207" s="386">
        <v>112092</v>
      </c>
      <c r="K207" s="405">
        <v>40889</v>
      </c>
      <c r="L207" s="387" t="s">
        <v>604</v>
      </c>
      <c r="M207" s="387" t="s">
        <v>511</v>
      </c>
      <c r="N207" s="557">
        <v>60</v>
      </c>
      <c r="O207" s="557">
        <v>1944</v>
      </c>
      <c r="P207" s="557">
        <v>37.75</v>
      </c>
      <c r="Q207" s="388">
        <v>122</v>
      </c>
      <c r="R207" s="389">
        <v>4</v>
      </c>
      <c r="S207" s="390">
        <v>2.5885714285714285</v>
      </c>
      <c r="T207" s="391">
        <v>129.6</v>
      </c>
      <c r="U207" s="378">
        <v>50</v>
      </c>
      <c r="V207" s="378">
        <v>50</v>
      </c>
      <c r="W207" s="378">
        <v>6</v>
      </c>
      <c r="X207" s="378">
        <v>1</v>
      </c>
      <c r="Y207" s="579">
        <v>258.85714285714283</v>
      </c>
      <c r="Z207" s="579">
        <v>43.142857142857146</v>
      </c>
      <c r="AA207" s="574">
        <v>297.68571428571425</v>
      </c>
      <c r="AB207" s="573">
        <v>49.614285714285714</v>
      </c>
      <c r="AC207" s="400" t="s">
        <v>613</v>
      </c>
      <c r="AD207" s="183">
        <v>40897</v>
      </c>
      <c r="AE207" s="202">
        <v>40911</v>
      </c>
      <c r="AF207" s="202">
        <v>40932</v>
      </c>
      <c r="AG207" s="583">
        <v>48</v>
      </c>
      <c r="AH207" s="202">
        <v>40946</v>
      </c>
      <c r="AI207" s="586">
        <v>240</v>
      </c>
      <c r="AJ207" s="202">
        <v>40966</v>
      </c>
      <c r="AK207" s="202">
        <v>41071</v>
      </c>
      <c r="AL207" s="202">
        <v>41023</v>
      </c>
      <c r="AM207" s="202">
        <v>41128</v>
      </c>
      <c r="AN207" s="77">
        <v>41135</v>
      </c>
      <c r="AO207" s="78">
        <v>238</v>
      </c>
      <c r="AP207" s="142">
        <v>41110</v>
      </c>
      <c r="AQ207" s="392">
        <v>5.4</v>
      </c>
      <c r="AR207" s="393">
        <v>3.4000000000000004</v>
      </c>
      <c r="AS207" s="178" t="s">
        <v>622</v>
      </c>
      <c r="AT207" s="393"/>
      <c r="AU207" s="395"/>
      <c r="AV207" s="396" t="s">
        <v>604</v>
      </c>
      <c r="AW207" s="382"/>
      <c r="AX207" s="397"/>
      <c r="AY207" s="398"/>
      <c r="AZ207" s="396" t="s">
        <v>511</v>
      </c>
      <c r="BA207" s="382"/>
      <c r="BB207" s="397"/>
      <c r="BC207" s="399"/>
    </row>
    <row r="208" spans="1:65" ht="12.75" x14ac:dyDescent="0.25">
      <c r="A208" s="377">
        <v>4</v>
      </c>
      <c r="B208" s="378" t="s">
        <v>11</v>
      </c>
      <c r="C208" s="379" t="s">
        <v>212</v>
      </c>
      <c r="D208" s="380"/>
      <c r="E208" s="381">
        <v>6</v>
      </c>
      <c r="F208" s="382">
        <v>7</v>
      </c>
      <c r="G208" s="383"/>
      <c r="H208" s="384">
        <v>41061</v>
      </c>
      <c r="I208" s="385">
        <v>40864</v>
      </c>
      <c r="J208" s="386">
        <v>112097</v>
      </c>
      <c r="K208" s="405">
        <v>40889</v>
      </c>
      <c r="L208" s="387" t="s">
        <v>614</v>
      </c>
      <c r="M208" s="147" t="s">
        <v>214</v>
      </c>
      <c r="N208" s="557">
        <v>60</v>
      </c>
      <c r="O208" s="557">
        <v>1944</v>
      </c>
      <c r="P208" s="557">
        <v>37.75</v>
      </c>
      <c r="Q208" s="388">
        <v>122</v>
      </c>
      <c r="R208" s="389">
        <v>10</v>
      </c>
      <c r="S208" s="390">
        <v>4.53</v>
      </c>
      <c r="T208" s="391">
        <v>324</v>
      </c>
      <c r="U208" s="378">
        <v>50</v>
      </c>
      <c r="V208" s="378">
        <v>50</v>
      </c>
      <c r="W208" s="378">
        <v>6</v>
      </c>
      <c r="X208" s="378">
        <v>1</v>
      </c>
      <c r="Y208" s="579">
        <v>647.14285714285711</v>
      </c>
      <c r="Z208" s="579">
        <v>107.85714285714286</v>
      </c>
      <c r="AA208" s="574">
        <v>744.21428571428567</v>
      </c>
      <c r="AB208" s="573">
        <v>124.03571428571428</v>
      </c>
      <c r="AC208" s="152" t="s">
        <v>829</v>
      </c>
      <c r="AD208" s="183">
        <v>40897</v>
      </c>
      <c r="AE208" s="202">
        <v>40911</v>
      </c>
      <c r="AF208" s="202">
        <v>40932</v>
      </c>
      <c r="AG208" s="583">
        <v>120</v>
      </c>
      <c r="AH208" s="202">
        <v>40946</v>
      </c>
      <c r="AI208" s="586">
        <v>600</v>
      </c>
      <c r="AJ208" s="202">
        <v>40966</v>
      </c>
      <c r="AK208" s="202">
        <v>41071</v>
      </c>
      <c r="AL208" s="202">
        <v>41023</v>
      </c>
      <c r="AM208" s="202">
        <v>41128</v>
      </c>
      <c r="AN208" s="77">
        <v>41135</v>
      </c>
      <c r="AO208" s="78">
        <v>238</v>
      </c>
      <c r="AP208" s="142">
        <v>41110</v>
      </c>
      <c r="AQ208" s="392">
        <v>12</v>
      </c>
      <c r="AR208" s="393">
        <v>6</v>
      </c>
      <c r="AS208" s="178" t="s">
        <v>622</v>
      </c>
      <c r="AT208" s="393"/>
      <c r="AU208" s="395"/>
      <c r="AV208" s="396" t="s">
        <v>614</v>
      </c>
      <c r="AW208" s="382"/>
      <c r="AX208" s="397"/>
      <c r="AY208" s="398"/>
      <c r="AZ208" s="396" t="s">
        <v>214</v>
      </c>
      <c r="BA208" s="382"/>
      <c r="BB208" s="397"/>
      <c r="BC208" s="399"/>
    </row>
    <row r="209" spans="1:55" ht="12.75" x14ac:dyDescent="0.25">
      <c r="A209" s="377">
        <v>4</v>
      </c>
      <c r="B209" s="378" t="s">
        <v>11</v>
      </c>
      <c r="C209" s="137" t="s">
        <v>601</v>
      </c>
      <c r="D209" s="380"/>
      <c r="E209" s="381">
        <v>3</v>
      </c>
      <c r="F209" s="382">
        <v>10</v>
      </c>
      <c r="G209" s="383"/>
      <c r="H209" s="384">
        <v>41061</v>
      </c>
      <c r="I209" s="385">
        <v>40864</v>
      </c>
      <c r="J209" s="386">
        <v>112093</v>
      </c>
      <c r="K209" s="405">
        <v>40889</v>
      </c>
      <c r="L209" s="387" t="s">
        <v>615</v>
      </c>
      <c r="M209" s="147" t="s">
        <v>647</v>
      </c>
      <c r="N209" s="557">
        <v>60</v>
      </c>
      <c r="O209" s="557">
        <v>1944</v>
      </c>
      <c r="P209" s="557">
        <v>37.75</v>
      </c>
      <c r="Q209" s="388">
        <v>122</v>
      </c>
      <c r="R209" s="389">
        <v>6</v>
      </c>
      <c r="S209" s="390">
        <v>3.8828571428571421</v>
      </c>
      <c r="T209" s="391">
        <v>194.4</v>
      </c>
      <c r="U209" s="378">
        <v>50</v>
      </c>
      <c r="V209" s="378">
        <v>50</v>
      </c>
      <c r="W209" s="378">
        <v>6</v>
      </c>
      <c r="X209" s="378">
        <v>1</v>
      </c>
      <c r="Y209" s="579">
        <v>388.28571428571422</v>
      </c>
      <c r="Z209" s="579">
        <v>64.714285714285722</v>
      </c>
      <c r="AA209" s="574">
        <v>446.5285714285713</v>
      </c>
      <c r="AB209" s="573">
        <v>74.421428571428578</v>
      </c>
      <c r="AC209" s="152" t="s">
        <v>829</v>
      </c>
      <c r="AD209" s="183">
        <v>40897</v>
      </c>
      <c r="AE209" s="202">
        <v>40911</v>
      </c>
      <c r="AF209" s="202">
        <v>40932</v>
      </c>
      <c r="AG209" s="583">
        <v>72</v>
      </c>
      <c r="AH209" s="202">
        <v>40946</v>
      </c>
      <c r="AI209" s="586">
        <v>360</v>
      </c>
      <c r="AJ209" s="202">
        <v>40967</v>
      </c>
      <c r="AK209" s="202">
        <v>41072</v>
      </c>
      <c r="AL209" s="202">
        <v>41023</v>
      </c>
      <c r="AM209" s="202">
        <v>41128</v>
      </c>
      <c r="AN209" s="77">
        <v>41135</v>
      </c>
      <c r="AO209" s="78">
        <v>238</v>
      </c>
      <c r="AP209" s="142">
        <v>41110</v>
      </c>
      <c r="AQ209" s="392">
        <v>8</v>
      </c>
      <c r="AR209" s="393">
        <v>5</v>
      </c>
      <c r="AS209" s="178" t="s">
        <v>622</v>
      </c>
      <c r="AT209" s="393"/>
      <c r="AU209" s="395"/>
      <c r="AV209" s="396" t="s">
        <v>615</v>
      </c>
      <c r="AW209" s="382"/>
      <c r="AX209" s="397"/>
      <c r="AY209" s="398"/>
      <c r="AZ209" s="396" t="s">
        <v>647</v>
      </c>
      <c r="BA209" s="382"/>
      <c r="BB209" s="397"/>
      <c r="BC209" s="399"/>
    </row>
    <row r="210" spans="1:55" ht="12.75" x14ac:dyDescent="0.25">
      <c r="A210" s="377">
        <v>4</v>
      </c>
      <c r="B210" s="378" t="s">
        <v>11</v>
      </c>
      <c r="C210" s="379" t="s">
        <v>607</v>
      </c>
      <c r="D210" s="380"/>
      <c r="E210" s="381">
        <v>5</v>
      </c>
      <c r="F210" s="382">
        <v>5</v>
      </c>
      <c r="G210" s="383"/>
      <c r="H210" s="384">
        <v>41153</v>
      </c>
      <c r="I210" s="385">
        <v>40864</v>
      </c>
      <c r="J210" s="386">
        <v>111607</v>
      </c>
      <c r="K210" s="405">
        <v>40889</v>
      </c>
      <c r="L210" s="387" t="s">
        <v>608</v>
      </c>
      <c r="M210" s="387" t="s">
        <v>183</v>
      </c>
      <c r="N210" s="557">
        <v>60</v>
      </c>
      <c r="O210" s="557">
        <v>1944</v>
      </c>
      <c r="P210" s="557">
        <v>37.75</v>
      </c>
      <c r="Q210" s="388">
        <v>122</v>
      </c>
      <c r="R210" s="389">
        <v>16</v>
      </c>
      <c r="S210" s="390">
        <v>5.177142857142857</v>
      </c>
      <c r="T210" s="391">
        <v>518.4</v>
      </c>
      <c r="U210" s="378">
        <v>50</v>
      </c>
      <c r="V210" s="378">
        <v>50</v>
      </c>
      <c r="W210" s="378">
        <v>6</v>
      </c>
      <c r="X210" s="378">
        <v>1</v>
      </c>
      <c r="Y210" s="579">
        <v>1035.4285714285713</v>
      </c>
      <c r="Z210" s="579">
        <v>172.57142857142858</v>
      </c>
      <c r="AA210" s="574">
        <v>1190.742857142857</v>
      </c>
      <c r="AB210" s="573">
        <v>198.45714285714286</v>
      </c>
      <c r="AC210" s="152" t="s">
        <v>830</v>
      </c>
      <c r="AD210" s="183">
        <v>40897</v>
      </c>
      <c r="AE210" s="202">
        <v>40911</v>
      </c>
      <c r="AF210" s="202">
        <v>40932</v>
      </c>
      <c r="AG210" s="583">
        <v>192</v>
      </c>
      <c r="AH210" s="202">
        <v>40946</v>
      </c>
      <c r="AI210" s="586">
        <v>960</v>
      </c>
      <c r="AJ210" s="202">
        <v>40967</v>
      </c>
      <c r="AK210" s="202">
        <v>41072</v>
      </c>
      <c r="AL210" s="202">
        <v>41023</v>
      </c>
      <c r="AM210" s="202">
        <v>41128</v>
      </c>
      <c r="AN210" s="77">
        <v>41135</v>
      </c>
      <c r="AO210" s="78">
        <v>238</v>
      </c>
      <c r="AP210" s="142">
        <v>41110</v>
      </c>
      <c r="AQ210" s="392">
        <v>6</v>
      </c>
      <c r="AR210" s="393">
        <v>1</v>
      </c>
      <c r="AS210" s="178" t="s">
        <v>622</v>
      </c>
      <c r="AT210" s="393"/>
      <c r="AU210" s="395"/>
      <c r="AV210" s="396" t="s">
        <v>608</v>
      </c>
      <c r="AW210" s="382"/>
      <c r="AX210" s="397"/>
      <c r="AY210" s="398"/>
      <c r="AZ210" s="396" t="s">
        <v>183</v>
      </c>
      <c r="BA210" s="382"/>
      <c r="BB210" s="397"/>
      <c r="BC210" s="399"/>
    </row>
    <row r="211" spans="1:55" ht="12.75" x14ac:dyDescent="0.25">
      <c r="A211" s="377">
        <v>4</v>
      </c>
      <c r="B211" s="378" t="s">
        <v>11</v>
      </c>
      <c r="C211" s="379" t="s">
        <v>223</v>
      </c>
      <c r="D211" s="380"/>
      <c r="E211" s="381">
        <v>3</v>
      </c>
      <c r="F211" s="382">
        <v>10</v>
      </c>
      <c r="G211" s="383"/>
      <c r="H211" s="384">
        <v>41061</v>
      </c>
      <c r="I211" s="385">
        <v>40864</v>
      </c>
      <c r="J211" s="386">
        <v>112095</v>
      </c>
      <c r="K211" s="405">
        <v>40889</v>
      </c>
      <c r="L211" s="387" t="s">
        <v>229</v>
      </c>
      <c r="M211" s="387" t="s">
        <v>236</v>
      </c>
      <c r="N211" s="557">
        <v>60</v>
      </c>
      <c r="O211" s="557">
        <v>1944</v>
      </c>
      <c r="P211" s="557">
        <v>37.75</v>
      </c>
      <c r="Q211" s="388">
        <v>122</v>
      </c>
      <c r="R211" s="389">
        <v>6</v>
      </c>
      <c r="S211" s="390">
        <v>3.8828571428571421</v>
      </c>
      <c r="T211" s="391">
        <v>194.4</v>
      </c>
      <c r="U211" s="378">
        <v>50</v>
      </c>
      <c r="V211" s="378">
        <v>50</v>
      </c>
      <c r="W211" s="378">
        <v>6</v>
      </c>
      <c r="X211" s="378">
        <v>1</v>
      </c>
      <c r="Y211" s="579">
        <v>388.28571428571422</v>
      </c>
      <c r="Z211" s="579">
        <v>64.714285714285722</v>
      </c>
      <c r="AA211" s="574">
        <v>446.5285714285713</v>
      </c>
      <c r="AB211" s="573">
        <v>74.421428571428578</v>
      </c>
      <c r="AC211" s="152" t="s">
        <v>829</v>
      </c>
      <c r="AD211" s="183">
        <v>40897</v>
      </c>
      <c r="AE211" s="202">
        <v>40911</v>
      </c>
      <c r="AF211" s="202">
        <v>40932</v>
      </c>
      <c r="AG211" s="583">
        <v>72</v>
      </c>
      <c r="AH211" s="202">
        <v>40946</v>
      </c>
      <c r="AI211" s="586">
        <v>360</v>
      </c>
      <c r="AJ211" s="202">
        <v>40968</v>
      </c>
      <c r="AK211" s="202">
        <v>41073</v>
      </c>
      <c r="AL211" s="202">
        <v>41023</v>
      </c>
      <c r="AM211" s="202">
        <v>41128</v>
      </c>
      <c r="AN211" s="77">
        <v>41135</v>
      </c>
      <c r="AO211" s="78">
        <v>238</v>
      </c>
      <c r="AP211" s="142">
        <v>41110</v>
      </c>
      <c r="AQ211" s="392">
        <v>8</v>
      </c>
      <c r="AR211" s="393">
        <v>5</v>
      </c>
      <c r="AS211" s="178" t="s">
        <v>622</v>
      </c>
      <c r="AT211" s="393"/>
      <c r="AU211" s="395"/>
      <c r="AV211" s="396" t="s">
        <v>229</v>
      </c>
      <c r="AW211" s="382"/>
      <c r="AX211" s="397"/>
      <c r="AY211" s="398"/>
      <c r="AZ211" s="396" t="s">
        <v>236</v>
      </c>
      <c r="BA211" s="382"/>
      <c r="BB211" s="397"/>
      <c r="BC211" s="399"/>
    </row>
    <row r="212" spans="1:55" ht="12.75" x14ac:dyDescent="0.25">
      <c r="A212" s="377">
        <v>4</v>
      </c>
      <c r="B212" s="378" t="s">
        <v>11</v>
      </c>
      <c r="C212" s="137" t="s">
        <v>621</v>
      </c>
      <c r="D212" s="380"/>
      <c r="E212" s="381">
        <v>4</v>
      </c>
      <c r="F212" s="382">
        <v>10</v>
      </c>
      <c r="G212" s="383"/>
      <c r="H212" s="384">
        <v>41061</v>
      </c>
      <c r="I212" s="385">
        <v>40864</v>
      </c>
      <c r="J212" s="386">
        <v>112091</v>
      </c>
      <c r="K212" s="405">
        <v>40889</v>
      </c>
      <c r="L212" s="387" t="s">
        <v>616</v>
      </c>
      <c r="M212" s="387" t="s">
        <v>617</v>
      </c>
      <c r="N212" s="557">
        <v>60</v>
      </c>
      <c r="O212" s="557">
        <v>1944</v>
      </c>
      <c r="P212" s="557">
        <v>37.75</v>
      </c>
      <c r="Q212" s="388">
        <v>122</v>
      </c>
      <c r="R212" s="389">
        <v>6</v>
      </c>
      <c r="S212" s="390">
        <v>3.8828571428571421</v>
      </c>
      <c r="T212" s="391">
        <v>194.4</v>
      </c>
      <c r="U212" s="378">
        <v>50</v>
      </c>
      <c r="V212" s="378">
        <v>50</v>
      </c>
      <c r="W212" s="378">
        <v>6</v>
      </c>
      <c r="X212" s="378">
        <v>1</v>
      </c>
      <c r="Y212" s="579">
        <v>388.28571428571422</v>
      </c>
      <c r="Z212" s="579">
        <v>64.714285714285722</v>
      </c>
      <c r="AA212" s="574">
        <v>446.5285714285713</v>
      </c>
      <c r="AB212" s="573">
        <v>74.421428571428578</v>
      </c>
      <c r="AC212" s="152" t="s">
        <v>829</v>
      </c>
      <c r="AD212" s="183">
        <v>40897</v>
      </c>
      <c r="AE212" s="202">
        <v>40911</v>
      </c>
      <c r="AF212" s="202">
        <v>40932</v>
      </c>
      <c r="AG212" s="583">
        <v>72</v>
      </c>
      <c r="AH212" s="202">
        <v>40946</v>
      </c>
      <c r="AI212" s="586">
        <v>360</v>
      </c>
      <c r="AJ212" s="202">
        <v>40968</v>
      </c>
      <c r="AK212" s="202">
        <v>41073</v>
      </c>
      <c r="AL212" s="202">
        <v>41023</v>
      </c>
      <c r="AM212" s="202">
        <v>41128</v>
      </c>
      <c r="AN212" s="77">
        <v>41135</v>
      </c>
      <c r="AO212" s="78">
        <v>238</v>
      </c>
      <c r="AP212" s="142">
        <v>41110</v>
      </c>
      <c r="AQ212" s="392">
        <v>7</v>
      </c>
      <c r="AR212" s="393">
        <v>3</v>
      </c>
      <c r="AS212" s="178" t="s">
        <v>622</v>
      </c>
      <c r="AT212" s="393"/>
      <c r="AU212" s="395"/>
      <c r="AV212" s="396" t="s">
        <v>616</v>
      </c>
      <c r="AW212" s="382"/>
      <c r="AX212" s="397"/>
      <c r="AY212" s="398"/>
      <c r="AZ212" s="396" t="s">
        <v>617</v>
      </c>
      <c r="BA212" s="382"/>
      <c r="BB212" s="397"/>
      <c r="BC212" s="399"/>
    </row>
    <row r="213" spans="1:55" ht="12.75" x14ac:dyDescent="0.25">
      <c r="A213" s="377">
        <v>4</v>
      </c>
      <c r="B213" s="378" t="s">
        <v>11</v>
      </c>
      <c r="C213" s="137" t="s">
        <v>599</v>
      </c>
      <c r="D213" s="380"/>
      <c r="E213" s="381">
        <v>4</v>
      </c>
      <c r="F213" s="382">
        <v>8</v>
      </c>
      <c r="G213" s="383"/>
      <c r="H213" s="384">
        <v>41061</v>
      </c>
      <c r="I213" s="385">
        <v>40864</v>
      </c>
      <c r="J213" s="386">
        <v>112090</v>
      </c>
      <c r="K213" s="405">
        <v>40889</v>
      </c>
      <c r="L213" s="387" t="s">
        <v>603</v>
      </c>
      <c r="M213" s="147" t="s">
        <v>606</v>
      </c>
      <c r="N213" s="557">
        <v>60</v>
      </c>
      <c r="O213" s="557">
        <v>1944</v>
      </c>
      <c r="P213" s="557">
        <v>37.75</v>
      </c>
      <c r="Q213" s="388">
        <v>122</v>
      </c>
      <c r="R213" s="389">
        <v>8</v>
      </c>
      <c r="S213" s="390">
        <v>4.1417142857142855</v>
      </c>
      <c r="T213" s="391">
        <v>259.2</v>
      </c>
      <c r="U213" s="378">
        <v>50</v>
      </c>
      <c r="V213" s="378">
        <v>50</v>
      </c>
      <c r="W213" s="378">
        <v>6</v>
      </c>
      <c r="X213" s="378">
        <v>1</v>
      </c>
      <c r="Y213" s="579">
        <v>517.71428571428567</v>
      </c>
      <c r="Z213" s="579">
        <v>86.285714285714292</v>
      </c>
      <c r="AA213" s="574">
        <v>595.37142857142851</v>
      </c>
      <c r="AB213" s="573">
        <v>99.228571428571428</v>
      </c>
      <c r="AC213" s="152" t="s">
        <v>829</v>
      </c>
      <c r="AD213" s="183">
        <v>40897</v>
      </c>
      <c r="AE213" s="202">
        <v>40911</v>
      </c>
      <c r="AF213" s="202">
        <v>40932</v>
      </c>
      <c r="AG213" s="583">
        <v>96</v>
      </c>
      <c r="AH213" s="202">
        <v>40946</v>
      </c>
      <c r="AI213" s="586">
        <v>480</v>
      </c>
      <c r="AJ213" s="202">
        <v>40968</v>
      </c>
      <c r="AK213" s="202">
        <v>41073</v>
      </c>
      <c r="AL213" s="202">
        <v>41023</v>
      </c>
      <c r="AM213" s="202">
        <v>41128</v>
      </c>
      <c r="AN213" s="77">
        <v>41135</v>
      </c>
      <c r="AO213" s="78">
        <v>238</v>
      </c>
      <c r="AP213" s="142">
        <v>41110</v>
      </c>
      <c r="AQ213" s="392">
        <v>10</v>
      </c>
      <c r="AR213" s="393">
        <v>6</v>
      </c>
      <c r="AS213" s="178" t="s">
        <v>622</v>
      </c>
      <c r="AT213" s="393"/>
      <c r="AU213" s="395"/>
      <c r="AV213" s="396" t="s">
        <v>603</v>
      </c>
      <c r="AW213" s="382"/>
      <c r="AX213" s="397"/>
      <c r="AY213" s="398"/>
      <c r="AZ213" s="396" t="s">
        <v>606</v>
      </c>
      <c r="BA213" s="382"/>
      <c r="BB213" s="397"/>
      <c r="BC213" s="399"/>
    </row>
    <row r="214" spans="1:55" ht="12.75" x14ac:dyDescent="0.25">
      <c r="A214" s="401">
        <v>4</v>
      </c>
      <c r="B214" s="136" t="s">
        <v>11</v>
      </c>
      <c r="C214" s="137" t="s">
        <v>623</v>
      </c>
      <c r="D214" s="258"/>
      <c r="E214" s="259">
        <v>4</v>
      </c>
      <c r="F214" s="75">
        <v>8</v>
      </c>
      <c r="G214" s="290"/>
      <c r="H214" s="142">
        <v>41153</v>
      </c>
      <c r="I214" s="385">
        <v>40865</v>
      </c>
      <c r="J214" s="201">
        <v>112228</v>
      </c>
      <c r="K214" s="376">
        <v>40889</v>
      </c>
      <c r="L214" s="147" t="s">
        <v>625</v>
      </c>
      <c r="M214" s="147" t="s">
        <v>624</v>
      </c>
      <c r="N214" s="553">
        <v>60</v>
      </c>
      <c r="O214" s="553">
        <v>1944</v>
      </c>
      <c r="P214" s="553">
        <v>37.75</v>
      </c>
      <c r="Q214" s="263">
        <v>123</v>
      </c>
      <c r="R214" s="264">
        <v>8</v>
      </c>
      <c r="S214" s="390">
        <v>4.1417142857142855</v>
      </c>
      <c r="T214" s="402">
        <v>259.2</v>
      </c>
      <c r="U214" s="136">
        <v>50</v>
      </c>
      <c r="V214" s="136">
        <v>50</v>
      </c>
      <c r="W214" s="136">
        <v>6</v>
      </c>
      <c r="X214" s="136">
        <v>1</v>
      </c>
      <c r="Y214" s="575">
        <v>517.71428571428567</v>
      </c>
      <c r="Z214" s="575">
        <v>86.285714285714292</v>
      </c>
      <c r="AA214" s="574">
        <v>595.37142857142851</v>
      </c>
      <c r="AB214" s="573">
        <v>99.228571428571428</v>
      </c>
      <c r="AC214" s="152" t="s">
        <v>829</v>
      </c>
      <c r="AD214" s="183">
        <v>40952</v>
      </c>
      <c r="AE214" s="202">
        <v>40966</v>
      </c>
      <c r="AF214" s="202">
        <v>40985</v>
      </c>
      <c r="AG214" s="583">
        <v>96</v>
      </c>
      <c r="AH214" s="202">
        <v>40997</v>
      </c>
      <c r="AI214" s="586">
        <v>504</v>
      </c>
      <c r="AJ214" s="202">
        <v>41022</v>
      </c>
      <c r="AK214" s="202">
        <v>41137</v>
      </c>
      <c r="AL214" s="202">
        <v>41081</v>
      </c>
      <c r="AM214" s="77">
        <v>41201</v>
      </c>
      <c r="AN214" s="77">
        <v>41208</v>
      </c>
      <c r="AO214" s="78">
        <v>256</v>
      </c>
      <c r="AP214" s="142">
        <v>41173</v>
      </c>
      <c r="AQ214" s="283">
        <v>11.5</v>
      </c>
      <c r="AR214" s="180">
        <v>7.5</v>
      </c>
      <c r="AS214" s="177"/>
      <c r="AT214" s="180"/>
      <c r="AU214" s="265"/>
      <c r="AV214" s="255" t="s">
        <v>625</v>
      </c>
      <c r="AW214" s="75"/>
      <c r="AX214" s="266"/>
      <c r="AY214" s="267"/>
      <c r="AZ214" s="255" t="s">
        <v>624</v>
      </c>
      <c r="BA214" s="75"/>
      <c r="BB214" s="266"/>
      <c r="BC214" s="342"/>
    </row>
    <row r="215" spans="1:55" ht="12.75" x14ac:dyDescent="0.25">
      <c r="A215" s="377">
        <v>4</v>
      </c>
      <c r="B215" s="378" t="s">
        <v>11</v>
      </c>
      <c r="C215" s="379" t="s">
        <v>618</v>
      </c>
      <c r="D215" s="380"/>
      <c r="E215" s="381">
        <v>2</v>
      </c>
      <c r="F215" s="382">
        <v>4</v>
      </c>
      <c r="G215" s="383"/>
      <c r="H215" s="384">
        <v>41153</v>
      </c>
      <c r="I215" s="385">
        <v>40865</v>
      </c>
      <c r="J215" s="386">
        <v>112099</v>
      </c>
      <c r="K215" s="405">
        <v>40896</v>
      </c>
      <c r="L215" s="387" t="s">
        <v>619</v>
      </c>
      <c r="M215" s="387" t="s">
        <v>620</v>
      </c>
      <c r="N215" s="557">
        <v>60</v>
      </c>
      <c r="O215" s="557">
        <v>1944</v>
      </c>
      <c r="P215" s="557">
        <v>37.75</v>
      </c>
      <c r="Q215" s="388">
        <v>123</v>
      </c>
      <c r="R215" s="389">
        <v>8</v>
      </c>
      <c r="S215" s="390">
        <v>2.0708571428571427</v>
      </c>
      <c r="T215" s="391">
        <v>259.2</v>
      </c>
      <c r="U215" s="378">
        <v>50</v>
      </c>
      <c r="V215" s="378">
        <v>50</v>
      </c>
      <c r="W215" s="378">
        <v>6</v>
      </c>
      <c r="X215" s="378">
        <v>1</v>
      </c>
      <c r="Y215" s="579">
        <v>517.71428571428567</v>
      </c>
      <c r="Z215" s="579">
        <v>86.285714285714292</v>
      </c>
      <c r="AA215" s="574">
        <v>595.37142857142851</v>
      </c>
      <c r="AB215" s="573">
        <v>99.228571428571428</v>
      </c>
      <c r="AC215" s="152" t="s">
        <v>829</v>
      </c>
      <c r="AD215" s="183">
        <v>40952</v>
      </c>
      <c r="AE215" s="202">
        <v>40966</v>
      </c>
      <c r="AF215" s="202">
        <v>40985</v>
      </c>
      <c r="AG215" s="583">
        <v>96</v>
      </c>
      <c r="AH215" s="202">
        <v>40997</v>
      </c>
      <c r="AI215" s="586">
        <v>504</v>
      </c>
      <c r="AJ215" s="202">
        <v>41019</v>
      </c>
      <c r="AK215" s="202">
        <v>41137</v>
      </c>
      <c r="AL215" s="202">
        <v>41081</v>
      </c>
      <c r="AM215" s="77">
        <v>41197</v>
      </c>
      <c r="AN215" s="77">
        <v>41204</v>
      </c>
      <c r="AO215" s="78">
        <v>252</v>
      </c>
      <c r="AP215" s="142">
        <v>41173</v>
      </c>
      <c r="AQ215" s="392">
        <v>5</v>
      </c>
      <c r="AR215" s="393">
        <v>3</v>
      </c>
      <c r="AS215" s="394"/>
      <c r="AT215" s="393"/>
      <c r="AU215" s="395"/>
      <c r="AV215" s="396" t="s">
        <v>619</v>
      </c>
      <c r="AW215" s="382"/>
      <c r="AX215" s="397"/>
      <c r="AY215" s="398"/>
      <c r="AZ215" s="396" t="s">
        <v>620</v>
      </c>
      <c r="BA215" s="382"/>
      <c r="BB215" s="397"/>
      <c r="BC215" s="399"/>
    </row>
    <row r="216" spans="1:55" ht="12.75" x14ac:dyDescent="0.25">
      <c r="A216" s="401">
        <v>4</v>
      </c>
      <c r="B216" s="136" t="s">
        <v>11</v>
      </c>
      <c r="C216" s="137" t="s">
        <v>532</v>
      </c>
      <c r="D216" s="258"/>
      <c r="E216" s="259">
        <v>8</v>
      </c>
      <c r="F216" s="75">
        <v>8</v>
      </c>
      <c r="G216" s="290"/>
      <c r="H216" s="142">
        <v>41183</v>
      </c>
      <c r="I216" s="261">
        <v>40918</v>
      </c>
      <c r="J216" s="201">
        <v>112453</v>
      </c>
      <c r="K216" s="376" t="s">
        <v>640</v>
      </c>
      <c r="L216" s="147" t="s">
        <v>628</v>
      </c>
      <c r="M216" s="147" t="s">
        <v>538</v>
      </c>
      <c r="N216" s="557">
        <v>60</v>
      </c>
      <c r="O216" s="557">
        <v>1944</v>
      </c>
      <c r="P216" s="557">
        <v>37.75</v>
      </c>
      <c r="Q216" s="388">
        <v>123</v>
      </c>
      <c r="R216" s="389">
        <v>14</v>
      </c>
      <c r="S216" s="390">
        <v>7.2479999999999993</v>
      </c>
      <c r="T216" s="391">
        <v>453.6</v>
      </c>
      <c r="U216" s="378">
        <v>50</v>
      </c>
      <c r="V216" s="378">
        <v>50</v>
      </c>
      <c r="W216" s="378">
        <v>6</v>
      </c>
      <c r="X216" s="378">
        <v>1</v>
      </c>
      <c r="Y216" s="579">
        <v>905.99999999999989</v>
      </c>
      <c r="Z216" s="579">
        <v>151</v>
      </c>
      <c r="AA216" s="574">
        <v>1041.8999999999999</v>
      </c>
      <c r="AB216" s="573">
        <v>173.64999999999998</v>
      </c>
      <c r="AC216" s="152" t="s">
        <v>829</v>
      </c>
      <c r="AD216" s="183">
        <v>40952</v>
      </c>
      <c r="AE216" s="202">
        <v>40966</v>
      </c>
      <c r="AF216" s="202">
        <v>40985</v>
      </c>
      <c r="AG216" s="583">
        <v>278</v>
      </c>
      <c r="AH216" s="202">
        <v>40997</v>
      </c>
      <c r="AI216" s="586">
        <v>882</v>
      </c>
      <c r="AJ216" s="202">
        <v>41022</v>
      </c>
      <c r="AK216" s="202">
        <v>41137</v>
      </c>
      <c r="AL216" s="202">
        <v>41081</v>
      </c>
      <c r="AM216" s="77">
        <v>41201</v>
      </c>
      <c r="AN216" s="77">
        <v>41208</v>
      </c>
      <c r="AO216" s="78">
        <v>256</v>
      </c>
      <c r="AP216" s="142">
        <v>41173</v>
      </c>
      <c r="AQ216" s="392">
        <v>18</v>
      </c>
      <c r="AR216" s="393">
        <v>10</v>
      </c>
      <c r="AS216" s="177"/>
      <c r="AT216" s="180"/>
      <c r="AU216" s="265"/>
      <c r="AV216" s="255" t="s">
        <v>628</v>
      </c>
      <c r="AW216" s="75"/>
      <c r="AX216" s="266"/>
      <c r="AY216" s="267"/>
      <c r="AZ216" s="255" t="s">
        <v>538</v>
      </c>
      <c r="BA216" s="75"/>
      <c r="BB216" s="266"/>
      <c r="BC216" s="342"/>
    </row>
    <row r="217" spans="1:55" ht="12.75" x14ac:dyDescent="0.25">
      <c r="A217" s="401">
        <v>4</v>
      </c>
      <c r="B217" s="136" t="s">
        <v>11</v>
      </c>
      <c r="C217" s="137" t="s">
        <v>599</v>
      </c>
      <c r="D217" s="258"/>
      <c r="E217" s="259">
        <v>8</v>
      </c>
      <c r="F217" s="75">
        <v>10</v>
      </c>
      <c r="G217" s="290"/>
      <c r="H217" s="142">
        <v>41183</v>
      </c>
      <c r="I217" s="261">
        <v>41187</v>
      </c>
      <c r="J217" s="201">
        <v>111602</v>
      </c>
      <c r="K217" s="376">
        <v>40959</v>
      </c>
      <c r="L217" s="147" t="s">
        <v>603</v>
      </c>
      <c r="M217" s="147" t="s">
        <v>606</v>
      </c>
      <c r="N217" s="557">
        <v>60</v>
      </c>
      <c r="O217" s="557">
        <v>1944</v>
      </c>
      <c r="P217" s="557">
        <v>37.75</v>
      </c>
      <c r="Q217" s="388">
        <v>123</v>
      </c>
      <c r="R217" s="389">
        <v>14</v>
      </c>
      <c r="S217" s="390">
        <v>9.0599999999999987</v>
      </c>
      <c r="T217" s="391">
        <v>453.6</v>
      </c>
      <c r="U217" s="378">
        <v>50</v>
      </c>
      <c r="V217" s="378">
        <v>50</v>
      </c>
      <c r="W217" s="378">
        <v>6</v>
      </c>
      <c r="X217" s="378">
        <v>1</v>
      </c>
      <c r="Y217" s="579">
        <v>905.99999999999989</v>
      </c>
      <c r="Z217" s="579">
        <v>151</v>
      </c>
      <c r="AA217" s="574">
        <v>1041.8999999999999</v>
      </c>
      <c r="AB217" s="573">
        <v>173.64999999999998</v>
      </c>
      <c r="AC217" s="152" t="s">
        <v>829</v>
      </c>
      <c r="AD217" s="183">
        <v>40959</v>
      </c>
      <c r="AE217" s="202">
        <v>40966</v>
      </c>
      <c r="AF217" s="202">
        <v>40985</v>
      </c>
      <c r="AG217" s="583">
        <v>168</v>
      </c>
      <c r="AH217" s="202">
        <v>40997</v>
      </c>
      <c r="AI217" s="586">
        <v>882</v>
      </c>
      <c r="AJ217" s="202">
        <v>41023</v>
      </c>
      <c r="AK217" s="202">
        <v>41137</v>
      </c>
      <c r="AL217" s="202">
        <v>41081</v>
      </c>
      <c r="AM217" s="77">
        <v>41201</v>
      </c>
      <c r="AN217" s="77">
        <v>41208</v>
      </c>
      <c r="AO217" s="78">
        <v>249</v>
      </c>
      <c r="AP217" s="142">
        <v>41173</v>
      </c>
      <c r="AQ217" s="392">
        <v>24</v>
      </c>
      <c r="AR217" s="393">
        <v>16</v>
      </c>
      <c r="AS217" s="177"/>
      <c r="AT217" s="180"/>
      <c r="AU217" s="265"/>
      <c r="AV217" s="255" t="s">
        <v>603</v>
      </c>
      <c r="AW217" s="75"/>
      <c r="AX217" s="266"/>
      <c r="AY217" s="267"/>
      <c r="AZ217" s="255" t="s">
        <v>606</v>
      </c>
      <c r="BA217" s="75"/>
      <c r="BB217" s="266"/>
      <c r="BC217" s="342"/>
    </row>
    <row r="218" spans="1:55" ht="12.75" x14ac:dyDescent="0.25">
      <c r="A218" s="401">
        <v>4</v>
      </c>
      <c r="B218" s="136" t="s">
        <v>11</v>
      </c>
      <c r="C218" s="137" t="s">
        <v>76</v>
      </c>
      <c r="D218" s="258"/>
      <c r="E218" s="259">
        <v>6</v>
      </c>
      <c r="F218" s="75">
        <v>20</v>
      </c>
      <c r="G218" s="290"/>
      <c r="H218" s="142">
        <v>41183</v>
      </c>
      <c r="I218" s="261">
        <v>40920</v>
      </c>
      <c r="J218" s="201">
        <v>112458</v>
      </c>
      <c r="K218" s="376" t="s">
        <v>640</v>
      </c>
      <c r="L218" s="147" t="s">
        <v>630</v>
      </c>
      <c r="M218" s="147" t="s">
        <v>188</v>
      </c>
      <c r="N218" s="557">
        <v>60</v>
      </c>
      <c r="O218" s="557">
        <v>1944</v>
      </c>
      <c r="P218" s="557">
        <v>37.75</v>
      </c>
      <c r="Q218" s="388">
        <v>123</v>
      </c>
      <c r="R218" s="389">
        <v>4</v>
      </c>
      <c r="S218" s="390">
        <v>5.177142857142857</v>
      </c>
      <c r="T218" s="391">
        <v>129.6</v>
      </c>
      <c r="U218" s="378">
        <v>50</v>
      </c>
      <c r="V218" s="378">
        <v>50</v>
      </c>
      <c r="W218" s="378">
        <v>6</v>
      </c>
      <c r="X218" s="378">
        <v>1</v>
      </c>
      <c r="Y218" s="579">
        <v>258.85714285714283</v>
      </c>
      <c r="Z218" s="579">
        <v>43.142857142857146</v>
      </c>
      <c r="AA218" s="574">
        <v>297.68571428571425</v>
      </c>
      <c r="AB218" s="573">
        <v>49.614285714285714</v>
      </c>
      <c r="AC218" s="152" t="s">
        <v>829</v>
      </c>
      <c r="AD218" s="183">
        <v>40952</v>
      </c>
      <c r="AE218" s="202">
        <v>40966</v>
      </c>
      <c r="AF218" s="202">
        <v>40985</v>
      </c>
      <c r="AG218" s="583">
        <v>48</v>
      </c>
      <c r="AH218" s="202">
        <v>40997</v>
      </c>
      <c r="AI218" s="586">
        <v>252</v>
      </c>
      <c r="AJ218" s="202">
        <v>41023</v>
      </c>
      <c r="AK218" s="202">
        <v>41137</v>
      </c>
      <c r="AL218" s="202">
        <v>41081</v>
      </c>
      <c r="AM218" s="77">
        <v>41201</v>
      </c>
      <c r="AN218" s="77">
        <v>41208</v>
      </c>
      <c r="AO218" s="78">
        <v>256</v>
      </c>
      <c r="AP218" s="142">
        <v>41173</v>
      </c>
      <c r="AQ218" s="392">
        <v>8</v>
      </c>
      <c r="AR218" s="393">
        <v>2</v>
      </c>
      <c r="AS218" s="177"/>
      <c r="AT218" s="180"/>
      <c r="AU218" s="265"/>
      <c r="AV218" s="255" t="s">
        <v>630</v>
      </c>
      <c r="AW218" s="75"/>
      <c r="AX218" s="266"/>
      <c r="AY218" s="267"/>
      <c r="AZ218" s="255" t="s">
        <v>188</v>
      </c>
      <c r="BA218" s="75"/>
      <c r="BB218" s="266"/>
      <c r="BC218" s="342"/>
    </row>
    <row r="219" spans="1:55" ht="12.75" x14ac:dyDescent="0.25">
      <c r="A219" s="257">
        <v>4</v>
      </c>
      <c r="B219" s="250" t="s">
        <v>11</v>
      </c>
      <c r="C219" s="205" t="s">
        <v>631</v>
      </c>
      <c r="D219" s="258"/>
      <c r="E219" s="259">
        <v>13</v>
      </c>
      <c r="F219" s="75">
        <v>15</v>
      </c>
      <c r="G219" s="290"/>
      <c r="H219" s="260">
        <v>41183</v>
      </c>
      <c r="I219" s="385">
        <v>40920</v>
      </c>
      <c r="J219" s="201">
        <v>112456</v>
      </c>
      <c r="K219" s="376" t="s">
        <v>640</v>
      </c>
      <c r="L219" s="147" t="s">
        <v>632</v>
      </c>
      <c r="M219" s="147" t="s">
        <v>236</v>
      </c>
      <c r="N219" s="553">
        <v>60</v>
      </c>
      <c r="O219" s="553">
        <v>1944</v>
      </c>
      <c r="P219" s="553">
        <v>37.75</v>
      </c>
      <c r="Q219" s="263">
        <v>123</v>
      </c>
      <c r="R219" s="264">
        <v>12</v>
      </c>
      <c r="S219" s="148">
        <v>11.648571428571428</v>
      </c>
      <c r="T219" s="149">
        <v>388.8</v>
      </c>
      <c r="U219" s="250">
        <v>50</v>
      </c>
      <c r="V219" s="250">
        <v>50</v>
      </c>
      <c r="W219" s="250">
        <v>6</v>
      </c>
      <c r="X219" s="250">
        <v>1</v>
      </c>
      <c r="Y219" s="573">
        <v>776.57142857142844</v>
      </c>
      <c r="Z219" s="573">
        <v>129.42857142857142</v>
      </c>
      <c r="AA219" s="574">
        <v>893.05714285714259</v>
      </c>
      <c r="AB219" s="573">
        <v>148.84285714285713</v>
      </c>
      <c r="AC219" s="152" t="s">
        <v>829</v>
      </c>
      <c r="AD219" s="183">
        <v>40952</v>
      </c>
      <c r="AE219" s="202">
        <v>40966</v>
      </c>
      <c r="AF219" s="202">
        <v>40985</v>
      </c>
      <c r="AG219" s="583">
        <v>144</v>
      </c>
      <c r="AH219" s="202">
        <v>40997</v>
      </c>
      <c r="AI219" s="586">
        <v>756</v>
      </c>
      <c r="AJ219" s="202">
        <v>41024</v>
      </c>
      <c r="AK219" s="202">
        <v>41137</v>
      </c>
      <c r="AL219" s="202">
        <v>41081</v>
      </c>
      <c r="AM219" s="77">
        <v>41201</v>
      </c>
      <c r="AN219" s="77">
        <v>41208</v>
      </c>
      <c r="AO219" s="78">
        <v>256</v>
      </c>
      <c r="AP219" s="142">
        <v>41173</v>
      </c>
      <c r="AQ219" s="153">
        <v>17</v>
      </c>
      <c r="AR219" s="180">
        <v>4</v>
      </c>
      <c r="AS219" s="177"/>
      <c r="AT219" s="180"/>
      <c r="AU219" s="265"/>
      <c r="AV219" s="178" t="s">
        <v>632</v>
      </c>
      <c r="AW219" s="75"/>
      <c r="AX219" s="266"/>
      <c r="AY219" s="267"/>
      <c r="AZ219" s="178" t="s">
        <v>236</v>
      </c>
      <c r="BA219" s="75"/>
      <c r="BB219" s="266"/>
      <c r="BC219" s="275"/>
    </row>
    <row r="220" spans="1:55" ht="12.75" x14ac:dyDescent="0.25">
      <c r="A220" s="257">
        <v>4</v>
      </c>
      <c r="B220" s="136" t="s">
        <v>11</v>
      </c>
      <c r="C220" s="137" t="s">
        <v>75</v>
      </c>
      <c r="D220" s="258" t="s">
        <v>714</v>
      </c>
      <c r="E220" s="259">
        <v>14</v>
      </c>
      <c r="F220" s="75">
        <v>7</v>
      </c>
      <c r="G220" s="290"/>
      <c r="H220" s="260">
        <v>41244</v>
      </c>
      <c r="I220" s="261">
        <v>40821</v>
      </c>
      <c r="J220" s="201">
        <v>111608</v>
      </c>
      <c r="K220" s="147">
        <v>40791</v>
      </c>
      <c r="L220" s="147" t="s">
        <v>135</v>
      </c>
      <c r="M220" s="147" t="s">
        <v>181</v>
      </c>
      <c r="N220" s="553">
        <v>60</v>
      </c>
      <c r="O220" s="553">
        <v>1944</v>
      </c>
      <c r="P220" s="553">
        <v>37.75</v>
      </c>
      <c r="Q220" s="263">
        <v>124</v>
      </c>
      <c r="R220" s="264">
        <v>30</v>
      </c>
      <c r="S220" s="148">
        <v>13.873125</v>
      </c>
      <c r="T220" s="149">
        <v>972</v>
      </c>
      <c r="U220" s="136">
        <v>50</v>
      </c>
      <c r="V220" s="136">
        <v>50</v>
      </c>
      <c r="W220" s="136">
        <v>7</v>
      </c>
      <c r="X220" s="136">
        <v>1</v>
      </c>
      <c r="Y220" s="573">
        <v>1981.875</v>
      </c>
      <c r="Z220" s="573">
        <v>283.125</v>
      </c>
      <c r="AA220" s="574">
        <v>2279.15625</v>
      </c>
      <c r="AB220" s="573">
        <v>325.59375</v>
      </c>
      <c r="AC220" s="152" t="s">
        <v>830</v>
      </c>
      <c r="AD220" s="183">
        <v>40940</v>
      </c>
      <c r="AE220" s="202">
        <v>40954</v>
      </c>
      <c r="AF220" s="202">
        <v>40975</v>
      </c>
      <c r="AH220" s="202">
        <v>40983</v>
      </c>
      <c r="AI220" s="586">
        <v>2250</v>
      </c>
      <c r="AJ220" s="202">
        <v>41001</v>
      </c>
      <c r="AK220" s="202">
        <v>41103</v>
      </c>
      <c r="AL220" s="202">
        <v>41052</v>
      </c>
      <c r="AM220" s="202">
        <v>41169</v>
      </c>
      <c r="AN220" s="77">
        <v>41176</v>
      </c>
      <c r="AO220" s="78">
        <v>236</v>
      </c>
      <c r="AP220" s="142">
        <v>41173</v>
      </c>
      <c r="AQ220" s="153">
        <v>20</v>
      </c>
      <c r="AR220" s="180">
        <v>6</v>
      </c>
      <c r="AS220" s="178" t="s">
        <v>622</v>
      </c>
      <c r="AT220" s="180"/>
      <c r="AU220" s="265"/>
      <c r="AV220" s="178" t="s">
        <v>135</v>
      </c>
      <c r="AW220" s="75"/>
      <c r="AX220" s="266"/>
      <c r="AY220" s="267"/>
      <c r="AZ220" s="178" t="s">
        <v>181</v>
      </c>
      <c r="BA220" s="75"/>
      <c r="BB220" s="266"/>
      <c r="BC220" s="275"/>
    </row>
    <row r="221" spans="1:55" ht="12.75" x14ac:dyDescent="0.25">
      <c r="A221" s="257">
        <v>4</v>
      </c>
      <c r="B221" s="136" t="s">
        <v>11</v>
      </c>
      <c r="C221" s="137" t="s">
        <v>75</v>
      </c>
      <c r="D221" s="258" t="s">
        <v>715</v>
      </c>
      <c r="E221" s="259">
        <v>14</v>
      </c>
      <c r="F221" s="75">
        <v>7</v>
      </c>
      <c r="G221" s="290"/>
      <c r="H221" s="260">
        <v>41244</v>
      </c>
      <c r="I221" s="261">
        <v>40821</v>
      </c>
      <c r="J221" s="201">
        <v>111608</v>
      </c>
      <c r="K221" s="147">
        <v>40791</v>
      </c>
      <c r="L221" s="147" t="s">
        <v>135</v>
      </c>
      <c r="M221" s="147" t="s">
        <v>181</v>
      </c>
      <c r="N221" s="553">
        <v>60</v>
      </c>
      <c r="O221" s="553">
        <v>1944</v>
      </c>
      <c r="P221" s="553">
        <v>37.75</v>
      </c>
      <c r="Q221" s="263">
        <v>124</v>
      </c>
      <c r="R221" s="264">
        <v>30</v>
      </c>
      <c r="S221" s="148">
        <v>13.873125</v>
      </c>
      <c r="T221" s="149">
        <v>972</v>
      </c>
      <c r="U221" s="136">
        <v>50</v>
      </c>
      <c r="V221" s="136">
        <v>50</v>
      </c>
      <c r="W221" s="136">
        <v>7</v>
      </c>
      <c r="X221" s="136">
        <v>1</v>
      </c>
      <c r="Y221" s="573">
        <v>1981.875</v>
      </c>
      <c r="Z221" s="573">
        <v>283.125</v>
      </c>
      <c r="AA221" s="574">
        <v>2279.15625</v>
      </c>
      <c r="AB221" s="573">
        <v>325.59375</v>
      </c>
      <c r="AC221" s="152" t="s">
        <v>830</v>
      </c>
      <c r="AD221" s="183">
        <v>40920</v>
      </c>
      <c r="AE221" s="202">
        <v>40934</v>
      </c>
      <c r="AF221" s="202">
        <v>40975</v>
      </c>
      <c r="AH221" s="202">
        <v>40983</v>
      </c>
      <c r="AI221" s="586">
        <v>2250</v>
      </c>
      <c r="AJ221" s="202">
        <v>41001</v>
      </c>
      <c r="AK221" s="202">
        <v>41103</v>
      </c>
      <c r="AL221" s="202">
        <v>41052</v>
      </c>
      <c r="AM221" s="202">
        <v>41169</v>
      </c>
      <c r="AN221" s="77">
        <v>41176</v>
      </c>
      <c r="AO221" s="78">
        <v>256</v>
      </c>
      <c r="AP221" s="142">
        <v>41173</v>
      </c>
      <c r="AQ221" s="153">
        <v>25</v>
      </c>
      <c r="AR221" s="180">
        <v>11</v>
      </c>
      <c r="AS221" s="178" t="s">
        <v>622</v>
      </c>
      <c r="AT221" s="180"/>
      <c r="AU221" s="265"/>
      <c r="AV221" s="178" t="s">
        <v>135</v>
      </c>
      <c r="AW221" s="75"/>
      <c r="AX221" s="266"/>
      <c r="AY221" s="267"/>
      <c r="AZ221" s="178" t="s">
        <v>181</v>
      </c>
      <c r="BA221" s="75"/>
      <c r="BB221" s="266"/>
      <c r="BC221" s="275"/>
    </row>
    <row r="222" spans="1:55" ht="12.75" x14ac:dyDescent="0.25">
      <c r="A222" s="401">
        <v>4</v>
      </c>
      <c r="B222" s="136" t="s">
        <v>25</v>
      </c>
      <c r="C222" s="137" t="s">
        <v>697</v>
      </c>
      <c r="D222" s="258"/>
      <c r="E222" s="259">
        <v>14</v>
      </c>
      <c r="F222" s="75">
        <v>12</v>
      </c>
      <c r="G222" s="290">
        <v>0.5</v>
      </c>
      <c r="H222" s="238">
        <v>41306</v>
      </c>
      <c r="I222" s="261">
        <v>41011</v>
      </c>
      <c r="J222" s="201">
        <v>113177</v>
      </c>
      <c r="K222" s="339" t="s">
        <v>707</v>
      </c>
      <c r="L222" s="147" t="s">
        <v>698</v>
      </c>
      <c r="M222" s="147" t="s">
        <v>699</v>
      </c>
      <c r="N222" s="553">
        <v>60</v>
      </c>
      <c r="O222" s="553">
        <v>1944</v>
      </c>
      <c r="P222" s="553">
        <v>37.75</v>
      </c>
      <c r="Q222" s="263">
        <v>125</v>
      </c>
      <c r="R222" s="264">
        <v>16</v>
      </c>
      <c r="S222" s="148">
        <v>12.425142857142855</v>
      </c>
      <c r="T222" s="402">
        <v>518.4</v>
      </c>
      <c r="U222" s="250">
        <v>50</v>
      </c>
      <c r="V222" s="250">
        <v>50</v>
      </c>
      <c r="W222" s="250">
        <v>6</v>
      </c>
      <c r="X222" s="250">
        <v>1</v>
      </c>
      <c r="Y222" s="575">
        <v>1035.4285714285713</v>
      </c>
      <c r="Z222" s="575">
        <v>172.57142857142858</v>
      </c>
      <c r="AA222" s="574">
        <v>2381.485714285714</v>
      </c>
      <c r="AB222" s="573">
        <v>198.45714285714286</v>
      </c>
      <c r="AC222" s="403"/>
      <c r="AD222" s="455">
        <v>41024</v>
      </c>
      <c r="AE222" s="454">
        <v>41038</v>
      </c>
      <c r="AF222" s="454">
        <v>41065</v>
      </c>
      <c r="AG222" s="583">
        <v>192</v>
      </c>
      <c r="AH222" s="454">
        <v>41078</v>
      </c>
      <c r="AI222" s="583">
        <v>1008</v>
      </c>
      <c r="AJ222" s="454">
        <v>41106</v>
      </c>
      <c r="AK222" s="335">
        <v>41226</v>
      </c>
      <c r="AL222" s="427">
        <v>41166</v>
      </c>
      <c r="AM222" s="77">
        <v>41286</v>
      </c>
      <c r="AN222" s="77">
        <v>41293</v>
      </c>
      <c r="AO222" s="78">
        <v>269</v>
      </c>
      <c r="AQ222" s="283"/>
      <c r="AR222" s="180" t="s">
        <v>831</v>
      </c>
      <c r="AS222" s="177"/>
      <c r="AT222" s="180"/>
      <c r="AU222" s="265"/>
      <c r="AV222" s="255" t="s">
        <v>698</v>
      </c>
      <c r="AW222" s="75"/>
      <c r="AX222" s="266"/>
      <c r="AY222" s="267"/>
      <c r="AZ222" s="255" t="s">
        <v>699</v>
      </c>
      <c r="BA222" s="75"/>
      <c r="BB222" s="266"/>
      <c r="BC222" s="342"/>
    </row>
    <row r="223" spans="1:55" ht="12.75" x14ac:dyDescent="0.25">
      <c r="A223" s="401">
        <v>4</v>
      </c>
      <c r="B223" s="136" t="s">
        <v>25</v>
      </c>
      <c r="C223" s="137" t="s">
        <v>701</v>
      </c>
      <c r="D223" s="258"/>
      <c r="E223" s="259">
        <v>1</v>
      </c>
      <c r="F223" s="75">
        <v>6</v>
      </c>
      <c r="G223" s="290"/>
      <c r="H223" s="238">
        <v>41306</v>
      </c>
      <c r="I223" s="261">
        <v>41011</v>
      </c>
      <c r="J223" s="201">
        <v>113951</v>
      </c>
      <c r="K223" s="339">
        <v>41159</v>
      </c>
      <c r="L223" s="147" t="s">
        <v>701</v>
      </c>
      <c r="M223" s="147"/>
      <c r="N223" s="553">
        <v>60</v>
      </c>
      <c r="O223" s="553">
        <v>1944</v>
      </c>
      <c r="P223" s="553">
        <v>37.75</v>
      </c>
      <c r="Q223" s="263">
        <v>125</v>
      </c>
      <c r="R223" s="264">
        <v>2</v>
      </c>
      <c r="S223" s="148">
        <v>0.77657142857142847</v>
      </c>
      <c r="T223" s="402">
        <v>64.8</v>
      </c>
      <c r="U223" s="250">
        <v>50</v>
      </c>
      <c r="V223" s="250">
        <v>50</v>
      </c>
      <c r="W223" s="250">
        <v>6</v>
      </c>
      <c r="X223" s="250">
        <v>1</v>
      </c>
      <c r="Y223" s="575">
        <v>129.42857142857142</v>
      </c>
      <c r="Z223" s="575">
        <v>21.571428571428573</v>
      </c>
      <c r="AA223" s="576"/>
      <c r="AB223" s="575"/>
      <c r="AC223" s="403"/>
      <c r="AD223" s="455">
        <v>41024</v>
      </c>
      <c r="AE223" s="454">
        <v>41038</v>
      </c>
      <c r="AF223" s="454">
        <v>41065</v>
      </c>
      <c r="AH223" s="454">
        <v>41078</v>
      </c>
      <c r="AI223" s="583">
        <v>126</v>
      </c>
      <c r="AJ223" s="454">
        <v>41094</v>
      </c>
      <c r="AK223" s="335">
        <v>41214</v>
      </c>
      <c r="AL223" s="427">
        <v>41154</v>
      </c>
      <c r="AM223" s="77">
        <v>41274</v>
      </c>
      <c r="AN223" s="77">
        <v>41281</v>
      </c>
      <c r="AO223" s="78">
        <v>257</v>
      </c>
      <c r="AQ223" s="283"/>
      <c r="AR223" s="180" t="s">
        <v>831</v>
      </c>
      <c r="AS223" s="177"/>
      <c r="AT223" s="180"/>
      <c r="AU223" s="265"/>
      <c r="AV223" s="255" t="s">
        <v>701</v>
      </c>
      <c r="AW223" s="75"/>
      <c r="AX223" s="266"/>
      <c r="AY223" s="267"/>
      <c r="AZ223" s="255">
        <v>0</v>
      </c>
      <c r="BA223" s="75"/>
      <c r="BB223" s="266"/>
      <c r="BC223" s="342"/>
    </row>
    <row r="224" spans="1:55" ht="12.75" x14ac:dyDescent="0.25">
      <c r="A224" s="401">
        <v>4</v>
      </c>
      <c r="B224" s="136" t="s">
        <v>25</v>
      </c>
      <c r="C224" s="137" t="s">
        <v>700</v>
      </c>
      <c r="D224" s="258"/>
      <c r="E224" s="259">
        <v>19</v>
      </c>
      <c r="F224" s="75">
        <v>12</v>
      </c>
      <c r="G224" s="290"/>
      <c r="H224" s="238">
        <v>41306</v>
      </c>
      <c r="I224" s="261">
        <v>41011</v>
      </c>
      <c r="J224" s="201">
        <v>113178</v>
      </c>
      <c r="K224" s="339" t="s">
        <v>706</v>
      </c>
      <c r="L224" s="147" t="s">
        <v>701</v>
      </c>
      <c r="M224" s="147" t="s">
        <v>702</v>
      </c>
      <c r="N224" s="553">
        <v>60</v>
      </c>
      <c r="O224" s="553">
        <v>1944</v>
      </c>
      <c r="P224" s="553">
        <v>37.75</v>
      </c>
      <c r="Q224" s="263">
        <v>125</v>
      </c>
      <c r="R224" s="264">
        <v>20</v>
      </c>
      <c r="S224" s="148">
        <v>15.53142857142857</v>
      </c>
      <c r="T224" s="402">
        <v>648</v>
      </c>
      <c r="U224" s="250">
        <v>50</v>
      </c>
      <c r="V224" s="250">
        <v>50</v>
      </c>
      <c r="W224" s="250">
        <v>6</v>
      </c>
      <c r="X224" s="250">
        <v>1</v>
      </c>
      <c r="Y224" s="575">
        <v>1294.2857142857142</v>
      </c>
      <c r="Z224" s="575">
        <v>215.71428571428572</v>
      </c>
      <c r="AA224" s="574">
        <v>1488.4285714285713</v>
      </c>
      <c r="AB224" s="573">
        <v>248.07142857142856</v>
      </c>
      <c r="AC224" s="403"/>
      <c r="AD224" s="455">
        <v>41024</v>
      </c>
      <c r="AE224" s="454">
        <v>41038</v>
      </c>
      <c r="AF224" s="454">
        <v>41065</v>
      </c>
      <c r="AG224" s="583">
        <v>240</v>
      </c>
      <c r="AH224" s="454">
        <v>41078</v>
      </c>
      <c r="AI224" s="583">
        <v>1260</v>
      </c>
      <c r="AJ224" s="454">
        <v>41102</v>
      </c>
      <c r="AK224" s="335">
        <v>41222</v>
      </c>
      <c r="AL224" s="427">
        <v>41162</v>
      </c>
      <c r="AM224" s="77">
        <v>41282</v>
      </c>
      <c r="AN224" s="77">
        <v>41289</v>
      </c>
      <c r="AO224" s="78">
        <v>265</v>
      </c>
      <c r="AQ224" s="283"/>
      <c r="AR224" s="180" t="s">
        <v>831</v>
      </c>
      <c r="AS224" s="177"/>
      <c r="AT224" s="180"/>
      <c r="AU224" s="265"/>
      <c r="AV224" s="255" t="s">
        <v>701</v>
      </c>
      <c r="AW224" s="75"/>
      <c r="AX224" s="266"/>
      <c r="AY224" s="267"/>
      <c r="AZ224" s="255" t="s">
        <v>702</v>
      </c>
      <c r="BA224" s="75"/>
      <c r="BB224" s="266"/>
      <c r="BC224" s="342"/>
    </row>
    <row r="225" spans="1:55" ht="12.75" x14ac:dyDescent="0.25">
      <c r="A225" s="257">
        <v>4</v>
      </c>
      <c r="B225" s="250" t="s">
        <v>25</v>
      </c>
      <c r="C225" s="205" t="s">
        <v>703</v>
      </c>
      <c r="D225" s="258"/>
      <c r="E225" s="259">
        <v>18</v>
      </c>
      <c r="F225" s="75">
        <v>12</v>
      </c>
      <c r="G225" s="290"/>
      <c r="H225" s="238">
        <v>41306</v>
      </c>
      <c r="I225" s="261">
        <v>41011</v>
      </c>
      <c r="J225" s="201">
        <v>113181</v>
      </c>
      <c r="K225" s="262" t="s">
        <v>706</v>
      </c>
      <c r="L225" s="147" t="s">
        <v>704</v>
      </c>
      <c r="M225" s="147" t="s">
        <v>705</v>
      </c>
      <c r="N225" s="553">
        <v>60</v>
      </c>
      <c r="O225" s="553">
        <v>1944</v>
      </c>
      <c r="P225" s="553">
        <v>37.75</v>
      </c>
      <c r="Q225" s="263">
        <v>125</v>
      </c>
      <c r="R225" s="264">
        <v>22</v>
      </c>
      <c r="S225" s="148">
        <v>17.084571428571426</v>
      </c>
      <c r="T225" s="149">
        <v>712.8</v>
      </c>
      <c r="U225" s="250">
        <v>50</v>
      </c>
      <c r="V225" s="250">
        <v>50</v>
      </c>
      <c r="W225" s="250">
        <v>6</v>
      </c>
      <c r="X225" s="250">
        <v>1</v>
      </c>
      <c r="Y225" s="573">
        <v>1423.7142857142856</v>
      </c>
      <c r="Z225" s="573">
        <v>237.28571428571428</v>
      </c>
      <c r="AA225" s="574">
        <v>1637.2714285714283</v>
      </c>
      <c r="AB225" s="573">
        <v>272.87857142857138</v>
      </c>
      <c r="AC225" s="152" t="s">
        <v>830</v>
      </c>
      <c r="AD225" s="455">
        <v>41024</v>
      </c>
      <c r="AE225" s="454">
        <v>41038</v>
      </c>
      <c r="AF225" s="454">
        <v>41065</v>
      </c>
      <c r="AG225" s="583">
        <v>264</v>
      </c>
      <c r="AH225" s="454">
        <v>41078</v>
      </c>
      <c r="AI225" s="583">
        <v>1386</v>
      </c>
      <c r="AJ225" s="454">
        <v>41103</v>
      </c>
      <c r="AK225" s="335">
        <v>41223</v>
      </c>
      <c r="AL225" s="427">
        <v>41163</v>
      </c>
      <c r="AM225" s="77">
        <v>41283</v>
      </c>
      <c r="AN225" s="77">
        <v>41290</v>
      </c>
      <c r="AO225" s="78">
        <v>266</v>
      </c>
      <c r="AQ225" s="153"/>
      <c r="AR225" s="180" t="s">
        <v>831</v>
      </c>
      <c r="AS225" s="177"/>
      <c r="AT225" s="180"/>
      <c r="AU225" s="265"/>
      <c r="AV225" s="178" t="s">
        <v>704</v>
      </c>
      <c r="AW225" s="75"/>
      <c r="AX225" s="266"/>
      <c r="AY225" s="267"/>
      <c r="AZ225" s="178" t="s">
        <v>705</v>
      </c>
      <c r="BA225" s="75"/>
      <c r="BB225" s="266"/>
      <c r="BC225" s="275"/>
    </row>
    <row r="226" spans="1:55" ht="12.75" x14ac:dyDescent="0.25">
      <c r="A226" s="257">
        <v>4</v>
      </c>
      <c r="B226" s="136" t="s">
        <v>19</v>
      </c>
      <c r="C226" s="137" t="s">
        <v>544</v>
      </c>
      <c r="D226" s="258">
        <v>2</v>
      </c>
      <c r="E226" s="259">
        <v>72</v>
      </c>
      <c r="F226" s="75">
        <v>30</v>
      </c>
      <c r="G226" s="290"/>
      <c r="H226" s="260">
        <v>41030</v>
      </c>
      <c r="I226" s="261">
        <v>40806</v>
      </c>
      <c r="J226" s="201">
        <v>111441</v>
      </c>
      <c r="K226" s="262"/>
      <c r="L226" s="147" t="s">
        <v>545</v>
      </c>
      <c r="M226" s="147" t="s">
        <v>546</v>
      </c>
      <c r="N226" s="553">
        <v>40</v>
      </c>
      <c r="O226" s="553">
        <v>1296</v>
      </c>
      <c r="P226" s="553">
        <v>37.75</v>
      </c>
      <c r="Q226" s="263">
        <v>126</v>
      </c>
      <c r="R226" s="264">
        <v>40</v>
      </c>
      <c r="S226" s="148">
        <v>77.657142857142858</v>
      </c>
      <c r="T226" s="149">
        <v>1296</v>
      </c>
      <c r="U226" s="136">
        <v>50</v>
      </c>
      <c r="V226" s="136">
        <v>50</v>
      </c>
      <c r="W226" s="250">
        <v>6</v>
      </c>
      <c r="X226" s="250">
        <v>1</v>
      </c>
      <c r="Y226" s="573">
        <v>2588.5714285714284</v>
      </c>
      <c r="Z226" s="573">
        <v>431.42857142857139</v>
      </c>
      <c r="AA226" s="574">
        <v>2976.8571428571427</v>
      </c>
      <c r="AB226" s="573">
        <v>496.14285714285705</v>
      </c>
      <c r="AC226" s="152" t="s">
        <v>829</v>
      </c>
      <c r="AD226" s="183">
        <v>40871</v>
      </c>
      <c r="AE226" s="202">
        <v>40877</v>
      </c>
      <c r="AF226" s="454">
        <v>41065</v>
      </c>
      <c r="AG226" s="583">
        <v>450</v>
      </c>
      <c r="AH226" s="202">
        <v>40903</v>
      </c>
      <c r="AI226" s="583">
        <v>2550</v>
      </c>
      <c r="AJ226" s="202">
        <v>40932</v>
      </c>
      <c r="AK226" s="202">
        <v>40956</v>
      </c>
      <c r="AL226" s="202">
        <v>41017</v>
      </c>
      <c r="AM226" s="202">
        <v>41043</v>
      </c>
      <c r="AN226" s="77">
        <v>41050</v>
      </c>
      <c r="AO226" s="78">
        <v>179</v>
      </c>
      <c r="AQ226" s="153"/>
      <c r="AR226" s="180" t="s">
        <v>831</v>
      </c>
      <c r="AS226" s="177"/>
      <c r="AT226" s="180"/>
      <c r="AU226" s="265"/>
      <c r="AV226" s="178" t="s">
        <v>545</v>
      </c>
      <c r="AW226" s="75"/>
      <c r="AX226" s="266"/>
      <c r="AY226" s="267"/>
      <c r="AZ226" s="178" t="s">
        <v>546</v>
      </c>
      <c r="BA226" s="75"/>
      <c r="BB226" s="266"/>
      <c r="BC226" s="275"/>
    </row>
    <row r="227" spans="1:55" ht="12.75" x14ac:dyDescent="0.25">
      <c r="A227" s="146">
        <v>4</v>
      </c>
      <c r="B227" s="136" t="s">
        <v>19</v>
      </c>
      <c r="C227" s="137" t="s">
        <v>61</v>
      </c>
      <c r="D227" s="138"/>
      <c r="E227" s="139">
        <v>93</v>
      </c>
      <c r="F227" s="140">
        <v>35</v>
      </c>
      <c r="G227" s="141"/>
      <c r="H227" s="142">
        <v>41122</v>
      </c>
      <c r="I227" s="147">
        <v>40762</v>
      </c>
      <c r="J227" s="201">
        <v>110898</v>
      </c>
      <c r="K227" s="147" t="s">
        <v>659</v>
      </c>
      <c r="L227" s="147" t="s">
        <v>148</v>
      </c>
      <c r="M227" s="147" t="s">
        <v>149</v>
      </c>
      <c r="N227" s="553">
        <v>40</v>
      </c>
      <c r="O227" s="553">
        <v>1296</v>
      </c>
      <c r="P227" s="553">
        <v>37.75</v>
      </c>
      <c r="Q227" s="143">
        <v>131</v>
      </c>
      <c r="R227" s="253">
        <v>40</v>
      </c>
      <c r="S227" s="148">
        <v>90.6</v>
      </c>
      <c r="T227" s="149">
        <v>1296</v>
      </c>
      <c r="U227" s="136">
        <v>50</v>
      </c>
      <c r="V227" s="136">
        <v>50</v>
      </c>
      <c r="W227" s="136">
        <v>6</v>
      </c>
      <c r="X227" s="136">
        <v>1</v>
      </c>
      <c r="Y227" s="573">
        <v>2588.5714285714284</v>
      </c>
      <c r="Z227" s="573">
        <v>431.42857142857139</v>
      </c>
      <c r="AA227" s="574">
        <v>2976.8571428571427</v>
      </c>
      <c r="AB227" s="573">
        <v>496.14285714285705</v>
      </c>
      <c r="AC227" s="152" t="s">
        <v>829</v>
      </c>
      <c r="AD227" s="183">
        <v>41001</v>
      </c>
      <c r="AE227" s="202">
        <v>41013</v>
      </c>
      <c r="AF227" s="202">
        <v>41022</v>
      </c>
      <c r="AG227" s="583">
        <v>525</v>
      </c>
      <c r="AH227" s="202">
        <v>41033</v>
      </c>
      <c r="AI227" s="583">
        <v>2625</v>
      </c>
      <c r="AJ227" s="202">
        <v>41057</v>
      </c>
      <c r="AK227" s="202">
        <v>41076</v>
      </c>
      <c r="AL227" s="202">
        <v>41142</v>
      </c>
      <c r="AM227" s="77">
        <v>41163</v>
      </c>
      <c r="AN227" s="77">
        <v>41170</v>
      </c>
      <c r="AO227" s="78">
        <v>169</v>
      </c>
      <c r="AP227" s="142">
        <v>41173</v>
      </c>
      <c r="AQ227" s="153">
        <v>130</v>
      </c>
      <c r="AR227" s="177">
        <v>37</v>
      </c>
      <c r="AS227" s="79"/>
      <c r="AT227" s="178" t="s">
        <v>148</v>
      </c>
      <c r="AU227" s="80"/>
      <c r="AV227" s="81"/>
      <c r="AW227" s="82"/>
      <c r="AX227" s="178" t="s">
        <v>149</v>
      </c>
      <c r="AY227" s="83"/>
      <c r="AZ227" s="84"/>
      <c r="BA227" s="85"/>
      <c r="BB227" s="100"/>
      <c r="BC227" s="100"/>
    </row>
    <row r="228" spans="1:55" ht="12.75" x14ac:dyDescent="0.25">
      <c r="A228" s="209">
        <v>4</v>
      </c>
      <c r="B228" s="136" t="s">
        <v>25</v>
      </c>
      <c r="C228" s="137" t="s">
        <v>40</v>
      </c>
      <c r="D228" s="138"/>
      <c r="E228" s="139">
        <v>16</v>
      </c>
      <c r="F228" s="140">
        <v>12</v>
      </c>
      <c r="G228" s="288"/>
      <c r="H228" s="238">
        <v>41306</v>
      </c>
      <c r="I228" s="261">
        <v>41011</v>
      </c>
      <c r="J228" s="201">
        <v>113182</v>
      </c>
      <c r="K228" s="339" t="s">
        <v>706</v>
      </c>
      <c r="L228" s="147" t="s">
        <v>175</v>
      </c>
      <c r="M228" s="147" t="s">
        <v>176</v>
      </c>
      <c r="N228" s="553">
        <v>60</v>
      </c>
      <c r="O228" s="553">
        <v>1944</v>
      </c>
      <c r="P228" s="553">
        <v>37.75</v>
      </c>
      <c r="Q228" s="143">
        <v>132</v>
      </c>
      <c r="R228" s="253">
        <v>22</v>
      </c>
      <c r="S228" s="148">
        <v>17.084571428571426</v>
      </c>
      <c r="T228" s="402">
        <v>712.8</v>
      </c>
      <c r="U228" s="136">
        <v>50</v>
      </c>
      <c r="V228" s="136">
        <v>50</v>
      </c>
      <c r="W228" s="136">
        <v>6</v>
      </c>
      <c r="X228" s="136">
        <v>1</v>
      </c>
      <c r="Y228" s="575">
        <v>1423.7142857142856</v>
      </c>
      <c r="Z228" s="575">
        <v>237.28571428571431</v>
      </c>
      <c r="AA228" s="574">
        <v>1637.2714285714283</v>
      </c>
      <c r="AB228" s="573">
        <v>272.87857142857143</v>
      </c>
      <c r="AC228" s="403"/>
      <c r="AD228" s="183">
        <v>41057</v>
      </c>
      <c r="AE228" s="454">
        <v>41071</v>
      </c>
      <c r="AF228" s="454">
        <v>41095</v>
      </c>
      <c r="AG228" s="583">
        <v>264</v>
      </c>
      <c r="AH228" s="456">
        <v>41111</v>
      </c>
      <c r="AI228" s="583">
        <v>1386</v>
      </c>
      <c r="AJ228" s="454">
        <v>41148</v>
      </c>
      <c r="AK228" s="335">
        <v>41268</v>
      </c>
      <c r="AL228" s="335">
        <v>41208</v>
      </c>
      <c r="AM228" s="335">
        <v>41328</v>
      </c>
      <c r="AN228" s="423">
        <v>41335</v>
      </c>
      <c r="AO228" s="78">
        <v>278</v>
      </c>
      <c r="AQ228" s="283"/>
      <c r="AR228" s="180" t="s">
        <v>831</v>
      </c>
      <c r="AS228" s="177"/>
      <c r="AT228" s="180"/>
      <c r="AU228" s="340"/>
      <c r="AV228" s="255" t="s">
        <v>175</v>
      </c>
      <c r="AW228" s="140"/>
      <c r="AX228" s="341"/>
      <c r="AY228" s="82"/>
      <c r="AZ228" s="255" t="s">
        <v>176</v>
      </c>
      <c r="BA228" s="140"/>
      <c r="BB228" s="266"/>
      <c r="BC228" s="342"/>
    </row>
    <row r="229" spans="1:55" ht="12.75" x14ac:dyDescent="0.25">
      <c r="A229" s="209">
        <v>4</v>
      </c>
      <c r="B229" s="136" t="s">
        <v>25</v>
      </c>
      <c r="C229" s="137" t="s">
        <v>43</v>
      </c>
      <c r="D229" s="138"/>
      <c r="E229" s="139">
        <v>12</v>
      </c>
      <c r="F229" s="140">
        <v>10</v>
      </c>
      <c r="G229" s="288">
        <v>0.5</v>
      </c>
      <c r="H229" s="238">
        <v>41306</v>
      </c>
      <c r="I229" s="261">
        <v>41011</v>
      </c>
      <c r="J229" s="201">
        <v>113180</v>
      </c>
      <c r="K229" s="339" t="s">
        <v>706</v>
      </c>
      <c r="L229" s="147" t="s">
        <v>169</v>
      </c>
      <c r="M229" s="147" t="s">
        <v>170</v>
      </c>
      <c r="N229" s="553">
        <v>60</v>
      </c>
      <c r="O229" s="553">
        <v>1944</v>
      </c>
      <c r="P229" s="553">
        <v>37.75</v>
      </c>
      <c r="Q229" s="143">
        <v>132</v>
      </c>
      <c r="R229" s="253">
        <v>20</v>
      </c>
      <c r="S229" s="148">
        <v>12.942857142857141</v>
      </c>
      <c r="T229" s="402">
        <v>648</v>
      </c>
      <c r="U229" s="136">
        <v>50</v>
      </c>
      <c r="V229" s="136">
        <v>50</v>
      </c>
      <c r="W229" s="136">
        <v>6</v>
      </c>
      <c r="X229" s="136">
        <v>1</v>
      </c>
      <c r="Y229" s="575">
        <v>1294.2857142857142</v>
      </c>
      <c r="Z229" s="575">
        <v>215.71428571428572</v>
      </c>
      <c r="AA229" s="574">
        <v>2976.8571428571427</v>
      </c>
      <c r="AB229" s="573">
        <v>248.07142857142856</v>
      </c>
      <c r="AC229" s="403"/>
      <c r="AD229" s="183">
        <v>41057</v>
      </c>
      <c r="AE229" s="454">
        <v>41071</v>
      </c>
      <c r="AF229" s="454">
        <v>41095</v>
      </c>
      <c r="AG229" s="583">
        <v>240</v>
      </c>
      <c r="AH229" s="456">
        <v>41111</v>
      </c>
      <c r="AI229" s="583">
        <v>1260</v>
      </c>
      <c r="AJ229" s="454">
        <v>41149</v>
      </c>
      <c r="AK229" s="335">
        <v>41269</v>
      </c>
      <c r="AL229" s="335">
        <v>41209</v>
      </c>
      <c r="AM229" s="335">
        <v>41329</v>
      </c>
      <c r="AN229" s="423">
        <v>41336</v>
      </c>
      <c r="AO229" s="78">
        <v>279</v>
      </c>
      <c r="AQ229" s="283"/>
      <c r="AR229" s="180" t="s">
        <v>831</v>
      </c>
      <c r="AS229" s="177"/>
      <c r="AT229" s="180"/>
      <c r="AU229" s="340"/>
      <c r="AV229" s="255" t="s">
        <v>169</v>
      </c>
      <c r="AW229" s="140"/>
      <c r="AX229" s="341"/>
      <c r="AY229" s="82"/>
      <c r="AZ229" s="255" t="s">
        <v>170</v>
      </c>
      <c r="BA229" s="140"/>
      <c r="BB229" s="266"/>
      <c r="BC229" s="342"/>
    </row>
    <row r="230" spans="1:55" ht="12.75" x14ac:dyDescent="0.25">
      <c r="A230" s="257">
        <v>4</v>
      </c>
      <c r="B230" s="250" t="s">
        <v>25</v>
      </c>
      <c r="C230" s="205" t="s">
        <v>285</v>
      </c>
      <c r="D230" s="258"/>
      <c r="E230" s="259">
        <v>15</v>
      </c>
      <c r="F230" s="75">
        <v>14</v>
      </c>
      <c r="G230" s="290"/>
      <c r="H230" s="238">
        <v>41306</v>
      </c>
      <c r="I230" s="261">
        <v>41011</v>
      </c>
      <c r="J230" s="201">
        <v>113179</v>
      </c>
      <c r="K230" s="262" t="s">
        <v>706</v>
      </c>
      <c r="L230" s="147" t="s">
        <v>286</v>
      </c>
      <c r="M230" s="147" t="s">
        <v>288</v>
      </c>
      <c r="N230" s="553">
        <v>60</v>
      </c>
      <c r="O230" s="553">
        <v>1944</v>
      </c>
      <c r="P230" s="553">
        <v>37.75</v>
      </c>
      <c r="Q230" s="263">
        <v>132</v>
      </c>
      <c r="R230" s="264">
        <v>18</v>
      </c>
      <c r="S230" s="148">
        <v>16.307999999999996</v>
      </c>
      <c r="T230" s="149">
        <v>583.20000000000005</v>
      </c>
      <c r="U230" s="136">
        <v>50</v>
      </c>
      <c r="V230" s="136">
        <v>50</v>
      </c>
      <c r="W230" s="136">
        <v>6</v>
      </c>
      <c r="X230" s="136">
        <v>1</v>
      </c>
      <c r="Y230" s="573">
        <v>1164.8571428571427</v>
      </c>
      <c r="Z230" s="573">
        <v>194.14285714285711</v>
      </c>
      <c r="AA230" s="574">
        <v>1339.5857142857139</v>
      </c>
      <c r="AB230" s="573">
        <v>223.26428571428565</v>
      </c>
      <c r="AC230" s="152" t="s">
        <v>829</v>
      </c>
      <c r="AD230" s="183">
        <v>41057</v>
      </c>
      <c r="AE230" s="454">
        <v>41071</v>
      </c>
      <c r="AF230" s="454">
        <v>41095</v>
      </c>
      <c r="AG230" s="583">
        <v>216</v>
      </c>
      <c r="AH230" s="456">
        <v>41111</v>
      </c>
      <c r="AI230" s="583">
        <v>1134</v>
      </c>
      <c r="AJ230" s="454">
        <v>41150</v>
      </c>
      <c r="AK230" s="335">
        <v>41270</v>
      </c>
      <c r="AL230" s="335">
        <v>41210</v>
      </c>
      <c r="AM230" s="335">
        <v>41330</v>
      </c>
      <c r="AN230" s="423">
        <v>41337</v>
      </c>
      <c r="AO230" s="78">
        <v>280</v>
      </c>
      <c r="AQ230" s="153"/>
      <c r="AR230" s="180" t="s">
        <v>831</v>
      </c>
      <c r="AS230" s="177"/>
      <c r="AT230" s="180"/>
      <c r="AU230" s="265"/>
      <c r="AV230" s="178" t="s">
        <v>286</v>
      </c>
      <c r="AW230" s="75"/>
      <c r="AX230" s="266"/>
      <c r="AY230" s="267"/>
      <c r="AZ230" s="178" t="s">
        <v>288</v>
      </c>
      <c r="BA230" s="75"/>
      <c r="BB230" s="266"/>
      <c r="BC230" s="275"/>
    </row>
    <row r="231" spans="1:55" ht="12.75" x14ac:dyDescent="0.25">
      <c r="A231" s="401">
        <v>4</v>
      </c>
      <c r="B231" s="250" t="s">
        <v>11</v>
      </c>
      <c r="C231" s="205" t="s">
        <v>675</v>
      </c>
      <c r="D231" s="258"/>
      <c r="E231" s="259">
        <v>2</v>
      </c>
      <c r="F231" s="75">
        <v>6</v>
      </c>
      <c r="G231" s="290"/>
      <c r="H231" s="260">
        <v>41275</v>
      </c>
      <c r="I231" s="261">
        <v>41011</v>
      </c>
      <c r="J231" s="201">
        <v>113276</v>
      </c>
      <c r="K231" s="376">
        <v>41095</v>
      </c>
      <c r="L231" s="147" t="s">
        <v>676</v>
      </c>
      <c r="M231" s="147" t="s">
        <v>677</v>
      </c>
      <c r="N231" s="553">
        <v>60</v>
      </c>
      <c r="O231" s="553">
        <v>1944</v>
      </c>
      <c r="P231" s="553">
        <v>37.75</v>
      </c>
      <c r="Q231" s="263">
        <v>133</v>
      </c>
      <c r="R231" s="264">
        <v>4</v>
      </c>
      <c r="S231" s="148">
        <v>1.5531428571428569</v>
      </c>
      <c r="T231" s="402">
        <v>129.6</v>
      </c>
      <c r="U231" s="136">
        <v>50</v>
      </c>
      <c r="V231" s="136">
        <v>50</v>
      </c>
      <c r="W231" s="136">
        <v>6</v>
      </c>
      <c r="X231" s="136">
        <v>1</v>
      </c>
      <c r="Y231" s="575">
        <v>258.85714285714283</v>
      </c>
      <c r="Z231" s="575">
        <v>43.142857142857146</v>
      </c>
      <c r="AA231" s="574">
        <v>297.68571428571425</v>
      </c>
      <c r="AB231" s="573">
        <v>49.614285714285714</v>
      </c>
      <c r="AC231" s="403"/>
      <c r="AD231" s="183">
        <v>41050</v>
      </c>
      <c r="AE231" s="454">
        <v>41064</v>
      </c>
      <c r="AF231" s="454">
        <v>41082</v>
      </c>
      <c r="AG231" s="583">
        <v>48</v>
      </c>
      <c r="AH231" s="454">
        <v>41094</v>
      </c>
      <c r="AI231" s="583">
        <v>252</v>
      </c>
      <c r="AJ231" s="454">
        <v>41108</v>
      </c>
      <c r="AK231" s="335">
        <v>41228</v>
      </c>
      <c r="AL231" s="335">
        <v>41168</v>
      </c>
      <c r="AM231" s="335">
        <v>41288</v>
      </c>
      <c r="AN231" s="423">
        <v>41295</v>
      </c>
      <c r="AO231" s="78">
        <v>245</v>
      </c>
      <c r="AQ231" s="283"/>
      <c r="AR231" s="180" t="s">
        <v>831</v>
      </c>
      <c r="AS231" s="177"/>
      <c r="AT231" s="180"/>
      <c r="AU231" s="265"/>
      <c r="AV231" s="255" t="s">
        <v>676</v>
      </c>
      <c r="AW231" s="75"/>
      <c r="AX231" s="266"/>
      <c r="AY231" s="267"/>
      <c r="AZ231" s="255" t="s">
        <v>677</v>
      </c>
      <c r="BA231" s="75"/>
      <c r="BB231" s="266"/>
      <c r="BC231" s="342"/>
    </row>
    <row r="232" spans="1:55" ht="12.75" x14ac:dyDescent="0.25">
      <c r="A232" s="401">
        <v>4</v>
      </c>
      <c r="B232" s="250" t="s">
        <v>11</v>
      </c>
      <c r="C232" s="205" t="s">
        <v>678</v>
      </c>
      <c r="D232" s="258"/>
      <c r="E232" s="259">
        <v>2</v>
      </c>
      <c r="F232" s="75">
        <v>10</v>
      </c>
      <c r="G232" s="290"/>
      <c r="H232" s="260">
        <v>41275</v>
      </c>
      <c r="I232" s="261">
        <v>41011</v>
      </c>
      <c r="J232" s="201">
        <v>113275</v>
      </c>
      <c r="K232" s="376">
        <v>40973</v>
      </c>
      <c r="L232" s="147" t="s">
        <v>679</v>
      </c>
      <c r="M232" s="147" t="s">
        <v>561</v>
      </c>
      <c r="N232" s="553">
        <v>60</v>
      </c>
      <c r="O232" s="553">
        <v>1944</v>
      </c>
      <c r="P232" s="553">
        <v>37.75</v>
      </c>
      <c r="Q232" s="263">
        <v>133</v>
      </c>
      <c r="R232" s="264">
        <v>4</v>
      </c>
      <c r="S232" s="148">
        <v>2.5885714285714285</v>
      </c>
      <c r="T232" s="402">
        <v>129.6</v>
      </c>
      <c r="U232" s="136">
        <v>50</v>
      </c>
      <c r="V232" s="136">
        <v>50</v>
      </c>
      <c r="W232" s="136">
        <v>6</v>
      </c>
      <c r="X232" s="136">
        <v>1</v>
      </c>
      <c r="Y232" s="575">
        <v>258.85714285714283</v>
      </c>
      <c r="Z232" s="575">
        <v>43.142857142857146</v>
      </c>
      <c r="AA232" s="574">
        <v>297.68571428571425</v>
      </c>
      <c r="AB232" s="573">
        <v>49.614285714285714</v>
      </c>
      <c r="AC232" s="403"/>
      <c r="AD232" s="183">
        <v>41050</v>
      </c>
      <c r="AE232" s="454">
        <v>41064</v>
      </c>
      <c r="AF232" s="454">
        <v>41082</v>
      </c>
      <c r="AG232" s="583">
        <v>48</v>
      </c>
      <c r="AH232" s="454">
        <v>41094</v>
      </c>
      <c r="AI232" s="583">
        <v>252</v>
      </c>
      <c r="AJ232" s="454">
        <v>41108</v>
      </c>
      <c r="AK232" s="335">
        <v>41228</v>
      </c>
      <c r="AL232" s="335">
        <v>41168</v>
      </c>
      <c r="AM232" s="335">
        <v>41288</v>
      </c>
      <c r="AN232" s="423">
        <v>41295</v>
      </c>
      <c r="AO232" s="78">
        <v>245</v>
      </c>
      <c r="AQ232" s="283"/>
      <c r="AR232" s="180" t="s">
        <v>831</v>
      </c>
      <c r="AS232" s="177"/>
      <c r="AT232" s="180"/>
      <c r="AU232" s="265"/>
      <c r="AV232" s="255" t="s">
        <v>679</v>
      </c>
      <c r="AW232" s="75"/>
      <c r="AX232" s="266"/>
      <c r="AY232" s="267"/>
      <c r="AZ232" s="255" t="s">
        <v>561</v>
      </c>
      <c r="BA232" s="75"/>
      <c r="BB232" s="266"/>
      <c r="BC232" s="342"/>
    </row>
    <row r="233" spans="1:55" ht="12.75" x14ac:dyDescent="0.25">
      <c r="A233" s="401">
        <v>4</v>
      </c>
      <c r="B233" s="250" t="s">
        <v>11</v>
      </c>
      <c r="C233" s="205" t="s">
        <v>680</v>
      </c>
      <c r="D233" s="258"/>
      <c r="E233" s="259">
        <v>3</v>
      </c>
      <c r="F233" s="75">
        <v>6</v>
      </c>
      <c r="G233" s="290"/>
      <c r="H233" s="260">
        <v>41275</v>
      </c>
      <c r="I233" s="261">
        <v>41011</v>
      </c>
      <c r="J233" s="201">
        <v>113278</v>
      </c>
      <c r="K233" s="376">
        <v>40973</v>
      </c>
      <c r="L233" s="147" t="s">
        <v>681</v>
      </c>
      <c r="M233" s="147" t="s">
        <v>563</v>
      </c>
      <c r="N233" s="553">
        <v>60</v>
      </c>
      <c r="O233" s="553">
        <v>1944</v>
      </c>
      <c r="P233" s="553">
        <v>37.75</v>
      </c>
      <c r="Q233" s="263">
        <v>133</v>
      </c>
      <c r="R233" s="264">
        <v>8</v>
      </c>
      <c r="S233" s="148">
        <v>3.1062857142857139</v>
      </c>
      <c r="T233" s="402">
        <v>259.2</v>
      </c>
      <c r="U233" s="136">
        <v>50</v>
      </c>
      <c r="V233" s="136">
        <v>50</v>
      </c>
      <c r="W233" s="136">
        <v>6</v>
      </c>
      <c r="X233" s="136">
        <v>1</v>
      </c>
      <c r="Y233" s="575">
        <v>517.71428571428567</v>
      </c>
      <c r="Z233" s="575">
        <v>86.285714285714292</v>
      </c>
      <c r="AA233" s="574">
        <v>595.37142857142851</v>
      </c>
      <c r="AB233" s="573">
        <v>99.228571428571428</v>
      </c>
      <c r="AC233" s="403"/>
      <c r="AD233" s="183">
        <v>41032</v>
      </c>
      <c r="AE233" s="454">
        <v>41064</v>
      </c>
      <c r="AF233" s="454">
        <v>41082</v>
      </c>
      <c r="AG233" s="583">
        <v>300</v>
      </c>
      <c r="AH233" s="454">
        <v>41094</v>
      </c>
      <c r="AI233" s="583">
        <v>504</v>
      </c>
      <c r="AJ233" s="454">
        <v>41108</v>
      </c>
      <c r="AK233" s="335">
        <v>41228</v>
      </c>
      <c r="AL233" s="335">
        <v>41168</v>
      </c>
      <c r="AM233" s="335">
        <v>41288</v>
      </c>
      <c r="AN233" s="423">
        <v>41295</v>
      </c>
      <c r="AO233" s="78">
        <v>263</v>
      </c>
      <c r="AQ233" s="283"/>
      <c r="AR233" s="180" t="s">
        <v>831</v>
      </c>
      <c r="AS233" s="177"/>
      <c r="AT233" s="180"/>
      <c r="AU233" s="265"/>
      <c r="AV233" s="255" t="s">
        <v>681</v>
      </c>
      <c r="AW233" s="75"/>
      <c r="AX233" s="266"/>
      <c r="AY233" s="267"/>
      <c r="AZ233" s="255" t="s">
        <v>563</v>
      </c>
      <c r="BA233" s="75"/>
      <c r="BB233" s="266"/>
      <c r="BC233" s="342"/>
    </row>
    <row r="234" spans="1:55" ht="12.75" x14ac:dyDescent="0.25">
      <c r="A234" s="401">
        <v>4</v>
      </c>
      <c r="B234" s="250" t="s">
        <v>11</v>
      </c>
      <c r="C234" s="205" t="s">
        <v>682</v>
      </c>
      <c r="D234" s="258"/>
      <c r="E234" s="259">
        <v>2</v>
      </c>
      <c r="F234" s="75">
        <v>8</v>
      </c>
      <c r="G234" s="290"/>
      <c r="H234" s="260">
        <v>41275</v>
      </c>
      <c r="I234" s="261">
        <v>41011</v>
      </c>
      <c r="J234" s="201">
        <v>113273</v>
      </c>
      <c r="K234" s="262" t="s">
        <v>716</v>
      </c>
      <c r="L234" s="147" t="s">
        <v>683</v>
      </c>
      <c r="M234" s="147" t="s">
        <v>684</v>
      </c>
      <c r="N234" s="553">
        <v>60</v>
      </c>
      <c r="O234" s="553">
        <v>1944</v>
      </c>
      <c r="P234" s="553">
        <v>37.75</v>
      </c>
      <c r="Q234" s="263">
        <v>133</v>
      </c>
      <c r="R234" s="264">
        <v>4</v>
      </c>
      <c r="S234" s="148">
        <v>2.0708571428571427</v>
      </c>
      <c r="T234" s="402">
        <v>129.6</v>
      </c>
      <c r="U234" s="136">
        <v>50</v>
      </c>
      <c r="V234" s="136">
        <v>50</v>
      </c>
      <c r="W234" s="136">
        <v>6</v>
      </c>
      <c r="X234" s="136">
        <v>1</v>
      </c>
      <c r="Y234" s="575">
        <v>258.85714285714283</v>
      </c>
      <c r="Z234" s="575">
        <v>43.142857142857146</v>
      </c>
      <c r="AA234" s="574">
        <v>297.68571428571425</v>
      </c>
      <c r="AB234" s="573">
        <v>49.614285714285714</v>
      </c>
      <c r="AC234" s="403"/>
      <c r="AD234" s="183">
        <v>41050</v>
      </c>
      <c r="AE234" s="454">
        <v>41064</v>
      </c>
      <c r="AF234" s="454">
        <v>41082</v>
      </c>
      <c r="AG234" s="583">
        <v>48</v>
      </c>
      <c r="AH234" s="454">
        <v>41094</v>
      </c>
      <c r="AI234" s="583">
        <v>252</v>
      </c>
      <c r="AJ234" s="454">
        <v>41108</v>
      </c>
      <c r="AK234" s="335">
        <v>41228</v>
      </c>
      <c r="AL234" s="335">
        <v>41168</v>
      </c>
      <c r="AM234" s="335">
        <v>41288</v>
      </c>
      <c r="AN234" s="423">
        <v>41295</v>
      </c>
      <c r="AO234" s="78">
        <v>245</v>
      </c>
      <c r="AQ234" s="283"/>
      <c r="AR234" s="180" t="s">
        <v>831</v>
      </c>
      <c r="AS234" s="177"/>
      <c r="AT234" s="180"/>
      <c r="AU234" s="265"/>
      <c r="AV234" s="255" t="s">
        <v>683</v>
      </c>
      <c r="AW234" s="75"/>
      <c r="AX234" s="266"/>
      <c r="AY234" s="267"/>
      <c r="AZ234" s="255" t="s">
        <v>684</v>
      </c>
      <c r="BA234" s="75"/>
      <c r="BB234" s="266"/>
      <c r="BC234" s="342"/>
    </row>
    <row r="235" spans="1:55" ht="12.75" x14ac:dyDescent="0.25">
      <c r="A235" s="401">
        <v>4</v>
      </c>
      <c r="B235" s="250" t="s">
        <v>11</v>
      </c>
      <c r="C235" s="205" t="s">
        <v>685</v>
      </c>
      <c r="D235" s="258"/>
      <c r="E235" s="259">
        <v>4</v>
      </c>
      <c r="F235" s="75">
        <v>8</v>
      </c>
      <c r="G235" s="290"/>
      <c r="H235" s="260">
        <v>41275</v>
      </c>
      <c r="I235" s="261">
        <v>41011</v>
      </c>
      <c r="J235" s="201">
        <v>113271</v>
      </c>
      <c r="K235" s="376">
        <v>40973</v>
      </c>
      <c r="L235" s="147" t="s">
        <v>686</v>
      </c>
      <c r="M235" s="147" t="s">
        <v>687</v>
      </c>
      <c r="N235" s="553">
        <v>60</v>
      </c>
      <c r="O235" s="553">
        <v>1944</v>
      </c>
      <c r="P235" s="553">
        <v>37.75</v>
      </c>
      <c r="Q235" s="263">
        <v>133</v>
      </c>
      <c r="R235" s="264">
        <v>8</v>
      </c>
      <c r="S235" s="148">
        <v>4.1417142857142855</v>
      </c>
      <c r="T235" s="402">
        <v>259.2</v>
      </c>
      <c r="U235" s="136">
        <v>50</v>
      </c>
      <c r="V235" s="136">
        <v>50</v>
      </c>
      <c r="W235" s="136">
        <v>6</v>
      </c>
      <c r="X235" s="136">
        <v>1</v>
      </c>
      <c r="Y235" s="575">
        <v>517.71428571428567</v>
      </c>
      <c r="Z235" s="575">
        <v>86.285714285714292</v>
      </c>
      <c r="AA235" s="574">
        <v>595.37142857142851</v>
      </c>
      <c r="AB235" s="573">
        <v>99.228571428571428</v>
      </c>
      <c r="AC235" s="403"/>
      <c r="AD235" s="183">
        <v>41050</v>
      </c>
      <c r="AE235" s="454">
        <v>41064</v>
      </c>
      <c r="AF235" s="454">
        <v>41082</v>
      </c>
      <c r="AG235" s="583">
        <v>96</v>
      </c>
      <c r="AH235" s="454">
        <v>41094</v>
      </c>
      <c r="AI235" s="583">
        <v>504</v>
      </c>
      <c r="AJ235" s="454">
        <v>41109</v>
      </c>
      <c r="AK235" s="335">
        <v>41229</v>
      </c>
      <c r="AL235" s="335">
        <v>41169</v>
      </c>
      <c r="AM235" s="335">
        <v>41289</v>
      </c>
      <c r="AN235" s="423">
        <v>41296</v>
      </c>
      <c r="AO235" s="78">
        <v>246</v>
      </c>
      <c r="AQ235" s="283"/>
      <c r="AR235" s="180" t="s">
        <v>831</v>
      </c>
      <c r="AS235" s="177"/>
      <c r="AT235" s="180"/>
      <c r="AU235" s="265"/>
      <c r="AV235" s="255" t="s">
        <v>686</v>
      </c>
      <c r="AW235" s="75"/>
      <c r="AX235" s="266"/>
      <c r="AY235" s="267"/>
      <c r="AZ235" s="255" t="s">
        <v>687</v>
      </c>
      <c r="BA235" s="75"/>
      <c r="BB235" s="266"/>
      <c r="BC235" s="342"/>
    </row>
    <row r="236" spans="1:55" ht="12.75" x14ac:dyDescent="0.25">
      <c r="A236" s="401">
        <v>4</v>
      </c>
      <c r="B236" s="250" t="s">
        <v>11</v>
      </c>
      <c r="C236" s="205" t="s">
        <v>690</v>
      </c>
      <c r="D236" s="258"/>
      <c r="E236" s="259">
        <v>2</v>
      </c>
      <c r="F236" s="75">
        <v>8</v>
      </c>
      <c r="G236" s="290"/>
      <c r="H236" s="260">
        <v>41275</v>
      </c>
      <c r="I236" s="261">
        <v>41011</v>
      </c>
      <c r="J236" s="201">
        <v>113274</v>
      </c>
      <c r="K236" s="262" t="s">
        <v>716</v>
      </c>
      <c r="L236" s="147" t="s">
        <v>688</v>
      </c>
      <c r="M236" s="147" t="s">
        <v>689</v>
      </c>
      <c r="N236" s="553">
        <v>60</v>
      </c>
      <c r="O236" s="553">
        <v>1944</v>
      </c>
      <c r="P236" s="553">
        <v>37.75</v>
      </c>
      <c r="Q236" s="263">
        <v>133</v>
      </c>
      <c r="R236" s="264">
        <v>4</v>
      </c>
      <c r="S236" s="148">
        <v>2.0708571428571427</v>
      </c>
      <c r="T236" s="402">
        <v>129.6</v>
      </c>
      <c r="U236" s="136">
        <v>50</v>
      </c>
      <c r="V236" s="136">
        <v>50</v>
      </c>
      <c r="W236" s="136">
        <v>6</v>
      </c>
      <c r="X236" s="136">
        <v>1</v>
      </c>
      <c r="Y236" s="575">
        <v>258.85714285714283</v>
      </c>
      <c r="Z236" s="575">
        <v>43.142857142857146</v>
      </c>
      <c r="AA236" s="574">
        <v>297.68571428571425</v>
      </c>
      <c r="AB236" s="573">
        <v>49.614285714285714</v>
      </c>
      <c r="AC236" s="403"/>
      <c r="AD236" s="183">
        <v>41050</v>
      </c>
      <c r="AE236" s="454">
        <v>41064</v>
      </c>
      <c r="AF236" s="454">
        <v>41082</v>
      </c>
      <c r="AG236" s="583">
        <v>48</v>
      </c>
      <c r="AH236" s="454">
        <v>41094</v>
      </c>
      <c r="AI236" s="583">
        <v>252</v>
      </c>
      <c r="AJ236" s="454">
        <v>41109</v>
      </c>
      <c r="AK236" s="335">
        <v>41229</v>
      </c>
      <c r="AL236" s="335">
        <v>41169</v>
      </c>
      <c r="AM236" s="335">
        <v>41289</v>
      </c>
      <c r="AN236" s="423">
        <v>41296</v>
      </c>
      <c r="AO236" s="78">
        <v>246</v>
      </c>
      <c r="AQ236" s="283"/>
      <c r="AR236" s="180" t="s">
        <v>831</v>
      </c>
      <c r="AS236" s="177"/>
      <c r="AT236" s="180"/>
      <c r="AU236" s="265"/>
      <c r="AV236" s="255" t="s">
        <v>688</v>
      </c>
      <c r="AW236" s="75"/>
      <c r="AX236" s="266"/>
      <c r="AY236" s="267"/>
      <c r="AZ236" s="255" t="s">
        <v>689</v>
      </c>
      <c r="BA236" s="75"/>
      <c r="BB236" s="266"/>
      <c r="BC236" s="342"/>
    </row>
    <row r="237" spans="1:55" ht="12.75" x14ac:dyDescent="0.25">
      <c r="A237" s="401">
        <v>4</v>
      </c>
      <c r="B237" s="250" t="s">
        <v>11</v>
      </c>
      <c r="C237" s="205" t="s">
        <v>572</v>
      </c>
      <c r="D237" s="258"/>
      <c r="E237" s="259">
        <v>7</v>
      </c>
      <c r="F237" s="75">
        <v>5</v>
      </c>
      <c r="G237" s="290"/>
      <c r="H237" s="260">
        <v>41275</v>
      </c>
      <c r="I237" s="261">
        <v>41011</v>
      </c>
      <c r="J237" s="201">
        <v>113277</v>
      </c>
      <c r="K237" s="376">
        <v>40973</v>
      </c>
      <c r="L237" s="147" t="s">
        <v>562</v>
      </c>
      <c r="M237" s="147" t="s">
        <v>563</v>
      </c>
      <c r="N237" s="553">
        <v>60</v>
      </c>
      <c r="O237" s="553">
        <v>1944</v>
      </c>
      <c r="P237" s="553">
        <v>37.75</v>
      </c>
      <c r="Q237" s="263">
        <v>133</v>
      </c>
      <c r="R237" s="264">
        <v>18</v>
      </c>
      <c r="S237" s="148">
        <v>5.8242857142857138</v>
      </c>
      <c r="T237" s="402">
        <v>583.20000000000005</v>
      </c>
      <c r="U237" s="136">
        <v>50</v>
      </c>
      <c r="V237" s="136">
        <v>50</v>
      </c>
      <c r="W237" s="136">
        <v>6</v>
      </c>
      <c r="X237" s="136">
        <v>1</v>
      </c>
      <c r="Y237" s="575">
        <v>1164.8571428571427</v>
      </c>
      <c r="Z237" s="575">
        <v>194.14285714285717</v>
      </c>
      <c r="AA237" s="574">
        <v>1339.5857142857139</v>
      </c>
      <c r="AB237" s="573">
        <v>223.26428571428573</v>
      </c>
      <c r="AC237" s="403"/>
      <c r="AD237" s="183">
        <v>41032</v>
      </c>
      <c r="AE237" s="454">
        <v>41064</v>
      </c>
      <c r="AF237" s="454">
        <v>41082</v>
      </c>
      <c r="AG237" s="583">
        <v>300</v>
      </c>
      <c r="AH237" s="454">
        <v>41094</v>
      </c>
      <c r="AI237" s="583">
        <v>1134</v>
      </c>
      <c r="AJ237" s="454">
        <v>41110</v>
      </c>
      <c r="AK237" s="335">
        <v>41230</v>
      </c>
      <c r="AL237" s="335">
        <v>41170</v>
      </c>
      <c r="AM237" s="335">
        <v>41290</v>
      </c>
      <c r="AN237" s="423">
        <v>41297</v>
      </c>
      <c r="AO237" s="78">
        <v>265</v>
      </c>
      <c r="AQ237" s="283"/>
      <c r="AR237" s="180" t="s">
        <v>831</v>
      </c>
      <c r="AS237" s="177"/>
      <c r="AT237" s="180"/>
      <c r="AU237" s="265"/>
      <c r="AV237" s="255" t="s">
        <v>562</v>
      </c>
      <c r="AW237" s="75"/>
      <c r="AX237" s="266"/>
      <c r="AY237" s="267"/>
      <c r="AZ237" s="255" t="s">
        <v>563</v>
      </c>
      <c r="BA237" s="75"/>
      <c r="BB237" s="266"/>
      <c r="BC237" s="342"/>
    </row>
    <row r="238" spans="1:55" ht="12.75" x14ac:dyDescent="0.25">
      <c r="A238" s="257">
        <v>4</v>
      </c>
      <c r="B238" s="250" t="s">
        <v>11</v>
      </c>
      <c r="C238" s="205" t="s">
        <v>691</v>
      </c>
      <c r="D238" s="258"/>
      <c r="E238" s="259">
        <v>4</v>
      </c>
      <c r="F238" s="75">
        <v>6</v>
      </c>
      <c r="G238" s="290"/>
      <c r="H238" s="260">
        <v>41275</v>
      </c>
      <c r="I238" s="261">
        <v>41011</v>
      </c>
      <c r="J238" s="201">
        <v>113279</v>
      </c>
      <c r="K238" s="376">
        <v>40973</v>
      </c>
      <c r="L238" s="147" t="s">
        <v>692</v>
      </c>
      <c r="M238" s="147" t="s">
        <v>711</v>
      </c>
      <c r="N238" s="553">
        <v>60</v>
      </c>
      <c r="O238" s="553">
        <v>1944</v>
      </c>
      <c r="P238" s="553">
        <v>37.75</v>
      </c>
      <c r="Q238" s="263">
        <v>133</v>
      </c>
      <c r="R238" s="264">
        <v>10</v>
      </c>
      <c r="S238" s="148">
        <v>3.8828571428571426</v>
      </c>
      <c r="T238" s="149">
        <v>324</v>
      </c>
      <c r="U238" s="136">
        <v>50</v>
      </c>
      <c r="V238" s="136">
        <v>50</v>
      </c>
      <c r="W238" s="136">
        <v>6</v>
      </c>
      <c r="X238" s="136">
        <v>1</v>
      </c>
      <c r="Y238" s="573">
        <v>647.14285714285711</v>
      </c>
      <c r="Z238" s="573">
        <v>107.85714285714285</v>
      </c>
      <c r="AA238" s="574">
        <v>744.21428571428567</v>
      </c>
      <c r="AB238" s="573">
        <v>124.03571428571426</v>
      </c>
      <c r="AC238" s="152" t="s">
        <v>829</v>
      </c>
      <c r="AD238" s="183">
        <v>41050</v>
      </c>
      <c r="AE238" s="454">
        <v>41064</v>
      </c>
      <c r="AF238" s="454">
        <v>41082</v>
      </c>
      <c r="AG238" s="583">
        <v>120</v>
      </c>
      <c r="AH238" s="454">
        <v>41094</v>
      </c>
      <c r="AI238" s="583">
        <v>630</v>
      </c>
      <c r="AJ238" s="454">
        <v>41110</v>
      </c>
      <c r="AK238" s="335">
        <v>41230</v>
      </c>
      <c r="AL238" s="335">
        <v>41170</v>
      </c>
      <c r="AM238" s="335">
        <v>41290</v>
      </c>
      <c r="AN238" s="423">
        <v>41297</v>
      </c>
      <c r="AO238" s="78">
        <v>247</v>
      </c>
      <c r="AQ238" s="153"/>
      <c r="AR238" s="180" t="s">
        <v>831</v>
      </c>
      <c r="AS238" s="177"/>
      <c r="AT238" s="180"/>
      <c r="AU238" s="265"/>
      <c r="AV238" s="178" t="s">
        <v>692</v>
      </c>
      <c r="AW238" s="75"/>
      <c r="AX238" s="266"/>
      <c r="AY238" s="267"/>
      <c r="AZ238" s="178" t="s">
        <v>711</v>
      </c>
      <c r="BA238" s="75"/>
      <c r="BB238" s="266"/>
      <c r="BC238" s="275"/>
    </row>
    <row r="239" spans="1:55" ht="12.75" x14ac:dyDescent="0.25">
      <c r="A239" s="401">
        <v>4</v>
      </c>
      <c r="B239" s="250" t="s">
        <v>11</v>
      </c>
      <c r="C239" s="205" t="s">
        <v>627</v>
      </c>
      <c r="D239" s="258">
        <v>2</v>
      </c>
      <c r="E239" s="259">
        <v>7</v>
      </c>
      <c r="F239" s="75">
        <v>6</v>
      </c>
      <c r="G239" s="290"/>
      <c r="H239" s="238">
        <v>41306</v>
      </c>
      <c r="I239" s="239">
        <v>41012</v>
      </c>
      <c r="J239" s="201">
        <v>113280</v>
      </c>
      <c r="K239" s="376">
        <v>41095</v>
      </c>
      <c r="L239" s="147" t="s">
        <v>651</v>
      </c>
      <c r="M239" s="147" t="s">
        <v>649</v>
      </c>
      <c r="N239" s="553">
        <v>60</v>
      </c>
      <c r="O239" s="553">
        <v>1944</v>
      </c>
      <c r="P239" s="553">
        <v>37.75</v>
      </c>
      <c r="Q239" s="263">
        <v>134</v>
      </c>
      <c r="R239" s="264">
        <v>18</v>
      </c>
      <c r="S239" s="148">
        <v>6.9891428571428555</v>
      </c>
      <c r="T239" s="402">
        <v>583.20000000000005</v>
      </c>
      <c r="U239" s="136">
        <v>50</v>
      </c>
      <c r="V239" s="136">
        <v>50</v>
      </c>
      <c r="W239" s="136">
        <v>6</v>
      </c>
      <c r="X239" s="136">
        <v>1</v>
      </c>
      <c r="Y239" s="575">
        <v>1164.8571428571427</v>
      </c>
      <c r="Z239" s="575">
        <v>194.14285714285717</v>
      </c>
      <c r="AA239" s="574">
        <v>1339.5857142857139</v>
      </c>
      <c r="AB239" s="573">
        <v>223.26428571428573</v>
      </c>
      <c r="AC239" s="403"/>
      <c r="AD239" s="183">
        <v>41057</v>
      </c>
      <c r="AE239" s="454">
        <v>41071</v>
      </c>
      <c r="AF239" s="454">
        <v>41087</v>
      </c>
      <c r="AG239" s="583">
        <v>324</v>
      </c>
      <c r="AH239" s="454">
        <v>41099</v>
      </c>
      <c r="AI239" s="583">
        <v>1152</v>
      </c>
      <c r="AJ239" s="454">
        <v>41120</v>
      </c>
      <c r="AK239" s="335">
        <v>41240</v>
      </c>
      <c r="AL239" s="335">
        <v>41180</v>
      </c>
      <c r="AM239" s="335">
        <v>41300</v>
      </c>
      <c r="AN239" s="423">
        <v>41307</v>
      </c>
      <c r="AO239" s="78">
        <v>250</v>
      </c>
      <c r="AQ239" s="283"/>
      <c r="AR239" s="180" t="s">
        <v>831</v>
      </c>
      <c r="AS239" s="177"/>
      <c r="AT239" s="180"/>
      <c r="AU239" s="265"/>
      <c r="AV239" s="255" t="s">
        <v>651</v>
      </c>
      <c r="AW239" s="75"/>
      <c r="AX239" s="266"/>
      <c r="AY239" s="267"/>
      <c r="AZ239" s="255" t="s">
        <v>649</v>
      </c>
      <c r="BA239" s="75"/>
      <c r="BB239" s="266"/>
      <c r="BC239" s="342"/>
    </row>
    <row r="240" spans="1:55" ht="12.75" x14ac:dyDescent="0.25">
      <c r="A240" s="401">
        <v>4</v>
      </c>
      <c r="B240" s="250" t="s">
        <v>11</v>
      </c>
      <c r="C240" s="205" t="s">
        <v>693</v>
      </c>
      <c r="D240" s="258"/>
      <c r="E240" s="259">
        <v>13</v>
      </c>
      <c r="F240" s="75">
        <v>6</v>
      </c>
      <c r="G240" s="290"/>
      <c r="H240" s="238">
        <v>41306</v>
      </c>
      <c r="I240" s="239">
        <v>41012</v>
      </c>
      <c r="J240" s="201">
        <v>113266</v>
      </c>
      <c r="K240" s="262" t="s">
        <v>716</v>
      </c>
      <c r="L240" s="147" t="s">
        <v>694</v>
      </c>
      <c r="M240" s="147" t="s">
        <v>695</v>
      </c>
      <c r="N240" s="553">
        <v>60</v>
      </c>
      <c r="O240" s="553">
        <v>1944</v>
      </c>
      <c r="P240" s="553">
        <v>37.75</v>
      </c>
      <c r="Q240" s="263">
        <v>134</v>
      </c>
      <c r="R240" s="264">
        <v>30</v>
      </c>
      <c r="S240" s="148">
        <v>11.648571428571428</v>
      </c>
      <c r="T240" s="402">
        <v>972</v>
      </c>
      <c r="U240" s="136">
        <v>50</v>
      </c>
      <c r="V240" s="136">
        <v>50</v>
      </c>
      <c r="W240" s="136">
        <v>6</v>
      </c>
      <c r="X240" s="136">
        <v>1</v>
      </c>
      <c r="Y240" s="575">
        <v>1941.4285714285713</v>
      </c>
      <c r="Z240" s="575">
        <v>323.57142857142861</v>
      </c>
      <c r="AA240" s="574">
        <v>2232.6428571428569</v>
      </c>
      <c r="AB240" s="573">
        <v>372.10714285714289</v>
      </c>
      <c r="AC240" s="403"/>
      <c r="AD240" s="183">
        <v>41057</v>
      </c>
      <c r="AE240" s="454">
        <v>41071</v>
      </c>
      <c r="AF240" s="454">
        <v>41087</v>
      </c>
      <c r="AG240" s="583">
        <v>540</v>
      </c>
      <c r="AH240" s="454">
        <v>41099</v>
      </c>
      <c r="AI240" s="583">
        <v>2340</v>
      </c>
      <c r="AJ240" s="454">
        <v>41121</v>
      </c>
      <c r="AK240" s="335">
        <v>41241</v>
      </c>
      <c r="AL240" s="335">
        <v>41181</v>
      </c>
      <c r="AM240" s="335">
        <v>41301</v>
      </c>
      <c r="AN240" s="423">
        <v>41308</v>
      </c>
      <c r="AO240" s="78">
        <v>251</v>
      </c>
      <c r="AQ240" s="283"/>
      <c r="AR240" s="180" t="s">
        <v>831</v>
      </c>
      <c r="AS240" s="177"/>
      <c r="AT240" s="180"/>
      <c r="AU240" s="265"/>
      <c r="AV240" s="255" t="s">
        <v>694</v>
      </c>
      <c r="AW240" s="75"/>
      <c r="AX240" s="266"/>
      <c r="AY240" s="267"/>
      <c r="AZ240" s="255" t="s">
        <v>695</v>
      </c>
      <c r="BA240" s="75"/>
      <c r="BB240" s="266"/>
      <c r="BC240" s="342"/>
    </row>
    <row r="241" spans="1:55" ht="12.75" x14ac:dyDescent="0.25">
      <c r="A241" s="401">
        <v>4</v>
      </c>
      <c r="B241" s="250" t="s">
        <v>11</v>
      </c>
      <c r="C241" s="205" t="s">
        <v>696</v>
      </c>
      <c r="D241" s="258"/>
      <c r="E241" s="259">
        <v>3</v>
      </c>
      <c r="F241" s="75">
        <v>12</v>
      </c>
      <c r="G241" s="290"/>
      <c r="H241" s="238">
        <v>41306</v>
      </c>
      <c r="I241" s="239">
        <v>41012</v>
      </c>
      <c r="J241" s="201">
        <v>113263</v>
      </c>
      <c r="K241" s="376">
        <v>41095</v>
      </c>
      <c r="L241" s="147" t="s">
        <v>617</v>
      </c>
      <c r="M241" s="147" t="s">
        <v>155</v>
      </c>
      <c r="N241" s="553">
        <v>60</v>
      </c>
      <c r="O241" s="553">
        <v>1944</v>
      </c>
      <c r="P241" s="553">
        <v>37.75</v>
      </c>
      <c r="Q241" s="263">
        <v>134</v>
      </c>
      <c r="R241" s="264">
        <v>4</v>
      </c>
      <c r="S241" s="148">
        <v>3.1062857142857139</v>
      </c>
      <c r="T241" s="402">
        <v>129.6</v>
      </c>
      <c r="U241" s="136">
        <v>50</v>
      </c>
      <c r="V241" s="136">
        <v>50</v>
      </c>
      <c r="W241" s="136">
        <v>6</v>
      </c>
      <c r="X241" s="136">
        <v>1</v>
      </c>
      <c r="Y241" s="575">
        <v>258.85714285714283</v>
      </c>
      <c r="Z241" s="575">
        <v>43.142857142857146</v>
      </c>
      <c r="AA241" s="574">
        <v>297.68571428571425</v>
      </c>
      <c r="AB241" s="573">
        <v>49.614285714285714</v>
      </c>
      <c r="AC241" s="403"/>
      <c r="AD241" s="183">
        <v>41057</v>
      </c>
      <c r="AE241" s="454">
        <v>41071</v>
      </c>
      <c r="AF241" s="454">
        <v>41087</v>
      </c>
      <c r="AG241" s="583">
        <v>72</v>
      </c>
      <c r="AH241" s="454">
        <v>41099</v>
      </c>
      <c r="AI241" s="583">
        <v>312</v>
      </c>
      <c r="AJ241" s="454">
        <v>41121</v>
      </c>
      <c r="AK241" s="335">
        <v>41241</v>
      </c>
      <c r="AL241" s="335">
        <v>41181</v>
      </c>
      <c r="AM241" s="335">
        <v>41301</v>
      </c>
      <c r="AN241" s="423">
        <v>41308</v>
      </c>
      <c r="AO241" s="78">
        <v>251</v>
      </c>
      <c r="AQ241" s="283"/>
      <c r="AR241" s="180" t="s">
        <v>831</v>
      </c>
      <c r="AS241" s="177"/>
      <c r="AT241" s="180"/>
      <c r="AU241" s="265"/>
      <c r="AV241" s="255" t="s">
        <v>617</v>
      </c>
      <c r="AW241" s="75"/>
      <c r="AX241" s="266"/>
      <c r="AY241" s="267"/>
      <c r="AZ241" s="255" t="s">
        <v>155</v>
      </c>
      <c r="BA241" s="75"/>
      <c r="BB241" s="266"/>
      <c r="BC241" s="342"/>
    </row>
    <row r="242" spans="1:55" ht="12.75" x14ac:dyDescent="0.25">
      <c r="A242" s="257">
        <v>4</v>
      </c>
      <c r="B242" s="250" t="s">
        <v>11</v>
      </c>
      <c r="C242" s="205" t="s">
        <v>601</v>
      </c>
      <c r="D242" s="258">
        <v>2</v>
      </c>
      <c r="E242" s="259">
        <v>5</v>
      </c>
      <c r="F242" s="75">
        <v>9</v>
      </c>
      <c r="G242" s="290"/>
      <c r="H242" s="238">
        <v>41306</v>
      </c>
      <c r="I242" s="239">
        <v>41012</v>
      </c>
      <c r="J242" s="201">
        <v>113264</v>
      </c>
      <c r="K242" s="376">
        <v>41095</v>
      </c>
      <c r="L242" s="147" t="s">
        <v>604</v>
      </c>
      <c r="M242" s="147" t="s">
        <v>647</v>
      </c>
      <c r="N242" s="553">
        <v>60</v>
      </c>
      <c r="O242" s="553">
        <v>1944</v>
      </c>
      <c r="P242" s="553">
        <v>37.75</v>
      </c>
      <c r="Q242" s="263">
        <v>134</v>
      </c>
      <c r="R242" s="264">
        <v>8</v>
      </c>
      <c r="S242" s="148">
        <v>4.6594285714285704</v>
      </c>
      <c r="T242" s="149">
        <v>259.2</v>
      </c>
      <c r="U242" s="136">
        <v>50</v>
      </c>
      <c r="V242" s="136">
        <v>50</v>
      </c>
      <c r="W242" s="136">
        <v>6</v>
      </c>
      <c r="X242" s="136">
        <v>1</v>
      </c>
      <c r="Y242" s="573">
        <v>517.71428571428567</v>
      </c>
      <c r="Z242" s="573">
        <v>86.285714285714278</v>
      </c>
      <c r="AA242" s="574">
        <v>595.37142857142851</v>
      </c>
      <c r="AB242" s="573">
        <v>99.228571428571414</v>
      </c>
      <c r="AC242" s="152" t="s">
        <v>829</v>
      </c>
      <c r="AD242" s="183">
        <v>41057</v>
      </c>
      <c r="AE242" s="454">
        <v>41071</v>
      </c>
      <c r="AF242" s="454">
        <v>41087</v>
      </c>
      <c r="AG242" s="583">
        <v>144</v>
      </c>
      <c r="AH242" s="454">
        <v>41099</v>
      </c>
      <c r="AI242" s="583">
        <v>624</v>
      </c>
      <c r="AJ242" s="454">
        <v>41122</v>
      </c>
      <c r="AK242" s="335">
        <v>41242</v>
      </c>
      <c r="AL242" s="335">
        <v>41182</v>
      </c>
      <c r="AM242" s="335">
        <v>41302</v>
      </c>
      <c r="AN242" s="423">
        <v>41309</v>
      </c>
      <c r="AO242" s="78">
        <v>252</v>
      </c>
      <c r="AQ242" s="153"/>
      <c r="AR242" s="180" t="s">
        <v>831</v>
      </c>
      <c r="AS242" s="177"/>
      <c r="AT242" s="180"/>
      <c r="AU242" s="265"/>
      <c r="AV242" s="178" t="s">
        <v>604</v>
      </c>
      <c r="AW242" s="75"/>
      <c r="AX242" s="266"/>
      <c r="AY242" s="267"/>
      <c r="AZ242" s="178" t="s">
        <v>647</v>
      </c>
      <c r="BA242" s="75"/>
      <c r="BB242" s="266"/>
      <c r="BC242" s="275"/>
    </row>
    <row r="243" spans="1:55" ht="12.75" x14ac:dyDescent="0.25">
      <c r="A243" s="401">
        <v>4</v>
      </c>
      <c r="B243" s="250" t="s">
        <v>19</v>
      </c>
      <c r="C243" s="205" t="s">
        <v>708</v>
      </c>
      <c r="D243" s="258"/>
      <c r="E243" s="259">
        <v>88</v>
      </c>
      <c r="F243" s="75">
        <v>55</v>
      </c>
      <c r="G243" s="290"/>
      <c r="H243" s="260">
        <v>41153</v>
      </c>
      <c r="I243" s="261">
        <v>40990</v>
      </c>
      <c r="J243" s="201">
        <v>113158</v>
      </c>
      <c r="K243" s="262" t="s">
        <v>706</v>
      </c>
      <c r="L243" s="147" t="s">
        <v>709</v>
      </c>
      <c r="M243" s="147" t="s">
        <v>710</v>
      </c>
      <c r="N243" s="553">
        <v>60</v>
      </c>
      <c r="O243" s="553">
        <v>1944</v>
      </c>
      <c r="P243" s="553">
        <v>37.75</v>
      </c>
      <c r="Q243" s="263">
        <v>135</v>
      </c>
      <c r="R243" s="264">
        <v>26</v>
      </c>
      <c r="S243" s="148">
        <v>89.970833333333331</v>
      </c>
      <c r="T243" s="402">
        <v>842.4</v>
      </c>
      <c r="U243" s="250">
        <v>50</v>
      </c>
      <c r="V243" s="250">
        <v>50</v>
      </c>
      <c r="W243" s="250">
        <v>5</v>
      </c>
      <c r="X243" s="250">
        <v>1</v>
      </c>
      <c r="Y243" s="575">
        <v>1635.8333333333333</v>
      </c>
      <c r="Z243" s="575">
        <v>327.16666666666669</v>
      </c>
      <c r="AA243" s="574">
        <v>1881.208333333333</v>
      </c>
      <c r="AB243" s="573">
        <v>376.24166666666667</v>
      </c>
      <c r="AC243" s="403"/>
      <c r="AD243" s="183">
        <v>41024</v>
      </c>
      <c r="AE243" s="202">
        <v>41036</v>
      </c>
      <c r="AF243" s="202">
        <v>41051</v>
      </c>
      <c r="AG243" s="583">
        <v>490</v>
      </c>
      <c r="AH243" s="202">
        <v>41058</v>
      </c>
      <c r="AI243" s="583">
        <v>2016</v>
      </c>
      <c r="AJ243" s="202">
        <v>41088</v>
      </c>
      <c r="AK243" s="202">
        <v>41109</v>
      </c>
      <c r="AL243" s="202">
        <v>41164</v>
      </c>
      <c r="AM243" s="202">
        <v>41173</v>
      </c>
      <c r="AN243" s="427">
        <v>41180</v>
      </c>
      <c r="AO243" s="78"/>
      <c r="AQ243" s="283"/>
      <c r="AR243" s="180" t="s">
        <v>831</v>
      </c>
      <c r="AS243" s="177"/>
      <c r="AT243" s="180"/>
      <c r="AU243" s="265"/>
      <c r="AV243" s="255" t="s">
        <v>709</v>
      </c>
      <c r="AW243" s="75"/>
      <c r="AX243" s="266"/>
      <c r="AY243" s="267"/>
      <c r="AZ243" s="255" t="s">
        <v>710</v>
      </c>
      <c r="BA243" s="75"/>
      <c r="BB243" s="266"/>
      <c r="BC243" s="342"/>
    </row>
    <row r="244" spans="1:55" ht="12.75" x14ac:dyDescent="0.25">
      <c r="A244" s="257">
        <v>4</v>
      </c>
      <c r="B244" s="136" t="s">
        <v>19</v>
      </c>
      <c r="C244" s="137" t="s">
        <v>656</v>
      </c>
      <c r="D244" s="258"/>
      <c r="E244" s="259">
        <v>155</v>
      </c>
      <c r="F244" s="75">
        <v>70</v>
      </c>
      <c r="G244" s="290"/>
      <c r="H244" s="260">
        <v>41153</v>
      </c>
      <c r="I244" s="147">
        <v>40990</v>
      </c>
      <c r="J244" s="201">
        <v>113046</v>
      </c>
      <c r="K244" s="376" t="s">
        <v>660</v>
      </c>
      <c r="L244" s="147" t="s">
        <v>657</v>
      </c>
      <c r="M244" s="147" t="s">
        <v>658</v>
      </c>
      <c r="N244" s="553">
        <v>60</v>
      </c>
      <c r="O244" s="553">
        <v>1944</v>
      </c>
      <c r="P244" s="553">
        <v>37.75</v>
      </c>
      <c r="Q244" s="263">
        <v>135</v>
      </c>
      <c r="R244" s="264">
        <v>34</v>
      </c>
      <c r="S244" s="148">
        <v>154.02000000000001</v>
      </c>
      <c r="T244" s="149">
        <v>1101.5999999999999</v>
      </c>
      <c r="U244" s="136">
        <v>50</v>
      </c>
      <c r="V244" s="136">
        <v>50</v>
      </c>
      <c r="W244" s="136">
        <v>6</v>
      </c>
      <c r="X244" s="136">
        <v>1</v>
      </c>
      <c r="Y244" s="573">
        <v>2200.2857142857142</v>
      </c>
      <c r="Z244" s="573">
        <v>366.71428571428567</v>
      </c>
      <c r="AA244" s="574">
        <v>2530.3285714285712</v>
      </c>
      <c r="AB244" s="573">
        <v>421.72142857142848</v>
      </c>
      <c r="AC244" s="152" t="s">
        <v>829</v>
      </c>
      <c r="AD244" s="183">
        <v>41024</v>
      </c>
      <c r="AE244" s="202">
        <v>41036</v>
      </c>
      <c r="AF244" s="202">
        <v>41051</v>
      </c>
      <c r="AG244" s="583">
        <v>686</v>
      </c>
      <c r="AH244" s="202">
        <v>41058</v>
      </c>
      <c r="AI244" s="583">
        <v>2646</v>
      </c>
      <c r="AJ244" s="202">
        <v>41082</v>
      </c>
      <c r="AK244" s="202">
        <v>41103</v>
      </c>
      <c r="AL244" s="202">
        <v>41164</v>
      </c>
      <c r="AM244" s="202">
        <v>41173</v>
      </c>
      <c r="AN244" s="77">
        <v>41180</v>
      </c>
      <c r="AO244" s="78">
        <v>156</v>
      </c>
      <c r="AQ244" s="153"/>
      <c r="AR244" s="180" t="s">
        <v>831</v>
      </c>
      <c r="AS244" s="177"/>
      <c r="AT244" s="180"/>
      <c r="AU244" s="265"/>
      <c r="AV244" s="178" t="s">
        <v>657</v>
      </c>
      <c r="AW244" s="75"/>
      <c r="AX244" s="266"/>
      <c r="AY244" s="267"/>
      <c r="AZ244" s="178" t="s">
        <v>658</v>
      </c>
      <c r="BA244" s="75"/>
      <c r="BB244" s="266"/>
      <c r="BC244" s="275"/>
    </row>
    <row r="245" spans="1:55" ht="12.75" x14ac:dyDescent="0.25">
      <c r="A245" s="257">
        <v>4</v>
      </c>
      <c r="B245" s="136" t="s">
        <v>11</v>
      </c>
      <c r="C245" s="137" t="s">
        <v>496</v>
      </c>
      <c r="D245" s="258"/>
      <c r="E245" s="259">
        <v>13</v>
      </c>
      <c r="F245" s="75">
        <v>5</v>
      </c>
      <c r="G245" s="290"/>
      <c r="H245" s="260">
        <v>41214</v>
      </c>
      <c r="I245" s="147">
        <v>40821</v>
      </c>
      <c r="J245" s="201">
        <v>111609</v>
      </c>
      <c r="K245" s="376">
        <v>40889</v>
      </c>
      <c r="L245" s="147" t="s">
        <v>135</v>
      </c>
      <c r="M245" s="147" t="s">
        <v>499</v>
      </c>
      <c r="N245" s="553">
        <v>40</v>
      </c>
      <c r="O245" s="553">
        <v>1296</v>
      </c>
      <c r="P245" s="553">
        <v>37.75</v>
      </c>
      <c r="Q245" s="263">
        <v>136</v>
      </c>
      <c r="R245" s="264">
        <v>40</v>
      </c>
      <c r="S245" s="148">
        <v>12.942857142857141</v>
      </c>
      <c r="T245" s="149">
        <v>1296</v>
      </c>
      <c r="U245" s="136">
        <v>50</v>
      </c>
      <c r="V245" s="136">
        <v>50</v>
      </c>
      <c r="W245" s="136">
        <v>6</v>
      </c>
      <c r="X245" s="136">
        <v>1</v>
      </c>
      <c r="Y245" s="573">
        <v>2588.5714285714284</v>
      </c>
      <c r="Z245" s="573">
        <v>431.42857142857139</v>
      </c>
      <c r="AA245" s="574">
        <v>2976.8571428571427</v>
      </c>
      <c r="AB245" s="573">
        <v>496.14285714285705</v>
      </c>
      <c r="AC245" s="152" t="s">
        <v>830</v>
      </c>
      <c r="AD245" s="183">
        <v>40957</v>
      </c>
      <c r="AE245" s="202">
        <v>40973</v>
      </c>
      <c r="AF245" s="202">
        <v>40987</v>
      </c>
      <c r="AH245" s="202">
        <v>41008</v>
      </c>
      <c r="AI245" s="583">
        <v>3840</v>
      </c>
      <c r="AJ245" s="202">
        <v>41022</v>
      </c>
      <c r="AK245" s="202">
        <v>41138</v>
      </c>
      <c r="AL245" s="202">
        <v>41074</v>
      </c>
      <c r="AM245" s="489">
        <v>41202</v>
      </c>
      <c r="AN245" s="77">
        <v>41209</v>
      </c>
      <c r="AO245" s="78">
        <v>252</v>
      </c>
      <c r="AP245" s="142">
        <v>41173</v>
      </c>
      <c r="AQ245" s="153">
        <v>21</v>
      </c>
      <c r="AR245" s="180">
        <v>8</v>
      </c>
      <c r="AS245" s="177"/>
      <c r="AT245" s="180"/>
      <c r="AU245" s="265"/>
      <c r="AV245" s="178" t="s">
        <v>135</v>
      </c>
      <c r="AW245" s="75"/>
      <c r="AX245" s="266"/>
      <c r="AY245" s="267"/>
      <c r="AZ245" s="178" t="s">
        <v>499</v>
      </c>
      <c r="BA245" s="75"/>
      <c r="BB245" s="266"/>
      <c r="BC245" s="275"/>
    </row>
    <row r="246" spans="1:55" ht="12.75" x14ac:dyDescent="0.25">
      <c r="A246" s="104">
        <v>5</v>
      </c>
      <c r="B246" s="35" t="s">
        <v>313</v>
      </c>
      <c r="C246" s="35" t="s">
        <v>45</v>
      </c>
      <c r="D246" s="36"/>
      <c r="E246" s="37">
        <v>2012</v>
      </c>
      <c r="F246" s="38"/>
      <c r="G246" s="287"/>
      <c r="H246" s="39"/>
      <c r="I246" s="40"/>
      <c r="J246" s="200"/>
      <c r="K246" s="41"/>
      <c r="L246" s="41"/>
      <c r="M246" s="41"/>
      <c r="N246" s="552"/>
      <c r="O246" s="552"/>
      <c r="P246" s="552"/>
      <c r="Q246" s="133"/>
      <c r="R246" s="42"/>
      <c r="S246" s="43"/>
      <c r="T246" s="44"/>
      <c r="U246" s="42"/>
      <c r="V246" s="42"/>
      <c r="W246" s="45"/>
      <c r="X246" s="45"/>
      <c r="Y246" s="572"/>
      <c r="Z246" s="572"/>
      <c r="AA246" s="572"/>
      <c r="AB246" s="572"/>
      <c r="AC246" s="46"/>
      <c r="AD246" s="332"/>
      <c r="AE246" s="333"/>
      <c r="AF246" s="333"/>
      <c r="AH246" s="333"/>
      <c r="AJ246" s="333"/>
      <c r="AK246" s="333"/>
      <c r="AL246" s="333"/>
      <c r="AM246" s="333"/>
      <c r="AN246" s="333"/>
      <c r="AO246" s="336"/>
      <c r="AQ246" s="38"/>
      <c r="AR246" s="179" t="s">
        <v>831</v>
      </c>
      <c r="AS246" s="327"/>
      <c r="AT246" s="179"/>
      <c r="AU246" s="42"/>
      <c r="AV246" s="181"/>
      <c r="AW246" s="42"/>
      <c r="AX246" s="42"/>
      <c r="AY246" s="47"/>
      <c r="AZ246" s="181"/>
      <c r="BA246" s="42"/>
      <c r="BB246" s="42"/>
      <c r="BC246" s="47"/>
    </row>
    <row r="247" spans="1:55" ht="12.75" x14ac:dyDescent="0.25">
      <c r="A247" s="401">
        <v>5</v>
      </c>
      <c r="B247" s="250" t="s">
        <v>11</v>
      </c>
      <c r="C247" s="205" t="s">
        <v>670</v>
      </c>
      <c r="D247" s="258"/>
      <c r="E247" s="259">
        <v>4</v>
      </c>
      <c r="F247" s="75">
        <v>8</v>
      </c>
      <c r="G247" s="290"/>
      <c r="H247" s="260">
        <v>41275</v>
      </c>
      <c r="I247" s="261">
        <v>41011</v>
      </c>
      <c r="J247" s="201">
        <v>113268</v>
      </c>
      <c r="K247" s="376">
        <v>41159</v>
      </c>
      <c r="L247" s="147" t="s">
        <v>671</v>
      </c>
      <c r="M247" s="147" t="s">
        <v>155</v>
      </c>
      <c r="N247" s="553">
        <v>40</v>
      </c>
      <c r="O247" s="553">
        <v>1296</v>
      </c>
      <c r="P247" s="553">
        <v>37.75</v>
      </c>
      <c r="Q247" s="263">
        <v>111</v>
      </c>
      <c r="R247" s="264">
        <v>8</v>
      </c>
      <c r="S247" s="148">
        <v>4.1417142857142855</v>
      </c>
      <c r="T247" s="149">
        <v>259.2</v>
      </c>
      <c r="U247" s="136">
        <v>50</v>
      </c>
      <c r="V247" s="136">
        <v>50</v>
      </c>
      <c r="W247" s="136">
        <v>6</v>
      </c>
      <c r="X247" s="136">
        <v>1</v>
      </c>
      <c r="Y247" s="573">
        <v>517.71428571428567</v>
      </c>
      <c r="Z247" s="573">
        <v>86.285714285714278</v>
      </c>
      <c r="AA247" s="574">
        <v>595.37142857142851</v>
      </c>
      <c r="AB247" s="573">
        <v>99.228571428571414</v>
      </c>
      <c r="AC247" s="152" t="e">
        <v>#REF!</v>
      </c>
      <c r="AD247" s="183">
        <v>41099</v>
      </c>
      <c r="AE247" s="454">
        <v>41113</v>
      </c>
      <c r="AF247" s="454">
        <v>41137</v>
      </c>
      <c r="AG247" s="583">
        <v>96</v>
      </c>
      <c r="AH247" s="454">
        <v>41144</v>
      </c>
      <c r="AI247" s="583">
        <v>504</v>
      </c>
      <c r="AJ247" s="335">
        <v>41164</v>
      </c>
      <c r="AK247" s="335">
        <v>41284</v>
      </c>
      <c r="AL247" s="335">
        <v>41224</v>
      </c>
      <c r="AM247" s="335">
        <v>41344</v>
      </c>
      <c r="AN247" s="222"/>
      <c r="AO247" s="78"/>
      <c r="AQ247" s="153"/>
      <c r="AR247" s="180" t="s">
        <v>831</v>
      </c>
      <c r="AS247" s="177"/>
      <c r="AT247" s="180"/>
      <c r="AU247" s="265"/>
      <c r="AV247" s="255" t="s">
        <v>671</v>
      </c>
      <c r="AW247" s="75"/>
      <c r="AX247" s="266"/>
      <c r="AY247" s="267"/>
      <c r="AZ247" s="255" t="s">
        <v>155</v>
      </c>
      <c r="BA247" s="75"/>
      <c r="BB247" s="266"/>
      <c r="BC247" s="275"/>
    </row>
    <row r="248" spans="1:55" ht="12.75" x14ac:dyDescent="0.25">
      <c r="A248" s="401">
        <v>5</v>
      </c>
      <c r="B248" s="250" t="s">
        <v>11</v>
      </c>
      <c r="C248" s="299" t="s">
        <v>717</v>
      </c>
      <c r="D248" s="258"/>
      <c r="E248" s="259">
        <v>2</v>
      </c>
      <c r="F248" s="75">
        <v>8</v>
      </c>
      <c r="G248" s="290"/>
      <c r="H248" s="260">
        <v>41306</v>
      </c>
      <c r="I248" s="261">
        <v>41043</v>
      </c>
      <c r="J248" s="201">
        <v>113816</v>
      </c>
      <c r="K248" s="376">
        <v>41159</v>
      </c>
      <c r="L248" s="147" t="s">
        <v>718</v>
      </c>
      <c r="M248" s="147" t="s">
        <v>719</v>
      </c>
      <c r="N248" s="553">
        <v>40</v>
      </c>
      <c r="O248" s="553">
        <v>1296</v>
      </c>
      <c r="P248" s="553">
        <v>37.75</v>
      </c>
      <c r="Q248" s="263">
        <v>111</v>
      </c>
      <c r="R248" s="264">
        <v>4</v>
      </c>
      <c r="S248" s="148">
        <v>2.0708571428571427</v>
      </c>
      <c r="T248" s="402">
        <v>129.6</v>
      </c>
      <c r="U248" s="136">
        <v>50</v>
      </c>
      <c r="V248" s="136">
        <v>50</v>
      </c>
      <c r="W248" s="136">
        <v>6</v>
      </c>
      <c r="X248" s="136">
        <v>1</v>
      </c>
      <c r="Y248" s="575">
        <v>258.85714285714283</v>
      </c>
      <c r="Z248" s="575">
        <v>43.142857142857146</v>
      </c>
      <c r="AA248" s="574">
        <v>297.68571428571425</v>
      </c>
      <c r="AB248" s="573">
        <v>49.614285714285714</v>
      </c>
      <c r="AC248" s="403"/>
      <c r="AD248" s="183">
        <v>41099</v>
      </c>
      <c r="AE248" s="454">
        <v>41113</v>
      </c>
      <c r="AF248" s="454">
        <v>41137</v>
      </c>
      <c r="AG248" s="583">
        <v>48</v>
      </c>
      <c r="AH248" s="454">
        <v>41144</v>
      </c>
      <c r="AI248" s="583">
        <v>252</v>
      </c>
      <c r="AJ248" s="335">
        <v>41164</v>
      </c>
      <c r="AK248" s="335">
        <v>41284</v>
      </c>
      <c r="AL248" s="335">
        <v>41224</v>
      </c>
      <c r="AM248" s="335">
        <v>41344</v>
      </c>
      <c r="AN248" s="427"/>
      <c r="AO248" s="78"/>
      <c r="AQ248" s="283">
        <v>0</v>
      </c>
      <c r="AR248" s="180">
        <v>0</v>
      </c>
      <c r="AS248" s="177"/>
      <c r="AT248" s="180"/>
      <c r="AU248" s="265"/>
      <c r="AV248" s="255" t="s">
        <v>718</v>
      </c>
      <c r="AW248" s="75"/>
      <c r="AX248" s="266"/>
      <c r="AY248" s="267"/>
      <c r="AZ248" s="255" t="s">
        <v>719</v>
      </c>
      <c r="BA248" s="75"/>
      <c r="BB248" s="266"/>
      <c r="BC248" s="342"/>
    </row>
    <row r="249" spans="1:55" ht="12.75" x14ac:dyDescent="0.25">
      <c r="A249" s="257">
        <v>5</v>
      </c>
      <c r="B249" s="233" t="s">
        <v>11</v>
      </c>
      <c r="C249" s="432" t="s">
        <v>721</v>
      </c>
      <c r="D249" s="235"/>
      <c r="E249" s="236">
        <v>1</v>
      </c>
      <c r="F249" s="237">
        <v>6</v>
      </c>
      <c r="G249" s="291"/>
      <c r="H249" s="238">
        <v>41306</v>
      </c>
      <c r="I249" s="239">
        <v>41043</v>
      </c>
      <c r="J249" s="240">
        <v>113815</v>
      </c>
      <c r="K249" s="424">
        <v>41159</v>
      </c>
      <c r="L249" s="242" t="s">
        <v>722</v>
      </c>
      <c r="M249" s="242" t="s">
        <v>723</v>
      </c>
      <c r="N249" s="553">
        <v>40</v>
      </c>
      <c r="O249" s="553">
        <v>1296</v>
      </c>
      <c r="P249" s="553">
        <v>37.75</v>
      </c>
      <c r="Q249" s="263">
        <v>111</v>
      </c>
      <c r="R249" s="264">
        <v>4</v>
      </c>
      <c r="S249" s="148">
        <v>1.5531428571428569</v>
      </c>
      <c r="T249" s="402">
        <v>129.6</v>
      </c>
      <c r="U249" s="136">
        <v>50</v>
      </c>
      <c r="V249" s="136">
        <v>50</v>
      </c>
      <c r="W249" s="136">
        <v>6</v>
      </c>
      <c r="X249" s="136">
        <v>1</v>
      </c>
      <c r="Y249" s="575">
        <v>258.85714285714283</v>
      </c>
      <c r="Z249" s="575">
        <v>43.142857142857146</v>
      </c>
      <c r="AA249" s="574">
        <v>297.68571428571425</v>
      </c>
      <c r="AB249" s="573">
        <v>49.614285714285714</v>
      </c>
      <c r="AC249" s="403"/>
      <c r="AD249" s="183">
        <v>41099</v>
      </c>
      <c r="AE249" s="454">
        <v>41113</v>
      </c>
      <c r="AF249" s="454">
        <v>41137</v>
      </c>
      <c r="AG249" s="583">
        <v>48</v>
      </c>
      <c r="AH249" s="454">
        <v>41144</v>
      </c>
      <c r="AI249" s="583">
        <v>252</v>
      </c>
      <c r="AJ249" s="335">
        <v>41164</v>
      </c>
      <c r="AK249" s="335">
        <v>41284</v>
      </c>
      <c r="AL249" s="335">
        <v>41224</v>
      </c>
      <c r="AM249" s="335">
        <v>41344</v>
      </c>
      <c r="AN249" s="427"/>
      <c r="AO249" s="78"/>
      <c r="AQ249" s="283">
        <v>0</v>
      </c>
      <c r="AR249" s="180">
        <v>0</v>
      </c>
      <c r="AS249" s="177"/>
      <c r="AT249" s="180"/>
      <c r="AU249" s="265"/>
      <c r="AV249" s="255" t="s">
        <v>722</v>
      </c>
      <c r="AW249" s="75"/>
      <c r="AX249" s="266"/>
      <c r="AY249" s="267"/>
      <c r="AZ249" s="255" t="s">
        <v>723</v>
      </c>
      <c r="BA249" s="75"/>
      <c r="BB249" s="266"/>
      <c r="BC249" s="342"/>
    </row>
    <row r="250" spans="1:55" ht="12.75" x14ac:dyDescent="0.25">
      <c r="A250" s="401">
        <v>5</v>
      </c>
      <c r="B250" s="250" t="s">
        <v>11</v>
      </c>
      <c r="C250" s="205" t="s">
        <v>672</v>
      </c>
      <c r="D250" s="258"/>
      <c r="E250" s="259">
        <v>6</v>
      </c>
      <c r="F250" s="75">
        <v>7</v>
      </c>
      <c r="G250" s="290"/>
      <c r="H250" s="260">
        <v>41275</v>
      </c>
      <c r="I250" s="261">
        <v>41011</v>
      </c>
      <c r="J250" s="201">
        <v>113269</v>
      </c>
      <c r="K250" s="262" t="s">
        <v>720</v>
      </c>
      <c r="L250" s="147" t="s">
        <v>673</v>
      </c>
      <c r="M250" s="147" t="s">
        <v>674</v>
      </c>
      <c r="N250" s="553">
        <v>40</v>
      </c>
      <c r="O250" s="553">
        <v>1296</v>
      </c>
      <c r="P250" s="553">
        <v>37.75</v>
      </c>
      <c r="Q250" s="263">
        <v>111</v>
      </c>
      <c r="R250" s="264">
        <v>14</v>
      </c>
      <c r="S250" s="148">
        <v>6.3419999999999987</v>
      </c>
      <c r="T250" s="402">
        <v>453.6</v>
      </c>
      <c r="U250" s="136">
        <v>50</v>
      </c>
      <c r="V250" s="136">
        <v>50</v>
      </c>
      <c r="W250" s="136">
        <v>6</v>
      </c>
      <c r="X250" s="136">
        <v>1</v>
      </c>
      <c r="Y250" s="575">
        <v>905.99999999999989</v>
      </c>
      <c r="Z250" s="575">
        <v>151</v>
      </c>
      <c r="AA250" s="574">
        <v>1041.8999999999999</v>
      </c>
      <c r="AB250" s="573">
        <v>173.64999999999998</v>
      </c>
      <c r="AC250" s="403"/>
      <c r="AD250" s="183">
        <v>41099</v>
      </c>
      <c r="AE250" s="454">
        <v>41113</v>
      </c>
      <c r="AF250" s="454">
        <v>41137</v>
      </c>
      <c r="AG250" s="583">
        <v>168</v>
      </c>
      <c r="AH250" s="454">
        <v>41144</v>
      </c>
      <c r="AI250" s="583">
        <v>882</v>
      </c>
      <c r="AJ250" s="335">
        <v>41165</v>
      </c>
      <c r="AK250" s="335">
        <v>41285</v>
      </c>
      <c r="AL250" s="335">
        <v>41225</v>
      </c>
      <c r="AM250" s="335">
        <v>41345</v>
      </c>
      <c r="AN250" s="427"/>
      <c r="AO250" s="78"/>
      <c r="AQ250" s="283">
        <v>0</v>
      </c>
      <c r="AR250" s="180">
        <v>0</v>
      </c>
      <c r="AS250" s="177"/>
      <c r="AT250" s="180"/>
      <c r="AU250" s="265"/>
      <c r="AV250" s="255" t="s">
        <v>673</v>
      </c>
      <c r="AW250" s="75"/>
      <c r="AX250" s="266"/>
      <c r="AY250" s="267"/>
      <c r="AZ250" s="255" t="s">
        <v>674</v>
      </c>
      <c r="BA250" s="75"/>
      <c r="BB250" s="266"/>
      <c r="BC250" s="342"/>
    </row>
    <row r="251" spans="1:55" ht="12.75" x14ac:dyDescent="0.25">
      <c r="A251" s="401">
        <v>5</v>
      </c>
      <c r="B251" s="250" t="s">
        <v>11</v>
      </c>
      <c r="C251" s="299" t="s">
        <v>664</v>
      </c>
      <c r="D251" s="258"/>
      <c r="E251" s="259">
        <v>4</v>
      </c>
      <c r="F251" s="75">
        <v>7</v>
      </c>
      <c r="G251" s="290"/>
      <c r="H251" s="260">
        <v>41275</v>
      </c>
      <c r="I251" s="261">
        <v>41011</v>
      </c>
      <c r="J251" s="201">
        <v>113270</v>
      </c>
      <c r="K251" s="376">
        <v>41159</v>
      </c>
      <c r="L251" s="147" t="s">
        <v>665</v>
      </c>
      <c r="M251" s="147" t="s">
        <v>666</v>
      </c>
      <c r="N251" s="553">
        <v>40</v>
      </c>
      <c r="O251" s="553">
        <v>1296</v>
      </c>
      <c r="P251" s="553">
        <v>37.75</v>
      </c>
      <c r="Q251" s="263">
        <v>111</v>
      </c>
      <c r="R251" s="264">
        <v>10</v>
      </c>
      <c r="S251" s="148">
        <v>4.53</v>
      </c>
      <c r="T251" s="402">
        <v>324</v>
      </c>
      <c r="U251" s="136">
        <v>50</v>
      </c>
      <c r="V251" s="136">
        <v>50</v>
      </c>
      <c r="W251" s="136">
        <v>6</v>
      </c>
      <c r="X251" s="136">
        <v>1</v>
      </c>
      <c r="Y251" s="575">
        <v>647.14285714285711</v>
      </c>
      <c r="Z251" s="575">
        <v>107.85714285714286</v>
      </c>
      <c r="AA251" s="574">
        <v>744.21428571428567</v>
      </c>
      <c r="AB251" s="573">
        <v>124.03571428571428</v>
      </c>
      <c r="AC251" s="403"/>
      <c r="AD251" s="183">
        <v>41099</v>
      </c>
      <c r="AE251" s="454">
        <v>41113</v>
      </c>
      <c r="AF251" s="454">
        <v>41137</v>
      </c>
      <c r="AG251" s="583">
        <v>120</v>
      </c>
      <c r="AH251" s="454">
        <v>41144</v>
      </c>
      <c r="AI251" s="583">
        <v>630</v>
      </c>
      <c r="AJ251" s="335">
        <v>41166</v>
      </c>
      <c r="AK251" s="335">
        <v>41286</v>
      </c>
      <c r="AL251" s="335">
        <v>41226</v>
      </c>
      <c r="AM251" s="335">
        <v>41346</v>
      </c>
      <c r="AN251" s="427"/>
      <c r="AO251" s="78"/>
      <c r="AQ251" s="283">
        <v>0</v>
      </c>
      <c r="AR251" s="180">
        <v>0</v>
      </c>
      <c r="AS251" s="177"/>
      <c r="AT251" s="180"/>
      <c r="AU251" s="265"/>
      <c r="AV251" s="255" t="s">
        <v>665</v>
      </c>
      <c r="AW251" s="75"/>
      <c r="AX251" s="266"/>
      <c r="AY251" s="267"/>
      <c r="AZ251" s="255" t="s">
        <v>666</v>
      </c>
      <c r="BA251" s="75"/>
      <c r="BB251" s="266"/>
      <c r="BC251" s="342"/>
    </row>
    <row r="252" spans="1:55" ht="12.75" x14ac:dyDescent="0.25">
      <c r="A252" s="401">
        <v>5</v>
      </c>
      <c r="B252" s="250" t="s">
        <v>11</v>
      </c>
      <c r="C252" s="205" t="s">
        <v>727</v>
      </c>
      <c r="D252" s="258"/>
      <c r="E252" s="259">
        <v>2</v>
      </c>
      <c r="F252" s="75">
        <v>6</v>
      </c>
      <c r="G252" s="290"/>
      <c r="H252" s="260">
        <v>41334</v>
      </c>
      <c r="I252" s="261">
        <v>41051</v>
      </c>
      <c r="J252" s="201">
        <v>113820</v>
      </c>
      <c r="K252" s="376">
        <v>41159</v>
      </c>
      <c r="L252" s="147" t="s">
        <v>728</v>
      </c>
      <c r="M252" s="147" t="s">
        <v>729</v>
      </c>
      <c r="N252" s="553">
        <v>60</v>
      </c>
      <c r="O252" s="553">
        <v>1944</v>
      </c>
      <c r="P252" s="553">
        <v>37.75</v>
      </c>
      <c r="Q252" s="263">
        <v>112</v>
      </c>
      <c r="R252" s="264">
        <v>6</v>
      </c>
      <c r="S252" s="148">
        <v>2.3297142857142852</v>
      </c>
      <c r="T252" s="402">
        <v>194.4</v>
      </c>
      <c r="U252" s="136">
        <v>50</v>
      </c>
      <c r="V252" s="136">
        <v>50</v>
      </c>
      <c r="W252" s="136">
        <v>6</v>
      </c>
      <c r="X252" s="136">
        <v>1</v>
      </c>
      <c r="Y252" s="575">
        <v>388.28571428571422</v>
      </c>
      <c r="Z252" s="575">
        <v>64.714285714285722</v>
      </c>
      <c r="AA252" s="574">
        <v>446.5285714285713</v>
      </c>
      <c r="AB252" s="573">
        <v>74.421428571428578</v>
      </c>
      <c r="AC252" s="403"/>
      <c r="AD252" s="183">
        <v>41102</v>
      </c>
      <c r="AE252" s="456">
        <v>41116</v>
      </c>
      <c r="AF252" s="454">
        <v>41142</v>
      </c>
      <c r="AG252" s="583">
        <v>72</v>
      </c>
      <c r="AH252" s="454">
        <v>41148</v>
      </c>
      <c r="AJ252" s="335">
        <v>41169</v>
      </c>
      <c r="AK252" s="335">
        <v>41289</v>
      </c>
      <c r="AL252" s="335">
        <v>41229</v>
      </c>
      <c r="AM252" s="335">
        <v>41349</v>
      </c>
      <c r="AN252" s="427"/>
      <c r="AO252" s="78"/>
      <c r="AQ252" s="283">
        <v>0</v>
      </c>
      <c r="AR252" s="180">
        <v>0</v>
      </c>
      <c r="AS252" s="177"/>
      <c r="AT252" s="180"/>
      <c r="AU252" s="265"/>
      <c r="AV252" s="255" t="s">
        <v>728</v>
      </c>
      <c r="AW252" s="75"/>
      <c r="AX252" s="266"/>
      <c r="AY252" s="267"/>
      <c r="AZ252" s="255" t="s">
        <v>729</v>
      </c>
      <c r="BA252" s="75"/>
      <c r="BB252" s="266"/>
      <c r="BC252" s="342"/>
    </row>
    <row r="253" spans="1:55" ht="12.75" x14ac:dyDescent="0.25">
      <c r="A253" s="401">
        <v>5</v>
      </c>
      <c r="B253" s="250" t="s">
        <v>11</v>
      </c>
      <c r="C253" s="205" t="s">
        <v>730</v>
      </c>
      <c r="D253" s="258"/>
      <c r="E253" s="259">
        <v>2</v>
      </c>
      <c r="F253" s="75">
        <v>6</v>
      </c>
      <c r="G253" s="290"/>
      <c r="H253" s="260">
        <v>41334</v>
      </c>
      <c r="I253" s="261">
        <v>41051</v>
      </c>
      <c r="J253" s="201">
        <v>113818</v>
      </c>
      <c r="K253" s="376">
        <v>41159</v>
      </c>
      <c r="L253" s="147" t="s">
        <v>731</v>
      </c>
      <c r="M253" s="147" t="s">
        <v>732</v>
      </c>
      <c r="N253" s="553">
        <v>60</v>
      </c>
      <c r="O253" s="553">
        <v>1944</v>
      </c>
      <c r="P253" s="553">
        <v>37.75</v>
      </c>
      <c r="Q253" s="263">
        <v>112</v>
      </c>
      <c r="R253" s="264">
        <v>6</v>
      </c>
      <c r="S253" s="148">
        <v>2.3297142857142852</v>
      </c>
      <c r="T253" s="402">
        <v>194.4</v>
      </c>
      <c r="U253" s="136">
        <v>50</v>
      </c>
      <c r="V253" s="136">
        <v>50</v>
      </c>
      <c r="W253" s="136">
        <v>6</v>
      </c>
      <c r="X253" s="136">
        <v>1</v>
      </c>
      <c r="Y253" s="575">
        <v>388.28571428571422</v>
      </c>
      <c r="Z253" s="575">
        <v>64.714285714285722</v>
      </c>
      <c r="AA253" s="574">
        <v>446.5285714285713</v>
      </c>
      <c r="AB253" s="573">
        <v>74.421428571428578</v>
      </c>
      <c r="AC253" s="403"/>
      <c r="AD253" s="183">
        <v>41102</v>
      </c>
      <c r="AE253" s="456">
        <v>41116</v>
      </c>
      <c r="AF253" s="454">
        <v>41142</v>
      </c>
      <c r="AG253" s="583">
        <v>72</v>
      </c>
      <c r="AH253" s="454">
        <v>41148</v>
      </c>
      <c r="AJ253" s="335">
        <v>41169</v>
      </c>
      <c r="AK253" s="335">
        <v>41289</v>
      </c>
      <c r="AL253" s="335">
        <v>41229</v>
      </c>
      <c r="AM253" s="335">
        <v>41349</v>
      </c>
      <c r="AN253" s="427"/>
      <c r="AO253" s="78"/>
      <c r="AQ253" s="283">
        <v>0</v>
      </c>
      <c r="AR253" s="180">
        <v>0</v>
      </c>
      <c r="AS253" s="177"/>
      <c r="AT253" s="180"/>
      <c r="AU253" s="265"/>
      <c r="AV253" s="255" t="s">
        <v>731</v>
      </c>
      <c r="AW253" s="75"/>
      <c r="AX253" s="266"/>
      <c r="AY253" s="267"/>
      <c r="AZ253" s="255" t="s">
        <v>732</v>
      </c>
      <c r="BA253" s="75"/>
      <c r="BB253" s="266"/>
      <c r="BC253" s="342"/>
    </row>
    <row r="254" spans="1:55" ht="12.75" x14ac:dyDescent="0.25">
      <c r="A254" s="401">
        <v>5</v>
      </c>
      <c r="B254" s="250" t="s">
        <v>11</v>
      </c>
      <c r="C254" s="205" t="s">
        <v>733</v>
      </c>
      <c r="D254" s="258"/>
      <c r="E254" s="259">
        <v>5</v>
      </c>
      <c r="F254" s="75">
        <v>6</v>
      </c>
      <c r="G254" s="290"/>
      <c r="H254" s="260">
        <v>41334</v>
      </c>
      <c r="I254" s="261">
        <v>41051</v>
      </c>
      <c r="J254" s="201">
        <v>113817</v>
      </c>
      <c r="K254" s="376">
        <v>41159</v>
      </c>
      <c r="L254" s="147" t="s">
        <v>734</v>
      </c>
      <c r="M254" s="147" t="s">
        <v>735</v>
      </c>
      <c r="N254" s="553">
        <v>60</v>
      </c>
      <c r="O254" s="553">
        <v>1944</v>
      </c>
      <c r="P254" s="553">
        <v>37.75</v>
      </c>
      <c r="Q254" s="263">
        <v>112</v>
      </c>
      <c r="R254" s="264">
        <v>14</v>
      </c>
      <c r="S254" s="148">
        <v>5.4359999999999991</v>
      </c>
      <c r="T254" s="402">
        <v>453.6</v>
      </c>
      <c r="U254" s="136">
        <v>50</v>
      </c>
      <c r="V254" s="136">
        <v>50</v>
      </c>
      <c r="W254" s="136">
        <v>6</v>
      </c>
      <c r="X254" s="136">
        <v>1</v>
      </c>
      <c r="Y254" s="575">
        <v>905.99999999999989</v>
      </c>
      <c r="Z254" s="575">
        <v>151</v>
      </c>
      <c r="AA254" s="574">
        <v>1041.8999999999999</v>
      </c>
      <c r="AB254" s="573">
        <v>173.64999999999998</v>
      </c>
      <c r="AC254" s="403"/>
      <c r="AD254" s="183">
        <v>41102</v>
      </c>
      <c r="AE254" s="456">
        <v>41116</v>
      </c>
      <c r="AF254" s="454">
        <v>41142</v>
      </c>
      <c r="AG254" s="583">
        <v>168</v>
      </c>
      <c r="AH254" s="454">
        <v>41148</v>
      </c>
      <c r="AJ254" s="335">
        <v>41170</v>
      </c>
      <c r="AK254" s="335">
        <v>41290</v>
      </c>
      <c r="AL254" s="335">
        <v>41230</v>
      </c>
      <c r="AM254" s="335">
        <v>41350</v>
      </c>
      <c r="AN254" s="427"/>
      <c r="AO254" s="78"/>
      <c r="AQ254" s="283">
        <v>0</v>
      </c>
      <c r="AR254" s="180">
        <v>0</v>
      </c>
      <c r="AS254" s="177"/>
      <c r="AT254" s="180"/>
      <c r="AU254" s="265"/>
      <c r="AV254" s="255" t="s">
        <v>734</v>
      </c>
      <c r="AW254" s="75"/>
      <c r="AX254" s="266"/>
      <c r="AY254" s="267"/>
      <c r="AZ254" s="255" t="s">
        <v>735</v>
      </c>
      <c r="BA254" s="75"/>
      <c r="BB254" s="266"/>
      <c r="BC254" s="342"/>
    </row>
    <row r="255" spans="1:55" ht="12.75" x14ac:dyDescent="0.25">
      <c r="A255" s="257">
        <v>5</v>
      </c>
      <c r="B255" s="233" t="s">
        <v>11</v>
      </c>
      <c r="C255" s="234" t="s">
        <v>736</v>
      </c>
      <c r="D255" s="235"/>
      <c r="E255" s="236">
        <v>4</v>
      </c>
      <c r="F255" s="237">
        <v>6</v>
      </c>
      <c r="G255" s="291"/>
      <c r="H255" s="238">
        <v>41334</v>
      </c>
      <c r="I255" s="239">
        <v>41051</v>
      </c>
      <c r="J255" s="240">
        <v>113821</v>
      </c>
      <c r="K255" s="424">
        <v>41159</v>
      </c>
      <c r="L255" s="242" t="s">
        <v>737</v>
      </c>
      <c r="M255" s="242" t="s">
        <v>738</v>
      </c>
      <c r="N255" s="553">
        <v>60</v>
      </c>
      <c r="O255" s="553">
        <v>1944</v>
      </c>
      <c r="P255" s="553">
        <v>37.75</v>
      </c>
      <c r="Q255" s="263">
        <v>112</v>
      </c>
      <c r="R255" s="264">
        <v>12</v>
      </c>
      <c r="S255" s="148">
        <v>4.6594285714285704</v>
      </c>
      <c r="T255" s="402">
        <v>388.8</v>
      </c>
      <c r="U255" s="136">
        <v>50</v>
      </c>
      <c r="V255" s="136">
        <v>50</v>
      </c>
      <c r="W255" s="136">
        <v>6</v>
      </c>
      <c r="X255" s="136">
        <v>1</v>
      </c>
      <c r="Y255" s="575">
        <v>776.57142857142844</v>
      </c>
      <c r="Z255" s="575">
        <v>129.42857142857144</v>
      </c>
      <c r="AA255" s="574">
        <v>893.05714285714259</v>
      </c>
      <c r="AB255" s="573">
        <v>148.84285714285716</v>
      </c>
      <c r="AC255" s="403"/>
      <c r="AD255" s="183">
        <v>41102</v>
      </c>
      <c r="AE255" s="456">
        <v>41116</v>
      </c>
      <c r="AF255" s="454">
        <v>41142</v>
      </c>
      <c r="AG255" s="583">
        <v>144</v>
      </c>
      <c r="AH255" s="454">
        <v>41148</v>
      </c>
      <c r="AJ255" s="335">
        <v>41171</v>
      </c>
      <c r="AK255" s="335">
        <v>41291</v>
      </c>
      <c r="AL255" s="335">
        <v>41231</v>
      </c>
      <c r="AM255" s="335">
        <v>41351</v>
      </c>
      <c r="AN255" s="427"/>
      <c r="AO255" s="78"/>
      <c r="AQ255" s="283">
        <v>0</v>
      </c>
      <c r="AR255" s="180">
        <v>0</v>
      </c>
      <c r="AS255" s="177"/>
      <c r="AT255" s="180"/>
      <c r="AU255" s="265"/>
      <c r="AV255" s="255" t="s">
        <v>737</v>
      </c>
      <c r="AW255" s="75"/>
      <c r="AX255" s="266"/>
      <c r="AY255" s="267"/>
      <c r="AZ255" s="255" t="s">
        <v>738</v>
      </c>
      <c r="BA255" s="75"/>
      <c r="BB255" s="266"/>
      <c r="BC255" s="342"/>
    </row>
    <row r="256" spans="1:55" ht="12.75" x14ac:dyDescent="0.25">
      <c r="A256" s="401">
        <v>5</v>
      </c>
      <c r="B256" s="250" t="s">
        <v>11</v>
      </c>
      <c r="C256" s="205" t="s">
        <v>53</v>
      </c>
      <c r="D256" s="258"/>
      <c r="E256" s="259">
        <v>6</v>
      </c>
      <c r="F256" s="75">
        <v>5</v>
      </c>
      <c r="G256" s="290"/>
      <c r="H256" s="260">
        <v>41365</v>
      </c>
      <c r="I256" s="261">
        <v>41073</v>
      </c>
      <c r="J256" s="201">
        <v>114028</v>
      </c>
      <c r="K256" s="376">
        <v>41159</v>
      </c>
      <c r="L256" s="147" t="s">
        <v>163</v>
      </c>
      <c r="M256" s="147" t="s">
        <v>164</v>
      </c>
      <c r="N256" s="558">
        <v>60</v>
      </c>
      <c r="O256" s="558">
        <v>1944</v>
      </c>
      <c r="P256" s="558">
        <v>37.75</v>
      </c>
      <c r="Q256" s="470">
        <v>112</v>
      </c>
      <c r="R256" s="471">
        <v>22</v>
      </c>
      <c r="S256" s="148">
        <v>7.1185714285714274</v>
      </c>
      <c r="T256" s="473">
        <v>712.8</v>
      </c>
      <c r="U256" s="136">
        <v>50</v>
      </c>
      <c r="V256" s="136">
        <v>50</v>
      </c>
      <c r="W256" s="136">
        <v>6</v>
      </c>
      <c r="X256" s="136">
        <v>1</v>
      </c>
      <c r="Y256" s="580">
        <v>1423.7142857142856</v>
      </c>
      <c r="Z256" s="580">
        <v>237.28571428571431</v>
      </c>
      <c r="AA256" s="574">
        <v>1637.2714285714283</v>
      </c>
      <c r="AB256" s="573">
        <v>272.87857142857143</v>
      </c>
      <c r="AC256" s="474"/>
      <c r="AD256" s="475"/>
      <c r="AE256" s="476"/>
      <c r="AF256" s="476"/>
      <c r="AH256" s="476"/>
      <c r="AJ256" s="476"/>
      <c r="AK256" s="476"/>
      <c r="AL256" s="476"/>
      <c r="AM256" s="476"/>
      <c r="AN256" s="476"/>
      <c r="AO256" s="477"/>
      <c r="AP256" s="478"/>
      <c r="AQ256" s="479">
        <v>0</v>
      </c>
      <c r="AR256" s="480">
        <v>0</v>
      </c>
      <c r="AS256" s="481"/>
      <c r="AT256" s="480"/>
      <c r="AU256" s="482"/>
      <c r="AV256" s="483" t="s">
        <v>163</v>
      </c>
      <c r="AW256" s="466"/>
      <c r="AX256" s="484"/>
      <c r="AY256" s="485"/>
      <c r="AZ256" s="483" t="s">
        <v>164</v>
      </c>
      <c r="BA256" s="466"/>
      <c r="BB256" s="484"/>
      <c r="BC256" s="486"/>
    </row>
    <row r="257" spans="1:55" ht="12.75" x14ac:dyDescent="0.25">
      <c r="A257" s="257">
        <v>5</v>
      </c>
      <c r="B257" s="233" t="s">
        <v>11</v>
      </c>
      <c r="C257" s="205" t="s">
        <v>75</v>
      </c>
      <c r="D257" s="258"/>
      <c r="E257" s="259">
        <v>40</v>
      </c>
      <c r="F257" s="75">
        <v>10</v>
      </c>
      <c r="G257" s="290"/>
      <c r="H257" s="260">
        <v>41456</v>
      </c>
      <c r="I257" s="261">
        <v>41172</v>
      </c>
      <c r="J257" s="201">
        <v>114957</v>
      </c>
      <c r="K257" s="262" t="s">
        <v>828</v>
      </c>
      <c r="L257" s="147" t="s">
        <v>135</v>
      </c>
      <c r="M257" s="147" t="s">
        <v>181</v>
      </c>
      <c r="N257" s="559">
        <v>60</v>
      </c>
      <c r="O257" s="559">
        <v>1944</v>
      </c>
      <c r="P257" s="559">
        <v>37.75</v>
      </c>
      <c r="Q257" s="263">
        <v>113</v>
      </c>
      <c r="R257" s="243">
        <v>60</v>
      </c>
      <c r="S257" s="148">
        <v>38.828571428571429</v>
      </c>
      <c r="T257" s="149">
        <v>1944</v>
      </c>
      <c r="U257" s="136">
        <v>50</v>
      </c>
      <c r="V257" s="136">
        <v>50</v>
      </c>
      <c r="W257" s="136">
        <v>6</v>
      </c>
      <c r="X257" s="136">
        <v>1</v>
      </c>
      <c r="Y257" s="573">
        <v>3882.8571428571427</v>
      </c>
      <c r="Z257" s="573">
        <v>647.14285714285711</v>
      </c>
      <c r="AA257" s="574">
        <v>4465.2857142857138</v>
      </c>
      <c r="AB257" s="573">
        <v>744.21428571428567</v>
      </c>
      <c r="AC257" s="152"/>
      <c r="AD257" s="144">
        <v>41181</v>
      </c>
      <c r="AE257" s="335">
        <v>41195</v>
      </c>
      <c r="AF257" s="335">
        <v>41211</v>
      </c>
      <c r="AH257" s="335">
        <v>41225</v>
      </c>
      <c r="AJ257" s="335">
        <v>41241</v>
      </c>
      <c r="AK257" s="335">
        <v>41361</v>
      </c>
      <c r="AL257" s="335">
        <v>41301</v>
      </c>
      <c r="AM257" s="335">
        <v>41421</v>
      </c>
      <c r="AN257" s="77"/>
      <c r="AO257" s="78">
        <v>240</v>
      </c>
      <c r="AQ257" s="153"/>
      <c r="AR257" s="180" t="s">
        <v>831</v>
      </c>
      <c r="AS257" s="330"/>
      <c r="AT257" s="244"/>
      <c r="AU257" s="245"/>
      <c r="AV257" s="246" t="s">
        <v>135</v>
      </c>
      <c r="AW257" s="237"/>
      <c r="AX257" s="247"/>
      <c r="AY257" s="248"/>
      <c r="AZ257" s="246" t="s">
        <v>181</v>
      </c>
      <c r="BA257" s="237"/>
      <c r="BB257" s="247"/>
      <c r="BC257" s="276"/>
    </row>
    <row r="258" spans="1:55" ht="12.75" x14ac:dyDescent="0.25">
      <c r="A258" s="257">
        <v>5</v>
      </c>
      <c r="B258" s="233" t="s">
        <v>11</v>
      </c>
      <c r="C258" s="234" t="s">
        <v>629</v>
      </c>
      <c r="D258" s="235">
        <v>3</v>
      </c>
      <c r="E258" s="236">
        <v>43</v>
      </c>
      <c r="F258" s="237">
        <v>15</v>
      </c>
      <c r="G258" s="291"/>
      <c r="H258" s="260">
        <v>41395</v>
      </c>
      <c r="I258" s="239">
        <v>41143</v>
      </c>
      <c r="J258" s="240">
        <v>114840</v>
      </c>
      <c r="K258" s="424" t="s">
        <v>812</v>
      </c>
      <c r="L258" s="242" t="s">
        <v>641</v>
      </c>
      <c r="M258" s="242" t="s">
        <v>155</v>
      </c>
      <c r="N258" s="559">
        <v>60</v>
      </c>
      <c r="O258" s="559">
        <v>1944</v>
      </c>
      <c r="P258" s="559">
        <v>37.75</v>
      </c>
      <c r="Q258" s="263">
        <v>114</v>
      </c>
      <c r="R258" s="264">
        <v>60</v>
      </c>
      <c r="S258" s="148">
        <v>59.456249999999997</v>
      </c>
      <c r="T258" s="402">
        <v>1944</v>
      </c>
      <c r="U258" s="136">
        <v>50</v>
      </c>
      <c r="V258" s="136">
        <v>50</v>
      </c>
      <c r="W258" s="136">
        <v>7</v>
      </c>
      <c r="X258" s="136">
        <v>1</v>
      </c>
      <c r="Y258" s="575">
        <v>3963.75</v>
      </c>
      <c r="Z258" s="575">
        <v>566.25</v>
      </c>
      <c r="AA258" s="574">
        <v>4558.3125</v>
      </c>
      <c r="AB258" s="573">
        <v>651.1875</v>
      </c>
      <c r="AC258" s="403"/>
      <c r="AD258" s="406">
        <v>41169</v>
      </c>
      <c r="AE258" s="425">
        <v>41183</v>
      </c>
      <c r="AF258" s="425">
        <v>41204</v>
      </c>
      <c r="AG258" s="583">
        <v>600</v>
      </c>
      <c r="AH258" s="335">
        <v>41213</v>
      </c>
      <c r="AJ258" s="335">
        <v>41229</v>
      </c>
      <c r="AK258" s="335">
        <v>41349</v>
      </c>
      <c r="AL258" s="335">
        <v>41289</v>
      </c>
      <c r="AM258" s="335">
        <v>41409</v>
      </c>
      <c r="AN258" s="77"/>
      <c r="AO258" s="78">
        <v>240</v>
      </c>
      <c r="AQ258" s="283">
        <v>0</v>
      </c>
      <c r="AR258" s="180">
        <v>0</v>
      </c>
      <c r="AS258" s="177"/>
      <c r="AT258" s="180"/>
      <c r="AU258" s="265"/>
      <c r="AV258" s="255" t="s">
        <v>641</v>
      </c>
      <c r="AW258" s="75"/>
      <c r="AX258" s="266"/>
      <c r="AY258" s="267"/>
      <c r="AZ258" s="255" t="s">
        <v>155</v>
      </c>
      <c r="BA258" s="75"/>
      <c r="BB258" s="266"/>
      <c r="BC258" s="342"/>
    </row>
    <row r="259" spans="1:55" ht="12.75" x14ac:dyDescent="0.25">
      <c r="A259" s="257">
        <v>5</v>
      </c>
      <c r="B259" s="233" t="s">
        <v>11</v>
      </c>
      <c r="C259" s="205" t="s">
        <v>631</v>
      </c>
      <c r="D259" s="258"/>
      <c r="E259" s="259">
        <v>58</v>
      </c>
      <c r="F259" s="75">
        <v>15</v>
      </c>
      <c r="G259" s="290"/>
      <c r="H259" s="260">
        <v>41395</v>
      </c>
      <c r="I259" s="239">
        <v>41143</v>
      </c>
      <c r="J259" s="201">
        <v>114854</v>
      </c>
      <c r="K259" s="376" t="s">
        <v>812</v>
      </c>
      <c r="L259" s="147" t="s">
        <v>632</v>
      </c>
      <c r="M259" s="147" t="s">
        <v>236</v>
      </c>
      <c r="N259" s="559">
        <v>60</v>
      </c>
      <c r="O259" s="559">
        <v>1944</v>
      </c>
      <c r="P259" s="559">
        <v>37.75</v>
      </c>
      <c r="Q259" s="263">
        <v>115</v>
      </c>
      <c r="R259" s="243">
        <v>60</v>
      </c>
      <c r="S259" s="148">
        <v>59.456249999999997</v>
      </c>
      <c r="T259" s="149">
        <v>1944</v>
      </c>
      <c r="U259" s="136">
        <v>50</v>
      </c>
      <c r="V259" s="136">
        <v>50</v>
      </c>
      <c r="W259" s="136">
        <v>7</v>
      </c>
      <c r="X259" s="136">
        <v>1</v>
      </c>
      <c r="Y259" s="573">
        <v>3963.75</v>
      </c>
      <c r="Z259" s="573">
        <v>566.25</v>
      </c>
      <c r="AA259" s="574">
        <v>4558.3125</v>
      </c>
      <c r="AB259" s="573">
        <v>651.1875</v>
      </c>
      <c r="AC259" s="152" t="s">
        <v>829</v>
      </c>
      <c r="AD259" s="460">
        <v>41183</v>
      </c>
      <c r="AE259" s="425">
        <v>41197</v>
      </c>
      <c r="AF259" s="335">
        <v>41213</v>
      </c>
      <c r="AH259" s="335">
        <v>41227</v>
      </c>
      <c r="AJ259" s="335">
        <v>41243</v>
      </c>
      <c r="AK259" s="335">
        <v>41363</v>
      </c>
      <c r="AL259" s="335">
        <v>41303</v>
      </c>
      <c r="AM259" s="335">
        <v>41423</v>
      </c>
      <c r="AN259" s="77"/>
      <c r="AO259" s="78">
        <v>240</v>
      </c>
      <c r="AQ259" s="153"/>
      <c r="AR259" s="180" t="s">
        <v>831</v>
      </c>
      <c r="AS259" s="330"/>
      <c r="AT259" s="244"/>
      <c r="AU259" s="245"/>
      <c r="AV259" s="246" t="s">
        <v>632</v>
      </c>
      <c r="AW259" s="237"/>
      <c r="AX259" s="247"/>
      <c r="AY259" s="248"/>
      <c r="AZ259" s="246" t="s">
        <v>236</v>
      </c>
      <c r="BA259" s="237"/>
      <c r="BB259" s="247"/>
      <c r="BC259" s="276"/>
    </row>
    <row r="260" spans="1:55" ht="12.75" x14ac:dyDescent="0.25">
      <c r="A260" s="401">
        <v>5</v>
      </c>
      <c r="B260" s="250" t="s">
        <v>15</v>
      </c>
      <c r="C260" s="205" t="s">
        <v>739</v>
      </c>
      <c r="D260" s="258"/>
      <c r="E260" s="259">
        <v>5</v>
      </c>
      <c r="F260" s="75">
        <v>10</v>
      </c>
      <c r="G260" s="290"/>
      <c r="H260" s="260">
        <v>41183</v>
      </c>
      <c r="I260" s="261">
        <v>41009</v>
      </c>
      <c r="J260" s="201">
        <v>113451</v>
      </c>
      <c r="K260" s="376"/>
      <c r="L260" s="147" t="s">
        <v>743</v>
      </c>
      <c r="M260" s="147" t="s">
        <v>744</v>
      </c>
      <c r="N260" s="553">
        <v>40</v>
      </c>
      <c r="O260" s="553">
        <v>1296</v>
      </c>
      <c r="P260" s="553">
        <v>37.75</v>
      </c>
      <c r="Q260" s="263">
        <v>116</v>
      </c>
      <c r="R260" s="264">
        <v>10</v>
      </c>
      <c r="S260" s="148">
        <v>6.4714285714285706</v>
      </c>
      <c r="T260" s="402">
        <v>324</v>
      </c>
      <c r="U260" s="250">
        <v>50</v>
      </c>
      <c r="V260" s="250">
        <v>50</v>
      </c>
      <c r="W260" s="250">
        <v>6</v>
      </c>
      <c r="X260" s="250">
        <v>1</v>
      </c>
      <c r="Y260" s="575">
        <v>647.14285714285711</v>
      </c>
      <c r="Z260" s="575">
        <v>107.85714285714286</v>
      </c>
      <c r="AA260" s="574">
        <v>744.21428571428567</v>
      </c>
      <c r="AB260" s="573">
        <v>124.03571428571428</v>
      </c>
      <c r="AC260" s="403"/>
      <c r="AD260" s="457">
        <v>41078</v>
      </c>
      <c r="AE260" s="454">
        <v>41092</v>
      </c>
      <c r="AF260" s="454">
        <v>41101</v>
      </c>
      <c r="AG260" s="583">
        <v>120</v>
      </c>
      <c r="AH260" s="456">
        <v>41116</v>
      </c>
      <c r="AI260" s="583">
        <v>630</v>
      </c>
      <c r="AJ260" s="454">
        <v>41137</v>
      </c>
      <c r="AK260" s="454">
        <v>41146</v>
      </c>
      <c r="AL260" s="335">
        <v>41187</v>
      </c>
      <c r="AM260" s="335">
        <v>41206</v>
      </c>
      <c r="AN260" s="426"/>
      <c r="AO260" s="78"/>
      <c r="AQ260" s="283">
        <v>0</v>
      </c>
      <c r="AR260" s="180">
        <v>0</v>
      </c>
      <c r="AS260" s="177"/>
      <c r="AT260" s="180"/>
      <c r="AU260" s="265"/>
      <c r="AV260" s="255" t="s">
        <v>743</v>
      </c>
      <c r="AW260" s="75"/>
      <c r="AX260" s="266"/>
      <c r="AY260" s="267"/>
      <c r="AZ260" s="255" t="s">
        <v>744</v>
      </c>
      <c r="BA260" s="75"/>
      <c r="BB260" s="266"/>
      <c r="BC260" s="342"/>
    </row>
    <row r="261" spans="1:55" ht="12.75" x14ac:dyDescent="0.25">
      <c r="A261" s="401">
        <v>5</v>
      </c>
      <c r="B261" s="250" t="s">
        <v>15</v>
      </c>
      <c r="C261" s="205" t="s">
        <v>740</v>
      </c>
      <c r="D261" s="258"/>
      <c r="E261" s="259">
        <v>7</v>
      </c>
      <c r="F261" s="75">
        <v>12</v>
      </c>
      <c r="G261" s="290"/>
      <c r="H261" s="260">
        <v>41183</v>
      </c>
      <c r="I261" s="261">
        <v>41009</v>
      </c>
      <c r="J261" s="201">
        <v>113452</v>
      </c>
      <c r="K261" s="376"/>
      <c r="L261" s="147" t="s">
        <v>745</v>
      </c>
      <c r="M261" s="147" t="s">
        <v>746</v>
      </c>
      <c r="N261" s="553">
        <v>40</v>
      </c>
      <c r="O261" s="553">
        <v>1296</v>
      </c>
      <c r="P261" s="553">
        <v>37.75</v>
      </c>
      <c r="Q261" s="263">
        <v>116</v>
      </c>
      <c r="R261" s="264">
        <v>10</v>
      </c>
      <c r="S261" s="148">
        <v>7.7657142857142851</v>
      </c>
      <c r="T261" s="402">
        <v>324</v>
      </c>
      <c r="U261" s="250">
        <v>50</v>
      </c>
      <c r="V261" s="250">
        <v>50</v>
      </c>
      <c r="W261" s="250">
        <v>6</v>
      </c>
      <c r="X261" s="250">
        <v>1</v>
      </c>
      <c r="Y261" s="575">
        <v>647.14285714285711</v>
      </c>
      <c r="Z261" s="575">
        <v>107.85714285714286</v>
      </c>
      <c r="AA261" s="574">
        <v>744.21428571428567</v>
      </c>
      <c r="AB261" s="573">
        <v>124.03571428571428</v>
      </c>
      <c r="AC261" s="403"/>
      <c r="AD261" s="457">
        <v>41078</v>
      </c>
      <c r="AE261" s="454">
        <v>41092</v>
      </c>
      <c r="AF261" s="454">
        <v>41101</v>
      </c>
      <c r="AG261" s="583">
        <v>120</v>
      </c>
      <c r="AH261" s="456">
        <v>41116</v>
      </c>
      <c r="AI261" s="583">
        <v>630</v>
      </c>
      <c r="AJ261" s="454">
        <v>41137</v>
      </c>
      <c r="AK261" s="454">
        <v>41146</v>
      </c>
      <c r="AL261" s="335">
        <v>41187</v>
      </c>
      <c r="AM261" s="335">
        <v>41206</v>
      </c>
      <c r="AN261" s="426"/>
      <c r="AO261" s="78"/>
      <c r="AQ261" s="283">
        <v>0</v>
      </c>
      <c r="AR261" s="180">
        <v>0</v>
      </c>
      <c r="AS261" s="177"/>
      <c r="AT261" s="180"/>
      <c r="AU261" s="265"/>
      <c r="AV261" s="255" t="s">
        <v>745</v>
      </c>
      <c r="AW261" s="75"/>
      <c r="AX261" s="266"/>
      <c r="AY261" s="267"/>
      <c r="AZ261" s="255" t="s">
        <v>746</v>
      </c>
      <c r="BA261" s="75"/>
      <c r="BB261" s="266"/>
      <c r="BC261" s="342"/>
    </row>
    <row r="262" spans="1:55" ht="12.75" x14ac:dyDescent="0.25">
      <c r="A262" s="401">
        <v>5</v>
      </c>
      <c r="B262" s="250" t="s">
        <v>15</v>
      </c>
      <c r="C262" s="205" t="s">
        <v>741</v>
      </c>
      <c r="D262" s="258"/>
      <c r="E262" s="259">
        <v>6</v>
      </c>
      <c r="F262" s="75">
        <v>12</v>
      </c>
      <c r="G262" s="290"/>
      <c r="H262" s="260">
        <v>41183</v>
      </c>
      <c r="I262" s="261">
        <v>41009</v>
      </c>
      <c r="J262" s="201">
        <v>113453</v>
      </c>
      <c r="K262" s="376"/>
      <c r="L262" s="147" t="s">
        <v>747</v>
      </c>
      <c r="M262" s="147" t="s">
        <v>748</v>
      </c>
      <c r="N262" s="553">
        <v>40</v>
      </c>
      <c r="O262" s="553">
        <v>1296</v>
      </c>
      <c r="P262" s="553">
        <v>37.75</v>
      </c>
      <c r="Q262" s="263">
        <v>116</v>
      </c>
      <c r="R262" s="264">
        <v>10</v>
      </c>
      <c r="S262" s="148">
        <v>7.7657142857142851</v>
      </c>
      <c r="T262" s="402">
        <v>324</v>
      </c>
      <c r="U262" s="250">
        <v>50</v>
      </c>
      <c r="V262" s="250">
        <v>50</v>
      </c>
      <c r="W262" s="250">
        <v>6</v>
      </c>
      <c r="X262" s="250">
        <v>1</v>
      </c>
      <c r="Y262" s="575">
        <v>647.14285714285711</v>
      </c>
      <c r="Z262" s="575">
        <v>107.85714285714286</v>
      </c>
      <c r="AA262" s="574">
        <v>744.21428571428567</v>
      </c>
      <c r="AB262" s="573">
        <v>124.03571428571428</v>
      </c>
      <c r="AC262" s="403"/>
      <c r="AD262" s="457">
        <v>41078</v>
      </c>
      <c r="AE262" s="454">
        <v>41092</v>
      </c>
      <c r="AF262" s="454">
        <v>41101</v>
      </c>
      <c r="AG262" s="583">
        <v>120</v>
      </c>
      <c r="AH262" s="456">
        <v>41116</v>
      </c>
      <c r="AI262" s="583">
        <v>630</v>
      </c>
      <c r="AJ262" s="454">
        <v>41137</v>
      </c>
      <c r="AK262" s="454">
        <v>41146</v>
      </c>
      <c r="AL262" s="335">
        <v>41192</v>
      </c>
      <c r="AM262" s="335">
        <v>41206</v>
      </c>
      <c r="AN262" s="426"/>
      <c r="AO262" s="78"/>
      <c r="AQ262" s="283">
        <v>0</v>
      </c>
      <c r="AR262" s="180">
        <v>0</v>
      </c>
      <c r="AS262" s="177"/>
      <c r="AT262" s="180"/>
      <c r="AU262" s="265"/>
      <c r="AV262" s="255" t="s">
        <v>747</v>
      </c>
      <c r="AW262" s="75"/>
      <c r="AX262" s="266"/>
      <c r="AY262" s="267"/>
      <c r="AZ262" s="255" t="s">
        <v>748</v>
      </c>
      <c r="BA262" s="75"/>
      <c r="BB262" s="266"/>
      <c r="BC262" s="342"/>
    </row>
    <row r="263" spans="1:55" ht="12.75" x14ac:dyDescent="0.25">
      <c r="A263" s="257">
        <v>5</v>
      </c>
      <c r="B263" s="233" t="s">
        <v>15</v>
      </c>
      <c r="C263" s="234" t="s">
        <v>742</v>
      </c>
      <c r="D263" s="235"/>
      <c r="E263" s="236">
        <v>6</v>
      </c>
      <c r="F263" s="237">
        <v>12</v>
      </c>
      <c r="G263" s="291"/>
      <c r="H263" s="260">
        <v>41183</v>
      </c>
      <c r="I263" s="261">
        <v>41009</v>
      </c>
      <c r="J263" s="240">
        <v>113454</v>
      </c>
      <c r="K263" s="424"/>
      <c r="L263" s="242" t="s">
        <v>749</v>
      </c>
      <c r="M263" s="242" t="s">
        <v>750</v>
      </c>
      <c r="N263" s="559">
        <v>40</v>
      </c>
      <c r="O263" s="559">
        <v>1296</v>
      </c>
      <c r="P263" s="559">
        <v>37.75</v>
      </c>
      <c r="Q263" s="263">
        <v>116</v>
      </c>
      <c r="R263" s="243">
        <v>10</v>
      </c>
      <c r="S263" s="148">
        <v>7.7657142857142851</v>
      </c>
      <c r="T263" s="402">
        <v>324</v>
      </c>
      <c r="U263" s="233">
        <v>50</v>
      </c>
      <c r="V263" s="233">
        <v>50</v>
      </c>
      <c r="W263" s="233">
        <v>6</v>
      </c>
      <c r="X263" s="233">
        <v>1</v>
      </c>
      <c r="Y263" s="573">
        <v>647.14285714285711</v>
      </c>
      <c r="Z263" s="573">
        <v>107.85714285714285</v>
      </c>
      <c r="AA263" s="574">
        <v>744.21428571428567</v>
      </c>
      <c r="AB263" s="573">
        <v>124.03571428571426</v>
      </c>
      <c r="AC263" s="152" t="s">
        <v>829</v>
      </c>
      <c r="AD263" s="457">
        <v>41078</v>
      </c>
      <c r="AE263" s="454">
        <v>41092</v>
      </c>
      <c r="AF263" s="454">
        <v>41101</v>
      </c>
      <c r="AG263" s="583">
        <v>120</v>
      </c>
      <c r="AH263" s="456">
        <v>41116</v>
      </c>
      <c r="AI263" s="583">
        <v>630</v>
      </c>
      <c r="AJ263" s="454">
        <v>41137</v>
      </c>
      <c r="AK263" s="454">
        <v>41146</v>
      </c>
      <c r="AL263" s="335">
        <v>41192</v>
      </c>
      <c r="AM263" s="335">
        <v>41206</v>
      </c>
      <c r="AN263" s="335"/>
      <c r="AO263" s="338"/>
      <c r="AQ263" s="153"/>
      <c r="AR263" s="180" t="s">
        <v>831</v>
      </c>
      <c r="AS263" s="330"/>
      <c r="AT263" s="244"/>
      <c r="AU263" s="245"/>
      <c r="AV263" s="246" t="s">
        <v>749</v>
      </c>
      <c r="AW263" s="237"/>
      <c r="AX263" s="247"/>
      <c r="AY263" s="248"/>
      <c r="AZ263" s="246" t="s">
        <v>750</v>
      </c>
      <c r="BA263" s="237"/>
      <c r="BB263" s="247"/>
      <c r="BC263" s="276"/>
    </row>
    <row r="264" spans="1:55" ht="12.75" x14ac:dyDescent="0.25">
      <c r="A264" s="250">
        <v>5</v>
      </c>
      <c r="B264" s="233" t="s">
        <v>11</v>
      </c>
      <c r="C264" s="234" t="s">
        <v>502</v>
      </c>
      <c r="D264" s="235"/>
      <c r="E264" s="236">
        <v>5</v>
      </c>
      <c r="F264" s="237">
        <v>8</v>
      </c>
      <c r="G264" s="291"/>
      <c r="H264" s="238">
        <v>41306</v>
      </c>
      <c r="I264" s="239">
        <v>41012</v>
      </c>
      <c r="J264" s="433">
        <v>113272</v>
      </c>
      <c r="K264" s="424">
        <v>41095</v>
      </c>
      <c r="L264" s="434" t="s">
        <v>506</v>
      </c>
      <c r="M264" s="434" t="s">
        <v>510</v>
      </c>
      <c r="N264" s="559">
        <v>40</v>
      </c>
      <c r="O264" s="559">
        <v>1296</v>
      </c>
      <c r="P264" s="559">
        <v>37.75</v>
      </c>
      <c r="Q264" s="263">
        <v>121</v>
      </c>
      <c r="R264" s="243">
        <v>10</v>
      </c>
      <c r="S264" s="148">
        <v>5.177142857142857</v>
      </c>
      <c r="T264" s="149">
        <v>324</v>
      </c>
      <c r="U264" s="233">
        <v>50</v>
      </c>
      <c r="V264" s="233">
        <v>50</v>
      </c>
      <c r="W264" s="233">
        <v>6</v>
      </c>
      <c r="X264" s="233">
        <v>1</v>
      </c>
      <c r="Y264" s="573">
        <v>647.14285714285711</v>
      </c>
      <c r="Z264" s="573">
        <v>107.85714285714285</v>
      </c>
      <c r="AA264" s="574">
        <v>744.21428571428567</v>
      </c>
      <c r="AB264" s="573">
        <v>124.03571428571426</v>
      </c>
      <c r="AC264" s="152" t="s">
        <v>829</v>
      </c>
      <c r="AD264" s="458">
        <v>41064</v>
      </c>
      <c r="AE264" s="459">
        <v>41078</v>
      </c>
      <c r="AF264" s="459">
        <v>41100</v>
      </c>
      <c r="AG264" s="583">
        <v>120</v>
      </c>
      <c r="AH264" s="459">
        <v>41109</v>
      </c>
      <c r="AI264" s="583">
        <v>630</v>
      </c>
      <c r="AJ264" s="459">
        <v>41123</v>
      </c>
      <c r="AK264" s="435">
        <v>41243</v>
      </c>
      <c r="AL264" s="435">
        <v>41183</v>
      </c>
      <c r="AM264" s="435">
        <v>41303</v>
      </c>
      <c r="AN264" s="436"/>
      <c r="AO264" s="437"/>
      <c r="AP264" s="438"/>
      <c r="AQ264" s="439" t="e">
        <v>#VALUE!</v>
      </c>
      <c r="AR264" s="440" t="e">
        <v>#VALUE!</v>
      </c>
      <c r="AS264" s="441"/>
      <c r="AT264" s="440"/>
      <c r="AU264" s="265"/>
      <c r="AV264" s="442" t="s">
        <v>506</v>
      </c>
      <c r="AW264" s="75"/>
      <c r="AX264" s="266"/>
      <c r="AY264" s="267"/>
      <c r="AZ264" s="442" t="s">
        <v>510</v>
      </c>
      <c r="BA264" s="75"/>
      <c r="BB264" s="266"/>
      <c r="BC264" s="342"/>
    </row>
    <row r="265" spans="1:55" ht="12.75" x14ac:dyDescent="0.25">
      <c r="A265" s="250">
        <v>5</v>
      </c>
      <c r="B265" s="233" t="s">
        <v>11</v>
      </c>
      <c r="C265" s="234" t="s">
        <v>661</v>
      </c>
      <c r="D265" s="235"/>
      <c r="E265" s="236">
        <v>16</v>
      </c>
      <c r="F265" s="237">
        <v>14</v>
      </c>
      <c r="G265" s="291"/>
      <c r="H265" s="238">
        <v>41306</v>
      </c>
      <c r="I265" s="239">
        <v>41012</v>
      </c>
      <c r="J265" s="433">
        <v>113260</v>
      </c>
      <c r="K265" s="424">
        <v>41095</v>
      </c>
      <c r="L265" s="434" t="s">
        <v>662</v>
      </c>
      <c r="M265" s="434" t="s">
        <v>663</v>
      </c>
      <c r="N265" s="559">
        <v>40</v>
      </c>
      <c r="O265" s="559">
        <v>1296</v>
      </c>
      <c r="P265" s="559">
        <v>37.75</v>
      </c>
      <c r="Q265" s="263">
        <v>121</v>
      </c>
      <c r="R265" s="243">
        <v>18</v>
      </c>
      <c r="S265" s="148">
        <v>16.307999999999996</v>
      </c>
      <c r="T265" s="149">
        <v>583.20000000000005</v>
      </c>
      <c r="U265" s="233">
        <v>50</v>
      </c>
      <c r="V265" s="233">
        <v>50</v>
      </c>
      <c r="W265" s="233">
        <v>6</v>
      </c>
      <c r="X265" s="233">
        <v>1</v>
      </c>
      <c r="Y265" s="573">
        <v>1164.8571428571427</v>
      </c>
      <c r="Z265" s="573">
        <v>194.14285714285711</v>
      </c>
      <c r="AA265" s="574">
        <v>1339.5857142857139</v>
      </c>
      <c r="AB265" s="573">
        <v>223.26428571428565</v>
      </c>
      <c r="AC265" s="152" t="s">
        <v>829</v>
      </c>
      <c r="AD265" s="458">
        <v>41064</v>
      </c>
      <c r="AE265" s="459">
        <v>41078</v>
      </c>
      <c r="AF265" s="459">
        <v>41100</v>
      </c>
      <c r="AG265" s="583">
        <v>216</v>
      </c>
      <c r="AH265" s="459">
        <v>41109</v>
      </c>
      <c r="AI265" s="583">
        <v>1134</v>
      </c>
      <c r="AJ265" s="459">
        <v>41123</v>
      </c>
      <c r="AK265" s="435">
        <v>41243</v>
      </c>
      <c r="AL265" s="435">
        <v>41183</v>
      </c>
      <c r="AM265" s="435">
        <v>41303</v>
      </c>
      <c r="AN265" s="435"/>
      <c r="AO265" s="443"/>
      <c r="AP265" s="438"/>
      <c r="AQ265" s="444"/>
      <c r="AR265" s="440" t="s">
        <v>831</v>
      </c>
      <c r="AS265" s="445"/>
      <c r="AT265" s="446"/>
      <c r="AU265" s="245"/>
      <c r="AV265" s="447" t="s">
        <v>662</v>
      </c>
      <c r="AW265" s="237"/>
      <c r="AX265" s="247"/>
      <c r="AY265" s="248"/>
      <c r="AZ265" s="447" t="s">
        <v>663</v>
      </c>
      <c r="BA265" s="237"/>
      <c r="BB265" s="247"/>
      <c r="BC265" s="448"/>
    </row>
    <row r="266" spans="1:55" ht="12.75" x14ac:dyDescent="0.25">
      <c r="A266" s="449">
        <v>5</v>
      </c>
      <c r="B266" s="250" t="s">
        <v>11</v>
      </c>
      <c r="C266" s="205" t="s">
        <v>599</v>
      </c>
      <c r="D266" s="258">
        <v>-3</v>
      </c>
      <c r="E266" s="259">
        <v>4</v>
      </c>
      <c r="F266" s="75">
        <v>8</v>
      </c>
      <c r="G266" s="290"/>
      <c r="H266" s="260">
        <v>41275</v>
      </c>
      <c r="I266" s="261">
        <v>41011</v>
      </c>
      <c r="J266" s="450">
        <v>113262</v>
      </c>
      <c r="K266" s="376">
        <v>40973</v>
      </c>
      <c r="L266" s="451" t="s">
        <v>603</v>
      </c>
      <c r="M266" s="451" t="s">
        <v>606</v>
      </c>
      <c r="N266" s="553">
        <v>40</v>
      </c>
      <c r="O266" s="553">
        <v>1296</v>
      </c>
      <c r="P266" s="553">
        <v>37.75</v>
      </c>
      <c r="Q266" s="263">
        <v>121</v>
      </c>
      <c r="R266" s="264">
        <v>8</v>
      </c>
      <c r="S266" s="148">
        <v>4.1417142857142855</v>
      </c>
      <c r="T266" s="402" t="e">
        <v>#REF!</v>
      </c>
      <c r="U266" s="250">
        <v>50</v>
      </c>
      <c r="V266" s="250">
        <v>50</v>
      </c>
      <c r="W266" s="250">
        <v>6</v>
      </c>
      <c r="X266" s="250">
        <v>1</v>
      </c>
      <c r="Y266" s="575">
        <v>517.71428571428567</v>
      </c>
      <c r="Z266" s="575">
        <v>86.285714285714292</v>
      </c>
      <c r="AA266" s="574">
        <v>595.37142857142851</v>
      </c>
      <c r="AB266" s="573">
        <v>99.228571428571428</v>
      </c>
      <c r="AC266" s="403"/>
      <c r="AD266" s="438">
        <v>41064</v>
      </c>
      <c r="AE266" s="459">
        <v>41078</v>
      </c>
      <c r="AF266" s="459">
        <v>41100</v>
      </c>
      <c r="AG266" s="583">
        <v>96</v>
      </c>
      <c r="AH266" s="459">
        <v>41109</v>
      </c>
      <c r="AI266" s="583">
        <v>600</v>
      </c>
      <c r="AJ266" s="459">
        <v>41123</v>
      </c>
      <c r="AK266" s="435">
        <v>41243</v>
      </c>
      <c r="AL266" s="435">
        <v>41183</v>
      </c>
      <c r="AM266" s="435">
        <v>41303</v>
      </c>
      <c r="AN266" s="436"/>
      <c r="AO266" s="437"/>
      <c r="AP266" s="438"/>
      <c r="AQ266" s="439" t="e">
        <v>#VALUE!</v>
      </c>
      <c r="AR266" s="440" t="e">
        <v>#VALUE!</v>
      </c>
      <c r="AS266" s="441"/>
      <c r="AT266" s="440"/>
      <c r="AU266" s="265"/>
      <c r="AV266" s="442" t="s">
        <v>603</v>
      </c>
      <c r="AW266" s="75"/>
      <c r="AX266" s="266"/>
      <c r="AY266" s="267"/>
      <c r="AZ266" s="442" t="s">
        <v>606</v>
      </c>
      <c r="BA266" s="75"/>
      <c r="BB266" s="266"/>
      <c r="BC266" s="342"/>
    </row>
    <row r="267" spans="1:55" ht="12.75" x14ac:dyDescent="0.25">
      <c r="A267" s="449">
        <v>5</v>
      </c>
      <c r="B267" s="250" t="s">
        <v>11</v>
      </c>
      <c r="C267" s="205" t="s">
        <v>678</v>
      </c>
      <c r="D267" s="258">
        <v>-2</v>
      </c>
      <c r="E267" s="259">
        <v>3</v>
      </c>
      <c r="F267" s="75">
        <v>10</v>
      </c>
      <c r="G267" s="290"/>
      <c r="H267" s="260">
        <v>41275</v>
      </c>
      <c r="I267" s="261">
        <v>41011</v>
      </c>
      <c r="J267" s="450">
        <v>113275</v>
      </c>
      <c r="K267" s="376">
        <v>41159</v>
      </c>
      <c r="L267" s="451" t="s">
        <v>679</v>
      </c>
      <c r="M267" s="451" t="s">
        <v>561</v>
      </c>
      <c r="N267" s="553">
        <v>40</v>
      </c>
      <c r="O267" s="553">
        <v>1296</v>
      </c>
      <c r="P267" s="553">
        <v>37.75</v>
      </c>
      <c r="Q267" s="263">
        <v>121</v>
      </c>
      <c r="R267" s="264">
        <v>4</v>
      </c>
      <c r="S267" s="148">
        <v>2.5885714285714285</v>
      </c>
      <c r="T267" s="402">
        <v>129.6</v>
      </c>
      <c r="U267" s="250">
        <v>50</v>
      </c>
      <c r="V267" s="250">
        <v>50</v>
      </c>
      <c r="W267" s="250">
        <v>6</v>
      </c>
      <c r="X267" s="250">
        <v>1</v>
      </c>
      <c r="Y267" s="575">
        <v>258.85714285714283</v>
      </c>
      <c r="Z267" s="575">
        <v>43.142857142857146</v>
      </c>
      <c r="AA267" s="574">
        <v>297.68571428571425</v>
      </c>
      <c r="AB267" s="573">
        <v>49.614285714285714</v>
      </c>
      <c r="AC267" s="403"/>
      <c r="AD267" s="438">
        <v>41064</v>
      </c>
      <c r="AE267" s="459">
        <v>41078</v>
      </c>
      <c r="AF267" s="459">
        <v>41100</v>
      </c>
      <c r="AG267" s="583">
        <v>48</v>
      </c>
      <c r="AH267" s="459">
        <v>41109</v>
      </c>
      <c r="AI267" s="583">
        <v>252</v>
      </c>
      <c r="AJ267" s="459">
        <v>41124</v>
      </c>
      <c r="AK267" s="435">
        <v>41244</v>
      </c>
      <c r="AL267" s="435">
        <v>41184</v>
      </c>
      <c r="AM267" s="435">
        <v>41304</v>
      </c>
      <c r="AN267" s="436"/>
      <c r="AO267" s="437"/>
      <c r="AP267" s="438"/>
      <c r="AQ267" s="439" t="e">
        <v>#VALUE!</v>
      </c>
      <c r="AR267" s="440" t="e">
        <v>#VALUE!</v>
      </c>
      <c r="AS267" s="441"/>
      <c r="AT267" s="440"/>
      <c r="AU267" s="265"/>
      <c r="AV267" s="442" t="s">
        <v>679</v>
      </c>
      <c r="AW267" s="75"/>
      <c r="AX267" s="266"/>
      <c r="AY267" s="267"/>
      <c r="AZ267" s="442" t="s">
        <v>561</v>
      </c>
      <c r="BA267" s="75"/>
      <c r="BB267" s="266"/>
      <c r="BC267" s="342"/>
    </row>
    <row r="268" spans="1:55" ht="12.75" x14ac:dyDescent="0.25">
      <c r="A268" s="257">
        <v>5</v>
      </c>
      <c r="B268" s="233" t="s">
        <v>11</v>
      </c>
      <c r="C268" s="234" t="s">
        <v>724</v>
      </c>
      <c r="D268" s="235"/>
      <c r="E268" s="236">
        <v>13</v>
      </c>
      <c r="F268" s="237">
        <v>3.5</v>
      </c>
      <c r="G268" s="291"/>
      <c r="H268" s="238">
        <v>41365</v>
      </c>
      <c r="I268" s="239">
        <v>41051</v>
      </c>
      <c r="J268" s="240">
        <v>113819</v>
      </c>
      <c r="K268" s="424">
        <v>41159</v>
      </c>
      <c r="L268" s="242" t="s">
        <v>725</v>
      </c>
      <c r="M268" s="242" t="s">
        <v>726</v>
      </c>
      <c r="N268" s="559">
        <v>60</v>
      </c>
      <c r="O268" s="559">
        <v>1944</v>
      </c>
      <c r="P268" s="559">
        <v>37.75</v>
      </c>
      <c r="Q268" s="263">
        <v>122</v>
      </c>
      <c r="R268" s="243">
        <v>60</v>
      </c>
      <c r="S268" s="148">
        <v>13.59</v>
      </c>
      <c r="T268" s="149">
        <v>1944</v>
      </c>
      <c r="U268" s="233">
        <v>50</v>
      </c>
      <c r="V268" s="233">
        <v>50</v>
      </c>
      <c r="W268" s="233">
        <v>6</v>
      </c>
      <c r="X268" s="233">
        <v>1</v>
      </c>
      <c r="Y268" s="573">
        <v>3882.8571428571427</v>
      </c>
      <c r="Z268" s="573">
        <v>647.14285714285711</v>
      </c>
      <c r="AA268" s="574">
        <v>4465.2857142857138</v>
      </c>
      <c r="AB268" s="573">
        <v>744.21428571428567</v>
      </c>
      <c r="AC268" s="152" t="s">
        <v>829</v>
      </c>
      <c r="AD268" s="460">
        <v>41121</v>
      </c>
      <c r="AE268" s="425">
        <v>41135</v>
      </c>
      <c r="AF268" s="335">
        <v>41151</v>
      </c>
      <c r="AH268" s="335">
        <v>41165</v>
      </c>
      <c r="AJ268" s="335">
        <v>41181</v>
      </c>
      <c r="AK268" s="335">
        <v>41301</v>
      </c>
      <c r="AL268" s="335">
        <v>41241</v>
      </c>
      <c r="AM268" s="335">
        <v>41361</v>
      </c>
      <c r="AN268" s="335"/>
      <c r="AO268" s="338"/>
      <c r="AQ268" s="153"/>
      <c r="AR268" s="180" t="s">
        <v>831</v>
      </c>
      <c r="AS268" s="330"/>
      <c r="AT268" s="244"/>
      <c r="AU268" s="245"/>
      <c r="AV268" s="246" t="s">
        <v>725</v>
      </c>
      <c r="AW268" s="237"/>
      <c r="AX268" s="247"/>
      <c r="AY268" s="248"/>
      <c r="AZ268" s="246" t="s">
        <v>726</v>
      </c>
      <c r="BA268" s="237"/>
      <c r="BB268" s="247"/>
      <c r="BC268" s="276"/>
    </row>
    <row r="269" spans="1:55" ht="12.75" x14ac:dyDescent="0.25">
      <c r="A269" s="428">
        <v>5</v>
      </c>
      <c r="B269" s="429" t="s">
        <v>11</v>
      </c>
      <c r="C269" s="205" t="s">
        <v>721</v>
      </c>
      <c r="D269" s="258"/>
      <c r="E269" s="259">
        <v>9</v>
      </c>
      <c r="F269" s="75">
        <v>10</v>
      </c>
      <c r="G269" s="290"/>
      <c r="H269" s="260">
        <v>41456</v>
      </c>
      <c r="I269" s="261">
        <v>41172</v>
      </c>
      <c r="J269" s="201">
        <v>114958</v>
      </c>
      <c r="K269" s="262"/>
      <c r="L269" s="147" t="s">
        <v>722</v>
      </c>
      <c r="M269" s="147" t="s">
        <v>723</v>
      </c>
      <c r="N269" s="553">
        <v>60</v>
      </c>
      <c r="O269" s="553">
        <v>1944</v>
      </c>
      <c r="P269" s="553">
        <v>37.75</v>
      </c>
      <c r="Q269" s="263">
        <v>123</v>
      </c>
      <c r="R269" s="264">
        <v>14</v>
      </c>
      <c r="S269" s="148">
        <v>9.0599999999999987</v>
      </c>
      <c r="T269" s="402">
        <v>453.6</v>
      </c>
      <c r="U269" s="233">
        <v>50</v>
      </c>
      <c r="V269" s="233">
        <v>50</v>
      </c>
      <c r="W269" s="233">
        <v>6</v>
      </c>
      <c r="X269" s="233">
        <v>1</v>
      </c>
      <c r="Y269" s="575">
        <v>905.99999999999989</v>
      </c>
      <c r="Z269" s="575">
        <v>151</v>
      </c>
      <c r="AA269" s="574">
        <v>1041.8999999999999</v>
      </c>
      <c r="AB269" s="573">
        <v>173.64999999999998</v>
      </c>
      <c r="AC269" s="403"/>
      <c r="AD269" s="406">
        <v>41208</v>
      </c>
      <c r="AE269" s="335">
        <v>41222</v>
      </c>
      <c r="AF269" s="335">
        <v>41238</v>
      </c>
      <c r="AH269" s="335">
        <v>41252</v>
      </c>
      <c r="AJ269" s="335">
        <v>41268</v>
      </c>
      <c r="AK269" s="335">
        <v>41388</v>
      </c>
      <c r="AL269" s="335">
        <v>41328</v>
      </c>
      <c r="AM269" s="335">
        <v>41448</v>
      </c>
      <c r="AN269" s="426"/>
      <c r="AO269" s="78"/>
      <c r="AQ269" s="283">
        <v>0</v>
      </c>
      <c r="AR269" s="180">
        <v>0</v>
      </c>
      <c r="AS269" s="177"/>
      <c r="AT269" s="180"/>
      <c r="AU269" s="265"/>
      <c r="AV269" s="255" t="s">
        <v>722</v>
      </c>
      <c r="AW269" s="75"/>
      <c r="AX269" s="266"/>
      <c r="AY269" s="267"/>
      <c r="AZ269" s="255" t="s">
        <v>723</v>
      </c>
      <c r="BA269" s="75"/>
      <c r="BB269" s="266"/>
      <c r="BC269" s="342"/>
    </row>
    <row r="270" spans="1:55" ht="12.75" x14ac:dyDescent="0.25">
      <c r="A270" s="428">
        <v>5</v>
      </c>
      <c r="B270" s="429" t="s">
        <v>11</v>
      </c>
      <c r="C270" s="430" t="s">
        <v>785</v>
      </c>
      <c r="D270" s="258"/>
      <c r="E270" s="259">
        <v>11</v>
      </c>
      <c r="F270" s="75">
        <v>12</v>
      </c>
      <c r="G270" s="290"/>
      <c r="H270" s="260">
        <v>41456</v>
      </c>
      <c r="I270" s="261">
        <v>41172</v>
      </c>
      <c r="J270" s="201">
        <v>114943</v>
      </c>
      <c r="K270" s="431" t="s">
        <v>828</v>
      </c>
      <c r="L270" s="147" t="s">
        <v>167</v>
      </c>
      <c r="M270" s="147" t="s">
        <v>786</v>
      </c>
      <c r="N270" s="553">
        <v>60</v>
      </c>
      <c r="O270" s="553">
        <v>1944</v>
      </c>
      <c r="P270" s="553">
        <v>37.75</v>
      </c>
      <c r="Q270" s="263">
        <v>123</v>
      </c>
      <c r="R270" s="264">
        <v>14</v>
      </c>
      <c r="S270" s="148">
        <v>10.871999999999998</v>
      </c>
      <c r="T270" s="402">
        <v>453.6</v>
      </c>
      <c r="U270" s="233">
        <v>50</v>
      </c>
      <c r="V270" s="233">
        <v>50</v>
      </c>
      <c r="W270" s="233">
        <v>6</v>
      </c>
      <c r="X270" s="233">
        <v>1</v>
      </c>
      <c r="Y270" s="575">
        <v>905.99999999999989</v>
      </c>
      <c r="Z270" s="575">
        <v>151</v>
      </c>
      <c r="AA270" s="574">
        <v>1041.8999999999999</v>
      </c>
      <c r="AB270" s="573">
        <v>173.64999999999998</v>
      </c>
      <c r="AC270" s="403"/>
      <c r="AD270" s="406">
        <v>41208</v>
      </c>
      <c r="AE270" s="335">
        <v>41222</v>
      </c>
      <c r="AF270" s="335">
        <v>41238</v>
      </c>
      <c r="AH270" s="335">
        <v>41252</v>
      </c>
      <c r="AJ270" s="335">
        <v>41268</v>
      </c>
      <c r="AK270" s="335">
        <v>41388</v>
      </c>
      <c r="AL270" s="335">
        <v>41328</v>
      </c>
      <c r="AM270" s="335">
        <v>41448</v>
      </c>
      <c r="AN270" s="426"/>
      <c r="AO270" s="78"/>
      <c r="AQ270" s="283">
        <v>0</v>
      </c>
      <c r="AR270" s="180">
        <v>0</v>
      </c>
      <c r="AS270" s="177"/>
      <c r="AT270" s="180"/>
      <c r="AU270" s="265"/>
      <c r="AV270" s="255" t="s">
        <v>167</v>
      </c>
      <c r="AW270" s="75"/>
      <c r="AX270" s="266"/>
      <c r="AY270" s="267"/>
      <c r="AZ270" s="255" t="s">
        <v>786</v>
      </c>
      <c r="BA270" s="75"/>
      <c r="BB270" s="266"/>
      <c r="BC270" s="342"/>
    </row>
    <row r="271" spans="1:55" ht="12.75" x14ac:dyDescent="0.25">
      <c r="A271" s="428">
        <v>5</v>
      </c>
      <c r="B271" s="429" t="s">
        <v>11</v>
      </c>
      <c r="C271" s="430" t="s">
        <v>574</v>
      </c>
      <c r="D271" s="258">
        <v>-2</v>
      </c>
      <c r="E271" s="259">
        <v>17</v>
      </c>
      <c r="F271" s="75">
        <v>15</v>
      </c>
      <c r="G271" s="290"/>
      <c r="H271" s="260">
        <v>41456</v>
      </c>
      <c r="I271" s="261">
        <v>41172</v>
      </c>
      <c r="J271" s="201">
        <v>114952</v>
      </c>
      <c r="K271" s="431" t="s">
        <v>828</v>
      </c>
      <c r="L271" s="147" t="s">
        <v>567</v>
      </c>
      <c r="M271" s="147" t="s">
        <v>560</v>
      </c>
      <c r="N271" s="553">
        <v>60</v>
      </c>
      <c r="O271" s="553">
        <v>1944</v>
      </c>
      <c r="P271" s="553">
        <v>37.75</v>
      </c>
      <c r="Q271" s="263">
        <v>123</v>
      </c>
      <c r="R271" s="264">
        <v>18</v>
      </c>
      <c r="S271" s="148">
        <v>17.472857142857141</v>
      </c>
      <c r="T271" s="402">
        <v>583.20000000000005</v>
      </c>
      <c r="U271" s="233">
        <v>50</v>
      </c>
      <c r="V271" s="233">
        <v>50</v>
      </c>
      <c r="W271" s="233">
        <v>6</v>
      </c>
      <c r="X271" s="233">
        <v>1</v>
      </c>
      <c r="Y271" s="575">
        <v>1164.8571428571427</v>
      </c>
      <c r="Z271" s="575">
        <v>194.14285714285717</v>
      </c>
      <c r="AA271" s="574">
        <v>1339.5857142857139</v>
      </c>
      <c r="AB271" s="573">
        <v>223.26428571428573</v>
      </c>
      <c r="AC271" s="403"/>
      <c r="AD271" s="406">
        <v>41208</v>
      </c>
      <c r="AE271" s="335">
        <v>41222</v>
      </c>
      <c r="AF271" s="335">
        <v>41238</v>
      </c>
      <c r="AH271" s="335">
        <v>41252</v>
      </c>
      <c r="AJ271" s="335">
        <v>41268</v>
      </c>
      <c r="AK271" s="335">
        <v>41388</v>
      </c>
      <c r="AL271" s="335">
        <v>41328</v>
      </c>
      <c r="AM271" s="335">
        <v>41448</v>
      </c>
      <c r="AN271" s="426"/>
      <c r="AO271" s="78"/>
      <c r="AQ271" s="283">
        <v>0</v>
      </c>
      <c r="AR271" s="180">
        <v>0</v>
      </c>
      <c r="AS271" s="177"/>
      <c r="AT271" s="180"/>
      <c r="AU271" s="265"/>
      <c r="AV271" s="255" t="s">
        <v>567</v>
      </c>
      <c r="AW271" s="75"/>
      <c r="AX271" s="266"/>
      <c r="AY271" s="267"/>
      <c r="AZ271" s="255" t="s">
        <v>560</v>
      </c>
      <c r="BA271" s="75"/>
      <c r="BB271" s="266"/>
      <c r="BC271" s="342"/>
    </row>
    <row r="272" spans="1:55" ht="12.75" x14ac:dyDescent="0.25">
      <c r="A272" s="257">
        <v>5</v>
      </c>
      <c r="B272" s="233" t="s">
        <v>11</v>
      </c>
      <c r="C272" s="234" t="s">
        <v>787</v>
      </c>
      <c r="D272" s="235"/>
      <c r="E272" s="236">
        <v>5</v>
      </c>
      <c r="F272" s="237">
        <v>12</v>
      </c>
      <c r="G272" s="291"/>
      <c r="H272" s="260">
        <v>41457</v>
      </c>
      <c r="I272" s="261">
        <v>41173</v>
      </c>
      <c r="J272" s="240">
        <v>114955</v>
      </c>
      <c r="K272" s="241" t="s">
        <v>828</v>
      </c>
      <c r="L272" s="242" t="s">
        <v>788</v>
      </c>
      <c r="M272" s="242" t="s">
        <v>789</v>
      </c>
      <c r="N272" s="559">
        <v>60</v>
      </c>
      <c r="O272" s="559">
        <v>1944</v>
      </c>
      <c r="P272" s="559">
        <v>37.75</v>
      </c>
      <c r="Q272" s="263">
        <v>123</v>
      </c>
      <c r="R272" s="243">
        <v>6</v>
      </c>
      <c r="S272" s="148">
        <v>4.6594285714285704</v>
      </c>
      <c r="T272" s="149">
        <v>194.4</v>
      </c>
      <c r="U272" s="233">
        <v>50</v>
      </c>
      <c r="V272" s="233">
        <v>50</v>
      </c>
      <c r="W272" s="233">
        <v>6</v>
      </c>
      <c r="X272" s="233">
        <v>1</v>
      </c>
      <c r="Y272" s="573">
        <v>388.28571428571422</v>
      </c>
      <c r="Z272" s="573">
        <v>64.714285714285708</v>
      </c>
      <c r="AA272" s="574">
        <v>446.5285714285713</v>
      </c>
      <c r="AB272" s="573">
        <v>74.421428571428564</v>
      </c>
      <c r="AC272" s="152" t="s">
        <v>830</v>
      </c>
      <c r="AD272" s="406">
        <v>41208</v>
      </c>
      <c r="AE272" s="335">
        <v>41222</v>
      </c>
      <c r="AF272" s="335">
        <v>41238</v>
      </c>
      <c r="AH272" s="335">
        <v>41252</v>
      </c>
      <c r="AJ272" s="335">
        <v>41268</v>
      </c>
      <c r="AK272" s="335">
        <v>41388</v>
      </c>
      <c r="AL272" s="335">
        <v>41328</v>
      </c>
      <c r="AM272" s="335">
        <v>41448</v>
      </c>
      <c r="AN272" s="335"/>
      <c r="AO272" s="338"/>
      <c r="AQ272" s="153"/>
      <c r="AR272" s="180" t="s">
        <v>831</v>
      </c>
      <c r="AS272" s="330"/>
      <c r="AT272" s="244"/>
      <c r="AU272" s="245"/>
      <c r="AV272" s="246" t="s">
        <v>788</v>
      </c>
      <c r="AW272" s="237"/>
      <c r="AX272" s="247"/>
      <c r="AY272" s="248"/>
      <c r="AZ272" s="246" t="s">
        <v>789</v>
      </c>
      <c r="BA272" s="237"/>
      <c r="BB272" s="247"/>
      <c r="BC272" s="276"/>
    </row>
    <row r="273" spans="1:55" ht="12.75" x14ac:dyDescent="0.25">
      <c r="A273" s="526">
        <v>5</v>
      </c>
      <c r="B273" s="250" t="s">
        <v>11</v>
      </c>
      <c r="C273" s="205" t="s">
        <v>825</v>
      </c>
      <c r="D273" s="527"/>
      <c r="E273" s="528">
        <v>8</v>
      </c>
      <c r="F273" s="529">
        <v>14</v>
      </c>
      <c r="G273" s="530"/>
      <c r="H273" s="531">
        <v>41456</v>
      </c>
      <c r="I273" s="532">
        <v>41177</v>
      </c>
      <c r="J273" s="533">
        <v>114979</v>
      </c>
      <c r="K273" s="262" t="s">
        <v>828</v>
      </c>
      <c r="L273" s="147" t="s">
        <v>826</v>
      </c>
      <c r="M273" s="147" t="s">
        <v>827</v>
      </c>
      <c r="N273" s="559">
        <v>60</v>
      </c>
      <c r="O273" s="559">
        <v>1944</v>
      </c>
      <c r="P273" s="559">
        <v>37.75</v>
      </c>
      <c r="Q273" s="263">
        <v>123</v>
      </c>
      <c r="R273" s="534">
        <v>8</v>
      </c>
      <c r="S273" s="535">
        <v>7.2479999999999993</v>
      </c>
      <c r="T273" s="536">
        <v>259.2</v>
      </c>
      <c r="U273" s="233">
        <v>50</v>
      </c>
      <c r="V273" s="233">
        <v>50</v>
      </c>
      <c r="W273" s="233">
        <v>6</v>
      </c>
      <c r="X273" s="233">
        <v>1</v>
      </c>
      <c r="Y273" s="581">
        <v>517.71428571428567</v>
      </c>
      <c r="Z273" s="581">
        <v>86.285714285714292</v>
      </c>
      <c r="AA273" s="574">
        <v>595.37142857142851</v>
      </c>
      <c r="AB273" s="573">
        <v>99.228571428571428</v>
      </c>
      <c r="AC273" s="537"/>
      <c r="AD273" s="538"/>
      <c r="AE273" s="539"/>
      <c r="AF273" s="539"/>
      <c r="AH273" s="539"/>
      <c r="AJ273" s="539"/>
      <c r="AK273" s="539"/>
      <c r="AL273" s="539"/>
      <c r="AM273" s="539"/>
      <c r="AN273" s="539"/>
      <c r="AO273" s="540"/>
      <c r="AP273" s="541"/>
      <c r="AQ273" s="542">
        <v>0</v>
      </c>
      <c r="AR273" s="543">
        <v>0</v>
      </c>
      <c r="AS273" s="544"/>
      <c r="AT273" s="543"/>
      <c r="AU273" s="545"/>
      <c r="AV273" s="546" t="s">
        <v>826</v>
      </c>
      <c r="AW273" s="529"/>
      <c r="AX273" s="547"/>
      <c r="AY273" s="548"/>
      <c r="AZ273" s="546" t="s">
        <v>827</v>
      </c>
      <c r="BA273" s="529"/>
      <c r="BB273" s="547"/>
      <c r="BC273" s="549"/>
    </row>
    <row r="274" spans="1:55" ht="12.75" x14ac:dyDescent="0.25">
      <c r="A274" s="401">
        <v>5</v>
      </c>
      <c r="B274" s="233" t="s">
        <v>11</v>
      </c>
      <c r="C274" s="205" t="s">
        <v>631</v>
      </c>
      <c r="D274" s="258"/>
      <c r="E274" s="259">
        <v>58</v>
      </c>
      <c r="F274" s="75">
        <v>15</v>
      </c>
      <c r="G274" s="290"/>
      <c r="H274" s="260">
        <v>41395</v>
      </c>
      <c r="I274" s="239">
        <v>41143</v>
      </c>
      <c r="J274" s="201">
        <v>114854</v>
      </c>
      <c r="K274" s="376" t="s">
        <v>812</v>
      </c>
      <c r="L274" s="147" t="s">
        <v>632</v>
      </c>
      <c r="M274" s="147" t="s">
        <v>236</v>
      </c>
      <c r="N274" s="553">
        <v>60</v>
      </c>
      <c r="O274" s="553">
        <v>1944</v>
      </c>
      <c r="P274" s="553">
        <v>37.75</v>
      </c>
      <c r="Q274" s="263">
        <v>124</v>
      </c>
      <c r="R274" s="264">
        <v>34</v>
      </c>
      <c r="S274" s="148">
        <v>33.691875000000003</v>
      </c>
      <c r="T274" s="402">
        <v>1101.5999999999999</v>
      </c>
      <c r="U274" s="233">
        <v>50</v>
      </c>
      <c r="V274" s="233">
        <v>50</v>
      </c>
      <c r="W274" s="233">
        <v>7</v>
      </c>
      <c r="X274" s="233">
        <v>1</v>
      </c>
      <c r="Y274" s="575">
        <v>2246.125</v>
      </c>
      <c r="Z274" s="575">
        <v>320.875</v>
      </c>
      <c r="AA274" s="574">
        <v>2583.0437499999998</v>
      </c>
      <c r="AB274" s="573">
        <v>369.00624999999997</v>
      </c>
      <c r="AC274" s="403"/>
      <c r="AD274" s="406">
        <v>41183</v>
      </c>
      <c r="AE274" s="425">
        <v>41197</v>
      </c>
      <c r="AF274" s="335">
        <v>41213</v>
      </c>
      <c r="AH274" s="335">
        <v>41227</v>
      </c>
      <c r="AJ274" s="335">
        <v>41243</v>
      </c>
      <c r="AK274" s="335">
        <v>41363</v>
      </c>
      <c r="AL274" s="335">
        <v>41303</v>
      </c>
      <c r="AM274" s="335">
        <v>41423</v>
      </c>
      <c r="AN274" s="77"/>
      <c r="AO274" s="78">
        <v>240</v>
      </c>
      <c r="AQ274" s="283">
        <v>0</v>
      </c>
      <c r="AR274" s="180">
        <v>0</v>
      </c>
      <c r="AS274" s="177"/>
      <c r="AT274" s="180"/>
      <c r="AU274" s="265"/>
      <c r="AV274" s="255" t="s">
        <v>632</v>
      </c>
      <c r="AW274" s="75"/>
      <c r="AX274" s="266"/>
      <c r="AY274" s="267"/>
      <c r="AZ274" s="255" t="s">
        <v>236</v>
      </c>
      <c r="BA274" s="75"/>
      <c r="BB274" s="266"/>
      <c r="BC274" s="342"/>
    </row>
    <row r="275" spans="1:55" ht="12.75" x14ac:dyDescent="0.25">
      <c r="A275" s="401">
        <v>5</v>
      </c>
      <c r="B275" s="233" t="s">
        <v>11</v>
      </c>
      <c r="C275" s="234" t="s">
        <v>629</v>
      </c>
      <c r="D275" s="235">
        <v>3</v>
      </c>
      <c r="E275" s="236">
        <v>43</v>
      </c>
      <c r="F275" s="237">
        <v>15</v>
      </c>
      <c r="G275" s="291"/>
      <c r="H275" s="260">
        <v>41395</v>
      </c>
      <c r="I275" s="239">
        <v>41143</v>
      </c>
      <c r="J275" s="240">
        <v>114840</v>
      </c>
      <c r="K275" s="376" t="s">
        <v>813</v>
      </c>
      <c r="L275" s="242" t="s">
        <v>641</v>
      </c>
      <c r="M275" s="242" t="s">
        <v>155</v>
      </c>
      <c r="N275" s="553">
        <v>60</v>
      </c>
      <c r="O275" s="553">
        <v>1944</v>
      </c>
      <c r="P275" s="553">
        <v>37.75</v>
      </c>
      <c r="Q275" s="263">
        <v>124</v>
      </c>
      <c r="R275" s="264">
        <v>8</v>
      </c>
      <c r="S275" s="148">
        <v>7.9275000000000002</v>
      </c>
      <c r="T275" s="402">
        <v>259.2</v>
      </c>
      <c r="U275" s="233">
        <v>50</v>
      </c>
      <c r="V275" s="233">
        <v>50</v>
      </c>
      <c r="W275" s="233">
        <v>7</v>
      </c>
      <c r="X275" s="233">
        <v>1</v>
      </c>
      <c r="Y275" s="575">
        <v>528.5</v>
      </c>
      <c r="Z275" s="575">
        <v>75.5</v>
      </c>
      <c r="AA275" s="574">
        <v>607.77499999999998</v>
      </c>
      <c r="AB275" s="573">
        <v>86.824999999999989</v>
      </c>
      <c r="AC275" s="403"/>
      <c r="AD275" s="406">
        <v>41183</v>
      </c>
      <c r="AE275" s="425">
        <v>41197</v>
      </c>
      <c r="AF275" s="335">
        <v>41213</v>
      </c>
      <c r="AH275" s="335">
        <v>41227</v>
      </c>
      <c r="AJ275" s="335">
        <v>41243</v>
      </c>
      <c r="AK275" s="335">
        <v>41363</v>
      </c>
      <c r="AL275" s="335">
        <v>41303</v>
      </c>
      <c r="AM275" s="335">
        <v>41423</v>
      </c>
      <c r="AN275" s="77"/>
      <c r="AO275" s="78">
        <v>240</v>
      </c>
      <c r="AQ275" s="283">
        <v>0</v>
      </c>
      <c r="AR275" s="180">
        <v>0</v>
      </c>
      <c r="AS275" s="177"/>
      <c r="AT275" s="180"/>
      <c r="AU275" s="265"/>
      <c r="AV275" s="255" t="s">
        <v>641</v>
      </c>
      <c r="AW275" s="75"/>
      <c r="AX275" s="266"/>
      <c r="AY275" s="267"/>
      <c r="AZ275" s="255" t="s">
        <v>155</v>
      </c>
      <c r="BA275" s="75"/>
      <c r="BB275" s="266"/>
      <c r="BC275" s="342"/>
    </row>
    <row r="276" spans="1:55" ht="12.75" x14ac:dyDescent="0.25">
      <c r="A276" s="257">
        <v>5</v>
      </c>
      <c r="B276" s="233" t="s">
        <v>11</v>
      </c>
      <c r="C276" s="205" t="s">
        <v>751</v>
      </c>
      <c r="D276" s="258"/>
      <c r="E276" s="259">
        <v>1</v>
      </c>
      <c r="F276" s="75">
        <v>6</v>
      </c>
      <c r="G276" s="290"/>
      <c r="H276" s="260">
        <v>41395</v>
      </c>
      <c r="I276" s="239">
        <v>41143</v>
      </c>
      <c r="J276" s="201">
        <v>114848</v>
      </c>
      <c r="K276" s="376" t="s">
        <v>814</v>
      </c>
      <c r="L276" s="147" t="s">
        <v>752</v>
      </c>
      <c r="M276" s="147" t="s">
        <v>753</v>
      </c>
      <c r="N276" s="553">
        <v>60</v>
      </c>
      <c r="O276" s="553">
        <v>1944</v>
      </c>
      <c r="P276" s="553">
        <v>37.75</v>
      </c>
      <c r="Q276" s="263">
        <v>124</v>
      </c>
      <c r="R276" s="264">
        <v>2</v>
      </c>
      <c r="S276" s="148">
        <v>0.77657142857142847</v>
      </c>
      <c r="T276" s="402">
        <v>64.8</v>
      </c>
      <c r="U276" s="233">
        <v>50</v>
      </c>
      <c r="V276" s="233">
        <v>50</v>
      </c>
      <c r="W276" s="233">
        <v>6</v>
      </c>
      <c r="X276" s="233">
        <v>1</v>
      </c>
      <c r="Y276" s="575">
        <v>129.42857142857142</v>
      </c>
      <c r="Z276" s="575">
        <v>21.571428571428573</v>
      </c>
      <c r="AA276" s="574">
        <v>148.84285714285713</v>
      </c>
      <c r="AB276" s="573">
        <v>24.807142857142857</v>
      </c>
      <c r="AC276" s="403"/>
      <c r="AD276" s="406">
        <v>41183</v>
      </c>
      <c r="AE276" s="425">
        <v>41197</v>
      </c>
      <c r="AF276" s="335">
        <v>41213</v>
      </c>
      <c r="AH276" s="335">
        <v>41227</v>
      </c>
      <c r="AJ276" s="335">
        <v>41243</v>
      </c>
      <c r="AK276" s="335">
        <v>41363</v>
      </c>
      <c r="AL276" s="335">
        <v>41303</v>
      </c>
      <c r="AM276" s="335">
        <v>41423</v>
      </c>
      <c r="AN276" s="77"/>
      <c r="AO276" s="78">
        <v>240</v>
      </c>
      <c r="AQ276" s="283">
        <v>0</v>
      </c>
      <c r="AR276" s="180">
        <v>0</v>
      </c>
      <c r="AS276" s="177"/>
      <c r="AT276" s="180"/>
      <c r="AU276" s="265"/>
      <c r="AV276" s="255" t="s">
        <v>752</v>
      </c>
      <c r="AW276" s="75"/>
      <c r="AX276" s="266"/>
      <c r="AY276" s="267"/>
      <c r="AZ276" s="255" t="s">
        <v>753</v>
      </c>
      <c r="BA276" s="75"/>
      <c r="BB276" s="266"/>
      <c r="BC276" s="342"/>
    </row>
    <row r="277" spans="1:55" ht="12.75" x14ac:dyDescent="0.25">
      <c r="A277" s="257">
        <v>5</v>
      </c>
      <c r="B277" s="233" t="s">
        <v>11</v>
      </c>
      <c r="C277" s="205" t="s">
        <v>754</v>
      </c>
      <c r="D277" s="258"/>
      <c r="E277" s="259">
        <v>1</v>
      </c>
      <c r="F277" s="75">
        <v>6</v>
      </c>
      <c r="G277" s="290"/>
      <c r="H277" s="260">
        <v>41395</v>
      </c>
      <c r="I277" s="239">
        <v>41143</v>
      </c>
      <c r="J277" s="201">
        <v>114843</v>
      </c>
      <c r="K277" s="376" t="s">
        <v>815</v>
      </c>
      <c r="L277" s="147" t="s">
        <v>755</v>
      </c>
      <c r="M277" s="147" t="s">
        <v>756</v>
      </c>
      <c r="N277" s="553">
        <v>60</v>
      </c>
      <c r="O277" s="553">
        <v>1944</v>
      </c>
      <c r="P277" s="553">
        <v>37.75</v>
      </c>
      <c r="Q277" s="263">
        <v>124</v>
      </c>
      <c r="R277" s="264">
        <v>2</v>
      </c>
      <c r="S277" s="148">
        <v>0.77657142857142847</v>
      </c>
      <c r="T277" s="402">
        <v>64.8</v>
      </c>
      <c r="U277" s="233">
        <v>50</v>
      </c>
      <c r="V277" s="233">
        <v>50</v>
      </c>
      <c r="W277" s="233">
        <v>6</v>
      </c>
      <c r="X277" s="233">
        <v>1</v>
      </c>
      <c r="Y277" s="575">
        <v>129.42857142857142</v>
      </c>
      <c r="Z277" s="575">
        <v>21.571428571428573</v>
      </c>
      <c r="AA277" s="574">
        <v>148.84285714285713</v>
      </c>
      <c r="AB277" s="573">
        <v>24.807142857142857</v>
      </c>
      <c r="AC277" s="403"/>
      <c r="AD277" s="406">
        <v>41183</v>
      </c>
      <c r="AE277" s="425">
        <v>41197</v>
      </c>
      <c r="AF277" s="335">
        <v>41213</v>
      </c>
      <c r="AH277" s="335">
        <v>41227</v>
      </c>
      <c r="AJ277" s="335">
        <v>41243</v>
      </c>
      <c r="AK277" s="335">
        <v>41363</v>
      </c>
      <c r="AL277" s="335">
        <v>41303</v>
      </c>
      <c r="AM277" s="335">
        <v>41423</v>
      </c>
      <c r="AN277" s="77"/>
      <c r="AO277" s="78">
        <v>240</v>
      </c>
      <c r="AQ277" s="283">
        <v>0</v>
      </c>
      <c r="AR277" s="180">
        <v>0</v>
      </c>
      <c r="AS277" s="177"/>
      <c r="AT277" s="180"/>
      <c r="AU277" s="265"/>
      <c r="AV277" s="255" t="s">
        <v>755</v>
      </c>
      <c r="AW277" s="75"/>
      <c r="AX277" s="266"/>
      <c r="AY277" s="267"/>
      <c r="AZ277" s="255" t="s">
        <v>756</v>
      </c>
      <c r="BA277" s="75"/>
      <c r="BB277" s="266"/>
      <c r="BC277" s="342"/>
    </row>
    <row r="278" spans="1:55" ht="12.75" x14ac:dyDescent="0.25">
      <c r="A278" s="257">
        <v>5</v>
      </c>
      <c r="B278" s="233" t="s">
        <v>11</v>
      </c>
      <c r="C278" s="205" t="s">
        <v>757</v>
      </c>
      <c r="D278" s="258"/>
      <c r="E278" s="259">
        <v>1</v>
      </c>
      <c r="F278" s="75">
        <v>6</v>
      </c>
      <c r="G278" s="290"/>
      <c r="H278" s="260">
        <v>41395</v>
      </c>
      <c r="I278" s="239">
        <v>41143</v>
      </c>
      <c r="J278" s="201">
        <v>114849</v>
      </c>
      <c r="K278" s="376" t="s">
        <v>816</v>
      </c>
      <c r="L278" s="147" t="s">
        <v>758</v>
      </c>
      <c r="M278" s="147" t="s">
        <v>759</v>
      </c>
      <c r="N278" s="553">
        <v>60</v>
      </c>
      <c r="O278" s="553">
        <v>1944</v>
      </c>
      <c r="P278" s="553">
        <v>37.75</v>
      </c>
      <c r="Q278" s="263">
        <v>124</v>
      </c>
      <c r="R278" s="264">
        <v>2</v>
      </c>
      <c r="S278" s="148">
        <v>0.77657142857142847</v>
      </c>
      <c r="T278" s="402">
        <v>64.8</v>
      </c>
      <c r="U278" s="233">
        <v>50</v>
      </c>
      <c r="V278" s="233">
        <v>50</v>
      </c>
      <c r="W278" s="233">
        <v>6</v>
      </c>
      <c r="X278" s="233">
        <v>1</v>
      </c>
      <c r="Y278" s="575">
        <v>129.42857142857142</v>
      </c>
      <c r="Z278" s="575">
        <v>21.571428571428573</v>
      </c>
      <c r="AA278" s="574">
        <v>148.84285714285713</v>
      </c>
      <c r="AB278" s="573">
        <v>24.807142857142857</v>
      </c>
      <c r="AC278" s="403"/>
      <c r="AD278" s="406">
        <v>41183</v>
      </c>
      <c r="AE278" s="425">
        <v>41197</v>
      </c>
      <c r="AF278" s="335">
        <v>41213</v>
      </c>
      <c r="AH278" s="335">
        <v>41227</v>
      </c>
      <c r="AJ278" s="335">
        <v>41243</v>
      </c>
      <c r="AK278" s="335">
        <v>41363</v>
      </c>
      <c r="AL278" s="335">
        <v>41303</v>
      </c>
      <c r="AM278" s="335">
        <v>41423</v>
      </c>
      <c r="AN278" s="77"/>
      <c r="AO278" s="78">
        <v>240</v>
      </c>
      <c r="AQ278" s="283">
        <v>0</v>
      </c>
      <c r="AR278" s="180">
        <v>0</v>
      </c>
      <c r="AS278" s="177"/>
      <c r="AT278" s="180"/>
      <c r="AU278" s="265"/>
      <c r="AV278" s="255" t="s">
        <v>758</v>
      </c>
      <c r="AW278" s="75"/>
      <c r="AX278" s="266"/>
      <c r="AY278" s="267"/>
      <c r="AZ278" s="255" t="s">
        <v>759</v>
      </c>
      <c r="BA278" s="75"/>
      <c r="BB278" s="266"/>
      <c r="BC278" s="342"/>
    </row>
    <row r="279" spans="1:55" ht="12.75" x14ac:dyDescent="0.25">
      <c r="A279" s="257">
        <v>5</v>
      </c>
      <c r="B279" s="233" t="s">
        <v>11</v>
      </c>
      <c r="C279" s="205" t="s">
        <v>760</v>
      </c>
      <c r="D279" s="258"/>
      <c r="E279" s="259">
        <v>1</v>
      </c>
      <c r="F279" s="75">
        <v>6</v>
      </c>
      <c r="G279" s="290"/>
      <c r="H279" s="260">
        <v>41395</v>
      </c>
      <c r="I279" s="239">
        <v>41143</v>
      </c>
      <c r="J279" s="201">
        <v>114850</v>
      </c>
      <c r="K279" s="376" t="s">
        <v>817</v>
      </c>
      <c r="L279" s="147" t="s">
        <v>761</v>
      </c>
      <c r="M279" s="147" t="s">
        <v>762</v>
      </c>
      <c r="N279" s="553">
        <v>60</v>
      </c>
      <c r="O279" s="553">
        <v>1944</v>
      </c>
      <c r="P279" s="553">
        <v>37.75</v>
      </c>
      <c r="Q279" s="263">
        <v>124</v>
      </c>
      <c r="R279" s="264">
        <v>2</v>
      </c>
      <c r="S279" s="148">
        <v>0.77657142857142847</v>
      </c>
      <c r="T279" s="402">
        <v>64.8</v>
      </c>
      <c r="U279" s="233">
        <v>50</v>
      </c>
      <c r="V279" s="233">
        <v>50</v>
      </c>
      <c r="W279" s="233">
        <v>6</v>
      </c>
      <c r="X279" s="233">
        <v>1</v>
      </c>
      <c r="Y279" s="575">
        <v>129.42857142857142</v>
      </c>
      <c r="Z279" s="575">
        <v>21.571428571428573</v>
      </c>
      <c r="AA279" s="574">
        <v>148.84285714285713</v>
      </c>
      <c r="AB279" s="573">
        <v>24.807142857142857</v>
      </c>
      <c r="AC279" s="403"/>
      <c r="AD279" s="406">
        <v>41183</v>
      </c>
      <c r="AE279" s="425">
        <v>41197</v>
      </c>
      <c r="AF279" s="335">
        <v>41213</v>
      </c>
      <c r="AH279" s="335">
        <v>41227</v>
      </c>
      <c r="AJ279" s="335">
        <v>41243</v>
      </c>
      <c r="AK279" s="335">
        <v>41363</v>
      </c>
      <c r="AL279" s="335">
        <v>41303</v>
      </c>
      <c r="AM279" s="335">
        <v>41423</v>
      </c>
      <c r="AN279" s="77"/>
      <c r="AO279" s="78">
        <v>240</v>
      </c>
      <c r="AQ279" s="283">
        <v>0</v>
      </c>
      <c r="AR279" s="180">
        <v>0</v>
      </c>
      <c r="AS279" s="177"/>
      <c r="AT279" s="180"/>
      <c r="AU279" s="265"/>
      <c r="AV279" s="255" t="s">
        <v>761</v>
      </c>
      <c r="AW279" s="75"/>
      <c r="AX279" s="266"/>
      <c r="AY279" s="267"/>
      <c r="AZ279" s="255" t="s">
        <v>762</v>
      </c>
      <c r="BA279" s="75"/>
      <c r="BB279" s="266"/>
      <c r="BC279" s="342"/>
    </row>
    <row r="280" spans="1:55" ht="12.75" x14ac:dyDescent="0.25">
      <c r="A280" s="257">
        <v>5</v>
      </c>
      <c r="B280" s="233" t="s">
        <v>11</v>
      </c>
      <c r="C280" s="463" t="s">
        <v>763</v>
      </c>
      <c r="D280" s="464"/>
      <c r="E280" s="465">
        <v>1</v>
      </c>
      <c r="F280" s="466">
        <v>6</v>
      </c>
      <c r="G280" s="467"/>
      <c r="H280" s="260">
        <v>41395</v>
      </c>
      <c r="I280" s="239">
        <v>41143</v>
      </c>
      <c r="J280" s="468">
        <v>114844</v>
      </c>
      <c r="K280" s="376" t="s">
        <v>818</v>
      </c>
      <c r="L280" s="469" t="s">
        <v>764</v>
      </c>
      <c r="M280" s="469" t="s">
        <v>563</v>
      </c>
      <c r="N280" s="553">
        <v>60</v>
      </c>
      <c r="O280" s="553">
        <v>1944</v>
      </c>
      <c r="P280" s="553">
        <v>37.75</v>
      </c>
      <c r="Q280" s="263">
        <v>124</v>
      </c>
      <c r="R280" s="264">
        <v>2</v>
      </c>
      <c r="S280" s="148">
        <v>0.77657142857142847</v>
      </c>
      <c r="T280" s="402">
        <v>64.8</v>
      </c>
      <c r="U280" s="233">
        <v>50</v>
      </c>
      <c r="V280" s="233">
        <v>50</v>
      </c>
      <c r="W280" s="233">
        <v>6</v>
      </c>
      <c r="X280" s="233">
        <v>1</v>
      </c>
      <c r="Y280" s="575">
        <v>129.42857142857142</v>
      </c>
      <c r="Z280" s="575">
        <v>21.571428571428573</v>
      </c>
      <c r="AA280" s="574">
        <v>148.84285714285713</v>
      </c>
      <c r="AB280" s="573">
        <v>24.807142857142857</v>
      </c>
      <c r="AC280" s="403"/>
      <c r="AD280" s="406">
        <v>41183</v>
      </c>
      <c r="AE280" s="425">
        <v>41197</v>
      </c>
      <c r="AF280" s="335">
        <v>41213</v>
      </c>
      <c r="AH280" s="335">
        <v>41227</v>
      </c>
      <c r="AJ280" s="335">
        <v>41243</v>
      </c>
      <c r="AK280" s="335">
        <v>41363</v>
      </c>
      <c r="AL280" s="335">
        <v>41303</v>
      </c>
      <c r="AM280" s="335">
        <v>41423</v>
      </c>
      <c r="AN280" s="77"/>
      <c r="AO280" s="78">
        <v>240</v>
      </c>
      <c r="AQ280" s="283">
        <v>0</v>
      </c>
      <c r="AR280" s="180">
        <v>0</v>
      </c>
      <c r="AS280" s="177"/>
      <c r="AT280" s="180"/>
      <c r="AU280" s="265"/>
      <c r="AV280" s="255" t="s">
        <v>764</v>
      </c>
      <c r="AW280" s="75"/>
      <c r="AX280" s="266"/>
      <c r="AY280" s="267"/>
      <c r="AZ280" s="255" t="s">
        <v>563</v>
      </c>
      <c r="BA280" s="75"/>
      <c r="BB280" s="266"/>
      <c r="BC280" s="342"/>
    </row>
    <row r="281" spans="1:55" ht="12.75" x14ac:dyDescent="0.25">
      <c r="A281" s="257">
        <v>5</v>
      </c>
      <c r="B281" s="233" t="s">
        <v>11</v>
      </c>
      <c r="C281" s="463" t="s">
        <v>765</v>
      </c>
      <c r="D281" s="464"/>
      <c r="E281" s="465">
        <v>1</v>
      </c>
      <c r="F281" s="466">
        <v>6</v>
      </c>
      <c r="G281" s="467"/>
      <c r="H281" s="260">
        <v>41395</v>
      </c>
      <c r="I281" s="239">
        <v>41143</v>
      </c>
      <c r="J281" s="468">
        <v>114845</v>
      </c>
      <c r="K281" s="376" t="s">
        <v>819</v>
      </c>
      <c r="L281" s="469" t="s">
        <v>764</v>
      </c>
      <c r="M281" s="469" t="s">
        <v>768</v>
      </c>
      <c r="N281" s="553">
        <v>60</v>
      </c>
      <c r="O281" s="553">
        <v>1944</v>
      </c>
      <c r="P281" s="553">
        <v>37.75</v>
      </c>
      <c r="Q281" s="263">
        <v>124</v>
      </c>
      <c r="R281" s="264">
        <v>2</v>
      </c>
      <c r="S281" s="148">
        <v>0.77657142857142847</v>
      </c>
      <c r="T281" s="402">
        <v>64.8</v>
      </c>
      <c r="U281" s="233">
        <v>50</v>
      </c>
      <c r="V281" s="233">
        <v>50</v>
      </c>
      <c r="W281" s="233">
        <v>6</v>
      </c>
      <c r="X281" s="233">
        <v>1</v>
      </c>
      <c r="Y281" s="575">
        <v>129.42857142857142</v>
      </c>
      <c r="Z281" s="575">
        <v>21.571428571428573</v>
      </c>
      <c r="AA281" s="574">
        <v>148.84285714285713</v>
      </c>
      <c r="AB281" s="573">
        <v>24.807142857142857</v>
      </c>
      <c r="AC281" s="403"/>
      <c r="AD281" s="406">
        <v>41183</v>
      </c>
      <c r="AE281" s="425">
        <v>41197</v>
      </c>
      <c r="AF281" s="335">
        <v>41213</v>
      </c>
      <c r="AH281" s="335">
        <v>41227</v>
      </c>
      <c r="AJ281" s="335">
        <v>41243</v>
      </c>
      <c r="AK281" s="335">
        <v>41363</v>
      </c>
      <c r="AL281" s="335">
        <v>41303</v>
      </c>
      <c r="AM281" s="335">
        <v>41423</v>
      </c>
      <c r="AN281" s="77"/>
      <c r="AO281" s="78">
        <v>240</v>
      </c>
      <c r="AQ281" s="283">
        <v>0</v>
      </c>
      <c r="AR281" s="180">
        <v>0</v>
      </c>
      <c r="AS281" s="177"/>
      <c r="AT281" s="180"/>
      <c r="AU281" s="265"/>
      <c r="AV281" s="255" t="s">
        <v>764</v>
      </c>
      <c r="AW281" s="75"/>
      <c r="AX281" s="266"/>
      <c r="AY281" s="267"/>
      <c r="AZ281" s="255" t="s">
        <v>768</v>
      </c>
      <c r="BA281" s="75"/>
      <c r="BB281" s="266"/>
      <c r="BC281" s="342"/>
    </row>
    <row r="282" spans="1:55" ht="12.75" x14ac:dyDescent="0.25">
      <c r="A282" s="257">
        <v>5</v>
      </c>
      <c r="B282" s="233" t="s">
        <v>11</v>
      </c>
      <c r="C282" s="463" t="s">
        <v>766</v>
      </c>
      <c r="D282" s="464"/>
      <c r="E282" s="465">
        <v>1</v>
      </c>
      <c r="F282" s="466">
        <v>6</v>
      </c>
      <c r="G282" s="467"/>
      <c r="H282" s="260">
        <v>41395</v>
      </c>
      <c r="I282" s="239">
        <v>41143</v>
      </c>
      <c r="J282" s="468">
        <v>114841</v>
      </c>
      <c r="K282" s="376" t="s">
        <v>820</v>
      </c>
      <c r="L282" s="469" t="s">
        <v>755</v>
      </c>
      <c r="M282" s="469" t="s">
        <v>769</v>
      </c>
      <c r="N282" s="553">
        <v>60</v>
      </c>
      <c r="O282" s="553">
        <v>1944</v>
      </c>
      <c r="P282" s="553">
        <v>37.75</v>
      </c>
      <c r="Q282" s="263">
        <v>124</v>
      </c>
      <c r="R282" s="264">
        <v>2</v>
      </c>
      <c r="S282" s="148">
        <v>0.77657142857142847</v>
      </c>
      <c r="T282" s="402">
        <v>64.8</v>
      </c>
      <c r="U282" s="233">
        <v>50</v>
      </c>
      <c r="V282" s="233">
        <v>50</v>
      </c>
      <c r="W282" s="233">
        <v>6</v>
      </c>
      <c r="X282" s="233">
        <v>1</v>
      </c>
      <c r="Y282" s="575">
        <v>129.42857142857142</v>
      </c>
      <c r="Z282" s="575">
        <v>21.571428571428573</v>
      </c>
      <c r="AA282" s="574">
        <v>148.84285714285713</v>
      </c>
      <c r="AB282" s="573">
        <v>24.807142857142857</v>
      </c>
      <c r="AC282" s="403"/>
      <c r="AD282" s="406">
        <v>41183</v>
      </c>
      <c r="AE282" s="425">
        <v>41197</v>
      </c>
      <c r="AF282" s="335">
        <v>41213</v>
      </c>
      <c r="AH282" s="335">
        <v>41227</v>
      </c>
      <c r="AJ282" s="335">
        <v>41243</v>
      </c>
      <c r="AK282" s="335">
        <v>41363</v>
      </c>
      <c r="AL282" s="335">
        <v>41303</v>
      </c>
      <c r="AM282" s="335">
        <v>41423</v>
      </c>
      <c r="AN282" s="77"/>
      <c r="AO282" s="78">
        <v>240</v>
      </c>
      <c r="AQ282" s="283">
        <v>0</v>
      </c>
      <c r="AR282" s="180">
        <v>0</v>
      </c>
      <c r="AS282" s="177"/>
      <c r="AT282" s="180"/>
      <c r="AU282" s="265"/>
      <c r="AV282" s="255" t="s">
        <v>755</v>
      </c>
      <c r="AW282" s="75"/>
      <c r="AX282" s="266"/>
      <c r="AY282" s="267"/>
      <c r="AZ282" s="255" t="s">
        <v>769</v>
      </c>
      <c r="BA282" s="75"/>
      <c r="BB282" s="266"/>
      <c r="BC282" s="342"/>
    </row>
    <row r="283" spans="1:55" ht="12.75" x14ac:dyDescent="0.25">
      <c r="A283" s="461">
        <v>5</v>
      </c>
      <c r="B283" s="462" t="s">
        <v>11</v>
      </c>
      <c r="C283" s="463" t="s">
        <v>782</v>
      </c>
      <c r="D283" s="464"/>
      <c r="E283" s="465">
        <v>1</v>
      </c>
      <c r="F283" s="466">
        <v>6</v>
      </c>
      <c r="G283" s="467"/>
      <c r="H283" s="260">
        <v>41395</v>
      </c>
      <c r="I283" s="239">
        <v>41143</v>
      </c>
      <c r="J283" s="468">
        <v>114847</v>
      </c>
      <c r="K283" s="376" t="s">
        <v>821</v>
      </c>
      <c r="L283" s="469" t="s">
        <v>783</v>
      </c>
      <c r="M283" s="469" t="s">
        <v>784</v>
      </c>
      <c r="N283" s="553">
        <v>60</v>
      </c>
      <c r="O283" s="553">
        <v>1944</v>
      </c>
      <c r="P283" s="553">
        <v>37.75</v>
      </c>
      <c r="Q283" s="263">
        <v>124</v>
      </c>
      <c r="R283" s="264">
        <v>2</v>
      </c>
      <c r="S283" s="148">
        <v>0.77657142857142847</v>
      </c>
      <c r="T283" s="402">
        <v>64.8</v>
      </c>
      <c r="U283" s="233">
        <v>50</v>
      </c>
      <c r="V283" s="233">
        <v>50</v>
      </c>
      <c r="W283" s="233">
        <v>6</v>
      </c>
      <c r="X283" s="233">
        <v>1</v>
      </c>
      <c r="Y283" s="575">
        <v>129.42857142857142</v>
      </c>
      <c r="Z283" s="575">
        <v>21.571428571428573</v>
      </c>
      <c r="AA283" s="574">
        <v>148.84285714285713</v>
      </c>
      <c r="AB283" s="573">
        <v>24.807142857142857</v>
      </c>
      <c r="AC283" s="403"/>
      <c r="AD283" s="406">
        <v>41183</v>
      </c>
      <c r="AE283" s="425">
        <v>41197</v>
      </c>
      <c r="AF283" s="335">
        <v>41213</v>
      </c>
      <c r="AH283" s="335">
        <v>41227</v>
      </c>
      <c r="AJ283" s="335">
        <v>41243</v>
      </c>
      <c r="AK283" s="335">
        <v>41363</v>
      </c>
      <c r="AL283" s="335">
        <v>41303</v>
      </c>
      <c r="AM283" s="335">
        <v>41423</v>
      </c>
      <c r="AN283" s="77"/>
      <c r="AO283" s="78">
        <v>240</v>
      </c>
      <c r="AQ283" s="283">
        <v>0</v>
      </c>
      <c r="AR283" s="180">
        <v>0</v>
      </c>
      <c r="AS283" s="177"/>
      <c r="AT283" s="180"/>
      <c r="AU283" s="265"/>
      <c r="AV283" s="255" t="s">
        <v>783</v>
      </c>
      <c r="AW283" s="75"/>
      <c r="AX283" s="266"/>
      <c r="AY283" s="267"/>
      <c r="AZ283" s="255" t="s">
        <v>784</v>
      </c>
      <c r="BA283" s="75"/>
      <c r="BB283" s="266"/>
      <c r="BC283" s="342"/>
    </row>
    <row r="284" spans="1:55" ht="12.75" x14ac:dyDescent="0.25">
      <c r="A284" s="257">
        <v>5</v>
      </c>
      <c r="B284" s="233" t="s">
        <v>11</v>
      </c>
      <c r="C284" s="234" t="s">
        <v>767</v>
      </c>
      <c r="D284" s="235"/>
      <c r="E284" s="236">
        <v>1</v>
      </c>
      <c r="F284" s="237">
        <v>6</v>
      </c>
      <c r="G284" s="291"/>
      <c r="H284" s="260">
        <v>41395</v>
      </c>
      <c r="I284" s="239">
        <v>41143</v>
      </c>
      <c r="J284" s="240">
        <v>114842</v>
      </c>
      <c r="K284" s="376" t="s">
        <v>822</v>
      </c>
      <c r="L284" s="242" t="s">
        <v>770</v>
      </c>
      <c r="M284" s="242" t="s">
        <v>756</v>
      </c>
      <c r="N284" s="553">
        <v>60</v>
      </c>
      <c r="O284" s="553">
        <v>1944</v>
      </c>
      <c r="P284" s="553">
        <v>37.75</v>
      </c>
      <c r="Q284" s="263">
        <v>124</v>
      </c>
      <c r="R284" s="264">
        <v>2</v>
      </c>
      <c r="S284" s="148">
        <v>0.77657142857142847</v>
      </c>
      <c r="T284" s="402">
        <v>64.8</v>
      </c>
      <c r="U284" s="233">
        <v>50</v>
      </c>
      <c r="V284" s="233">
        <v>50</v>
      </c>
      <c r="W284" s="233">
        <v>6</v>
      </c>
      <c r="X284" s="233">
        <v>1</v>
      </c>
      <c r="Y284" s="575">
        <v>129.42857142857142</v>
      </c>
      <c r="Z284" s="575">
        <v>21.571428571428573</v>
      </c>
      <c r="AA284" s="574">
        <v>148.84285714285713</v>
      </c>
      <c r="AB284" s="573">
        <v>24.807142857142857</v>
      </c>
      <c r="AC284" s="403"/>
      <c r="AD284" s="406">
        <v>41183</v>
      </c>
      <c r="AE284" s="425">
        <v>41197</v>
      </c>
      <c r="AF284" s="335">
        <v>41213</v>
      </c>
      <c r="AH284" s="335">
        <v>41227</v>
      </c>
      <c r="AJ284" s="335">
        <v>41243</v>
      </c>
      <c r="AK284" s="335">
        <v>41363</v>
      </c>
      <c r="AL284" s="335">
        <v>41303</v>
      </c>
      <c r="AM284" s="335">
        <v>41423</v>
      </c>
      <c r="AN284" s="77"/>
      <c r="AO284" s="78">
        <v>240</v>
      </c>
      <c r="AQ284" s="283">
        <v>0</v>
      </c>
      <c r="AR284" s="180">
        <v>0</v>
      </c>
      <c r="AS284" s="177"/>
      <c r="AT284" s="180"/>
      <c r="AU284" s="265"/>
      <c r="AV284" s="255" t="s">
        <v>770</v>
      </c>
      <c r="AW284" s="75"/>
      <c r="AX284" s="266"/>
      <c r="AY284" s="267"/>
      <c r="AZ284" s="255" t="s">
        <v>756</v>
      </c>
      <c r="BA284" s="75"/>
      <c r="BB284" s="266"/>
      <c r="BC284" s="342"/>
    </row>
    <row r="285" spans="1:55" ht="12.75" x14ac:dyDescent="0.25">
      <c r="A285" s="401">
        <v>5</v>
      </c>
      <c r="B285" s="250" t="s">
        <v>11</v>
      </c>
      <c r="C285" s="205" t="s">
        <v>799</v>
      </c>
      <c r="D285" s="258"/>
      <c r="E285" s="259">
        <v>4</v>
      </c>
      <c r="F285" s="75">
        <v>12</v>
      </c>
      <c r="G285" s="290"/>
      <c r="H285" s="260">
        <v>41456</v>
      </c>
      <c r="I285" s="261">
        <v>41172</v>
      </c>
      <c r="J285" s="201">
        <v>114944</v>
      </c>
      <c r="K285" s="376" t="s">
        <v>828</v>
      </c>
      <c r="L285" s="147" t="s">
        <v>187</v>
      </c>
      <c r="M285" s="147" t="s">
        <v>800</v>
      </c>
      <c r="N285" s="553">
        <v>60</v>
      </c>
      <c r="O285" s="553">
        <v>1944</v>
      </c>
      <c r="P285" s="553">
        <v>37.75</v>
      </c>
      <c r="Q285" s="263">
        <v>125</v>
      </c>
      <c r="R285" s="264">
        <v>6</v>
      </c>
      <c r="S285" s="148">
        <v>4.6594285714285704</v>
      </c>
      <c r="T285" s="402">
        <v>194.4</v>
      </c>
      <c r="U285" s="233">
        <v>50</v>
      </c>
      <c r="V285" s="233">
        <v>50</v>
      </c>
      <c r="W285" s="233">
        <v>6</v>
      </c>
      <c r="X285" s="233">
        <v>1</v>
      </c>
      <c r="Y285" s="575">
        <v>388.28571428571422</v>
      </c>
      <c r="Z285" s="575">
        <v>64.714285714285722</v>
      </c>
      <c r="AA285" s="574">
        <v>446.5285714285713</v>
      </c>
      <c r="AB285" s="573">
        <v>74.421428571428578</v>
      </c>
      <c r="AC285" s="403"/>
      <c r="AD285" s="488">
        <v>41279</v>
      </c>
      <c r="AE285" s="335">
        <v>41293</v>
      </c>
      <c r="AF285" s="335">
        <v>41309</v>
      </c>
      <c r="AH285" s="335">
        <v>41323</v>
      </c>
      <c r="AJ285" s="335">
        <v>41339</v>
      </c>
      <c r="AK285" s="335">
        <v>41459</v>
      </c>
      <c r="AL285" s="335">
        <v>41399</v>
      </c>
      <c r="AM285" s="335">
        <v>41519</v>
      </c>
      <c r="AN285" s="77"/>
      <c r="AO285" s="78">
        <v>240</v>
      </c>
      <c r="AQ285" s="283">
        <v>0</v>
      </c>
      <c r="AR285" s="180">
        <v>0</v>
      </c>
      <c r="AS285" s="177"/>
      <c r="AT285" s="180"/>
      <c r="AU285" s="265"/>
      <c r="AV285" s="255" t="s">
        <v>187</v>
      </c>
      <c r="AW285" s="75"/>
      <c r="AX285" s="266"/>
      <c r="AY285" s="267"/>
      <c r="AZ285" s="255" t="s">
        <v>800</v>
      </c>
      <c r="BA285" s="75"/>
      <c r="BB285" s="266"/>
      <c r="BC285" s="342"/>
    </row>
    <row r="286" spans="1:55" x14ac:dyDescent="0.25">
      <c r="A286" s="491">
        <v>5</v>
      </c>
      <c r="B286" s="491" t="s">
        <v>11</v>
      </c>
      <c r="C286" s="430" t="s">
        <v>553</v>
      </c>
      <c r="D286" s="258"/>
      <c r="E286" s="259">
        <v>5</v>
      </c>
      <c r="F286" s="75">
        <v>10</v>
      </c>
      <c r="G286" s="290"/>
      <c r="H286" s="260">
        <v>41456</v>
      </c>
      <c r="I286" s="261">
        <v>41177</v>
      </c>
      <c r="J286" s="201">
        <v>114976</v>
      </c>
      <c r="K286" s="431" t="s">
        <v>828</v>
      </c>
      <c r="L286" s="147" t="s">
        <v>551</v>
      </c>
      <c r="M286" s="147" t="s">
        <v>552</v>
      </c>
      <c r="N286" s="560">
        <v>60</v>
      </c>
      <c r="O286" s="553">
        <v>1944</v>
      </c>
      <c r="P286" s="553">
        <v>37.75</v>
      </c>
      <c r="Q286" s="263">
        <v>125</v>
      </c>
      <c r="R286" s="264">
        <v>8</v>
      </c>
      <c r="S286" s="148">
        <v>5.177142857142857</v>
      </c>
      <c r="T286" s="402">
        <v>259.2</v>
      </c>
      <c r="U286" s="233">
        <v>50</v>
      </c>
      <c r="V286" s="233">
        <v>50</v>
      </c>
      <c r="W286" s="233">
        <v>6</v>
      </c>
      <c r="X286" s="233">
        <v>1</v>
      </c>
      <c r="Y286" s="575">
        <v>517.71428571428567</v>
      </c>
      <c r="Z286" s="575">
        <v>86.285714285714292</v>
      </c>
      <c r="AA286" s="574">
        <v>595.37142857142851</v>
      </c>
      <c r="AB286" s="573">
        <v>99.228571428571428</v>
      </c>
      <c r="AD286" s="488">
        <v>41279</v>
      </c>
      <c r="AE286" s="335">
        <v>41293</v>
      </c>
      <c r="AF286" s="335">
        <v>41309</v>
      </c>
      <c r="AH286" s="335">
        <v>41323</v>
      </c>
      <c r="AJ286" s="335">
        <v>41339</v>
      </c>
      <c r="AK286" s="335">
        <v>41459</v>
      </c>
      <c r="AL286" s="335">
        <v>41399</v>
      </c>
      <c r="AM286" s="335">
        <v>41519</v>
      </c>
      <c r="AN286" s="77"/>
      <c r="AO286" s="78">
        <v>240</v>
      </c>
    </row>
    <row r="287" spans="1:55" ht="12.75" x14ac:dyDescent="0.25">
      <c r="A287" s="250">
        <v>5</v>
      </c>
      <c r="B287" s="250" t="s">
        <v>11</v>
      </c>
      <c r="C287" s="250" t="s">
        <v>804</v>
      </c>
      <c r="D287" s="497"/>
      <c r="E287" s="259">
        <v>17</v>
      </c>
      <c r="F287" s="75">
        <v>10</v>
      </c>
      <c r="G287" s="290"/>
      <c r="H287" s="260">
        <v>41456</v>
      </c>
      <c r="I287" s="498">
        <v>41172</v>
      </c>
      <c r="J287" s="201">
        <v>114951</v>
      </c>
      <c r="K287" s="499" t="s">
        <v>828</v>
      </c>
      <c r="L287" s="147" t="s">
        <v>805</v>
      </c>
      <c r="M287" s="490" t="s">
        <v>806</v>
      </c>
      <c r="N287" s="553">
        <v>60</v>
      </c>
      <c r="O287" s="553">
        <v>1944</v>
      </c>
      <c r="P287" s="553">
        <v>37.75</v>
      </c>
      <c r="Q287" s="263">
        <v>125</v>
      </c>
      <c r="R287" s="264">
        <v>28</v>
      </c>
      <c r="S287" s="148">
        <v>18.119999999999997</v>
      </c>
      <c r="T287" s="402">
        <v>907.2</v>
      </c>
      <c r="U287" s="233">
        <v>50</v>
      </c>
      <c r="V287" s="233">
        <v>50</v>
      </c>
      <c r="W287" s="233">
        <v>6</v>
      </c>
      <c r="X287" s="233">
        <v>1</v>
      </c>
      <c r="Y287" s="575">
        <v>1811.9999999999998</v>
      </c>
      <c r="Z287" s="575">
        <v>302</v>
      </c>
      <c r="AA287" s="574">
        <v>2083.7999999999997</v>
      </c>
      <c r="AB287" s="573">
        <v>347.29999999999995</v>
      </c>
      <c r="AC287" s="403"/>
      <c r="AD287" s="488">
        <v>41279</v>
      </c>
      <c r="AE287" s="335">
        <v>41293</v>
      </c>
      <c r="AF287" s="335">
        <v>41309</v>
      </c>
      <c r="AH287" s="335">
        <v>41323</v>
      </c>
      <c r="AJ287" s="335">
        <v>41339</v>
      </c>
      <c r="AK287" s="335">
        <v>41459</v>
      </c>
      <c r="AL287" s="335">
        <v>41399</v>
      </c>
      <c r="AM287" s="335">
        <v>41519</v>
      </c>
      <c r="AN287" s="77"/>
      <c r="AO287" s="78">
        <v>240</v>
      </c>
      <c r="AQ287" s="283">
        <v>0</v>
      </c>
      <c r="AR287" s="180">
        <v>0</v>
      </c>
      <c r="AS287" s="177"/>
      <c r="AT287" s="180"/>
      <c r="AU287" s="265"/>
      <c r="AV287" s="255" t="s">
        <v>805</v>
      </c>
      <c r="AW287" s="75"/>
      <c r="AX287" s="266"/>
      <c r="AY287" s="267"/>
      <c r="AZ287" s="255" t="s">
        <v>806</v>
      </c>
      <c r="BA287" s="75"/>
      <c r="BB287" s="266"/>
      <c r="BC287" s="342"/>
    </row>
    <row r="288" spans="1:55" ht="12.75" x14ac:dyDescent="0.25">
      <c r="A288" s="401">
        <v>5</v>
      </c>
      <c r="B288" s="250" t="s">
        <v>11</v>
      </c>
      <c r="C288" s="205" t="s">
        <v>807</v>
      </c>
      <c r="D288" s="258"/>
      <c r="E288" s="259">
        <v>9</v>
      </c>
      <c r="F288" s="75">
        <v>8</v>
      </c>
      <c r="G288" s="290"/>
      <c r="H288" s="260">
        <v>41456</v>
      </c>
      <c r="I288" s="261">
        <v>41172</v>
      </c>
      <c r="J288" s="201">
        <v>114954</v>
      </c>
      <c r="K288" s="376"/>
      <c r="L288" s="147" t="s">
        <v>808</v>
      </c>
      <c r="M288" s="147" t="s">
        <v>809</v>
      </c>
      <c r="N288" s="553">
        <v>60</v>
      </c>
      <c r="O288" s="553">
        <v>1944</v>
      </c>
      <c r="P288" s="553">
        <v>37.75</v>
      </c>
      <c r="Q288" s="263">
        <v>125</v>
      </c>
      <c r="R288" s="264">
        <v>18</v>
      </c>
      <c r="S288" s="148">
        <v>9.3188571428571407</v>
      </c>
      <c r="T288" s="402">
        <v>583.20000000000005</v>
      </c>
      <c r="U288" s="233">
        <v>50</v>
      </c>
      <c r="V288" s="233">
        <v>50</v>
      </c>
      <c r="W288" s="233">
        <v>6</v>
      </c>
      <c r="X288" s="233">
        <v>1</v>
      </c>
      <c r="Y288" s="575">
        <v>1164.8571428571427</v>
      </c>
      <c r="Z288" s="575">
        <v>194.14285714285717</v>
      </c>
      <c r="AA288" s="574">
        <v>1339.5857142857139</v>
      </c>
      <c r="AB288" s="573">
        <v>223.26428571428573</v>
      </c>
      <c r="AC288" s="403"/>
      <c r="AD288" s="488">
        <v>41279</v>
      </c>
      <c r="AE288" s="335">
        <v>41293</v>
      </c>
      <c r="AF288" s="335">
        <v>41309</v>
      </c>
      <c r="AH288" s="335">
        <v>41323</v>
      </c>
      <c r="AJ288" s="335">
        <v>41339</v>
      </c>
      <c r="AK288" s="335">
        <v>41459</v>
      </c>
      <c r="AL288" s="335">
        <v>41399</v>
      </c>
      <c r="AM288" s="335">
        <v>41519</v>
      </c>
      <c r="AN288" s="77"/>
      <c r="AO288" s="78">
        <v>240</v>
      </c>
      <c r="AQ288" s="283">
        <v>0</v>
      </c>
      <c r="AR288" s="180">
        <v>0</v>
      </c>
      <c r="AS288" s="177"/>
      <c r="AT288" s="180"/>
      <c r="AU288" s="265"/>
      <c r="AV288" s="255" t="s">
        <v>808</v>
      </c>
      <c r="AW288" s="75"/>
      <c r="AX288" s="266"/>
      <c r="AY288" s="267"/>
      <c r="AZ288" s="255" t="s">
        <v>809</v>
      </c>
      <c r="BA288" s="75"/>
      <c r="BB288" s="266"/>
      <c r="BC288" s="342"/>
    </row>
    <row r="289" spans="1:55" ht="12.75" x14ac:dyDescent="0.25">
      <c r="A289" s="257">
        <v>5</v>
      </c>
      <c r="B289" s="250" t="s">
        <v>11</v>
      </c>
      <c r="C289" s="234" t="s">
        <v>574</v>
      </c>
      <c r="D289" s="235"/>
      <c r="E289" s="236">
        <v>6</v>
      </c>
      <c r="F289" s="237">
        <v>8</v>
      </c>
      <c r="G289" s="291"/>
      <c r="H289" s="260">
        <v>41395</v>
      </c>
      <c r="I289" s="261">
        <v>41011</v>
      </c>
      <c r="J289" s="240">
        <v>113265</v>
      </c>
      <c r="K289" s="241" t="s">
        <v>716</v>
      </c>
      <c r="L289" s="242" t="s">
        <v>567</v>
      </c>
      <c r="M289" s="242" t="s">
        <v>560</v>
      </c>
      <c r="N289" s="559">
        <v>40</v>
      </c>
      <c r="O289" s="553">
        <v>1296</v>
      </c>
      <c r="P289" s="553">
        <v>37.75</v>
      </c>
      <c r="Q289" s="263">
        <v>126</v>
      </c>
      <c r="R289" s="264">
        <v>10</v>
      </c>
      <c r="S289" s="148">
        <v>5.177142857142857</v>
      </c>
      <c r="T289" s="402">
        <v>324</v>
      </c>
      <c r="U289" s="250">
        <v>50</v>
      </c>
      <c r="V289" s="250">
        <v>50</v>
      </c>
      <c r="W289" s="250">
        <v>6</v>
      </c>
      <c r="X289" s="250">
        <v>1</v>
      </c>
      <c r="Y289" s="575">
        <v>647.14285714285711</v>
      </c>
      <c r="Z289" s="575">
        <v>107.85714285714286</v>
      </c>
      <c r="AA289" s="574">
        <v>744.21428571428567</v>
      </c>
      <c r="AB289" s="573">
        <v>124.03571428571428</v>
      </c>
      <c r="AC289" s="403"/>
      <c r="AD289" s="457">
        <v>41064</v>
      </c>
      <c r="AE289" s="454">
        <v>41078</v>
      </c>
      <c r="AF289" s="454">
        <v>41095</v>
      </c>
      <c r="AG289" s="583">
        <v>120</v>
      </c>
      <c r="AH289" s="454">
        <v>41109</v>
      </c>
      <c r="AI289" s="583">
        <v>630</v>
      </c>
      <c r="AJ289" s="425">
        <v>41130</v>
      </c>
      <c r="AK289" s="335">
        <v>41250</v>
      </c>
      <c r="AL289" s="335">
        <v>41190</v>
      </c>
      <c r="AM289" s="335">
        <v>41310</v>
      </c>
      <c r="AN289" s="423"/>
      <c r="AO289" s="78"/>
      <c r="AQ289" s="283">
        <v>-2224</v>
      </c>
      <c r="AR289" s="180">
        <v>-2228</v>
      </c>
      <c r="AS289" s="177"/>
      <c r="AT289" s="180"/>
      <c r="AU289" s="265"/>
      <c r="AV289" s="255" t="s">
        <v>567</v>
      </c>
      <c r="AW289" s="75"/>
      <c r="AX289" s="266"/>
      <c r="AY289" s="267"/>
      <c r="AZ289" s="255" t="s">
        <v>560</v>
      </c>
      <c r="BA289" s="75"/>
      <c r="BB289" s="266"/>
      <c r="BC289" s="342"/>
    </row>
    <row r="290" spans="1:55" ht="12.75" x14ac:dyDescent="0.25">
      <c r="A290" s="401">
        <v>5</v>
      </c>
      <c r="B290" s="250" t="s">
        <v>11</v>
      </c>
      <c r="C290" s="205" t="s">
        <v>667</v>
      </c>
      <c r="D290" s="258"/>
      <c r="E290" s="259">
        <v>8</v>
      </c>
      <c r="F290" s="75">
        <v>9</v>
      </c>
      <c r="G290" s="290"/>
      <c r="H290" s="260">
        <v>41395</v>
      </c>
      <c r="I290" s="239">
        <v>41012</v>
      </c>
      <c r="J290" s="201">
        <v>113261</v>
      </c>
      <c r="K290" s="376">
        <v>40973</v>
      </c>
      <c r="L290" s="147" t="s">
        <v>668</v>
      </c>
      <c r="M290" s="147" t="s">
        <v>669</v>
      </c>
      <c r="N290" s="553">
        <v>40</v>
      </c>
      <c r="O290" s="553">
        <v>1296</v>
      </c>
      <c r="P290" s="553">
        <v>37.75</v>
      </c>
      <c r="Q290" s="263">
        <v>126</v>
      </c>
      <c r="R290" s="264">
        <v>12</v>
      </c>
      <c r="S290" s="148">
        <v>6.9891428571428555</v>
      </c>
      <c r="T290" s="402">
        <v>388.8</v>
      </c>
      <c r="U290" s="250">
        <v>50</v>
      </c>
      <c r="V290" s="250">
        <v>50</v>
      </c>
      <c r="W290" s="250">
        <v>6</v>
      </c>
      <c r="X290" s="250">
        <v>1</v>
      </c>
      <c r="Y290" s="575">
        <v>776.57142857142844</v>
      </c>
      <c r="Z290" s="575">
        <v>129.42857142857144</v>
      </c>
      <c r="AA290" s="574">
        <v>893.05714285714259</v>
      </c>
      <c r="AB290" s="573">
        <v>148.84285714285716</v>
      </c>
      <c r="AC290" s="403"/>
      <c r="AD290" s="457">
        <v>41064</v>
      </c>
      <c r="AE290" s="454">
        <v>41078</v>
      </c>
      <c r="AF290" s="454">
        <v>41095</v>
      </c>
      <c r="AG290" s="583">
        <v>144</v>
      </c>
      <c r="AH290" s="454">
        <v>41109</v>
      </c>
      <c r="AI290" s="583">
        <v>756</v>
      </c>
      <c r="AJ290" s="425">
        <v>41130</v>
      </c>
      <c r="AK290" s="335">
        <v>41250</v>
      </c>
      <c r="AL290" s="335">
        <v>41190</v>
      </c>
      <c r="AM290" s="335">
        <v>41310</v>
      </c>
      <c r="AN290" s="423"/>
      <c r="AO290" s="78"/>
      <c r="AQ290" s="283">
        <v>-4448</v>
      </c>
      <c r="AR290" s="180">
        <v>-4456</v>
      </c>
      <c r="AS290" s="177"/>
      <c r="AT290" s="180"/>
      <c r="AU290" s="265"/>
      <c r="AV290" s="255" t="s">
        <v>668</v>
      </c>
      <c r="AW290" s="75"/>
      <c r="AX290" s="266"/>
      <c r="AY290" s="267"/>
      <c r="AZ290" s="255" t="s">
        <v>669</v>
      </c>
      <c r="BA290" s="75"/>
      <c r="BB290" s="266"/>
      <c r="BC290" s="342"/>
    </row>
    <row r="291" spans="1:55" ht="12.75" x14ac:dyDescent="0.25">
      <c r="A291" s="257">
        <v>5</v>
      </c>
      <c r="B291" s="233" t="s">
        <v>11</v>
      </c>
      <c r="C291" s="234" t="s">
        <v>629</v>
      </c>
      <c r="D291" s="235">
        <v>2</v>
      </c>
      <c r="E291" s="236">
        <v>13</v>
      </c>
      <c r="F291" s="237">
        <v>11</v>
      </c>
      <c r="G291" s="291"/>
      <c r="H291" s="260">
        <v>41395</v>
      </c>
      <c r="I291" s="239">
        <v>41012</v>
      </c>
      <c r="J291" s="240">
        <v>113267</v>
      </c>
      <c r="K291" s="424">
        <v>40973</v>
      </c>
      <c r="L291" s="242" t="s">
        <v>641</v>
      </c>
      <c r="M291" s="242" t="s">
        <v>155</v>
      </c>
      <c r="N291" s="559">
        <v>40</v>
      </c>
      <c r="O291" s="559">
        <v>1296</v>
      </c>
      <c r="P291" s="559">
        <v>37.75</v>
      </c>
      <c r="Q291" s="263">
        <v>126</v>
      </c>
      <c r="R291" s="243">
        <v>18</v>
      </c>
      <c r="S291" s="148">
        <v>12.813428571428569</v>
      </c>
      <c r="T291" s="149">
        <v>583.20000000000005</v>
      </c>
      <c r="U291" s="233">
        <v>50</v>
      </c>
      <c r="V291" s="233">
        <v>50</v>
      </c>
      <c r="W291" s="233">
        <v>6</v>
      </c>
      <c r="X291" s="233">
        <v>1</v>
      </c>
      <c r="Y291" s="573">
        <v>1164.8571428571427</v>
      </c>
      <c r="Z291" s="573">
        <v>194.14285714285711</v>
      </c>
      <c r="AA291" s="574">
        <v>1339.5857142857139</v>
      </c>
      <c r="AB291" s="573">
        <v>223.26428571428565</v>
      </c>
      <c r="AC291" s="152" t="s">
        <v>830</v>
      </c>
      <c r="AD291" s="457">
        <v>41064</v>
      </c>
      <c r="AE291" s="454">
        <v>41078</v>
      </c>
      <c r="AF291" s="454">
        <v>41095</v>
      </c>
      <c r="AG291" s="583">
        <v>216</v>
      </c>
      <c r="AH291" s="454">
        <v>41109</v>
      </c>
      <c r="AI291" s="583">
        <v>1134</v>
      </c>
      <c r="AJ291" s="425">
        <v>41131</v>
      </c>
      <c r="AK291" s="335">
        <v>41251</v>
      </c>
      <c r="AL291" s="335">
        <v>41191</v>
      </c>
      <c r="AM291" s="335">
        <v>41311</v>
      </c>
      <c r="AN291" s="335"/>
      <c r="AO291" s="338"/>
      <c r="AQ291" s="153"/>
      <c r="AR291" s="180" t="s">
        <v>831</v>
      </c>
      <c r="AS291" s="330"/>
      <c r="AT291" s="244"/>
      <c r="AU291" s="245"/>
      <c r="AV291" s="246" t="s">
        <v>641</v>
      </c>
      <c r="AW291" s="237"/>
      <c r="AX291" s="247"/>
      <c r="AY291" s="248"/>
      <c r="AZ291" s="246" t="s">
        <v>155</v>
      </c>
      <c r="BA291" s="237"/>
      <c r="BB291" s="247"/>
      <c r="BC291" s="276"/>
    </row>
    <row r="292" spans="1:55" ht="12.75" x14ac:dyDescent="0.25">
      <c r="A292" s="257">
        <v>5</v>
      </c>
      <c r="B292" s="233" t="s">
        <v>11</v>
      </c>
      <c r="C292" s="487" t="s">
        <v>771</v>
      </c>
      <c r="D292" s="464"/>
      <c r="E292" s="465">
        <v>4</v>
      </c>
      <c r="F292" s="466">
        <v>5</v>
      </c>
      <c r="G292" s="467"/>
      <c r="H292" s="260">
        <v>41395</v>
      </c>
      <c r="I292" s="239">
        <v>41143</v>
      </c>
      <c r="J292" s="468">
        <v>114851</v>
      </c>
      <c r="K292" s="431" t="s">
        <v>812</v>
      </c>
      <c r="L292" s="469" t="s">
        <v>772</v>
      </c>
      <c r="M292" s="469" t="s">
        <v>773</v>
      </c>
      <c r="N292" s="558">
        <v>40</v>
      </c>
      <c r="O292" s="558">
        <v>1296</v>
      </c>
      <c r="P292" s="558">
        <v>37.75</v>
      </c>
      <c r="Q292" s="470">
        <v>131</v>
      </c>
      <c r="R292" s="471">
        <v>12</v>
      </c>
      <c r="S292" s="472">
        <v>3.8828571428571421</v>
      </c>
      <c r="T292" s="473">
        <v>388.8</v>
      </c>
      <c r="U292" s="233">
        <v>50</v>
      </c>
      <c r="V292" s="233">
        <v>50</v>
      </c>
      <c r="W292" s="233">
        <v>6</v>
      </c>
      <c r="X292" s="233">
        <v>1</v>
      </c>
      <c r="Y292" s="580">
        <v>776.57142857142844</v>
      </c>
      <c r="Z292" s="580">
        <v>129.42857142857144</v>
      </c>
      <c r="AA292" s="574">
        <v>893.05714285714259</v>
      </c>
      <c r="AB292" s="573">
        <v>148.84285714285716</v>
      </c>
      <c r="AC292" s="474"/>
      <c r="AD292" s="406">
        <v>41169</v>
      </c>
      <c r="AE292" s="425">
        <v>41183</v>
      </c>
      <c r="AF292" s="425">
        <v>41205</v>
      </c>
      <c r="AG292" s="583">
        <v>180</v>
      </c>
      <c r="AH292" s="335">
        <v>41213</v>
      </c>
      <c r="AJ292" s="335">
        <v>41229</v>
      </c>
      <c r="AK292" s="335">
        <v>41349</v>
      </c>
      <c r="AL292" s="335">
        <v>41289</v>
      </c>
      <c r="AM292" s="335">
        <v>41409</v>
      </c>
      <c r="AN292" s="77"/>
      <c r="AO292" s="78">
        <v>240</v>
      </c>
      <c r="AP292" s="478"/>
      <c r="AQ292" s="479">
        <v>0</v>
      </c>
      <c r="AR292" s="480">
        <v>0</v>
      </c>
      <c r="AS292" s="481"/>
      <c r="AT292" s="480"/>
      <c r="AU292" s="482"/>
      <c r="AV292" s="483" t="s">
        <v>772</v>
      </c>
      <c r="AW292" s="466"/>
      <c r="AX292" s="484"/>
      <c r="AY292" s="485"/>
      <c r="AZ292" s="483" t="s">
        <v>773</v>
      </c>
      <c r="BA292" s="466"/>
      <c r="BB292" s="484"/>
      <c r="BC292" s="486"/>
    </row>
    <row r="293" spans="1:55" ht="12.75" x14ac:dyDescent="0.25">
      <c r="A293" s="257">
        <v>5</v>
      </c>
      <c r="B293" s="233" t="s">
        <v>11</v>
      </c>
      <c r="C293" s="487" t="s">
        <v>774</v>
      </c>
      <c r="D293" s="464"/>
      <c r="E293" s="465">
        <v>1</v>
      </c>
      <c r="F293" s="466">
        <v>6</v>
      </c>
      <c r="G293" s="467"/>
      <c r="H293" s="260">
        <v>41395</v>
      </c>
      <c r="I293" s="239">
        <v>41143</v>
      </c>
      <c r="J293" s="468">
        <v>114846</v>
      </c>
      <c r="K293" s="431" t="s">
        <v>812</v>
      </c>
      <c r="L293" s="469" t="s">
        <v>775</v>
      </c>
      <c r="M293" s="469" t="s">
        <v>776</v>
      </c>
      <c r="N293" s="558">
        <v>40</v>
      </c>
      <c r="O293" s="558">
        <v>1296</v>
      </c>
      <c r="P293" s="558">
        <v>37.75</v>
      </c>
      <c r="Q293" s="470">
        <v>131</v>
      </c>
      <c r="R293" s="471">
        <v>2</v>
      </c>
      <c r="S293" s="472">
        <v>0.77657142857142847</v>
      </c>
      <c r="T293" s="473">
        <v>64.8</v>
      </c>
      <c r="U293" s="233">
        <v>50</v>
      </c>
      <c r="V293" s="233">
        <v>50</v>
      </c>
      <c r="W293" s="233">
        <v>6</v>
      </c>
      <c r="X293" s="233">
        <v>1</v>
      </c>
      <c r="Y293" s="580">
        <v>129.42857142857142</v>
      </c>
      <c r="Z293" s="580">
        <v>21.571428571428573</v>
      </c>
      <c r="AA293" s="574">
        <v>148.84285714285713</v>
      </c>
      <c r="AB293" s="573">
        <v>24.807142857142857</v>
      </c>
      <c r="AC293" s="474"/>
      <c r="AD293" s="406">
        <v>41169</v>
      </c>
      <c r="AE293" s="425">
        <v>41183</v>
      </c>
      <c r="AF293" s="425">
        <v>41205</v>
      </c>
      <c r="AG293" s="583">
        <v>30</v>
      </c>
      <c r="AH293" s="335">
        <v>41213</v>
      </c>
      <c r="AJ293" s="335">
        <v>41229</v>
      </c>
      <c r="AK293" s="335">
        <v>41349</v>
      </c>
      <c r="AL293" s="335">
        <v>41289</v>
      </c>
      <c r="AM293" s="335">
        <v>41409</v>
      </c>
      <c r="AN293" s="77"/>
      <c r="AO293" s="78">
        <v>240</v>
      </c>
      <c r="AP293" s="478"/>
      <c r="AQ293" s="479">
        <v>0</v>
      </c>
      <c r="AR293" s="480">
        <v>0</v>
      </c>
      <c r="AS293" s="481"/>
      <c r="AT293" s="480"/>
      <c r="AU293" s="482"/>
      <c r="AV293" s="483" t="s">
        <v>775</v>
      </c>
      <c r="AW293" s="466"/>
      <c r="AX293" s="484"/>
      <c r="AY293" s="485"/>
      <c r="AZ293" s="483" t="s">
        <v>776</v>
      </c>
      <c r="BA293" s="466"/>
      <c r="BB293" s="484"/>
      <c r="BC293" s="486"/>
    </row>
    <row r="294" spans="1:55" ht="12.75" x14ac:dyDescent="0.25">
      <c r="A294" s="257">
        <v>5</v>
      </c>
      <c r="B294" s="233" t="s">
        <v>11</v>
      </c>
      <c r="C294" s="487" t="s">
        <v>777</v>
      </c>
      <c r="D294" s="464"/>
      <c r="E294" s="465">
        <v>3</v>
      </c>
      <c r="F294" s="466">
        <v>9</v>
      </c>
      <c r="G294" s="467"/>
      <c r="H294" s="260">
        <v>41395</v>
      </c>
      <c r="I294" s="239">
        <v>41143</v>
      </c>
      <c r="J294" s="468">
        <v>114852</v>
      </c>
      <c r="K294" s="431" t="s">
        <v>812</v>
      </c>
      <c r="L294" s="469" t="s">
        <v>778</v>
      </c>
      <c r="M294" s="469" t="s">
        <v>232</v>
      </c>
      <c r="N294" s="558">
        <v>40</v>
      </c>
      <c r="O294" s="558">
        <v>1296</v>
      </c>
      <c r="P294" s="558">
        <v>37.75</v>
      </c>
      <c r="Q294" s="470">
        <v>131</v>
      </c>
      <c r="R294" s="471">
        <v>4</v>
      </c>
      <c r="S294" s="472">
        <v>2.3297142857142852</v>
      </c>
      <c r="T294" s="473">
        <v>129.6</v>
      </c>
      <c r="U294" s="233">
        <v>50</v>
      </c>
      <c r="V294" s="233">
        <v>50</v>
      </c>
      <c r="W294" s="233">
        <v>6</v>
      </c>
      <c r="X294" s="233">
        <v>1</v>
      </c>
      <c r="Y294" s="580">
        <v>258.85714285714283</v>
      </c>
      <c r="Z294" s="580">
        <v>43.142857142857146</v>
      </c>
      <c r="AA294" s="574">
        <v>297.68571428571425</v>
      </c>
      <c r="AB294" s="573">
        <v>49.614285714285714</v>
      </c>
      <c r="AC294" s="474"/>
      <c r="AD294" s="406">
        <v>41169</v>
      </c>
      <c r="AE294" s="425">
        <v>41183</v>
      </c>
      <c r="AF294" s="425">
        <v>41205</v>
      </c>
      <c r="AG294" s="583">
        <v>60</v>
      </c>
      <c r="AH294" s="335">
        <v>41213</v>
      </c>
      <c r="AJ294" s="335">
        <v>41229</v>
      </c>
      <c r="AK294" s="335">
        <v>41349</v>
      </c>
      <c r="AL294" s="335">
        <v>41289</v>
      </c>
      <c r="AM294" s="335">
        <v>41409</v>
      </c>
      <c r="AN294" s="77"/>
      <c r="AO294" s="78">
        <v>240</v>
      </c>
      <c r="AP294" s="478"/>
      <c r="AQ294" s="479">
        <v>0</v>
      </c>
      <c r="AR294" s="480">
        <v>0</v>
      </c>
      <c r="AS294" s="481"/>
      <c r="AT294" s="480"/>
      <c r="AU294" s="482"/>
      <c r="AV294" s="483" t="s">
        <v>778</v>
      </c>
      <c r="AW294" s="466"/>
      <c r="AX294" s="484"/>
      <c r="AY294" s="485"/>
      <c r="AZ294" s="483" t="s">
        <v>232</v>
      </c>
      <c r="BA294" s="466"/>
      <c r="BB294" s="484"/>
      <c r="BC294" s="486"/>
    </row>
    <row r="295" spans="1:55" ht="12.75" x14ac:dyDescent="0.25">
      <c r="A295" s="257">
        <v>5</v>
      </c>
      <c r="B295" s="233" t="s">
        <v>11</v>
      </c>
      <c r="C295" s="487" t="s">
        <v>779</v>
      </c>
      <c r="D295" s="464"/>
      <c r="E295" s="465">
        <v>12</v>
      </c>
      <c r="F295" s="466">
        <v>8</v>
      </c>
      <c r="G295" s="467"/>
      <c r="H295" s="260">
        <v>41395</v>
      </c>
      <c r="I295" s="239">
        <v>41143</v>
      </c>
      <c r="J295" s="468">
        <v>114853</v>
      </c>
      <c r="K295" s="431" t="s">
        <v>812</v>
      </c>
      <c r="L295" s="469" t="s">
        <v>780</v>
      </c>
      <c r="M295" s="469" t="s">
        <v>781</v>
      </c>
      <c r="N295" s="558">
        <v>40</v>
      </c>
      <c r="O295" s="558">
        <v>1296</v>
      </c>
      <c r="P295" s="558">
        <v>37.75</v>
      </c>
      <c r="Q295" s="470">
        <v>131</v>
      </c>
      <c r="R295" s="471">
        <v>22</v>
      </c>
      <c r="S295" s="472">
        <v>11.389714285714284</v>
      </c>
      <c r="T295" s="473">
        <v>712.8</v>
      </c>
      <c r="U295" s="233">
        <v>50</v>
      </c>
      <c r="V295" s="233">
        <v>50</v>
      </c>
      <c r="W295" s="233">
        <v>6</v>
      </c>
      <c r="X295" s="233">
        <v>1</v>
      </c>
      <c r="Y295" s="580">
        <v>1423.7142857142856</v>
      </c>
      <c r="Z295" s="580">
        <v>237.28571428571431</v>
      </c>
      <c r="AA295" s="574">
        <v>1637.2714285714283</v>
      </c>
      <c r="AB295" s="573">
        <v>272.87857142857143</v>
      </c>
      <c r="AC295" s="474"/>
      <c r="AD295" s="406">
        <v>41169</v>
      </c>
      <c r="AE295" s="425">
        <v>41183</v>
      </c>
      <c r="AF295" s="425">
        <v>41205</v>
      </c>
      <c r="AG295" s="583">
        <v>330</v>
      </c>
      <c r="AH295" s="335">
        <v>41213</v>
      </c>
      <c r="AJ295" s="335">
        <v>41229</v>
      </c>
      <c r="AK295" s="335">
        <v>41349</v>
      </c>
      <c r="AL295" s="335">
        <v>41289</v>
      </c>
      <c r="AM295" s="335">
        <v>41409</v>
      </c>
      <c r="AN295" s="77"/>
      <c r="AO295" s="78">
        <v>240</v>
      </c>
      <c r="AP295" s="478"/>
      <c r="AQ295" s="479">
        <v>0</v>
      </c>
      <c r="AR295" s="480">
        <v>0</v>
      </c>
      <c r="AS295" s="481"/>
      <c r="AT295" s="480"/>
      <c r="AU295" s="482"/>
      <c r="AV295" s="483" t="s">
        <v>780</v>
      </c>
      <c r="AW295" s="466"/>
      <c r="AX295" s="484"/>
      <c r="AY295" s="485"/>
      <c r="AZ295" s="483" t="s">
        <v>781</v>
      </c>
      <c r="BA295" s="466"/>
      <c r="BB295" s="484"/>
      <c r="BC295" s="486"/>
    </row>
    <row r="296" spans="1:55" ht="12.75" x14ac:dyDescent="0.25">
      <c r="A296" s="401">
        <v>5</v>
      </c>
      <c r="B296" s="250" t="s">
        <v>11</v>
      </c>
      <c r="C296" s="430" t="s">
        <v>553</v>
      </c>
      <c r="D296" s="258"/>
      <c r="E296" s="259">
        <v>5</v>
      </c>
      <c r="F296" s="75">
        <v>10</v>
      </c>
      <c r="G296" s="290"/>
      <c r="H296" s="260">
        <v>41456</v>
      </c>
      <c r="I296" s="261">
        <v>41177</v>
      </c>
      <c r="J296" s="201">
        <v>114976</v>
      </c>
      <c r="K296" s="431" t="s">
        <v>828</v>
      </c>
      <c r="L296" s="147" t="s">
        <v>551</v>
      </c>
      <c r="M296" s="147" t="s">
        <v>552</v>
      </c>
      <c r="N296" s="553">
        <v>60</v>
      </c>
      <c r="O296" s="553">
        <v>1944</v>
      </c>
      <c r="P296" s="553">
        <v>37.75</v>
      </c>
      <c r="Q296" s="263">
        <v>132</v>
      </c>
      <c r="R296" s="264">
        <v>8</v>
      </c>
      <c r="S296" s="148">
        <v>5.177142857142857</v>
      </c>
      <c r="T296" s="402">
        <v>259.2</v>
      </c>
      <c r="U296" s="233">
        <v>50</v>
      </c>
      <c r="V296" s="233">
        <v>50</v>
      </c>
      <c r="W296" s="233">
        <v>6</v>
      </c>
      <c r="X296" s="233">
        <v>1</v>
      </c>
      <c r="Y296" s="575">
        <v>517.71428571428567</v>
      </c>
      <c r="Z296" s="575">
        <v>86.285714285714292</v>
      </c>
      <c r="AA296" s="574">
        <v>595.37142857142851</v>
      </c>
      <c r="AB296" s="573">
        <v>99.228571428571428</v>
      </c>
      <c r="AC296" s="403"/>
      <c r="AD296" s="488">
        <v>41321</v>
      </c>
      <c r="AE296" s="335">
        <v>41335</v>
      </c>
      <c r="AF296" s="335">
        <v>41351</v>
      </c>
      <c r="AH296" s="335">
        <v>41365</v>
      </c>
      <c r="AJ296" s="335">
        <v>41381</v>
      </c>
      <c r="AK296" s="335">
        <v>41501</v>
      </c>
      <c r="AL296" s="335">
        <v>41441</v>
      </c>
      <c r="AM296" s="335">
        <v>41561</v>
      </c>
      <c r="AN296" s="77"/>
      <c r="AO296" s="78">
        <v>240</v>
      </c>
      <c r="AQ296" s="283">
        <v>0</v>
      </c>
      <c r="AR296" s="180">
        <v>0</v>
      </c>
      <c r="AS296" s="177"/>
      <c r="AT296" s="180"/>
      <c r="AU296" s="265"/>
      <c r="AV296" s="255" t="s">
        <v>551</v>
      </c>
      <c r="AW296" s="75"/>
      <c r="AX296" s="266"/>
      <c r="AY296" s="267"/>
      <c r="AZ296" s="255" t="s">
        <v>552</v>
      </c>
      <c r="BA296" s="75"/>
      <c r="BB296" s="266"/>
      <c r="BC296" s="342"/>
    </row>
    <row r="297" spans="1:55" ht="12.75" x14ac:dyDescent="0.25">
      <c r="A297" s="401">
        <v>5</v>
      </c>
      <c r="B297" s="250" t="s">
        <v>11</v>
      </c>
      <c r="C297" s="430" t="s">
        <v>576</v>
      </c>
      <c r="D297" s="258"/>
      <c r="E297" s="259">
        <v>7</v>
      </c>
      <c r="F297" s="75">
        <v>6.5</v>
      </c>
      <c r="G297" s="290"/>
      <c r="H297" s="260">
        <v>41456</v>
      </c>
      <c r="I297" s="261">
        <v>41177</v>
      </c>
      <c r="J297" s="201">
        <v>114978</v>
      </c>
      <c r="K297" s="431" t="s">
        <v>828</v>
      </c>
      <c r="L297" s="147" t="s">
        <v>564</v>
      </c>
      <c r="M297" s="147" t="s">
        <v>565</v>
      </c>
      <c r="N297" s="553">
        <v>60</v>
      </c>
      <c r="O297" s="553">
        <v>1944</v>
      </c>
      <c r="P297" s="553">
        <v>37.75</v>
      </c>
      <c r="Q297" s="263">
        <v>132</v>
      </c>
      <c r="R297" s="264">
        <v>18</v>
      </c>
      <c r="S297" s="148">
        <v>7.5715714285714277</v>
      </c>
      <c r="T297" s="402">
        <v>583.20000000000005</v>
      </c>
      <c r="U297" s="233">
        <v>50</v>
      </c>
      <c r="V297" s="233">
        <v>50</v>
      </c>
      <c r="W297" s="233">
        <v>6</v>
      </c>
      <c r="X297" s="233">
        <v>1</v>
      </c>
      <c r="Y297" s="575">
        <v>1164.8571428571427</v>
      </c>
      <c r="Z297" s="575">
        <v>194.14285714285717</v>
      </c>
      <c r="AA297" s="574">
        <v>1339.5857142857139</v>
      </c>
      <c r="AB297" s="573">
        <v>223.26428571428573</v>
      </c>
      <c r="AC297" s="403"/>
      <c r="AD297" s="488">
        <v>41321</v>
      </c>
      <c r="AE297" s="335">
        <v>41335</v>
      </c>
      <c r="AF297" s="335">
        <v>41351</v>
      </c>
      <c r="AH297" s="335">
        <v>41365</v>
      </c>
      <c r="AJ297" s="335">
        <v>41381</v>
      </c>
      <c r="AK297" s="335">
        <v>41501</v>
      </c>
      <c r="AL297" s="335">
        <v>41441</v>
      </c>
      <c r="AM297" s="335">
        <v>41561</v>
      </c>
      <c r="AN297" s="77"/>
      <c r="AO297" s="78">
        <v>240</v>
      </c>
      <c r="AQ297" s="283">
        <v>0</v>
      </c>
      <c r="AR297" s="180">
        <v>0</v>
      </c>
      <c r="AS297" s="177"/>
      <c r="AT297" s="180"/>
      <c r="AU297" s="265"/>
      <c r="AV297" s="255" t="s">
        <v>564</v>
      </c>
      <c r="AW297" s="75"/>
      <c r="AX297" s="266"/>
      <c r="AY297" s="267"/>
      <c r="AZ297" s="255" t="s">
        <v>565</v>
      </c>
      <c r="BA297" s="75"/>
      <c r="BB297" s="266"/>
      <c r="BC297" s="342"/>
    </row>
    <row r="298" spans="1:55" ht="12.75" x14ac:dyDescent="0.25">
      <c r="A298" s="500"/>
      <c r="B298" s="501"/>
      <c r="C298" s="524"/>
      <c r="D298" s="502"/>
      <c r="E298" s="503"/>
      <c r="F298" s="504"/>
      <c r="G298" s="505"/>
      <c r="H298" s="506"/>
      <c r="I298" s="507"/>
      <c r="J298" s="508"/>
      <c r="K298" s="525"/>
      <c r="L298" s="509"/>
      <c r="M298" s="509"/>
      <c r="N298" s="561">
        <v>60</v>
      </c>
      <c r="O298" s="561">
        <v>1944</v>
      </c>
      <c r="P298" s="561">
        <v>37.75</v>
      </c>
      <c r="Q298" s="510">
        <v>132</v>
      </c>
      <c r="R298" s="511">
        <v>34</v>
      </c>
      <c r="S298" s="512">
        <v>0</v>
      </c>
      <c r="T298" s="513">
        <v>1101.5999999999999</v>
      </c>
      <c r="U298" s="501">
        <v>50</v>
      </c>
      <c r="V298" s="501">
        <v>50</v>
      </c>
      <c r="W298" s="501">
        <v>6</v>
      </c>
      <c r="X298" s="501">
        <v>1</v>
      </c>
      <c r="Y298" s="582">
        <v>2200.2857142857142</v>
      </c>
      <c r="Z298" s="582">
        <v>366.71428571428572</v>
      </c>
      <c r="AA298" s="574">
        <v>2530.3285714285712</v>
      </c>
      <c r="AB298" s="573">
        <v>421.72142857142853</v>
      </c>
      <c r="AC298" s="514"/>
      <c r="AD298" s="488">
        <v>41321</v>
      </c>
      <c r="AE298" s="335">
        <v>41335</v>
      </c>
      <c r="AF298" s="335">
        <v>41351</v>
      </c>
      <c r="AH298" s="335">
        <v>41365</v>
      </c>
      <c r="AJ298" s="335">
        <v>41381</v>
      </c>
      <c r="AK298" s="335">
        <v>41501</v>
      </c>
      <c r="AL298" s="335">
        <v>41441</v>
      </c>
      <c r="AM298" s="335">
        <v>41561</v>
      </c>
      <c r="AN298" s="77"/>
      <c r="AO298" s="78">
        <v>240</v>
      </c>
      <c r="AP298" s="515"/>
      <c r="AQ298" s="516">
        <v>0</v>
      </c>
      <c r="AR298" s="517">
        <v>0</v>
      </c>
      <c r="AS298" s="518"/>
      <c r="AT298" s="517"/>
      <c r="AU298" s="519"/>
      <c r="AV298" s="520">
        <v>0</v>
      </c>
      <c r="AW298" s="504"/>
      <c r="AX298" s="521"/>
      <c r="AY298" s="522"/>
      <c r="AZ298" s="520">
        <v>0</v>
      </c>
      <c r="BA298" s="504"/>
      <c r="BB298" s="521"/>
      <c r="BC298" s="523"/>
    </row>
    <row r="299" spans="1:55" ht="12.75" x14ac:dyDescent="0.25">
      <c r="A299" s="401">
        <v>5</v>
      </c>
      <c r="B299" s="250" t="s">
        <v>11</v>
      </c>
      <c r="C299" s="205" t="s">
        <v>801</v>
      </c>
      <c r="D299" s="258"/>
      <c r="E299" s="259">
        <v>4</v>
      </c>
      <c r="F299" s="75">
        <v>3</v>
      </c>
      <c r="G299" s="290"/>
      <c r="H299" s="260">
        <v>41456</v>
      </c>
      <c r="I299" s="261">
        <v>41172</v>
      </c>
      <c r="J299" s="201">
        <v>114945</v>
      </c>
      <c r="K299" s="376" t="s">
        <v>828</v>
      </c>
      <c r="L299" s="147" t="s">
        <v>802</v>
      </c>
      <c r="M299" s="147" t="s">
        <v>803</v>
      </c>
      <c r="N299" s="553">
        <v>60</v>
      </c>
      <c r="O299" s="553">
        <v>1944</v>
      </c>
      <c r="P299" s="553">
        <v>37.75</v>
      </c>
      <c r="Q299" s="263">
        <v>133</v>
      </c>
      <c r="R299" s="264">
        <v>20</v>
      </c>
      <c r="S299" s="148">
        <v>3.8828571428571426</v>
      </c>
      <c r="T299" s="402">
        <v>648</v>
      </c>
      <c r="U299" s="233">
        <v>50</v>
      </c>
      <c r="V299" s="233">
        <v>50</v>
      </c>
      <c r="W299" s="233">
        <v>6</v>
      </c>
      <c r="X299" s="233">
        <v>1</v>
      </c>
      <c r="Y299" s="575">
        <v>1294.2857142857142</v>
      </c>
      <c r="Z299" s="575">
        <v>215.71428571428572</v>
      </c>
      <c r="AA299" s="574">
        <v>1488.4285714285713</v>
      </c>
      <c r="AB299" s="573">
        <v>248.07142857142856</v>
      </c>
      <c r="AC299" s="403"/>
      <c r="AD299" s="452">
        <v>41281</v>
      </c>
      <c r="AE299" s="335">
        <v>41295</v>
      </c>
      <c r="AF299" s="335">
        <v>41311</v>
      </c>
      <c r="AH299" s="335">
        <v>41325</v>
      </c>
      <c r="AJ299" s="335">
        <v>41341</v>
      </c>
      <c r="AK299" s="335">
        <v>41461</v>
      </c>
      <c r="AL299" s="335">
        <v>41401</v>
      </c>
      <c r="AM299" s="335">
        <v>41521</v>
      </c>
      <c r="AN299" s="77"/>
      <c r="AO299" s="78">
        <v>240</v>
      </c>
      <c r="AQ299" s="283">
        <v>0</v>
      </c>
      <c r="AR299" s="180">
        <v>0</v>
      </c>
      <c r="AS299" s="177"/>
      <c r="AT299" s="180"/>
      <c r="AU299" s="265"/>
      <c r="AV299" s="255" t="s">
        <v>802</v>
      </c>
      <c r="AW299" s="75"/>
      <c r="AX299" s="266"/>
      <c r="AY299" s="267"/>
      <c r="AZ299" s="255" t="s">
        <v>803</v>
      </c>
      <c r="BA299" s="75"/>
      <c r="BB299" s="266"/>
      <c r="BC299" s="342"/>
    </row>
    <row r="300" spans="1:55" ht="12.75" x14ac:dyDescent="0.25">
      <c r="A300" s="401">
        <v>5</v>
      </c>
      <c r="B300" s="250" t="s">
        <v>11</v>
      </c>
      <c r="C300" s="205" t="s">
        <v>791</v>
      </c>
      <c r="D300" s="258"/>
      <c r="E300" s="259">
        <v>8</v>
      </c>
      <c r="F300" s="75">
        <v>15</v>
      </c>
      <c r="G300" s="290"/>
      <c r="H300" s="260">
        <v>41456</v>
      </c>
      <c r="I300" s="261">
        <v>41172</v>
      </c>
      <c r="J300" s="201">
        <v>114946</v>
      </c>
      <c r="K300" s="262"/>
      <c r="L300" s="147" t="s">
        <v>228</v>
      </c>
      <c r="M300" s="147" t="s">
        <v>792</v>
      </c>
      <c r="N300" s="553">
        <v>60</v>
      </c>
      <c r="O300" s="553">
        <v>1944</v>
      </c>
      <c r="P300" s="553">
        <v>37.75</v>
      </c>
      <c r="Q300" s="263">
        <v>133</v>
      </c>
      <c r="R300" s="264">
        <v>8</v>
      </c>
      <c r="S300" s="148">
        <v>7.7657142857142851</v>
      </c>
      <c r="T300" s="402">
        <v>259.2</v>
      </c>
      <c r="U300" s="233">
        <v>50</v>
      </c>
      <c r="V300" s="233">
        <v>50</v>
      </c>
      <c r="W300" s="233">
        <v>6</v>
      </c>
      <c r="X300" s="233">
        <v>1</v>
      </c>
      <c r="Y300" s="575">
        <v>517.71428571428567</v>
      </c>
      <c r="Z300" s="575">
        <v>86.285714285714292</v>
      </c>
      <c r="AA300" s="574">
        <v>595.37142857142851</v>
      </c>
      <c r="AB300" s="573">
        <v>99.228571428571428</v>
      </c>
      <c r="AC300" s="403"/>
      <c r="AD300" s="452">
        <v>41281</v>
      </c>
      <c r="AE300" s="335">
        <v>41295</v>
      </c>
      <c r="AF300" s="335">
        <v>41311</v>
      </c>
      <c r="AH300" s="335">
        <v>41325</v>
      </c>
      <c r="AJ300" s="335">
        <v>41341</v>
      </c>
      <c r="AK300" s="335">
        <v>41461</v>
      </c>
      <c r="AL300" s="335">
        <v>41401</v>
      </c>
      <c r="AM300" s="335">
        <v>41521</v>
      </c>
      <c r="AN300" s="77"/>
      <c r="AO300" s="78">
        <v>240</v>
      </c>
      <c r="AQ300" s="283">
        <v>0</v>
      </c>
      <c r="AR300" s="180">
        <v>0</v>
      </c>
      <c r="AS300" s="177"/>
      <c r="AT300" s="180"/>
      <c r="AU300" s="265"/>
      <c r="AV300" s="255" t="s">
        <v>228</v>
      </c>
      <c r="AW300" s="75"/>
      <c r="AX300" s="266"/>
      <c r="AY300" s="267"/>
      <c r="AZ300" s="255" t="s">
        <v>792</v>
      </c>
      <c r="BA300" s="75"/>
      <c r="BB300" s="266"/>
      <c r="BC300" s="342"/>
    </row>
    <row r="301" spans="1:55" ht="12.75" x14ac:dyDescent="0.25">
      <c r="A301" s="401">
        <v>5</v>
      </c>
      <c r="B301" s="250" t="s">
        <v>11</v>
      </c>
      <c r="C301" s="205" t="s">
        <v>793</v>
      </c>
      <c r="D301" s="258"/>
      <c r="E301" s="259">
        <v>2</v>
      </c>
      <c r="F301" s="75">
        <v>10</v>
      </c>
      <c r="G301" s="290"/>
      <c r="H301" s="260">
        <v>41456</v>
      </c>
      <c r="I301" s="261">
        <v>41172</v>
      </c>
      <c r="J301" s="201">
        <v>114947</v>
      </c>
      <c r="K301" s="262" t="s">
        <v>828</v>
      </c>
      <c r="L301" s="147" t="s">
        <v>794</v>
      </c>
      <c r="M301" s="147" t="s">
        <v>795</v>
      </c>
      <c r="N301" s="553">
        <v>60</v>
      </c>
      <c r="O301" s="553">
        <v>1944</v>
      </c>
      <c r="P301" s="553">
        <v>37.75</v>
      </c>
      <c r="Q301" s="263">
        <v>133</v>
      </c>
      <c r="R301" s="264">
        <v>4</v>
      </c>
      <c r="S301" s="148">
        <v>2.5885714285714285</v>
      </c>
      <c r="T301" s="402">
        <v>129.6</v>
      </c>
      <c r="U301" s="233">
        <v>50</v>
      </c>
      <c r="V301" s="233">
        <v>50</v>
      </c>
      <c r="W301" s="233">
        <v>6</v>
      </c>
      <c r="X301" s="233">
        <v>1</v>
      </c>
      <c r="Y301" s="575">
        <v>258.85714285714283</v>
      </c>
      <c r="Z301" s="575">
        <v>43.142857142857146</v>
      </c>
      <c r="AA301" s="574">
        <v>297.68571428571425</v>
      </c>
      <c r="AB301" s="573">
        <v>49.614285714285714</v>
      </c>
      <c r="AC301" s="403"/>
      <c r="AD301" s="452">
        <v>41281</v>
      </c>
      <c r="AE301" s="335">
        <v>41295</v>
      </c>
      <c r="AF301" s="335">
        <v>41311</v>
      </c>
      <c r="AH301" s="335">
        <v>41325</v>
      </c>
      <c r="AJ301" s="335">
        <v>41341</v>
      </c>
      <c r="AK301" s="335">
        <v>41461</v>
      </c>
      <c r="AL301" s="335">
        <v>41401</v>
      </c>
      <c r="AM301" s="335">
        <v>41521</v>
      </c>
      <c r="AN301" s="77"/>
      <c r="AO301" s="78">
        <v>240</v>
      </c>
      <c r="AQ301" s="283">
        <v>0</v>
      </c>
      <c r="AR301" s="180">
        <v>0</v>
      </c>
      <c r="AS301" s="177"/>
      <c r="AT301" s="180"/>
      <c r="AU301" s="265"/>
      <c r="AV301" s="255" t="s">
        <v>794</v>
      </c>
      <c r="AW301" s="75"/>
      <c r="AX301" s="266"/>
      <c r="AY301" s="267"/>
      <c r="AZ301" s="255" t="s">
        <v>795</v>
      </c>
      <c r="BA301" s="75"/>
      <c r="BB301" s="266"/>
      <c r="BC301" s="342"/>
    </row>
    <row r="302" spans="1:55" ht="12.75" x14ac:dyDescent="0.25">
      <c r="A302" s="401">
        <v>5</v>
      </c>
      <c r="B302" s="250" t="s">
        <v>11</v>
      </c>
      <c r="C302" s="205" t="s">
        <v>796</v>
      </c>
      <c r="D302" s="258"/>
      <c r="E302" s="259">
        <v>5</v>
      </c>
      <c r="F302" s="75">
        <v>12</v>
      </c>
      <c r="G302" s="290"/>
      <c r="H302" s="260">
        <v>41456</v>
      </c>
      <c r="I302" s="261">
        <v>41172</v>
      </c>
      <c r="J302" s="201">
        <v>114948</v>
      </c>
      <c r="K302" s="262" t="s">
        <v>828</v>
      </c>
      <c r="L302" s="147" t="s">
        <v>797</v>
      </c>
      <c r="M302" s="147" t="s">
        <v>764</v>
      </c>
      <c r="N302" s="553">
        <v>60</v>
      </c>
      <c r="O302" s="553">
        <v>1944</v>
      </c>
      <c r="P302" s="553">
        <v>37.75</v>
      </c>
      <c r="Q302" s="263">
        <v>133</v>
      </c>
      <c r="R302" s="264">
        <v>6</v>
      </c>
      <c r="S302" s="148">
        <v>4.6594285714285704</v>
      </c>
      <c r="T302" s="402">
        <v>194.4</v>
      </c>
      <c r="U302" s="250">
        <v>50</v>
      </c>
      <c r="V302" s="250">
        <v>50</v>
      </c>
      <c r="W302" s="250">
        <v>6</v>
      </c>
      <c r="X302" s="250">
        <v>1</v>
      </c>
      <c r="Y302" s="575">
        <v>388.28571428571422</v>
      </c>
      <c r="Z302" s="575">
        <v>64.714285714285722</v>
      </c>
      <c r="AA302" s="574">
        <v>446.5285714285713</v>
      </c>
      <c r="AB302" s="573">
        <v>74.421428571428578</v>
      </c>
      <c r="AC302" s="403"/>
      <c r="AD302" s="452">
        <v>41281</v>
      </c>
      <c r="AE302" s="335">
        <v>41295</v>
      </c>
      <c r="AF302" s="335">
        <v>41311</v>
      </c>
      <c r="AH302" s="335">
        <v>41325</v>
      </c>
      <c r="AJ302" s="335">
        <v>41341</v>
      </c>
      <c r="AK302" s="335">
        <v>41461</v>
      </c>
      <c r="AL302" s="335">
        <v>41401</v>
      </c>
      <c r="AM302" s="335">
        <v>41521</v>
      </c>
      <c r="AN302" s="77"/>
      <c r="AO302" s="78">
        <v>240</v>
      </c>
      <c r="AQ302" s="283">
        <v>0</v>
      </c>
      <c r="AR302" s="180">
        <v>0</v>
      </c>
      <c r="AS302" s="177"/>
      <c r="AT302" s="180"/>
      <c r="AU302" s="265"/>
      <c r="AV302" s="255" t="s">
        <v>797</v>
      </c>
      <c r="AW302" s="75"/>
      <c r="AX302" s="266"/>
      <c r="AY302" s="267"/>
      <c r="AZ302" s="255" t="s">
        <v>764</v>
      </c>
      <c r="BA302" s="75"/>
      <c r="BB302" s="266"/>
      <c r="BC302" s="342"/>
    </row>
    <row r="303" spans="1:55" ht="12.75" x14ac:dyDescent="0.25">
      <c r="A303" s="401">
        <v>5</v>
      </c>
      <c r="B303" s="250" t="s">
        <v>11</v>
      </c>
      <c r="C303" s="205" t="s">
        <v>53</v>
      </c>
      <c r="D303" s="258"/>
      <c r="E303" s="259">
        <v>5</v>
      </c>
      <c r="F303" s="75">
        <v>9</v>
      </c>
      <c r="G303" s="290"/>
      <c r="H303" s="260">
        <v>41456</v>
      </c>
      <c r="I303" s="261">
        <v>41172</v>
      </c>
      <c r="J303" s="201">
        <v>114949</v>
      </c>
      <c r="K303" s="262"/>
      <c r="L303" s="147" t="s">
        <v>163</v>
      </c>
      <c r="M303" s="147" t="s">
        <v>164</v>
      </c>
      <c r="N303" s="553">
        <v>60</v>
      </c>
      <c r="O303" s="553">
        <v>1944</v>
      </c>
      <c r="P303" s="553">
        <v>37.75</v>
      </c>
      <c r="Q303" s="263">
        <v>133</v>
      </c>
      <c r="R303" s="264">
        <v>8</v>
      </c>
      <c r="S303" s="148">
        <v>4.6594285714285704</v>
      </c>
      <c r="T303" s="402">
        <v>259.2</v>
      </c>
      <c r="U303" s="250">
        <v>50</v>
      </c>
      <c r="V303" s="250">
        <v>50</v>
      </c>
      <c r="W303" s="250">
        <v>6</v>
      </c>
      <c r="X303" s="250">
        <v>1</v>
      </c>
      <c r="Y303" s="575">
        <v>517.71428571428567</v>
      </c>
      <c r="Z303" s="575">
        <v>86.285714285714292</v>
      </c>
      <c r="AA303" s="574">
        <v>595.37142857142851</v>
      </c>
      <c r="AB303" s="573">
        <v>99.228571428571428</v>
      </c>
      <c r="AC303" s="403"/>
      <c r="AD303" s="452">
        <v>41281</v>
      </c>
      <c r="AE303" s="335">
        <v>41295</v>
      </c>
      <c r="AF303" s="335">
        <v>41311</v>
      </c>
      <c r="AH303" s="335">
        <v>41325</v>
      </c>
      <c r="AJ303" s="335">
        <v>41341</v>
      </c>
      <c r="AK303" s="335">
        <v>41461</v>
      </c>
      <c r="AL303" s="335">
        <v>41401</v>
      </c>
      <c r="AM303" s="335">
        <v>41521</v>
      </c>
      <c r="AN303" s="77"/>
      <c r="AO303" s="78">
        <v>240</v>
      </c>
      <c r="AQ303" s="283">
        <v>0</v>
      </c>
      <c r="AR303" s="180">
        <v>0</v>
      </c>
      <c r="AS303" s="177"/>
      <c r="AT303" s="180"/>
      <c r="AU303" s="265"/>
      <c r="AV303" s="255" t="s">
        <v>163</v>
      </c>
      <c r="AW303" s="75"/>
      <c r="AX303" s="266"/>
      <c r="AY303" s="267"/>
      <c r="AZ303" s="255" t="s">
        <v>164</v>
      </c>
      <c r="BA303" s="75"/>
      <c r="BB303" s="266"/>
      <c r="BC303" s="342"/>
    </row>
    <row r="304" spans="1:55" ht="12.75" x14ac:dyDescent="0.25">
      <c r="A304" s="401">
        <v>5</v>
      </c>
      <c r="B304" s="250" t="s">
        <v>11</v>
      </c>
      <c r="C304" s="205" t="s">
        <v>221</v>
      </c>
      <c r="D304" s="258"/>
      <c r="E304" s="259">
        <v>3</v>
      </c>
      <c r="F304" s="75">
        <v>16</v>
      </c>
      <c r="G304" s="290"/>
      <c r="H304" s="260">
        <v>41456</v>
      </c>
      <c r="I304" s="261">
        <v>41172</v>
      </c>
      <c r="J304" s="201">
        <v>114950</v>
      </c>
      <c r="K304" s="262" t="s">
        <v>828</v>
      </c>
      <c r="L304" s="147" t="s">
        <v>798</v>
      </c>
      <c r="M304" s="147" t="s">
        <v>234</v>
      </c>
      <c r="N304" s="553">
        <v>60</v>
      </c>
      <c r="O304" s="553">
        <v>1944</v>
      </c>
      <c r="P304" s="553">
        <v>37.75</v>
      </c>
      <c r="Q304" s="263">
        <v>133</v>
      </c>
      <c r="R304" s="264">
        <v>4</v>
      </c>
      <c r="S304" s="148">
        <v>4.1417142857142855</v>
      </c>
      <c r="T304" s="402">
        <v>129.6</v>
      </c>
      <c r="U304" s="250">
        <v>50</v>
      </c>
      <c r="V304" s="250">
        <v>50</v>
      </c>
      <c r="W304" s="250">
        <v>6</v>
      </c>
      <c r="X304" s="250">
        <v>1</v>
      </c>
      <c r="Y304" s="575">
        <v>258.85714285714283</v>
      </c>
      <c r="Z304" s="575">
        <v>43.142857142857146</v>
      </c>
      <c r="AA304" s="574">
        <v>297.68571428571425</v>
      </c>
      <c r="AB304" s="573">
        <v>49.614285714285714</v>
      </c>
      <c r="AC304" s="403"/>
      <c r="AD304" s="452">
        <v>41281</v>
      </c>
      <c r="AE304" s="335">
        <v>41295</v>
      </c>
      <c r="AF304" s="335">
        <v>41311</v>
      </c>
      <c r="AH304" s="335">
        <v>41325</v>
      </c>
      <c r="AJ304" s="335">
        <v>41341</v>
      </c>
      <c r="AK304" s="335">
        <v>41461</v>
      </c>
      <c r="AL304" s="335">
        <v>41401</v>
      </c>
      <c r="AM304" s="335">
        <v>41521</v>
      </c>
      <c r="AN304" s="77"/>
      <c r="AO304" s="78">
        <v>240</v>
      </c>
      <c r="AQ304" s="283">
        <v>0</v>
      </c>
      <c r="AR304" s="180">
        <v>0</v>
      </c>
      <c r="AS304" s="177"/>
      <c r="AT304" s="180"/>
      <c r="AU304" s="265"/>
      <c r="AV304" s="255" t="s">
        <v>798</v>
      </c>
      <c r="AW304" s="75"/>
      <c r="AX304" s="266"/>
      <c r="AY304" s="267"/>
      <c r="AZ304" s="255" t="s">
        <v>234</v>
      </c>
      <c r="BA304" s="75"/>
      <c r="BB304" s="266"/>
      <c r="BC304" s="342"/>
    </row>
    <row r="305" spans="1:55" ht="12.75" x14ac:dyDescent="0.25">
      <c r="A305" s="401">
        <v>5</v>
      </c>
      <c r="B305" s="250" t="s">
        <v>11</v>
      </c>
      <c r="C305" s="205" t="s">
        <v>315</v>
      </c>
      <c r="D305" s="258"/>
      <c r="E305" s="259">
        <v>10</v>
      </c>
      <c r="F305" s="75">
        <v>17</v>
      </c>
      <c r="G305" s="290"/>
      <c r="H305" s="260">
        <v>41426</v>
      </c>
      <c r="I305" s="261">
        <v>41177</v>
      </c>
      <c r="J305" s="201">
        <v>114981</v>
      </c>
      <c r="K305" s="262" t="s">
        <v>828</v>
      </c>
      <c r="L305" s="147" t="s">
        <v>165</v>
      </c>
      <c r="M305" s="147" t="s">
        <v>333</v>
      </c>
      <c r="N305" s="553">
        <v>60</v>
      </c>
      <c r="O305" s="553">
        <v>1944</v>
      </c>
      <c r="P305" s="553">
        <v>37.75</v>
      </c>
      <c r="Q305" s="263">
        <v>133</v>
      </c>
      <c r="R305" s="264">
        <v>10</v>
      </c>
      <c r="S305" s="148">
        <v>11.001428571428571</v>
      </c>
      <c r="T305" s="402">
        <v>324</v>
      </c>
      <c r="U305" s="250">
        <v>50</v>
      </c>
      <c r="V305" s="250">
        <v>50</v>
      </c>
      <c r="W305" s="250">
        <v>6</v>
      </c>
      <c r="X305" s="250">
        <v>1</v>
      </c>
      <c r="Y305" s="575">
        <v>647.14285714285711</v>
      </c>
      <c r="Z305" s="575">
        <v>107.85714285714286</v>
      </c>
      <c r="AA305" s="574">
        <v>744.21428571428567</v>
      </c>
      <c r="AB305" s="573">
        <v>124.03571428571428</v>
      </c>
      <c r="AC305" s="403"/>
      <c r="AD305" s="452">
        <v>41281</v>
      </c>
      <c r="AE305" s="335">
        <v>41295</v>
      </c>
      <c r="AF305" s="335">
        <v>41311</v>
      </c>
      <c r="AH305" s="335">
        <v>41325</v>
      </c>
      <c r="AJ305" s="335">
        <v>41341</v>
      </c>
      <c r="AK305" s="335">
        <v>41461</v>
      </c>
      <c r="AL305" s="335">
        <v>41401</v>
      </c>
      <c r="AM305" s="335">
        <v>41521</v>
      </c>
      <c r="AN305" s="77"/>
      <c r="AO305" s="78">
        <v>240</v>
      </c>
      <c r="AQ305" s="283">
        <v>0</v>
      </c>
      <c r="AR305" s="180">
        <v>0</v>
      </c>
      <c r="AS305" s="177"/>
      <c r="AT305" s="180"/>
      <c r="AU305" s="265"/>
      <c r="AV305" s="255" t="s">
        <v>165</v>
      </c>
      <c r="AW305" s="75"/>
      <c r="AX305" s="266"/>
      <c r="AY305" s="267"/>
      <c r="AZ305" s="255" t="s">
        <v>333</v>
      </c>
      <c r="BA305" s="75"/>
      <c r="BB305" s="266"/>
      <c r="BC305" s="342"/>
    </row>
    <row r="306" spans="1:55" ht="12.75" x14ac:dyDescent="0.25">
      <c r="A306" s="257">
        <v>5</v>
      </c>
      <c r="B306" s="233" t="s">
        <v>25</v>
      </c>
      <c r="C306" s="234" t="s">
        <v>401</v>
      </c>
      <c r="D306" s="235"/>
      <c r="E306" s="236">
        <v>30</v>
      </c>
      <c r="F306" s="237">
        <v>12</v>
      </c>
      <c r="G306" s="291"/>
      <c r="H306" s="238">
        <v>41456</v>
      </c>
      <c r="I306" s="239">
        <v>41173</v>
      </c>
      <c r="J306" s="240">
        <v>114959</v>
      </c>
      <c r="K306" s="241"/>
      <c r="L306" s="242" t="s">
        <v>404</v>
      </c>
      <c r="M306" s="242" t="s">
        <v>410</v>
      </c>
      <c r="N306" s="559">
        <v>60</v>
      </c>
      <c r="O306" s="559">
        <v>1944</v>
      </c>
      <c r="P306" s="559">
        <v>37.75</v>
      </c>
      <c r="Q306" s="263">
        <v>134</v>
      </c>
      <c r="R306" s="243">
        <v>36</v>
      </c>
      <c r="S306" s="148">
        <v>27.956571428571422</v>
      </c>
      <c r="T306" s="149">
        <v>1166.4000000000001</v>
      </c>
      <c r="U306" s="233">
        <v>50</v>
      </c>
      <c r="V306" s="233">
        <v>50</v>
      </c>
      <c r="W306" s="233">
        <v>6</v>
      </c>
      <c r="X306" s="233">
        <v>1</v>
      </c>
      <c r="Y306" s="573">
        <v>2329.7142857142853</v>
      </c>
      <c r="Z306" s="573">
        <v>388.28571428571422</v>
      </c>
      <c r="AA306" s="574">
        <v>2679.1714285714279</v>
      </c>
      <c r="AB306" s="573">
        <v>446.5285714285713</v>
      </c>
      <c r="AC306" s="152" t="s">
        <v>829</v>
      </c>
      <c r="AD306" s="334">
        <v>41294</v>
      </c>
      <c r="AE306" s="335">
        <v>41308</v>
      </c>
      <c r="AF306" s="335">
        <v>41324</v>
      </c>
      <c r="AH306" s="335">
        <v>41338</v>
      </c>
      <c r="AJ306" s="335">
        <v>41354</v>
      </c>
      <c r="AK306" s="335">
        <v>41474</v>
      </c>
      <c r="AL306" s="335">
        <v>41414</v>
      </c>
      <c r="AM306" s="335">
        <v>41534</v>
      </c>
      <c r="AN306" s="77"/>
      <c r="AO306" s="78">
        <v>240</v>
      </c>
      <c r="AQ306" s="153"/>
      <c r="AR306" s="180" t="s">
        <v>831</v>
      </c>
      <c r="AS306" s="330"/>
      <c r="AT306" s="244"/>
      <c r="AU306" s="245"/>
      <c r="AV306" s="246" t="s">
        <v>404</v>
      </c>
      <c r="AW306" s="237"/>
      <c r="AX306" s="247"/>
      <c r="AY306" s="248"/>
      <c r="AZ306" s="246" t="s">
        <v>410</v>
      </c>
      <c r="BA306" s="237"/>
      <c r="BB306" s="247"/>
      <c r="BC306" s="276"/>
    </row>
    <row r="307" spans="1:55" ht="12.75" x14ac:dyDescent="0.25">
      <c r="A307" s="401">
        <v>5</v>
      </c>
      <c r="B307" s="250" t="s">
        <v>25</v>
      </c>
      <c r="C307" s="205" t="s">
        <v>697</v>
      </c>
      <c r="D307" s="258"/>
      <c r="E307" s="259">
        <v>20</v>
      </c>
      <c r="F307" s="75">
        <v>12</v>
      </c>
      <c r="G307" s="290">
        <v>0.5</v>
      </c>
      <c r="H307" s="238">
        <v>41456</v>
      </c>
      <c r="I307" s="239">
        <v>41173</v>
      </c>
      <c r="J307" s="201">
        <v>114960</v>
      </c>
      <c r="K307" s="262"/>
      <c r="L307" s="147" t="s">
        <v>698</v>
      </c>
      <c r="M307" s="147" t="s">
        <v>699</v>
      </c>
      <c r="N307" s="553">
        <v>60</v>
      </c>
      <c r="O307" s="553">
        <v>1944</v>
      </c>
      <c r="P307" s="553">
        <v>37.75</v>
      </c>
      <c r="Q307" s="263">
        <v>134</v>
      </c>
      <c r="R307" s="264">
        <v>24</v>
      </c>
      <c r="S307" s="148">
        <v>18.637714285714281</v>
      </c>
      <c r="T307" s="402">
        <v>777.6</v>
      </c>
      <c r="U307" s="250">
        <v>50</v>
      </c>
      <c r="V307" s="250">
        <v>50</v>
      </c>
      <c r="W307" s="250">
        <v>6</v>
      </c>
      <c r="X307" s="250">
        <v>1</v>
      </c>
      <c r="Y307" s="575">
        <v>1553.1428571428569</v>
      </c>
      <c r="Z307" s="575">
        <v>258.85714285714289</v>
      </c>
      <c r="AA307" s="574">
        <v>3572.2285714285704</v>
      </c>
      <c r="AB307" s="573">
        <v>297.68571428571431</v>
      </c>
      <c r="AC307" s="403"/>
      <c r="AD307" s="334">
        <v>41294</v>
      </c>
      <c r="AE307" s="335">
        <v>41308</v>
      </c>
      <c r="AF307" s="335">
        <v>41324</v>
      </c>
      <c r="AH307" s="335">
        <v>41338</v>
      </c>
      <c r="AJ307" s="335">
        <v>41354</v>
      </c>
      <c r="AK307" s="335">
        <v>41474</v>
      </c>
      <c r="AL307" s="335">
        <v>41414</v>
      </c>
      <c r="AM307" s="335">
        <v>41534</v>
      </c>
      <c r="AN307" s="77"/>
      <c r="AO307" s="78">
        <v>240</v>
      </c>
      <c r="AQ307" s="283">
        <v>0</v>
      </c>
      <c r="AR307" s="180">
        <v>0</v>
      </c>
      <c r="AS307" s="177"/>
      <c r="AT307" s="180"/>
      <c r="AU307" s="265"/>
      <c r="AV307" s="255" t="s">
        <v>698</v>
      </c>
      <c r="AW307" s="75"/>
      <c r="AX307" s="266"/>
      <c r="AY307" s="267"/>
      <c r="AZ307" s="255" t="s">
        <v>699</v>
      </c>
      <c r="BA307" s="75"/>
      <c r="BB307" s="266"/>
      <c r="BC307" s="342"/>
    </row>
    <row r="308" spans="1:55" ht="12.75" x14ac:dyDescent="0.25">
      <c r="A308" s="257">
        <v>5</v>
      </c>
      <c r="B308" s="233" t="s">
        <v>11</v>
      </c>
      <c r="C308" s="234" t="s">
        <v>823</v>
      </c>
      <c r="D308" s="235"/>
      <c r="E308" s="236">
        <v>22</v>
      </c>
      <c r="F308" s="237">
        <v>7</v>
      </c>
      <c r="G308" s="291"/>
      <c r="H308" s="238">
        <v>41456</v>
      </c>
      <c r="I308" s="239">
        <v>41177</v>
      </c>
      <c r="J308" s="240">
        <v>114975</v>
      </c>
      <c r="K308" s="241" t="s">
        <v>828</v>
      </c>
      <c r="L308" s="242" t="s">
        <v>788</v>
      </c>
      <c r="M308" s="242" t="s">
        <v>824</v>
      </c>
      <c r="N308" s="559">
        <v>60</v>
      </c>
      <c r="O308" s="559">
        <v>1944</v>
      </c>
      <c r="P308" s="559">
        <v>37.75</v>
      </c>
      <c r="Q308" s="263">
        <v>135</v>
      </c>
      <c r="R308" s="243">
        <v>48</v>
      </c>
      <c r="S308" s="148">
        <v>21.743999999999996</v>
      </c>
      <c r="T308" s="149">
        <v>1555.2</v>
      </c>
      <c r="U308" s="233">
        <v>50</v>
      </c>
      <c r="V308" s="233">
        <v>50</v>
      </c>
      <c r="W308" s="233">
        <v>6</v>
      </c>
      <c r="X308" s="233">
        <v>1</v>
      </c>
      <c r="Y308" s="573">
        <v>3106.2857142857138</v>
      </c>
      <c r="Z308" s="573">
        <v>517.71428571428567</v>
      </c>
      <c r="AA308" s="574">
        <v>3572.2285714285704</v>
      </c>
      <c r="AB308" s="573">
        <v>595.37142857142851</v>
      </c>
      <c r="AC308" s="152" t="s">
        <v>830</v>
      </c>
      <c r="AD308" s="460">
        <v>41208</v>
      </c>
      <c r="AE308" s="335">
        <v>41222</v>
      </c>
      <c r="AF308" s="335">
        <v>41238</v>
      </c>
      <c r="AH308" s="335">
        <v>41252</v>
      </c>
      <c r="AJ308" s="335">
        <v>41268</v>
      </c>
      <c r="AK308" s="335">
        <v>41388</v>
      </c>
      <c r="AL308" s="335">
        <v>41328</v>
      </c>
      <c r="AM308" s="335">
        <v>41448</v>
      </c>
      <c r="AN308" s="77"/>
      <c r="AO308" s="78">
        <v>240</v>
      </c>
      <c r="AQ308" s="153"/>
      <c r="AR308" s="180" t="s">
        <v>831</v>
      </c>
      <c r="AS308" s="330"/>
      <c r="AT308" s="244"/>
      <c r="AU308" s="245"/>
      <c r="AV308" s="246" t="s">
        <v>788</v>
      </c>
      <c r="AW308" s="237"/>
      <c r="AX308" s="247"/>
      <c r="AY308" s="248"/>
      <c r="AZ308" s="246" t="s">
        <v>824</v>
      </c>
      <c r="BA308" s="237"/>
      <c r="BB308" s="247"/>
      <c r="BC308" s="276"/>
    </row>
    <row r="309" spans="1:55" ht="12.75" x14ac:dyDescent="0.25">
      <c r="A309" s="401">
        <v>5</v>
      </c>
      <c r="B309" s="250" t="s">
        <v>11</v>
      </c>
      <c r="C309" s="205" t="s">
        <v>661</v>
      </c>
      <c r="D309" s="258"/>
      <c r="E309" s="259">
        <v>12</v>
      </c>
      <c r="F309" s="75">
        <v>15</v>
      </c>
      <c r="G309" s="290"/>
      <c r="H309" s="238">
        <v>41365</v>
      </c>
      <c r="I309" s="239">
        <v>41177</v>
      </c>
      <c r="J309" s="201">
        <v>114977</v>
      </c>
      <c r="K309" s="262" t="s">
        <v>828</v>
      </c>
      <c r="L309" s="147" t="s">
        <v>662</v>
      </c>
      <c r="M309" s="147" t="s">
        <v>663</v>
      </c>
      <c r="N309" s="553">
        <v>60</v>
      </c>
      <c r="O309" s="553">
        <v>1944</v>
      </c>
      <c r="P309" s="553">
        <v>37.75</v>
      </c>
      <c r="Q309" s="263">
        <v>135</v>
      </c>
      <c r="R309" s="264">
        <v>12</v>
      </c>
      <c r="S309" s="148">
        <v>11.648571428571428</v>
      </c>
      <c r="T309" s="402">
        <v>388.8</v>
      </c>
      <c r="U309" s="250">
        <v>50</v>
      </c>
      <c r="V309" s="250">
        <v>50</v>
      </c>
      <c r="W309" s="250">
        <v>6</v>
      </c>
      <c r="X309" s="250">
        <v>1</v>
      </c>
      <c r="Y309" s="575">
        <v>776.57142857142844</v>
      </c>
      <c r="Z309" s="575">
        <v>129.42857142857144</v>
      </c>
      <c r="AA309" s="574">
        <v>893.05714285714259</v>
      </c>
      <c r="AB309" s="573">
        <v>148.84285714285716</v>
      </c>
      <c r="AC309" s="403"/>
      <c r="AD309" s="460">
        <v>41208</v>
      </c>
      <c r="AE309" s="335">
        <v>41222</v>
      </c>
      <c r="AF309" s="335">
        <v>41238</v>
      </c>
      <c r="AH309" s="335">
        <v>41252</v>
      </c>
      <c r="AJ309" s="335">
        <v>41268</v>
      </c>
      <c r="AK309" s="335">
        <v>41388</v>
      </c>
      <c r="AL309" s="335">
        <v>41328</v>
      </c>
      <c r="AM309" s="335">
        <v>41448</v>
      </c>
      <c r="AN309" s="77"/>
      <c r="AO309" s="78">
        <v>240</v>
      </c>
      <c r="AQ309" s="283">
        <v>0</v>
      </c>
      <c r="AR309" s="180">
        <v>0</v>
      </c>
      <c r="AS309" s="177"/>
      <c r="AT309" s="180"/>
      <c r="AU309" s="265"/>
      <c r="AV309" s="255" t="s">
        <v>662</v>
      </c>
      <c r="AW309" s="75"/>
      <c r="AX309" s="266"/>
      <c r="AY309" s="267"/>
      <c r="AZ309" s="255" t="s">
        <v>663</v>
      </c>
      <c r="BA309" s="75"/>
      <c r="BB309" s="266"/>
      <c r="BC309" s="342"/>
    </row>
    <row r="310" spans="1:55" ht="12.75" x14ac:dyDescent="0.25">
      <c r="A310" s="257">
        <v>5</v>
      </c>
      <c r="B310" s="233" t="s">
        <v>11</v>
      </c>
      <c r="C310" s="491" t="s">
        <v>810</v>
      </c>
      <c r="D310" s="491"/>
      <c r="E310" s="259">
        <v>19</v>
      </c>
      <c r="F310" s="492">
        <v>10</v>
      </c>
      <c r="G310" s="493"/>
      <c r="H310" s="260">
        <v>41456</v>
      </c>
      <c r="I310" s="494">
        <v>41172</v>
      </c>
      <c r="J310" s="495">
        <v>114956</v>
      </c>
      <c r="K310" s="496" t="s">
        <v>828</v>
      </c>
      <c r="L310" s="496" t="s">
        <v>811</v>
      </c>
      <c r="M310" s="52" t="s">
        <v>156</v>
      </c>
      <c r="N310" s="559">
        <v>40</v>
      </c>
      <c r="O310" s="559">
        <v>1296</v>
      </c>
      <c r="P310" s="559">
        <v>37.75</v>
      </c>
      <c r="Q310" s="263">
        <v>136</v>
      </c>
      <c r="R310" s="243">
        <v>30</v>
      </c>
      <c r="S310" s="148">
        <v>19.414285714285715</v>
      </c>
      <c r="T310" s="149">
        <v>972</v>
      </c>
      <c r="U310" s="233">
        <v>50</v>
      </c>
      <c r="V310" s="233">
        <v>50</v>
      </c>
      <c r="W310" s="233">
        <v>6</v>
      </c>
      <c r="X310" s="233">
        <v>1</v>
      </c>
      <c r="Y310" s="573">
        <v>1941.4285714285713</v>
      </c>
      <c r="Z310" s="573">
        <v>323.57142857142856</v>
      </c>
      <c r="AA310" s="574">
        <v>2232.6428571428569</v>
      </c>
      <c r="AB310" s="573">
        <v>372.10714285714283</v>
      </c>
      <c r="AC310" s="152" t="s">
        <v>830</v>
      </c>
      <c r="AD310" s="334">
        <v>41195</v>
      </c>
      <c r="AE310" s="335">
        <v>41209</v>
      </c>
      <c r="AF310" s="335">
        <v>41225</v>
      </c>
      <c r="AH310" s="335">
        <v>41239</v>
      </c>
      <c r="AJ310" s="335">
        <v>41255</v>
      </c>
      <c r="AK310" s="335">
        <v>41375</v>
      </c>
      <c r="AL310" s="335">
        <v>41315</v>
      </c>
      <c r="AM310" s="335">
        <v>41435</v>
      </c>
      <c r="AN310" s="77"/>
      <c r="AO310" s="78">
        <v>240</v>
      </c>
      <c r="AQ310" s="153"/>
      <c r="AR310" s="180" t="s">
        <v>831</v>
      </c>
      <c r="AS310" s="330"/>
      <c r="AT310" s="244"/>
      <c r="AU310" s="245"/>
      <c r="AV310" s="246" t="s">
        <v>811</v>
      </c>
      <c r="AW310" s="237"/>
      <c r="AX310" s="247"/>
      <c r="AY310" s="248"/>
      <c r="AZ310" s="246" t="s">
        <v>156</v>
      </c>
      <c r="BA310" s="237"/>
      <c r="BB310" s="247"/>
      <c r="BC310" s="276"/>
    </row>
    <row r="311" spans="1:55" ht="12.75" x14ac:dyDescent="0.25">
      <c r="A311" s="401">
        <v>5</v>
      </c>
      <c r="B311" s="250" t="s">
        <v>11</v>
      </c>
      <c r="C311" s="205" t="s">
        <v>51</v>
      </c>
      <c r="D311" s="258"/>
      <c r="E311" s="259">
        <v>10</v>
      </c>
      <c r="F311" s="75">
        <v>16</v>
      </c>
      <c r="G311" s="290"/>
      <c r="H311" s="260">
        <v>41426</v>
      </c>
      <c r="I311" s="261">
        <v>41177</v>
      </c>
      <c r="J311" s="201">
        <v>114980</v>
      </c>
      <c r="K311" s="262" t="s">
        <v>828</v>
      </c>
      <c r="L311" s="147" t="s">
        <v>162</v>
      </c>
      <c r="M311" s="147" t="s">
        <v>159</v>
      </c>
      <c r="N311" s="553">
        <v>40</v>
      </c>
      <c r="O311" s="553">
        <v>1296</v>
      </c>
      <c r="P311" s="553">
        <v>37.75</v>
      </c>
      <c r="Q311" s="263">
        <v>136</v>
      </c>
      <c r="R311" s="264">
        <v>10</v>
      </c>
      <c r="S311" s="148">
        <v>10.354285714285714</v>
      </c>
      <c r="T311" s="402">
        <v>324</v>
      </c>
      <c r="U311" s="250">
        <v>50</v>
      </c>
      <c r="V311" s="250">
        <v>50</v>
      </c>
      <c r="W311" s="250">
        <v>6</v>
      </c>
      <c r="X311" s="250">
        <v>1</v>
      </c>
      <c r="Y311" s="575">
        <v>647.14285714285711</v>
      </c>
      <c r="Z311" s="575">
        <v>107.85714285714286</v>
      </c>
      <c r="AA311" s="574">
        <v>744.21428571428567</v>
      </c>
      <c r="AB311" s="573">
        <v>124.03571428571428</v>
      </c>
      <c r="AC311" s="403"/>
      <c r="AD311" s="334">
        <v>41195</v>
      </c>
      <c r="AE311" s="335">
        <v>41209</v>
      </c>
      <c r="AF311" s="335">
        <v>41225</v>
      </c>
      <c r="AH311" s="335">
        <v>41239</v>
      </c>
      <c r="AJ311" s="335">
        <v>41255</v>
      </c>
      <c r="AK311" s="335">
        <v>41375</v>
      </c>
      <c r="AL311" s="335">
        <v>41315</v>
      </c>
      <c r="AM311" s="335">
        <v>41435</v>
      </c>
      <c r="AN311" s="77"/>
      <c r="AO311" s="78">
        <v>240</v>
      </c>
      <c r="AQ311" s="283">
        <v>0</v>
      </c>
      <c r="AR311" s="180">
        <v>0</v>
      </c>
      <c r="AS311" s="177"/>
      <c r="AT311" s="180"/>
      <c r="AU311" s="265"/>
      <c r="AV311" s="255" t="s">
        <v>162</v>
      </c>
      <c r="AW311" s="75"/>
      <c r="AX311" s="266"/>
      <c r="AY311" s="267"/>
      <c r="AZ311" s="255" t="s">
        <v>159</v>
      </c>
      <c r="BA311" s="75"/>
      <c r="BB311" s="266"/>
      <c r="BC311" s="342"/>
    </row>
    <row r="312" spans="1:55" ht="12.75" x14ac:dyDescent="0.25">
      <c r="A312" s="104">
        <v>6</v>
      </c>
      <c r="B312" s="35" t="s">
        <v>790</v>
      </c>
      <c r="C312" s="35" t="s">
        <v>45</v>
      </c>
      <c r="D312" s="36"/>
      <c r="E312" s="37">
        <v>2013</v>
      </c>
      <c r="F312" s="38"/>
      <c r="G312" s="287"/>
      <c r="H312" s="39"/>
      <c r="I312" s="40"/>
      <c r="J312" s="200"/>
      <c r="K312" s="41"/>
      <c r="L312" s="41"/>
      <c r="M312" s="41"/>
      <c r="N312" s="552"/>
      <c r="O312" s="552"/>
      <c r="P312" s="552"/>
      <c r="Q312" s="133"/>
      <c r="R312" s="42"/>
      <c r="S312" s="43"/>
      <c r="T312" s="44"/>
      <c r="U312" s="42"/>
      <c r="V312" s="42"/>
      <c r="W312" s="45"/>
      <c r="X312" s="45"/>
      <c r="Y312" s="572"/>
      <c r="Z312" s="572"/>
      <c r="AA312" s="572"/>
      <c r="AB312" s="572"/>
      <c r="AC312" s="46"/>
      <c r="AD312" s="332"/>
      <c r="AE312" s="333"/>
      <c r="AF312" s="333"/>
      <c r="AH312" s="333"/>
      <c r="AJ312" s="333"/>
      <c r="AK312" s="333"/>
      <c r="AL312" s="333"/>
      <c r="AM312" s="333"/>
      <c r="AN312" s="333"/>
      <c r="AO312" s="336"/>
      <c r="AQ312" s="38"/>
      <c r="AR312" s="179" t="s">
        <v>831</v>
      </c>
      <c r="AS312" s="327"/>
      <c r="AT312" s="179"/>
      <c r="AU312" s="42"/>
      <c r="AV312" s="181"/>
      <c r="AW312" s="42"/>
      <c r="AX312" s="42"/>
      <c r="AY312" s="47"/>
      <c r="AZ312" s="181"/>
      <c r="BA312" s="42"/>
      <c r="BB312" s="42"/>
      <c r="BC312" s="47"/>
    </row>
    <row r="313" spans="1:55" ht="12.75" x14ac:dyDescent="0.25">
      <c r="A313" s="232">
        <v>6</v>
      </c>
      <c r="B313" s="233"/>
      <c r="C313" s="234"/>
      <c r="D313" s="235"/>
      <c r="E313" s="236"/>
      <c r="F313" s="237"/>
      <c r="G313" s="291"/>
      <c r="H313" s="238"/>
      <c r="I313" s="239"/>
      <c r="J313" s="240"/>
      <c r="K313" s="241"/>
      <c r="L313" s="242"/>
      <c r="M313" s="242"/>
      <c r="N313" s="559">
        <v>40</v>
      </c>
      <c r="O313" s="559">
        <v>1296</v>
      </c>
      <c r="P313" s="559">
        <v>37.75</v>
      </c>
      <c r="Q313" s="263">
        <v>111</v>
      </c>
      <c r="R313" s="243">
        <v>40</v>
      </c>
      <c r="S313" s="148">
        <v>0</v>
      </c>
      <c r="T313" s="149">
        <v>1296</v>
      </c>
      <c r="U313" s="233">
        <v>50</v>
      </c>
      <c r="V313" s="233">
        <v>50</v>
      </c>
      <c r="W313" s="233">
        <v>7</v>
      </c>
      <c r="X313" s="233">
        <v>1</v>
      </c>
      <c r="Y313" s="573">
        <v>2642.5</v>
      </c>
      <c r="Z313" s="573">
        <v>377.5</v>
      </c>
      <c r="AA313" s="574">
        <v>3038.8749999999995</v>
      </c>
      <c r="AB313" s="573">
        <v>434.12499999999994</v>
      </c>
      <c r="AC313" s="152" t="s">
        <v>829</v>
      </c>
      <c r="AD313" s="334"/>
      <c r="AE313" s="335"/>
      <c r="AF313" s="335"/>
      <c r="AH313" s="335"/>
      <c r="AJ313" s="335"/>
      <c r="AK313" s="335"/>
      <c r="AL313" s="335"/>
      <c r="AM313" s="335"/>
      <c r="AN313" s="335"/>
      <c r="AO313" s="338"/>
      <c r="AQ313" s="153"/>
      <c r="AR313" s="180" t="s">
        <v>831</v>
      </c>
      <c r="AS313" s="330"/>
      <c r="AT313" s="244"/>
      <c r="AU313" s="245"/>
      <c r="AV313" s="246">
        <v>0</v>
      </c>
      <c r="AW313" s="237"/>
      <c r="AX313" s="247"/>
      <c r="AY313" s="248"/>
      <c r="AZ313" s="246">
        <v>0</v>
      </c>
      <c r="BA313" s="237"/>
      <c r="BB313" s="247"/>
      <c r="BC313" s="276"/>
    </row>
    <row r="314" spans="1:55" ht="12.75" x14ac:dyDescent="0.25">
      <c r="A314" s="401">
        <v>6</v>
      </c>
      <c r="B314" s="250"/>
      <c r="C314" s="205"/>
      <c r="D314" s="258"/>
      <c r="E314" s="259"/>
      <c r="F314" s="75"/>
      <c r="G314" s="290"/>
      <c r="H314" s="260"/>
      <c r="I314" s="261"/>
      <c r="J314" s="201"/>
      <c r="K314" s="262"/>
      <c r="L314" s="147"/>
      <c r="M314" s="147"/>
      <c r="N314" s="553">
        <v>60</v>
      </c>
      <c r="O314" s="553">
        <v>1944</v>
      </c>
      <c r="P314" s="553">
        <v>37.75</v>
      </c>
      <c r="Q314" s="263">
        <v>112</v>
      </c>
      <c r="R314" s="264">
        <v>60</v>
      </c>
      <c r="S314" s="148">
        <v>0</v>
      </c>
      <c r="T314" s="402">
        <v>1944</v>
      </c>
      <c r="U314" s="233">
        <v>50</v>
      </c>
      <c r="V314" s="233">
        <v>50</v>
      </c>
      <c r="W314" s="233">
        <v>7</v>
      </c>
      <c r="X314" s="233">
        <v>1</v>
      </c>
      <c r="Y314" s="575">
        <v>3963.75</v>
      </c>
      <c r="Z314" s="575">
        <v>566.25</v>
      </c>
      <c r="AA314" s="574">
        <v>4558.3125</v>
      </c>
      <c r="AB314" s="573">
        <v>651.1875</v>
      </c>
      <c r="AC314" s="403"/>
      <c r="AD314" s="488"/>
      <c r="AE314" s="489"/>
      <c r="AF314" s="489"/>
      <c r="AH314" s="489"/>
      <c r="AJ314" s="489"/>
      <c r="AK314" s="489"/>
      <c r="AL314" s="489"/>
      <c r="AM314" s="489"/>
      <c r="AN314" s="489"/>
      <c r="AO314" s="78"/>
      <c r="AQ314" s="283">
        <v>0</v>
      </c>
      <c r="AR314" s="180">
        <v>0</v>
      </c>
      <c r="AS314" s="177"/>
      <c r="AT314" s="180"/>
      <c r="AU314" s="265"/>
      <c r="AV314" s="255">
        <v>0</v>
      </c>
      <c r="AW314" s="75"/>
      <c r="AX314" s="266"/>
      <c r="AY314" s="267"/>
      <c r="AZ314" s="255">
        <v>0</v>
      </c>
      <c r="BA314" s="75"/>
      <c r="BB314" s="266"/>
      <c r="BC314" s="342"/>
    </row>
    <row r="315" spans="1:55" ht="12.75" x14ac:dyDescent="0.25">
      <c r="A315" s="401">
        <v>6</v>
      </c>
      <c r="B315" s="250"/>
      <c r="C315" s="205"/>
      <c r="D315" s="258"/>
      <c r="E315" s="259"/>
      <c r="F315" s="75"/>
      <c r="G315" s="290"/>
      <c r="H315" s="260"/>
      <c r="I315" s="261"/>
      <c r="J315" s="201"/>
      <c r="K315" s="262"/>
      <c r="L315" s="147"/>
      <c r="M315" s="147"/>
      <c r="N315" s="553">
        <v>60</v>
      </c>
      <c r="O315" s="553">
        <v>1944</v>
      </c>
      <c r="P315" s="553">
        <v>37.75</v>
      </c>
      <c r="Q315" s="263">
        <v>113</v>
      </c>
      <c r="R315" s="264">
        <v>60</v>
      </c>
      <c r="S315" s="148">
        <v>0</v>
      </c>
      <c r="T315" s="402">
        <v>1944</v>
      </c>
      <c r="U315" s="233">
        <v>50</v>
      </c>
      <c r="V315" s="233">
        <v>50</v>
      </c>
      <c r="W315" s="233">
        <v>7</v>
      </c>
      <c r="X315" s="233">
        <v>1</v>
      </c>
      <c r="Y315" s="575">
        <v>3963.75</v>
      </c>
      <c r="Z315" s="575">
        <v>566.25</v>
      </c>
      <c r="AA315" s="574">
        <v>4558.3125</v>
      </c>
      <c r="AB315" s="573">
        <v>651.1875</v>
      </c>
      <c r="AC315" s="403"/>
      <c r="AD315" s="488"/>
      <c r="AE315" s="489"/>
      <c r="AF315" s="489"/>
      <c r="AH315" s="489"/>
      <c r="AJ315" s="489"/>
      <c r="AK315" s="489"/>
      <c r="AL315" s="489"/>
      <c r="AM315" s="489"/>
      <c r="AN315" s="489"/>
      <c r="AO315" s="78"/>
      <c r="AQ315" s="283">
        <v>0</v>
      </c>
      <c r="AR315" s="180">
        <v>0</v>
      </c>
      <c r="AS315" s="177"/>
      <c r="AT315" s="180"/>
      <c r="AU315" s="265"/>
      <c r="AV315" s="255">
        <v>0</v>
      </c>
      <c r="AW315" s="75"/>
      <c r="AX315" s="266"/>
      <c r="AY315" s="267"/>
      <c r="AZ315" s="255">
        <v>0</v>
      </c>
      <c r="BA315" s="75"/>
      <c r="BB315" s="266"/>
      <c r="BC315" s="342"/>
    </row>
    <row r="316" spans="1:55" ht="12.75" x14ac:dyDescent="0.25">
      <c r="A316" s="401">
        <v>6</v>
      </c>
      <c r="B316" s="250"/>
      <c r="C316" s="205"/>
      <c r="D316" s="258"/>
      <c r="E316" s="259"/>
      <c r="F316" s="75"/>
      <c r="G316" s="290"/>
      <c r="H316" s="260"/>
      <c r="I316" s="261"/>
      <c r="J316" s="201"/>
      <c r="K316" s="262"/>
      <c r="L316" s="147"/>
      <c r="M316" s="147"/>
      <c r="N316" s="553">
        <v>60</v>
      </c>
      <c r="O316" s="553">
        <v>1944</v>
      </c>
      <c r="P316" s="553">
        <v>37.75</v>
      </c>
      <c r="Q316" s="263">
        <v>114</v>
      </c>
      <c r="R316" s="264">
        <v>60</v>
      </c>
      <c r="S316" s="148">
        <v>0</v>
      </c>
      <c r="T316" s="402">
        <v>1944</v>
      </c>
      <c r="U316" s="233">
        <v>50</v>
      </c>
      <c r="V316" s="233">
        <v>50</v>
      </c>
      <c r="W316" s="233">
        <v>7</v>
      </c>
      <c r="X316" s="233">
        <v>1</v>
      </c>
      <c r="Y316" s="575">
        <v>3963.75</v>
      </c>
      <c r="Z316" s="575">
        <v>566.25</v>
      </c>
      <c r="AA316" s="574">
        <v>4558.3125</v>
      </c>
      <c r="AB316" s="573">
        <v>651.1875</v>
      </c>
      <c r="AC316" s="403"/>
      <c r="AD316" s="488"/>
      <c r="AE316" s="489"/>
      <c r="AF316" s="489"/>
      <c r="AH316" s="489"/>
      <c r="AJ316" s="489"/>
      <c r="AK316" s="489"/>
      <c r="AL316" s="489"/>
      <c r="AM316" s="489"/>
      <c r="AN316" s="489"/>
      <c r="AO316" s="78"/>
      <c r="AQ316" s="283">
        <v>0</v>
      </c>
      <c r="AR316" s="180">
        <v>0</v>
      </c>
      <c r="AS316" s="177"/>
      <c r="AT316" s="180"/>
      <c r="AU316" s="265"/>
      <c r="AV316" s="255">
        <v>0</v>
      </c>
      <c r="AW316" s="75"/>
      <c r="AX316" s="266"/>
      <c r="AY316" s="267"/>
      <c r="AZ316" s="255">
        <v>0</v>
      </c>
      <c r="BA316" s="75"/>
      <c r="BB316" s="266"/>
      <c r="BC316" s="342"/>
    </row>
    <row r="317" spans="1:55" ht="12.75" x14ac:dyDescent="0.25">
      <c r="A317" s="401">
        <v>6</v>
      </c>
      <c r="B317" s="250"/>
      <c r="C317" s="205"/>
      <c r="D317" s="258"/>
      <c r="E317" s="259"/>
      <c r="F317" s="75"/>
      <c r="G317" s="290"/>
      <c r="H317" s="260"/>
      <c r="I317" s="261"/>
      <c r="J317" s="201"/>
      <c r="K317" s="262"/>
      <c r="L317" s="147"/>
      <c r="M317" s="147"/>
      <c r="N317" s="553">
        <v>60</v>
      </c>
      <c r="O317" s="553">
        <v>1944</v>
      </c>
      <c r="P317" s="553">
        <v>37.75</v>
      </c>
      <c r="Q317" s="263">
        <v>115</v>
      </c>
      <c r="R317" s="264">
        <v>60</v>
      </c>
      <c r="S317" s="148">
        <v>0</v>
      </c>
      <c r="T317" s="402">
        <v>1944</v>
      </c>
      <c r="U317" s="233">
        <v>50</v>
      </c>
      <c r="V317" s="233">
        <v>50</v>
      </c>
      <c r="W317" s="233">
        <v>7</v>
      </c>
      <c r="X317" s="233">
        <v>1</v>
      </c>
      <c r="Y317" s="575">
        <v>3963.75</v>
      </c>
      <c r="Z317" s="575">
        <v>566.25</v>
      </c>
      <c r="AA317" s="574">
        <v>4558.3125</v>
      </c>
      <c r="AB317" s="573">
        <v>651.1875</v>
      </c>
      <c r="AC317" s="403"/>
      <c r="AD317" s="488"/>
      <c r="AE317" s="489"/>
      <c r="AF317" s="489"/>
      <c r="AH317" s="489"/>
      <c r="AJ317" s="489"/>
      <c r="AK317" s="489"/>
      <c r="AL317" s="489"/>
      <c r="AM317" s="489"/>
      <c r="AN317" s="489"/>
      <c r="AO317" s="78"/>
      <c r="AQ317" s="283">
        <v>0</v>
      </c>
      <c r="AR317" s="180">
        <v>0</v>
      </c>
      <c r="AS317" s="177"/>
      <c r="AT317" s="180"/>
      <c r="AU317" s="265"/>
      <c r="AV317" s="255">
        <v>0</v>
      </c>
      <c r="AW317" s="75"/>
      <c r="AX317" s="266"/>
      <c r="AY317" s="267"/>
      <c r="AZ317" s="255">
        <v>0</v>
      </c>
      <c r="BA317" s="75"/>
      <c r="BB317" s="266"/>
      <c r="BC317" s="342"/>
    </row>
    <row r="318" spans="1:55" ht="12.75" x14ac:dyDescent="0.25">
      <c r="A318" s="401">
        <v>6</v>
      </c>
      <c r="B318" s="250" t="s">
        <v>25</v>
      </c>
      <c r="C318" s="205" t="s">
        <v>700</v>
      </c>
      <c r="D318" s="258">
        <v>2</v>
      </c>
      <c r="E318" s="259">
        <v>30</v>
      </c>
      <c r="F318" s="75">
        <v>12</v>
      </c>
      <c r="G318" s="290"/>
      <c r="H318" s="238">
        <v>41456</v>
      </c>
      <c r="I318" s="239">
        <v>41173</v>
      </c>
      <c r="J318" s="201"/>
      <c r="K318" s="262" t="s">
        <v>828</v>
      </c>
      <c r="L318" s="147" t="s">
        <v>701</v>
      </c>
      <c r="M318" s="147" t="s">
        <v>702</v>
      </c>
      <c r="N318" s="553">
        <v>40</v>
      </c>
      <c r="O318" s="553">
        <v>1296</v>
      </c>
      <c r="P318" s="553">
        <v>37.75</v>
      </c>
      <c r="Q318" s="263">
        <v>116</v>
      </c>
      <c r="R318" s="264">
        <v>40</v>
      </c>
      <c r="S318" s="148">
        <v>31.71</v>
      </c>
      <c r="T318" s="402">
        <v>1296</v>
      </c>
      <c r="U318" s="233">
        <v>50</v>
      </c>
      <c r="V318" s="233">
        <v>50</v>
      </c>
      <c r="W318" s="233">
        <v>7</v>
      </c>
      <c r="X318" s="233">
        <v>1</v>
      </c>
      <c r="Y318" s="575">
        <v>2642.5</v>
      </c>
      <c r="Z318" s="575">
        <v>377.5</v>
      </c>
      <c r="AA318" s="574">
        <v>3038.8749999999995</v>
      </c>
      <c r="AB318" s="573">
        <v>434.12499999999994</v>
      </c>
      <c r="AC318" s="403"/>
      <c r="AD318" s="452">
        <v>41192</v>
      </c>
      <c r="AE318" s="335">
        <v>41206</v>
      </c>
      <c r="AF318" s="335">
        <v>41222</v>
      </c>
      <c r="AH318" s="335">
        <v>41236</v>
      </c>
      <c r="AJ318" s="335">
        <v>41252</v>
      </c>
      <c r="AK318" s="335">
        <v>41372</v>
      </c>
      <c r="AL318" s="335">
        <v>41312</v>
      </c>
      <c r="AM318" s="335">
        <v>41432</v>
      </c>
      <c r="AN318" s="77"/>
      <c r="AO318" s="78">
        <v>240</v>
      </c>
      <c r="AQ318" s="283">
        <v>0</v>
      </c>
      <c r="AR318" s="180">
        <v>0</v>
      </c>
      <c r="AS318" s="177"/>
      <c r="AT318" s="180"/>
      <c r="AU318" s="265"/>
      <c r="AV318" s="255" t="s">
        <v>701</v>
      </c>
      <c r="AW318" s="75"/>
      <c r="AX318" s="266"/>
      <c r="AY318" s="267"/>
      <c r="AZ318" s="255" t="s">
        <v>702</v>
      </c>
      <c r="BA318" s="75"/>
      <c r="BB318" s="266"/>
      <c r="BC318" s="342"/>
    </row>
    <row r="319" spans="1:55" ht="12.75" x14ac:dyDescent="0.25">
      <c r="A319" s="401">
        <v>6</v>
      </c>
      <c r="B319" s="250"/>
      <c r="C319" s="205"/>
      <c r="D319" s="258"/>
      <c r="E319" s="259"/>
      <c r="F319" s="75"/>
      <c r="G319" s="290"/>
      <c r="H319" s="260"/>
      <c r="I319" s="261"/>
      <c r="J319" s="201"/>
      <c r="K319" s="262"/>
      <c r="L319" s="147"/>
      <c r="M319" s="147"/>
      <c r="N319" s="553">
        <v>40</v>
      </c>
      <c r="O319" s="553">
        <v>1296</v>
      </c>
      <c r="P319" s="553">
        <v>37.75</v>
      </c>
      <c r="Q319" s="263">
        <v>121</v>
      </c>
      <c r="R319" s="264">
        <v>40</v>
      </c>
      <c r="S319" s="148">
        <v>0</v>
      </c>
      <c r="T319" s="402">
        <v>1296</v>
      </c>
      <c r="U319" s="250">
        <v>50</v>
      </c>
      <c r="V319" s="250">
        <v>50</v>
      </c>
      <c r="W319" s="250">
        <v>7</v>
      </c>
      <c r="X319" s="250">
        <v>1</v>
      </c>
      <c r="Y319" s="575">
        <v>2642.5</v>
      </c>
      <c r="Z319" s="575">
        <v>377.5</v>
      </c>
      <c r="AA319" s="574">
        <v>3038.8749999999995</v>
      </c>
      <c r="AB319" s="573">
        <v>434.12499999999994</v>
      </c>
      <c r="AC319" s="403"/>
      <c r="AD319" s="488"/>
      <c r="AE319" s="489"/>
      <c r="AF319" s="489"/>
      <c r="AH319" s="489"/>
      <c r="AJ319" s="489"/>
      <c r="AK319" s="489"/>
      <c r="AL319" s="489"/>
      <c r="AM319" s="489"/>
      <c r="AN319" s="489"/>
      <c r="AO319" s="78"/>
      <c r="AQ319" s="283">
        <v>0</v>
      </c>
      <c r="AR319" s="180">
        <v>0</v>
      </c>
      <c r="AS319" s="177"/>
      <c r="AT319" s="180"/>
      <c r="AU319" s="265"/>
      <c r="AV319" s="255">
        <v>0</v>
      </c>
      <c r="AW319" s="75"/>
      <c r="AX319" s="266"/>
      <c r="AY319" s="267"/>
      <c r="AZ319" s="255">
        <v>0</v>
      </c>
      <c r="BA319" s="75"/>
      <c r="BB319" s="266"/>
      <c r="BC319" s="342"/>
    </row>
    <row r="320" spans="1:55" ht="12.75" x14ac:dyDescent="0.25">
      <c r="A320" s="401">
        <v>6</v>
      </c>
      <c r="B320" s="250"/>
      <c r="C320" s="205"/>
      <c r="D320" s="258"/>
      <c r="E320" s="259"/>
      <c r="F320" s="75"/>
      <c r="G320" s="290"/>
      <c r="H320" s="260"/>
      <c r="I320" s="261"/>
      <c r="J320" s="201"/>
      <c r="K320" s="262"/>
      <c r="L320" s="147"/>
      <c r="M320" s="147"/>
      <c r="N320" s="553">
        <v>60</v>
      </c>
      <c r="O320" s="553">
        <v>1944</v>
      </c>
      <c r="P320" s="553">
        <v>37.75</v>
      </c>
      <c r="Q320" s="263">
        <v>122</v>
      </c>
      <c r="R320" s="264">
        <v>60</v>
      </c>
      <c r="S320" s="148">
        <v>0</v>
      </c>
      <c r="T320" s="402">
        <v>1944</v>
      </c>
      <c r="U320" s="233">
        <v>50</v>
      </c>
      <c r="V320" s="233">
        <v>50</v>
      </c>
      <c r="W320" s="233">
        <v>7</v>
      </c>
      <c r="X320" s="233">
        <v>1</v>
      </c>
      <c r="Y320" s="575">
        <v>3963.75</v>
      </c>
      <c r="Z320" s="575">
        <v>566.25</v>
      </c>
      <c r="AA320" s="574">
        <v>4558.3125</v>
      </c>
      <c r="AB320" s="573">
        <v>651.1875</v>
      </c>
      <c r="AC320" s="403"/>
      <c r="AD320" s="488"/>
      <c r="AE320" s="489"/>
      <c r="AF320" s="489"/>
      <c r="AH320" s="489"/>
      <c r="AJ320" s="489"/>
      <c r="AK320" s="489"/>
      <c r="AL320" s="489"/>
      <c r="AM320" s="489"/>
      <c r="AN320" s="489"/>
      <c r="AO320" s="78"/>
      <c r="AQ320" s="283">
        <v>0</v>
      </c>
      <c r="AR320" s="180">
        <v>0</v>
      </c>
      <c r="AS320" s="177"/>
      <c r="AT320" s="180"/>
      <c r="AU320" s="265"/>
      <c r="AV320" s="255">
        <v>0</v>
      </c>
      <c r="AW320" s="75"/>
      <c r="AX320" s="266"/>
      <c r="AY320" s="267"/>
      <c r="AZ320" s="255">
        <v>0</v>
      </c>
      <c r="BA320" s="75"/>
      <c r="BB320" s="266"/>
      <c r="BC320" s="342"/>
    </row>
    <row r="321" spans="1:55" ht="12.75" x14ac:dyDescent="0.25">
      <c r="A321" s="401">
        <v>6</v>
      </c>
      <c r="B321" s="250"/>
      <c r="C321" s="205"/>
      <c r="D321" s="258"/>
      <c r="E321" s="259"/>
      <c r="F321" s="75"/>
      <c r="G321" s="290"/>
      <c r="H321" s="260"/>
      <c r="I321" s="261"/>
      <c r="J321" s="201"/>
      <c r="K321" s="262"/>
      <c r="L321" s="147"/>
      <c r="M321" s="147"/>
      <c r="N321" s="553">
        <v>60</v>
      </c>
      <c r="O321" s="553">
        <v>1944</v>
      </c>
      <c r="P321" s="553">
        <v>37.75</v>
      </c>
      <c r="Q321" s="263">
        <v>123</v>
      </c>
      <c r="R321" s="264">
        <v>60</v>
      </c>
      <c r="S321" s="148">
        <v>0</v>
      </c>
      <c r="T321" s="402">
        <v>1944</v>
      </c>
      <c r="U321" s="233">
        <v>50</v>
      </c>
      <c r="V321" s="233">
        <v>50</v>
      </c>
      <c r="W321" s="233">
        <v>7</v>
      </c>
      <c r="X321" s="233">
        <v>1</v>
      </c>
      <c r="Y321" s="575">
        <v>3963.75</v>
      </c>
      <c r="Z321" s="575">
        <v>566.25</v>
      </c>
      <c r="AA321" s="574">
        <v>4558.3125</v>
      </c>
      <c r="AB321" s="573">
        <v>651.1875</v>
      </c>
      <c r="AC321" s="403"/>
      <c r="AD321" s="488"/>
      <c r="AE321" s="489"/>
      <c r="AF321" s="489"/>
      <c r="AH321" s="489"/>
      <c r="AJ321" s="489"/>
      <c r="AK321" s="489"/>
      <c r="AL321" s="489"/>
      <c r="AM321" s="489"/>
      <c r="AN321" s="489"/>
      <c r="AO321" s="78"/>
      <c r="AQ321" s="283">
        <v>0</v>
      </c>
      <c r="AR321" s="180">
        <v>0</v>
      </c>
      <c r="AS321" s="177"/>
      <c r="AT321" s="180"/>
      <c r="AU321" s="265"/>
      <c r="AV321" s="255">
        <v>0</v>
      </c>
      <c r="AW321" s="75"/>
      <c r="AX321" s="266"/>
      <c r="AY321" s="267"/>
      <c r="AZ321" s="255">
        <v>0</v>
      </c>
      <c r="BA321" s="75"/>
      <c r="BB321" s="266"/>
      <c r="BC321" s="342"/>
    </row>
    <row r="322" spans="1:55" ht="12.75" x14ac:dyDescent="0.25">
      <c r="A322" s="401">
        <v>6</v>
      </c>
      <c r="B322" s="250"/>
      <c r="C322" s="205"/>
      <c r="D322" s="258"/>
      <c r="E322" s="259"/>
      <c r="F322" s="75"/>
      <c r="G322" s="290"/>
      <c r="H322" s="260"/>
      <c r="I322" s="261"/>
      <c r="J322" s="201"/>
      <c r="K322" s="262"/>
      <c r="L322" s="147"/>
      <c r="M322" s="147"/>
      <c r="N322" s="553">
        <v>60</v>
      </c>
      <c r="O322" s="553">
        <v>1944</v>
      </c>
      <c r="P322" s="553">
        <v>37.75</v>
      </c>
      <c r="Q322" s="263">
        <v>124</v>
      </c>
      <c r="R322" s="264">
        <v>60</v>
      </c>
      <c r="S322" s="148">
        <v>0</v>
      </c>
      <c r="T322" s="402">
        <v>1944</v>
      </c>
      <c r="U322" s="233">
        <v>50</v>
      </c>
      <c r="V322" s="233">
        <v>50</v>
      </c>
      <c r="W322" s="233">
        <v>7</v>
      </c>
      <c r="X322" s="233">
        <v>1</v>
      </c>
      <c r="Y322" s="575">
        <v>3963.75</v>
      </c>
      <c r="Z322" s="575">
        <v>566.25</v>
      </c>
      <c r="AA322" s="574">
        <v>4558.3125</v>
      </c>
      <c r="AB322" s="573">
        <v>651.1875</v>
      </c>
      <c r="AC322" s="403"/>
      <c r="AD322" s="488"/>
      <c r="AE322" s="489"/>
      <c r="AF322" s="489"/>
      <c r="AG322" s="586"/>
      <c r="AH322" s="489"/>
      <c r="AJ322" s="489"/>
      <c r="AK322" s="489"/>
      <c r="AL322" s="489"/>
      <c r="AM322" s="489"/>
      <c r="AN322" s="489"/>
      <c r="AO322" s="78"/>
      <c r="AQ322" s="283">
        <v>0</v>
      </c>
      <c r="AR322" s="180">
        <v>0</v>
      </c>
      <c r="AS322" s="177"/>
      <c r="AT322" s="180"/>
      <c r="AU322" s="265"/>
      <c r="AV322" s="255">
        <v>0</v>
      </c>
      <c r="AW322" s="75"/>
      <c r="AX322" s="266"/>
      <c r="AY322" s="267"/>
      <c r="AZ322" s="255">
        <v>0</v>
      </c>
      <c r="BA322" s="75"/>
      <c r="BB322" s="266"/>
      <c r="BC322" s="342"/>
    </row>
    <row r="323" spans="1:55" ht="12.75" x14ac:dyDescent="0.25">
      <c r="A323" s="401">
        <v>6</v>
      </c>
      <c r="B323" s="250"/>
      <c r="C323" s="205"/>
      <c r="D323" s="258"/>
      <c r="E323" s="259"/>
      <c r="F323" s="75"/>
      <c r="G323" s="290"/>
      <c r="H323" s="260"/>
      <c r="I323" s="261"/>
      <c r="J323" s="201"/>
      <c r="K323" s="262"/>
      <c r="L323" s="147"/>
      <c r="M323" s="147"/>
      <c r="N323" s="553">
        <v>60</v>
      </c>
      <c r="O323" s="553">
        <v>1944</v>
      </c>
      <c r="P323" s="553">
        <v>37.75</v>
      </c>
      <c r="Q323" s="263">
        <v>125</v>
      </c>
      <c r="R323" s="264">
        <v>60</v>
      </c>
      <c r="S323" s="148">
        <v>0</v>
      </c>
      <c r="T323" s="402">
        <v>1944</v>
      </c>
      <c r="U323" s="233">
        <v>50</v>
      </c>
      <c r="V323" s="233">
        <v>50</v>
      </c>
      <c r="W323" s="233">
        <v>7</v>
      </c>
      <c r="X323" s="233">
        <v>1</v>
      </c>
      <c r="Y323" s="575">
        <v>3963.75</v>
      </c>
      <c r="Z323" s="575">
        <v>566.25</v>
      </c>
      <c r="AA323" s="574">
        <v>4558.3125</v>
      </c>
      <c r="AB323" s="573">
        <v>651.1875</v>
      </c>
      <c r="AC323" s="403"/>
      <c r="AD323" s="488"/>
      <c r="AE323" s="489"/>
      <c r="AF323" s="489"/>
      <c r="AG323" s="586"/>
      <c r="AH323" s="489"/>
      <c r="AJ323" s="489"/>
      <c r="AK323" s="489"/>
      <c r="AL323" s="489"/>
      <c r="AM323" s="489"/>
      <c r="AN323" s="489"/>
      <c r="AO323" s="78"/>
      <c r="AQ323" s="283">
        <v>0</v>
      </c>
      <c r="AR323" s="180">
        <v>0</v>
      </c>
      <c r="AS323" s="177"/>
      <c r="AT323" s="180"/>
      <c r="AU323" s="265"/>
      <c r="AV323" s="255">
        <v>0</v>
      </c>
      <c r="AW323" s="75"/>
      <c r="AX323" s="266"/>
      <c r="AY323" s="267"/>
      <c r="AZ323" s="255">
        <v>0</v>
      </c>
      <c r="BA323" s="75"/>
      <c r="BB323" s="266"/>
      <c r="BC323" s="342"/>
    </row>
    <row r="324" spans="1:55" ht="12.75" x14ac:dyDescent="0.25">
      <c r="A324" s="401">
        <v>6</v>
      </c>
      <c r="B324" s="250"/>
      <c r="C324" s="205"/>
      <c r="D324" s="258"/>
      <c r="E324" s="259"/>
      <c r="F324" s="75"/>
      <c r="G324" s="290"/>
      <c r="H324" s="260"/>
      <c r="I324" s="261"/>
      <c r="J324" s="201"/>
      <c r="K324" s="262"/>
      <c r="L324" s="147"/>
      <c r="M324" s="147"/>
      <c r="N324" s="553">
        <v>40</v>
      </c>
      <c r="O324" s="553">
        <v>1296</v>
      </c>
      <c r="P324" s="553">
        <v>37.75</v>
      </c>
      <c r="Q324" s="263">
        <v>126</v>
      </c>
      <c r="R324" s="264">
        <v>40</v>
      </c>
      <c r="S324" s="148">
        <v>0</v>
      </c>
      <c r="T324" s="402">
        <v>1296</v>
      </c>
      <c r="U324" s="233">
        <v>50</v>
      </c>
      <c r="V324" s="233">
        <v>50</v>
      </c>
      <c r="W324" s="233">
        <v>7</v>
      </c>
      <c r="X324" s="233">
        <v>1</v>
      </c>
      <c r="Y324" s="575">
        <v>2642.5</v>
      </c>
      <c r="Z324" s="575">
        <v>377.5</v>
      </c>
      <c r="AA324" s="574">
        <v>3038.8749999999995</v>
      </c>
      <c r="AB324" s="573">
        <v>434.12499999999994</v>
      </c>
      <c r="AC324" s="403"/>
      <c r="AD324" s="488"/>
      <c r="AE324" s="489"/>
      <c r="AF324" s="489"/>
      <c r="AG324" s="586"/>
      <c r="AH324" s="489"/>
      <c r="AJ324" s="489"/>
      <c r="AK324" s="489"/>
      <c r="AL324" s="489"/>
      <c r="AM324" s="489"/>
      <c r="AN324" s="489"/>
      <c r="AO324" s="78"/>
      <c r="AQ324" s="283">
        <v>0</v>
      </c>
      <c r="AR324" s="180">
        <v>0</v>
      </c>
      <c r="AS324" s="177"/>
      <c r="AT324" s="180"/>
      <c r="AU324" s="265"/>
      <c r="AV324" s="255">
        <v>0</v>
      </c>
      <c r="AW324" s="75"/>
      <c r="AX324" s="266"/>
      <c r="AY324" s="267"/>
      <c r="AZ324" s="255">
        <v>0</v>
      </c>
      <c r="BA324" s="75"/>
      <c r="BB324" s="266"/>
      <c r="BC324" s="342"/>
    </row>
    <row r="325" spans="1:55" ht="12.75" x14ac:dyDescent="0.25">
      <c r="A325" s="401">
        <v>6</v>
      </c>
      <c r="B325" s="250"/>
      <c r="C325" s="205"/>
      <c r="D325" s="258"/>
      <c r="E325" s="259"/>
      <c r="F325" s="75"/>
      <c r="G325" s="290"/>
      <c r="H325" s="260"/>
      <c r="I325" s="261"/>
      <c r="J325" s="201"/>
      <c r="K325" s="262"/>
      <c r="L325" s="147"/>
      <c r="M325" s="147"/>
      <c r="N325" s="553">
        <v>40</v>
      </c>
      <c r="O325" s="553">
        <v>1296</v>
      </c>
      <c r="P325" s="553">
        <v>37.75</v>
      </c>
      <c r="Q325" s="263">
        <v>131</v>
      </c>
      <c r="R325" s="264">
        <v>40</v>
      </c>
      <c r="S325" s="148">
        <v>0</v>
      </c>
      <c r="T325" s="402">
        <v>1296</v>
      </c>
      <c r="U325" s="233">
        <v>50</v>
      </c>
      <c r="V325" s="233">
        <v>50</v>
      </c>
      <c r="W325" s="233">
        <v>7</v>
      </c>
      <c r="X325" s="233">
        <v>1</v>
      </c>
      <c r="Y325" s="575">
        <v>2642.5</v>
      </c>
      <c r="Z325" s="575">
        <v>377.5</v>
      </c>
      <c r="AA325" s="574">
        <v>3038.8749999999995</v>
      </c>
      <c r="AB325" s="573">
        <v>434.12499999999994</v>
      </c>
      <c r="AC325" s="403"/>
      <c r="AD325" s="488"/>
      <c r="AE325" s="489"/>
      <c r="AF325" s="489"/>
      <c r="AG325" s="586"/>
      <c r="AH325" s="489"/>
      <c r="AJ325" s="489"/>
      <c r="AK325" s="489"/>
      <c r="AL325" s="489"/>
      <c r="AM325" s="489"/>
      <c r="AN325" s="489"/>
      <c r="AO325" s="78"/>
      <c r="AQ325" s="283">
        <v>0</v>
      </c>
      <c r="AR325" s="180">
        <v>0</v>
      </c>
      <c r="AS325" s="177"/>
      <c r="AT325" s="180"/>
      <c r="AU325" s="265"/>
      <c r="AV325" s="255">
        <v>0</v>
      </c>
      <c r="AW325" s="75"/>
      <c r="AX325" s="266"/>
      <c r="AY325" s="267"/>
      <c r="AZ325" s="255">
        <v>0</v>
      </c>
      <c r="BA325" s="75"/>
      <c r="BB325" s="266"/>
      <c r="BC325" s="342"/>
    </row>
    <row r="326" spans="1:55" ht="12.75" x14ac:dyDescent="0.25">
      <c r="A326" s="401">
        <v>6</v>
      </c>
      <c r="B326" s="250"/>
      <c r="C326" s="205"/>
      <c r="D326" s="258"/>
      <c r="E326" s="259"/>
      <c r="F326" s="75"/>
      <c r="G326" s="290"/>
      <c r="H326" s="260"/>
      <c r="I326" s="261"/>
      <c r="J326" s="201"/>
      <c r="K326" s="262"/>
      <c r="L326" s="147"/>
      <c r="M326" s="147"/>
      <c r="N326" s="553">
        <v>60</v>
      </c>
      <c r="O326" s="553">
        <v>1944</v>
      </c>
      <c r="P326" s="553">
        <v>37.75</v>
      </c>
      <c r="Q326" s="263">
        <v>132</v>
      </c>
      <c r="R326" s="264">
        <v>60</v>
      </c>
      <c r="S326" s="148">
        <v>0</v>
      </c>
      <c r="T326" s="402">
        <v>1944</v>
      </c>
      <c r="U326" s="233">
        <v>50</v>
      </c>
      <c r="V326" s="233">
        <v>50</v>
      </c>
      <c r="W326" s="233">
        <v>7</v>
      </c>
      <c r="X326" s="233">
        <v>1</v>
      </c>
      <c r="Y326" s="575">
        <v>3963.75</v>
      </c>
      <c r="Z326" s="575">
        <v>566.25</v>
      </c>
      <c r="AA326" s="574">
        <v>4558.3125</v>
      </c>
      <c r="AB326" s="573">
        <v>651.1875</v>
      </c>
      <c r="AC326" s="403"/>
      <c r="AD326" s="488"/>
      <c r="AE326" s="489"/>
      <c r="AF326" s="489"/>
      <c r="AG326" s="586"/>
      <c r="AH326" s="489"/>
      <c r="AJ326" s="489"/>
      <c r="AK326" s="489"/>
      <c r="AL326" s="489"/>
      <c r="AM326" s="489"/>
      <c r="AN326" s="489"/>
      <c r="AO326" s="78"/>
      <c r="AQ326" s="283">
        <v>0</v>
      </c>
      <c r="AR326" s="180">
        <v>0</v>
      </c>
      <c r="AS326" s="177"/>
      <c r="AT326" s="180"/>
      <c r="AU326" s="265"/>
      <c r="AV326" s="255">
        <v>0</v>
      </c>
      <c r="AW326" s="75"/>
      <c r="AX326" s="266"/>
      <c r="AY326" s="267"/>
      <c r="AZ326" s="255">
        <v>0</v>
      </c>
      <c r="BA326" s="75"/>
      <c r="BB326" s="266"/>
      <c r="BC326" s="342"/>
    </row>
    <row r="327" spans="1:55" ht="12.75" x14ac:dyDescent="0.25">
      <c r="A327" s="401">
        <v>6</v>
      </c>
      <c r="B327" s="250"/>
      <c r="C327" s="205"/>
      <c r="D327" s="258"/>
      <c r="E327" s="259"/>
      <c r="F327" s="75"/>
      <c r="G327" s="290"/>
      <c r="H327" s="260"/>
      <c r="I327" s="261"/>
      <c r="J327" s="201"/>
      <c r="K327" s="262"/>
      <c r="L327" s="147"/>
      <c r="M327" s="147"/>
      <c r="N327" s="553">
        <v>60</v>
      </c>
      <c r="O327" s="553">
        <v>1944</v>
      </c>
      <c r="P327" s="553">
        <v>37.75</v>
      </c>
      <c r="Q327" s="263">
        <v>133</v>
      </c>
      <c r="R327" s="264">
        <v>60</v>
      </c>
      <c r="S327" s="148">
        <v>0</v>
      </c>
      <c r="T327" s="402">
        <v>1944</v>
      </c>
      <c r="U327" s="233">
        <v>50</v>
      </c>
      <c r="V327" s="233">
        <v>50</v>
      </c>
      <c r="W327" s="233">
        <v>7</v>
      </c>
      <c r="X327" s="233">
        <v>1</v>
      </c>
      <c r="Y327" s="575">
        <v>3963.75</v>
      </c>
      <c r="Z327" s="575">
        <v>566.25</v>
      </c>
      <c r="AA327" s="574">
        <v>4558.3125</v>
      </c>
      <c r="AB327" s="573">
        <v>651.1875</v>
      </c>
      <c r="AC327" s="403"/>
      <c r="AD327" s="488"/>
      <c r="AE327" s="489"/>
      <c r="AF327" s="489"/>
      <c r="AG327" s="586"/>
      <c r="AH327" s="489"/>
      <c r="AJ327" s="489"/>
      <c r="AK327" s="489"/>
      <c r="AL327" s="489"/>
      <c r="AM327" s="489"/>
      <c r="AN327" s="489"/>
      <c r="AO327" s="78"/>
      <c r="AQ327" s="283">
        <v>0</v>
      </c>
      <c r="AR327" s="180">
        <v>0</v>
      </c>
      <c r="AS327" s="177"/>
      <c r="AT327" s="180"/>
      <c r="AU327" s="265"/>
      <c r="AV327" s="255">
        <v>0</v>
      </c>
      <c r="AW327" s="75"/>
      <c r="AX327" s="266"/>
      <c r="AY327" s="267"/>
      <c r="AZ327" s="255">
        <v>0</v>
      </c>
      <c r="BA327" s="75"/>
      <c r="BB327" s="266"/>
      <c r="BC327" s="342"/>
    </row>
    <row r="328" spans="1:55" ht="12.75" x14ac:dyDescent="0.25">
      <c r="A328" s="401">
        <v>6</v>
      </c>
      <c r="B328" s="250"/>
      <c r="C328" s="205"/>
      <c r="D328" s="258"/>
      <c r="E328" s="259"/>
      <c r="F328" s="75"/>
      <c r="G328" s="290"/>
      <c r="H328" s="260"/>
      <c r="I328" s="261"/>
      <c r="J328" s="201"/>
      <c r="K328" s="262"/>
      <c r="L328" s="147"/>
      <c r="M328" s="147"/>
      <c r="N328" s="553">
        <v>60</v>
      </c>
      <c r="O328" s="553">
        <v>1944</v>
      </c>
      <c r="P328" s="553">
        <v>37.75</v>
      </c>
      <c r="Q328" s="263">
        <v>134</v>
      </c>
      <c r="R328" s="264">
        <v>60</v>
      </c>
      <c r="S328" s="148">
        <v>0</v>
      </c>
      <c r="T328" s="402">
        <v>1944</v>
      </c>
      <c r="U328" s="233">
        <v>50</v>
      </c>
      <c r="V328" s="233">
        <v>50</v>
      </c>
      <c r="W328" s="233">
        <v>7</v>
      </c>
      <c r="X328" s="233">
        <v>1</v>
      </c>
      <c r="Y328" s="575">
        <v>3963.75</v>
      </c>
      <c r="Z328" s="575">
        <v>566.25</v>
      </c>
      <c r="AA328" s="574">
        <v>4558.3125</v>
      </c>
      <c r="AB328" s="573">
        <v>651.1875</v>
      </c>
      <c r="AC328" s="403"/>
      <c r="AD328" s="488"/>
      <c r="AE328" s="489"/>
      <c r="AF328" s="489"/>
      <c r="AG328" s="586"/>
      <c r="AH328" s="489"/>
      <c r="AJ328" s="489"/>
      <c r="AK328" s="489"/>
      <c r="AL328" s="489"/>
      <c r="AM328" s="489"/>
      <c r="AN328" s="489"/>
      <c r="AO328" s="78"/>
      <c r="AQ328" s="283">
        <v>0</v>
      </c>
      <c r="AR328" s="180">
        <v>0</v>
      </c>
      <c r="AS328" s="177"/>
      <c r="AT328" s="180"/>
      <c r="AU328" s="265"/>
      <c r="AV328" s="255">
        <v>0</v>
      </c>
      <c r="AW328" s="75"/>
      <c r="AX328" s="266"/>
      <c r="AY328" s="267"/>
      <c r="AZ328" s="255">
        <v>0</v>
      </c>
      <c r="BA328" s="75"/>
      <c r="BB328" s="266"/>
      <c r="BC328" s="342"/>
    </row>
    <row r="329" spans="1:55" ht="12.75" x14ac:dyDescent="0.25">
      <c r="A329" s="401">
        <v>6</v>
      </c>
      <c r="B329" s="250"/>
      <c r="C329" s="205"/>
      <c r="D329" s="258"/>
      <c r="E329" s="259"/>
      <c r="F329" s="75"/>
      <c r="G329" s="290"/>
      <c r="H329" s="260"/>
      <c r="I329" s="261"/>
      <c r="J329" s="201"/>
      <c r="K329" s="262"/>
      <c r="L329" s="147"/>
      <c r="M329" s="147"/>
      <c r="N329" s="553">
        <v>60</v>
      </c>
      <c r="O329" s="553">
        <v>1944</v>
      </c>
      <c r="P329" s="553">
        <v>37.75</v>
      </c>
      <c r="Q329" s="263">
        <v>135</v>
      </c>
      <c r="R329" s="264">
        <v>60</v>
      </c>
      <c r="S329" s="148">
        <v>0</v>
      </c>
      <c r="T329" s="402">
        <v>1944</v>
      </c>
      <c r="U329" s="233">
        <v>50</v>
      </c>
      <c r="V329" s="233">
        <v>50</v>
      </c>
      <c r="W329" s="233">
        <v>7</v>
      </c>
      <c r="X329" s="233">
        <v>1</v>
      </c>
      <c r="Y329" s="575">
        <v>3963.75</v>
      </c>
      <c r="Z329" s="575">
        <v>566.25</v>
      </c>
      <c r="AA329" s="574">
        <v>4558.3125</v>
      </c>
      <c r="AB329" s="573">
        <v>651.1875</v>
      </c>
      <c r="AC329" s="403"/>
      <c r="AD329" s="488"/>
      <c r="AE329" s="489"/>
      <c r="AF329" s="489"/>
      <c r="AG329" s="586"/>
      <c r="AH329" s="489"/>
      <c r="AJ329" s="489"/>
      <c r="AK329" s="489"/>
      <c r="AL329" s="489"/>
      <c r="AM329" s="489"/>
      <c r="AN329" s="489"/>
      <c r="AO329" s="78"/>
      <c r="AQ329" s="283">
        <v>0</v>
      </c>
      <c r="AR329" s="180">
        <v>0</v>
      </c>
      <c r="AS329" s="177"/>
      <c r="AT329" s="180"/>
      <c r="AU329" s="265"/>
      <c r="AV329" s="255">
        <v>0</v>
      </c>
      <c r="AW329" s="75"/>
      <c r="AX329" s="266"/>
      <c r="AY329" s="267"/>
      <c r="AZ329" s="255">
        <v>0</v>
      </c>
      <c r="BA329" s="75"/>
      <c r="BB329" s="266"/>
      <c r="BC329" s="342"/>
    </row>
    <row r="330" spans="1:55" ht="12.75" x14ac:dyDescent="0.25">
      <c r="A330" s="232">
        <v>6</v>
      </c>
      <c r="B330" s="233"/>
      <c r="C330" s="234"/>
      <c r="D330" s="235"/>
      <c r="E330" s="236"/>
      <c r="F330" s="237"/>
      <c r="G330" s="291"/>
      <c r="H330" s="238"/>
      <c r="I330" s="239"/>
      <c r="J330" s="240"/>
      <c r="K330" s="241"/>
      <c r="L330" s="242"/>
      <c r="M330" s="242"/>
      <c r="N330" s="553">
        <v>40</v>
      </c>
      <c r="O330" s="553">
        <v>1296</v>
      </c>
      <c r="P330" s="553">
        <v>37.75</v>
      </c>
      <c r="Q330" s="263">
        <v>136</v>
      </c>
      <c r="R330" s="243">
        <v>40</v>
      </c>
      <c r="S330" s="148">
        <v>0</v>
      </c>
      <c r="T330" s="149">
        <v>1296</v>
      </c>
      <c r="U330" s="233">
        <v>50</v>
      </c>
      <c r="V330" s="233">
        <v>50</v>
      </c>
      <c r="W330" s="233">
        <v>7</v>
      </c>
      <c r="X330" s="233">
        <v>1</v>
      </c>
      <c r="Y330" s="573">
        <v>2642.5</v>
      </c>
      <c r="Z330" s="573">
        <v>377.5</v>
      </c>
      <c r="AA330" s="574">
        <v>3038.8749999999995</v>
      </c>
      <c r="AB330" s="573">
        <v>434.12499999999994</v>
      </c>
      <c r="AC330" s="152" t="s">
        <v>829</v>
      </c>
      <c r="AD330" s="334"/>
      <c r="AE330" s="335"/>
      <c r="AF330" s="335"/>
      <c r="AG330" s="453"/>
      <c r="AH330" s="335"/>
      <c r="AJ330" s="335"/>
      <c r="AK330" s="335"/>
      <c r="AL330" s="335"/>
      <c r="AM330" s="335"/>
      <c r="AN330" s="335"/>
      <c r="AO330" s="338"/>
      <c r="AQ330" s="153"/>
      <c r="AR330" s="180" t="s">
        <v>831</v>
      </c>
      <c r="AS330" s="330"/>
      <c r="AT330" s="244"/>
      <c r="AU330" s="245"/>
      <c r="AV330" s="246">
        <v>0</v>
      </c>
      <c r="AW330" s="237"/>
      <c r="AX330" s="247"/>
      <c r="AY330" s="248"/>
      <c r="AZ330" s="246">
        <v>0</v>
      </c>
      <c r="BA330" s="237"/>
      <c r="BB330" s="247"/>
      <c r="BC330" s="276"/>
    </row>
    <row r="331" spans="1:55" ht="12.75" x14ac:dyDescent="0.25">
      <c r="A331" s="232"/>
      <c r="B331" s="250"/>
      <c r="C331" s="205"/>
      <c r="D331" s="258"/>
      <c r="E331" s="259"/>
      <c r="F331" s="75"/>
      <c r="G331" s="290"/>
      <c r="H331" s="260"/>
      <c r="I331" s="261"/>
      <c r="J331" s="201"/>
      <c r="K331" s="262"/>
      <c r="L331" s="147"/>
      <c r="M331" s="147"/>
      <c r="N331" s="553"/>
      <c r="O331" s="553"/>
      <c r="P331" s="553"/>
      <c r="Q331" s="263"/>
      <c r="R331" s="264"/>
      <c r="S331" s="148"/>
      <c r="T331" s="402"/>
      <c r="U331" s="250"/>
      <c r="V331" s="250"/>
      <c r="W331" s="250"/>
      <c r="X331" s="250"/>
      <c r="Y331" s="575"/>
      <c r="Z331" s="575"/>
      <c r="AA331" s="576"/>
      <c r="AB331" s="575"/>
      <c r="AC331" s="403"/>
      <c r="AD331" s="588"/>
      <c r="AE331" s="589"/>
      <c r="AF331" s="589"/>
      <c r="AG331" s="586"/>
      <c r="AH331" s="589"/>
      <c r="AJ331" s="589"/>
      <c r="AK331" s="589"/>
      <c r="AL331" s="589"/>
      <c r="AM331" s="589"/>
      <c r="AN331" s="589"/>
      <c r="AO331" s="78"/>
      <c r="AQ331" s="283"/>
      <c r="AR331" s="180"/>
      <c r="AS331" s="177"/>
      <c r="AT331" s="180"/>
      <c r="AU331" s="265"/>
      <c r="AV331" s="255"/>
      <c r="AW331" s="75"/>
      <c r="AX331" s="266"/>
      <c r="AY331" s="267"/>
      <c r="AZ331" s="255"/>
      <c r="BA331" s="75"/>
      <c r="BB331" s="266"/>
      <c r="BC331" s="342"/>
    </row>
    <row r="332" spans="1:55" ht="12.75" x14ac:dyDescent="0.25">
      <c r="A332" s="232"/>
      <c r="B332" s="250"/>
      <c r="C332" s="205"/>
      <c r="D332" s="258"/>
      <c r="E332" s="259"/>
      <c r="F332" s="75"/>
      <c r="G332" s="290"/>
      <c r="H332" s="260"/>
      <c r="I332" s="261"/>
      <c r="J332" s="201"/>
      <c r="K332" s="262"/>
      <c r="L332" s="147"/>
      <c r="M332" s="147"/>
      <c r="N332" s="553"/>
      <c r="O332" s="553"/>
      <c r="P332" s="553"/>
      <c r="Q332" s="263"/>
      <c r="R332" s="264"/>
      <c r="S332" s="148"/>
      <c r="T332" s="402"/>
      <c r="U332" s="250"/>
      <c r="V332" s="250"/>
      <c r="W332" s="250"/>
      <c r="X332" s="250"/>
      <c r="Y332" s="575"/>
      <c r="Z332" s="575"/>
      <c r="AA332" s="576"/>
      <c r="AB332" s="575"/>
      <c r="AC332" s="403"/>
      <c r="AD332" s="588"/>
      <c r="AE332" s="589"/>
      <c r="AF332" s="589"/>
      <c r="AG332" s="586"/>
      <c r="AH332" s="589"/>
      <c r="AJ332" s="589"/>
      <c r="AK332" s="589"/>
      <c r="AL332" s="589"/>
      <c r="AM332" s="589"/>
      <c r="AN332" s="589"/>
      <c r="AO332" s="78"/>
      <c r="AQ332" s="283"/>
      <c r="AR332" s="180"/>
      <c r="AS332" s="177"/>
      <c r="AT332" s="180"/>
      <c r="AU332" s="265"/>
      <c r="AV332" s="255"/>
      <c r="AW332" s="75"/>
      <c r="AX332" s="266"/>
      <c r="AY332" s="267"/>
      <c r="AZ332" s="255"/>
      <c r="BA332" s="75"/>
      <c r="BB332" s="266"/>
      <c r="BC332" s="342"/>
    </row>
    <row r="333" spans="1:55" ht="12.75" x14ac:dyDescent="0.25">
      <c r="A333" s="232"/>
      <c r="B333" s="250"/>
      <c r="C333" s="205"/>
      <c r="D333" s="258"/>
      <c r="E333" s="259"/>
      <c r="F333" s="75"/>
      <c r="G333" s="290"/>
      <c r="H333" s="260"/>
      <c r="I333" s="261"/>
      <c r="J333" s="201"/>
      <c r="K333" s="262"/>
      <c r="L333" s="147"/>
      <c r="M333" s="147"/>
      <c r="N333" s="553"/>
      <c r="O333" s="553"/>
      <c r="P333" s="553"/>
      <c r="Q333" s="263"/>
      <c r="R333" s="264"/>
      <c r="S333" s="148"/>
      <c r="T333" s="402"/>
      <c r="U333" s="250"/>
      <c r="V333" s="250"/>
      <c r="W333" s="250"/>
      <c r="X333" s="250"/>
      <c r="Y333" s="575"/>
      <c r="Z333" s="575"/>
      <c r="AA333" s="576"/>
      <c r="AB333" s="575"/>
      <c r="AC333" s="403"/>
      <c r="AD333" s="588"/>
      <c r="AE333" s="589"/>
      <c r="AF333" s="589"/>
      <c r="AG333" s="586"/>
      <c r="AH333" s="589"/>
      <c r="AJ333" s="589"/>
      <c r="AK333" s="589"/>
      <c r="AL333" s="589"/>
      <c r="AM333" s="589"/>
      <c r="AN333" s="589"/>
      <c r="AO333" s="78"/>
      <c r="AQ333" s="283"/>
      <c r="AR333" s="180"/>
      <c r="AS333" s="177"/>
      <c r="AT333" s="180"/>
      <c r="AU333" s="265"/>
      <c r="AV333" s="255"/>
      <c r="AW333" s="75"/>
      <c r="AX333" s="266"/>
      <c r="AY333" s="267"/>
      <c r="AZ333" s="255"/>
      <c r="BA333" s="75"/>
      <c r="BB333" s="266"/>
      <c r="BC333" s="342"/>
    </row>
    <row r="334" spans="1:55" ht="12.75" x14ac:dyDescent="0.25">
      <c r="A334" s="232"/>
      <c r="B334" s="250"/>
      <c r="C334" s="205"/>
      <c r="D334" s="258"/>
      <c r="E334" s="259"/>
      <c r="F334" s="75"/>
      <c r="G334" s="290"/>
      <c r="H334" s="260"/>
      <c r="I334" s="261"/>
      <c r="J334" s="201"/>
      <c r="K334" s="262"/>
      <c r="L334" s="147"/>
      <c r="M334" s="147"/>
      <c r="N334" s="553"/>
      <c r="O334" s="553"/>
      <c r="P334" s="553"/>
      <c r="Q334" s="263"/>
      <c r="R334" s="264"/>
      <c r="S334" s="148"/>
      <c r="T334" s="402"/>
      <c r="U334" s="250"/>
      <c r="V334" s="250"/>
      <c r="W334" s="250"/>
      <c r="X334" s="250"/>
      <c r="Y334" s="575"/>
      <c r="Z334" s="575"/>
      <c r="AA334" s="576"/>
      <c r="AB334" s="575"/>
      <c r="AC334" s="403"/>
      <c r="AD334" s="588"/>
      <c r="AE334" s="589"/>
      <c r="AF334" s="589"/>
      <c r="AG334" s="586"/>
      <c r="AH334" s="589"/>
      <c r="AJ334" s="589"/>
      <c r="AK334" s="589"/>
      <c r="AL334" s="589"/>
      <c r="AM334" s="589"/>
      <c r="AN334" s="589"/>
      <c r="AO334" s="78"/>
      <c r="AQ334" s="283"/>
      <c r="AR334" s="180"/>
      <c r="AS334" s="177"/>
      <c r="AT334" s="180"/>
      <c r="AU334" s="265"/>
      <c r="AV334" s="255"/>
      <c r="AW334" s="75"/>
      <c r="AX334" s="266"/>
      <c r="AY334" s="267"/>
      <c r="AZ334" s="255"/>
      <c r="BA334" s="75"/>
      <c r="BB334" s="266"/>
      <c r="BC334" s="342"/>
    </row>
    <row r="335" spans="1:55" ht="12.75" x14ac:dyDescent="0.25">
      <c r="A335" s="232"/>
      <c r="B335" s="250"/>
      <c r="C335" s="205"/>
      <c r="D335" s="258"/>
      <c r="E335" s="259"/>
      <c r="F335" s="75"/>
      <c r="G335" s="290"/>
      <c r="H335" s="260"/>
      <c r="I335" s="261"/>
      <c r="J335" s="201"/>
      <c r="K335" s="262"/>
      <c r="L335" s="147"/>
      <c r="M335" s="147"/>
      <c r="N335" s="553"/>
      <c r="O335" s="553"/>
      <c r="P335" s="553"/>
      <c r="Q335" s="263"/>
      <c r="R335" s="264"/>
      <c r="S335" s="148"/>
      <c r="T335" s="402"/>
      <c r="U335" s="250"/>
      <c r="V335" s="250"/>
      <c r="W335" s="250"/>
      <c r="X335" s="250"/>
      <c r="Y335" s="575"/>
      <c r="Z335" s="575"/>
      <c r="AA335" s="576"/>
      <c r="AB335" s="575"/>
      <c r="AC335" s="403"/>
      <c r="AD335" s="588"/>
      <c r="AE335" s="589"/>
      <c r="AF335" s="589"/>
      <c r="AG335" s="586"/>
      <c r="AH335" s="589"/>
      <c r="AJ335" s="589"/>
      <c r="AK335" s="589"/>
      <c r="AL335" s="589"/>
      <c r="AM335" s="589"/>
      <c r="AN335" s="589"/>
      <c r="AO335" s="78"/>
      <c r="AQ335" s="283"/>
      <c r="AR335" s="180"/>
      <c r="AS335" s="177"/>
      <c r="AT335" s="180"/>
      <c r="AU335" s="265"/>
      <c r="AV335" s="255"/>
      <c r="AW335" s="75"/>
      <c r="AX335" s="266"/>
      <c r="AY335" s="267"/>
      <c r="AZ335" s="255"/>
      <c r="BA335" s="75"/>
      <c r="BB335" s="266"/>
      <c r="BC335" s="342"/>
    </row>
    <row r="336" spans="1:55" ht="12.75" x14ac:dyDescent="0.25">
      <c r="A336" s="232"/>
      <c r="B336" s="250"/>
      <c r="C336" s="205"/>
      <c r="D336" s="258"/>
      <c r="E336" s="259"/>
      <c r="F336" s="75"/>
      <c r="G336" s="290"/>
      <c r="H336" s="260"/>
      <c r="I336" s="261"/>
      <c r="J336" s="201"/>
      <c r="K336" s="262"/>
      <c r="L336" s="147"/>
      <c r="M336" s="147"/>
      <c r="N336" s="553"/>
      <c r="O336" s="553"/>
      <c r="P336" s="553"/>
      <c r="Q336" s="263"/>
      <c r="R336" s="264"/>
      <c r="S336" s="148"/>
      <c r="T336" s="402"/>
      <c r="U336" s="250"/>
      <c r="V336" s="250"/>
      <c r="W336" s="250"/>
      <c r="X336" s="250"/>
      <c r="Y336" s="575"/>
      <c r="Z336" s="575"/>
      <c r="AA336" s="576"/>
      <c r="AB336" s="575"/>
      <c r="AC336" s="403"/>
      <c r="AD336" s="588"/>
      <c r="AE336" s="589"/>
      <c r="AF336" s="589"/>
      <c r="AG336" s="586"/>
      <c r="AH336" s="589"/>
      <c r="AJ336" s="589"/>
      <c r="AK336" s="589"/>
      <c r="AL336" s="589"/>
      <c r="AM336" s="589"/>
      <c r="AN336" s="589"/>
      <c r="AO336" s="78"/>
      <c r="AQ336" s="283"/>
      <c r="AR336" s="180"/>
      <c r="AS336" s="177"/>
      <c r="AT336" s="180"/>
      <c r="AU336" s="265"/>
      <c r="AV336" s="255"/>
      <c r="AW336" s="75"/>
      <c r="AX336" s="266"/>
      <c r="AY336" s="267"/>
      <c r="AZ336" s="255"/>
      <c r="BA336" s="75"/>
      <c r="BB336" s="266"/>
      <c r="BC336" s="342"/>
    </row>
    <row r="337" spans="1:55" ht="12.75" x14ac:dyDescent="0.25">
      <c r="A337" s="401"/>
      <c r="B337" s="250"/>
      <c r="C337" s="205"/>
      <c r="D337" s="258"/>
      <c r="E337" s="259"/>
      <c r="F337" s="75"/>
      <c r="G337" s="290"/>
      <c r="H337" s="260"/>
      <c r="I337" s="261"/>
      <c r="J337" s="201"/>
      <c r="K337" s="262"/>
      <c r="L337" s="147"/>
      <c r="M337" s="147"/>
      <c r="N337" s="553"/>
      <c r="O337" s="553"/>
      <c r="P337" s="553"/>
      <c r="Q337" s="263"/>
      <c r="R337" s="264"/>
      <c r="S337" s="148"/>
      <c r="T337" s="402"/>
      <c r="U337" s="250"/>
      <c r="V337" s="250"/>
      <c r="W337" s="250"/>
      <c r="X337" s="250"/>
      <c r="Y337" s="575"/>
      <c r="Z337" s="575"/>
      <c r="AA337" s="576"/>
      <c r="AB337" s="575"/>
      <c r="AC337" s="403"/>
      <c r="AD337" s="588"/>
      <c r="AE337" s="589"/>
      <c r="AF337" s="589"/>
      <c r="AG337" s="586"/>
      <c r="AH337" s="589"/>
      <c r="AJ337" s="589"/>
      <c r="AK337" s="589"/>
      <c r="AL337" s="589"/>
      <c r="AM337" s="589"/>
      <c r="AN337" s="589"/>
      <c r="AO337" s="78"/>
      <c r="AQ337" s="283"/>
      <c r="AR337" s="180"/>
      <c r="AS337" s="177"/>
      <c r="AT337" s="180"/>
      <c r="AU337" s="265"/>
      <c r="AV337" s="255"/>
      <c r="AW337" s="75"/>
      <c r="AX337" s="266"/>
      <c r="AY337" s="267"/>
      <c r="AZ337" s="255"/>
      <c r="BA337" s="75"/>
      <c r="BB337" s="266"/>
      <c r="BC337" s="342"/>
    </row>
    <row r="338" spans="1:55" x14ac:dyDescent="0.25">
      <c r="A338" s="231" t="s">
        <v>279</v>
      </c>
      <c r="J338" s="208"/>
    </row>
    <row r="339" spans="1:55" x14ac:dyDescent="0.25">
      <c r="B339" s="97" t="s">
        <v>381</v>
      </c>
    </row>
    <row r="340" spans="1:55" x14ac:dyDescent="0.25">
      <c r="B340" s="97" t="s">
        <v>382</v>
      </c>
    </row>
    <row r="341" spans="1:55" x14ac:dyDescent="0.25">
      <c r="B341" s="97" t="s">
        <v>280</v>
      </c>
    </row>
  </sheetData>
  <sheetProtection formatCells="0" formatColumns="0" formatRows="0" sort="0" autoFilter="0"/>
  <conditionalFormatting sqref="AC5:AC40 AA5:AA40 AA42:AA96 AC42:AC96 AB114:AB135 AA98:AA189 AC98:AC189 AC191:AC245 AA191:AA245 AC247:AC285 AC287:AC337 AA247:AA337">
    <cfRule type="cellIs" dxfId="219" priority="384" stopIfTrue="1" operator="equal">
      <formula>"Check"</formula>
    </cfRule>
    <cfRule type="cellIs" dxfId="218" priority="385" stopIfTrue="1" operator="equal">
      <formula>"Check!"</formula>
    </cfRule>
  </conditionalFormatting>
  <conditionalFormatting sqref="T42 T138 T142:T143 T103:T108 T179:T183 T193:T245 T247:T285 T287:T337">
    <cfRule type="expression" dxfId="217" priority="360">
      <formula>$T42="too many rows!"</formula>
    </cfRule>
  </conditionalFormatting>
  <conditionalFormatting sqref="T43">
    <cfRule type="expression" dxfId="216" priority="355">
      <formula>$T43="too many rows!"</formula>
    </cfRule>
  </conditionalFormatting>
  <conditionalFormatting sqref="T44:T48">
    <cfRule type="expression" dxfId="215" priority="352">
      <formula>$T44="too many rows!"</formula>
    </cfRule>
  </conditionalFormatting>
  <conditionalFormatting sqref="T50">
    <cfRule type="expression" dxfId="214" priority="346">
      <formula>$T50="too many rows!"</formula>
    </cfRule>
  </conditionalFormatting>
  <conditionalFormatting sqref="T51:T53">
    <cfRule type="expression" dxfId="213" priority="343">
      <formula>$T51="too many rows!"</formula>
    </cfRule>
  </conditionalFormatting>
  <conditionalFormatting sqref="T64">
    <cfRule type="expression" dxfId="212" priority="334">
      <formula>$T64="too many rows!"</formula>
    </cfRule>
  </conditionalFormatting>
  <conditionalFormatting sqref="T65:T68">
    <cfRule type="expression" dxfId="211" priority="331">
      <formula>$T65="too many rows!"</formula>
    </cfRule>
  </conditionalFormatting>
  <conditionalFormatting sqref="E71 E60:E61">
    <cfRule type="expression" dxfId="210" priority="318" stopIfTrue="1">
      <formula>#REF!="original"</formula>
    </cfRule>
  </conditionalFormatting>
  <conditionalFormatting sqref="T72">
    <cfRule type="expression" dxfId="209" priority="306">
      <formula>$T72="too many rows!"</formula>
    </cfRule>
  </conditionalFormatting>
  <conditionalFormatting sqref="T71">
    <cfRule type="expression" dxfId="208" priority="303">
      <formula>$T71="too many rows!"</formula>
    </cfRule>
  </conditionalFormatting>
  <conditionalFormatting sqref="T63">
    <cfRule type="expression" dxfId="207" priority="300">
      <formula>$T63="too many rows!"</formula>
    </cfRule>
  </conditionalFormatting>
  <conditionalFormatting sqref="T52:T53">
    <cfRule type="expression" dxfId="206" priority="280">
      <formula>$T52="too many rows!"</formula>
    </cfRule>
  </conditionalFormatting>
  <conditionalFormatting sqref="T98">
    <cfRule type="expression" dxfId="205" priority="251">
      <formula>$T98="too many rows!"</formula>
    </cfRule>
  </conditionalFormatting>
  <conditionalFormatting sqref="T99">
    <cfRule type="expression" dxfId="204" priority="248">
      <formula>$T99="too many rows!"</formula>
    </cfRule>
  </conditionalFormatting>
  <conditionalFormatting sqref="T94">
    <cfRule type="expression" dxfId="203" priority="245">
      <formula>$T94="too many rows!"</formula>
    </cfRule>
  </conditionalFormatting>
  <conditionalFormatting sqref="T141">
    <cfRule type="expression" dxfId="202" priority="242">
      <formula>$T141="too many rows!"</formula>
    </cfRule>
  </conditionalFormatting>
  <conditionalFormatting sqref="T1:T52 T55:T65 T110:T111 T69:T99 T148:T151 T244:T245 T194:T196 T200 T203:T204 T338:T342 T349:T1048576">
    <cfRule type="expression" dxfId="201" priority="386">
      <formula>$T3="too many rows!"</formula>
    </cfRule>
  </conditionalFormatting>
  <conditionalFormatting sqref="T57 T109 T242:T243 T224 T190:T191">
    <cfRule type="expression" dxfId="200" priority="390">
      <formula>$T60="too many rows!"</formula>
    </cfRule>
  </conditionalFormatting>
  <conditionalFormatting sqref="T53:T56 T107:T108 T184 T143 T240 T221:T223 T254">
    <cfRule type="expression" dxfId="199" priority="392">
      <formula>$T58="too many rows!"</formula>
    </cfRule>
  </conditionalFormatting>
  <conditionalFormatting sqref="T55">
    <cfRule type="expression" dxfId="198" priority="236">
      <formula>$T55="too many rows!"</formula>
    </cfRule>
  </conditionalFormatting>
  <conditionalFormatting sqref="T175:T176 T186:T187 T189 T170:T171 T168 T66:T68 T100:T101 T130:T131 T152 T134 T127 T139:T140 T137 T147 T124:T125 T149:T150 T154:T166">
    <cfRule type="expression" dxfId="197" priority="409">
      <formula>#REF!="too many rows!"</formula>
    </cfRule>
  </conditionalFormatting>
  <conditionalFormatting sqref="T187">
    <cfRule type="expression" dxfId="196" priority="183">
      <formula>$T190="too many rows!"</formula>
    </cfRule>
  </conditionalFormatting>
  <conditionalFormatting sqref="T146">
    <cfRule type="expression" dxfId="195" priority="419">
      <formula>$T165="too many rows!"</formula>
    </cfRule>
  </conditionalFormatting>
  <conditionalFormatting sqref="T109">
    <cfRule type="expression" dxfId="194" priority="182">
      <formula>$T111="too many rows!"</formula>
    </cfRule>
  </conditionalFormatting>
  <conditionalFormatting sqref="T234">
    <cfRule type="expression" dxfId="193" priority="179">
      <formula>$T243="too many rows!"</formula>
    </cfRule>
  </conditionalFormatting>
  <conditionalFormatting sqref="T185 T201:T202 T241 T226 T255:T256">
    <cfRule type="expression" dxfId="192" priority="178">
      <formula>$T189="too many rows!"</formula>
    </cfRule>
  </conditionalFormatting>
  <conditionalFormatting sqref="T146 T183 T193:T199 T236 T252">
    <cfRule type="expression" dxfId="191" priority="177">
      <formula>$T153="too many rows!"</formula>
    </cfRule>
  </conditionalFormatting>
  <conditionalFormatting sqref="T146:T147">
    <cfRule type="expression" dxfId="190" priority="176">
      <formula>$T148="too many rows!"</formula>
    </cfRule>
  </conditionalFormatting>
  <conditionalFormatting sqref="T140">
    <cfRule type="expression" dxfId="189" priority="173">
      <formula>$T140="too many rows!"</formula>
    </cfRule>
  </conditionalFormatting>
  <conditionalFormatting sqref="T139">
    <cfRule type="expression" dxfId="188" priority="170">
      <formula>$T139="too many rows!"</formula>
    </cfRule>
  </conditionalFormatting>
  <conditionalFormatting sqref="T113 T329">
    <cfRule type="expression" dxfId="187" priority="441">
      <formula>$T144="too many rows!"</formula>
    </cfRule>
  </conditionalFormatting>
  <conditionalFormatting sqref="T137">
    <cfRule type="expression" dxfId="186" priority="167">
      <formula>$T137="too many rows!"</formula>
    </cfRule>
  </conditionalFormatting>
  <conditionalFormatting sqref="T112">
    <cfRule type="expression" dxfId="185" priority="450">
      <formula>$T141="too many rows!"</formula>
    </cfRule>
  </conditionalFormatting>
  <conditionalFormatting sqref="T138">
    <cfRule type="expression" dxfId="184" priority="164">
      <formula>$T138="too many rows!"</formula>
    </cfRule>
  </conditionalFormatting>
  <conditionalFormatting sqref="T136">
    <cfRule type="expression" dxfId="183" priority="161">
      <formula>$T136="too many rows!"</formula>
    </cfRule>
  </conditionalFormatting>
  <conditionalFormatting sqref="T177:T179 T232 T227:T228 T181 T215:T216">
    <cfRule type="expression" dxfId="182" priority="469">
      <formula>$T188="too many rows!"</formula>
    </cfRule>
  </conditionalFormatting>
  <conditionalFormatting sqref="T142">
    <cfRule type="expression" dxfId="181" priority="158">
      <formula>$T142="too many rows!"</formula>
    </cfRule>
  </conditionalFormatting>
  <conditionalFormatting sqref="T102">
    <cfRule type="expression" dxfId="180" priority="155">
      <formula>$T102="too many rows!"</formula>
    </cfRule>
  </conditionalFormatting>
  <conditionalFormatting sqref="T104">
    <cfRule type="expression" dxfId="179" priority="152">
      <formula>$T104="too many rows!"</formula>
    </cfRule>
  </conditionalFormatting>
  <conditionalFormatting sqref="T103">
    <cfRule type="expression" dxfId="178" priority="149">
      <formula>$T103="too many rows!"</formula>
    </cfRule>
  </conditionalFormatting>
  <conditionalFormatting sqref="T123">
    <cfRule type="expression" dxfId="177" priority="506">
      <formula>$T165="too many rows!"</formula>
    </cfRule>
  </conditionalFormatting>
  <conditionalFormatting sqref="T135 T298">
    <cfRule type="expression" dxfId="176" priority="519">
      <formula>$T190="too many rows!"</formula>
    </cfRule>
  </conditionalFormatting>
  <conditionalFormatting sqref="T151">
    <cfRule type="expression" dxfId="175" priority="530">
      <formula>$T177="too many rows!"</formula>
    </cfRule>
  </conditionalFormatting>
  <conditionalFormatting sqref="T102:T103">
    <cfRule type="expression" dxfId="174" priority="563">
      <formula>$T109="too many rows!"</formula>
    </cfRule>
  </conditionalFormatting>
  <conditionalFormatting sqref="T176">
    <cfRule type="expression" dxfId="173" priority="125">
      <formula>$T176="too many rows!"</formula>
    </cfRule>
  </conditionalFormatting>
  <conditionalFormatting sqref="T173:T175 T212:T214 T217">
    <cfRule type="expression" dxfId="172" priority="575">
      <formula>$T186="too many rows!"</formula>
    </cfRule>
  </conditionalFormatting>
  <conditionalFormatting sqref="T175">
    <cfRule type="expression" dxfId="171" priority="122">
      <formula>$T175="too many rows!"</formula>
    </cfRule>
  </conditionalFormatting>
  <conditionalFormatting sqref="T105">
    <cfRule type="expression" dxfId="170" priority="110">
      <formula>$T105="too many rows!"</formula>
    </cfRule>
  </conditionalFormatting>
  <conditionalFormatting sqref="T156:T158 T160:T163">
    <cfRule type="expression" dxfId="169" priority="109">
      <formula>$T156="too many rows!"</formula>
    </cfRule>
  </conditionalFormatting>
  <conditionalFormatting sqref="T159">
    <cfRule type="expression" dxfId="168" priority="108">
      <formula>$T159="too many rows!"</formula>
    </cfRule>
  </conditionalFormatting>
  <conditionalFormatting sqref="T155">
    <cfRule type="expression" dxfId="167" priority="107">
      <formula>$T155="too many rows!"</formula>
    </cfRule>
  </conditionalFormatting>
  <conditionalFormatting sqref="T158">
    <cfRule type="expression" dxfId="166" priority="106">
      <formula>$T158="too many rows!"</formula>
    </cfRule>
  </conditionalFormatting>
  <conditionalFormatting sqref="T157">
    <cfRule type="expression" dxfId="165" priority="105">
      <formula>$T157="too many rows!"</formula>
    </cfRule>
  </conditionalFormatting>
  <conditionalFormatting sqref="T156">
    <cfRule type="expression" dxfId="164" priority="104">
      <formula>$T156="too many rows!"</formula>
    </cfRule>
  </conditionalFormatting>
  <conditionalFormatting sqref="T154">
    <cfRule type="expression" dxfId="163" priority="103">
      <formula>$T154="too many rows!"</formula>
    </cfRule>
  </conditionalFormatting>
  <conditionalFormatting sqref="T160">
    <cfRule type="expression" dxfId="162" priority="102">
      <formula>$T160="too many rows!"</formula>
    </cfRule>
  </conditionalFormatting>
  <conditionalFormatting sqref="T163">
    <cfRule type="expression" dxfId="161" priority="91">
      <formula>$T163="too many rows!"</formula>
    </cfRule>
  </conditionalFormatting>
  <conditionalFormatting sqref="T162">
    <cfRule type="expression" dxfId="160" priority="88">
      <formula>$T162="too many rows!"</formula>
    </cfRule>
  </conditionalFormatting>
  <conditionalFormatting sqref="T161">
    <cfRule type="expression" dxfId="159" priority="85">
      <formula>$T161="too many rows!"</formula>
    </cfRule>
  </conditionalFormatting>
  <conditionalFormatting sqref="T173">
    <cfRule type="expression" dxfId="158" priority="84">
      <formula>$T175="too many rows!"</formula>
    </cfRule>
  </conditionalFormatting>
  <conditionalFormatting sqref="T147 T197 T192">
    <cfRule type="expression" dxfId="157" priority="783">
      <formula>#REF!="too many rows!"</formula>
    </cfRule>
  </conditionalFormatting>
  <conditionalFormatting sqref="T148 T204">
    <cfRule type="expression" dxfId="156" priority="784">
      <formula>$T165="too many rows!"</formula>
    </cfRule>
  </conditionalFormatting>
  <conditionalFormatting sqref="T143:T145 T191">
    <cfRule type="expression" dxfId="155" priority="785">
      <formula>#REF!="too many rows!"</formula>
    </cfRule>
  </conditionalFormatting>
  <conditionalFormatting sqref="T174 T153 T141 T230:T231 T189 T213:T215 T218">
    <cfRule type="expression" dxfId="154" priority="792">
      <formula>$T153="too many rows!"</formula>
    </cfRule>
  </conditionalFormatting>
  <conditionalFormatting sqref="T122 T142">
    <cfRule type="expression" dxfId="153" priority="793">
      <formula>#REF!="too many rows!"</formula>
    </cfRule>
  </conditionalFormatting>
  <conditionalFormatting sqref="T132:T133">
    <cfRule type="expression" dxfId="152" priority="857">
      <formula>$T187="too many rows!"</formula>
    </cfRule>
  </conditionalFormatting>
  <conditionalFormatting sqref="T107:T108">
    <cfRule type="expression" dxfId="151" priority="72">
      <formula>$T107="too many rows!"</formula>
    </cfRule>
  </conditionalFormatting>
  <conditionalFormatting sqref="T106">
    <cfRule type="expression" dxfId="150" priority="69">
      <formula>$T106="too many rows!"</formula>
    </cfRule>
  </conditionalFormatting>
  <conditionalFormatting sqref="T128">
    <cfRule type="expression" dxfId="149" priority="887">
      <formula>$T177="too many rows!"</formula>
    </cfRule>
  </conditionalFormatting>
  <conditionalFormatting sqref="T104:T106 T237:T239 T219:T220 T253">
    <cfRule type="expression" dxfId="148" priority="888">
      <formula>$T110="too many rows!"</formula>
    </cfRule>
  </conditionalFormatting>
  <conditionalFormatting sqref="T188">
    <cfRule type="expression" dxfId="147" priority="898">
      <formula>$T190="too many rows!"</formula>
    </cfRule>
  </conditionalFormatting>
  <conditionalFormatting sqref="T192">
    <cfRule type="expression" dxfId="146" priority="64">
      <formula>$T192="too many rows!"</formula>
    </cfRule>
  </conditionalFormatting>
  <conditionalFormatting sqref="T138">
    <cfRule type="expression" dxfId="145" priority="949">
      <formula>$T193="too many rows!"</formula>
    </cfRule>
  </conditionalFormatting>
  <conditionalFormatting sqref="T169 T167 T136">
    <cfRule type="expression" dxfId="144" priority="957">
      <formula>#REF!="too many rows!"</formula>
    </cfRule>
  </conditionalFormatting>
  <conditionalFormatting sqref="T227:T229">
    <cfRule type="expression" dxfId="143" priority="61">
      <formula>$T227="too many rows!"</formula>
    </cfRule>
  </conditionalFormatting>
  <conditionalFormatting sqref="T126">
    <cfRule type="expression" dxfId="142" priority="964">
      <formula>$T174="too many rows!"</formula>
    </cfRule>
  </conditionalFormatting>
  <conditionalFormatting sqref="T172">
    <cfRule type="expression" dxfId="141" priority="60">
      <formula>$T175="too many rows!"</formula>
    </cfRule>
  </conditionalFormatting>
  <conditionalFormatting sqref="T171:T172">
    <cfRule type="expression" dxfId="140" priority="59">
      <formula>$T171="too many rows!"</formula>
    </cfRule>
  </conditionalFormatting>
  <conditionalFormatting sqref="T167:T169 T235">
    <cfRule type="expression" dxfId="139" priority="58">
      <formula>$T175="too many rows!"</formula>
    </cfRule>
  </conditionalFormatting>
  <conditionalFormatting sqref="T233 T229 T182 T180 T247">
    <cfRule type="expression" dxfId="138" priority="51">
      <formula>$T190="too many rows!"</formula>
    </cfRule>
  </conditionalFormatting>
  <conditionalFormatting sqref="T170:T172 T225">
    <cfRule type="expression" dxfId="137" priority="995">
      <formula>#REF!="too many rows!"</formula>
    </cfRule>
  </conditionalFormatting>
  <conditionalFormatting sqref="T152">
    <cfRule type="expression" dxfId="136" priority="1040">
      <formula>$T186="too many rows!"</formula>
    </cfRule>
  </conditionalFormatting>
  <conditionalFormatting sqref="T166:T169">
    <cfRule type="expression" dxfId="135" priority="1042">
      <formula>$T186="too many rows!"</formula>
    </cfRule>
  </conditionalFormatting>
  <conditionalFormatting sqref="T129">
    <cfRule type="expression" dxfId="134" priority="1044">
      <formula>$T186="too many rows!"</formula>
    </cfRule>
  </conditionalFormatting>
  <conditionalFormatting sqref="T185">
    <cfRule type="expression" dxfId="133" priority="48">
      <formula>$T185="too many rows!"</formula>
    </cfRule>
  </conditionalFormatting>
  <conditionalFormatting sqref="T170:T172 T203">
    <cfRule type="expression" dxfId="132" priority="1055">
      <formula>$T186="too many rows!"</formula>
    </cfRule>
  </conditionalFormatting>
  <conditionalFormatting sqref="T184">
    <cfRule type="expression" dxfId="131" priority="45">
      <formula>$T184="too many rows!"</formula>
    </cfRule>
  </conditionalFormatting>
  <conditionalFormatting sqref="T178">
    <cfRule type="expression" dxfId="130" priority="42">
      <formula>$T178="too many rows!"</formula>
    </cfRule>
  </conditionalFormatting>
  <conditionalFormatting sqref="T183">
    <cfRule type="expression" dxfId="129" priority="39">
      <formula>$T183="too many rows!"</formula>
    </cfRule>
  </conditionalFormatting>
  <conditionalFormatting sqref="T180">
    <cfRule type="expression" dxfId="128" priority="36">
      <formula>$T180="too many rows!"</formula>
    </cfRule>
  </conditionalFormatting>
  <conditionalFormatting sqref="T176">
    <cfRule type="expression" dxfId="127" priority="1066">
      <formula>$T188="too many rows!"</formula>
    </cfRule>
  </conditionalFormatting>
  <conditionalFormatting sqref="T182">
    <cfRule type="expression" dxfId="126" priority="33">
      <formula>$T182="too many rows!"</formula>
    </cfRule>
  </conditionalFormatting>
  <conditionalFormatting sqref="T143">
    <cfRule type="expression" dxfId="125" priority="1077">
      <formula>$T153="too many rows!"</formula>
    </cfRule>
  </conditionalFormatting>
  <conditionalFormatting sqref="T181">
    <cfRule type="expression" dxfId="124" priority="30">
      <formula>$T181="too many rows!"</formula>
    </cfRule>
  </conditionalFormatting>
  <conditionalFormatting sqref="T179">
    <cfRule type="expression" dxfId="123" priority="27">
      <formula>$T179="too many rows!"</formula>
    </cfRule>
  </conditionalFormatting>
  <conditionalFormatting sqref="T312">
    <cfRule type="expression" dxfId="122" priority="19">
      <formula>$T330="too many rows!"</formula>
    </cfRule>
  </conditionalFormatting>
  <conditionalFormatting sqref="T114:T121">
    <cfRule type="expression" dxfId="121" priority="1122">
      <formula>$T146="too many rows!"</formula>
    </cfRule>
  </conditionalFormatting>
  <conditionalFormatting sqref="T198:T199">
    <cfRule type="expression" dxfId="120" priority="1157">
      <formula>$T200="too many rows!"</formula>
    </cfRule>
  </conditionalFormatting>
  <conditionalFormatting sqref="T218">
    <cfRule type="expression" dxfId="119" priority="1162">
      <formula>$T238="too many rows!"</formula>
    </cfRule>
  </conditionalFormatting>
  <conditionalFormatting sqref="T217">
    <cfRule type="expression" dxfId="118" priority="1169">
      <formula>$T238="too many rows!"</formula>
    </cfRule>
  </conditionalFormatting>
  <conditionalFormatting sqref="T218">
    <cfRule type="expression" dxfId="117" priority="1175">
      <formula>$T242="too many rows!"</formula>
    </cfRule>
  </conditionalFormatting>
  <conditionalFormatting sqref="T205 T211 T216">
    <cfRule type="expression" dxfId="116" priority="1179">
      <formula>$T219="too many rows!"</formula>
    </cfRule>
  </conditionalFormatting>
  <conditionalFormatting sqref="T209:T210">
    <cfRule type="expression" dxfId="115" priority="1188">
      <formula>$T226="too many rows!"</formula>
    </cfRule>
  </conditionalFormatting>
  <conditionalFormatting sqref="T191">
    <cfRule type="expression" dxfId="114" priority="13">
      <formula>$T191="too many rows!"</formula>
    </cfRule>
  </conditionalFormatting>
  <conditionalFormatting sqref="T206">
    <cfRule type="expression" dxfId="113" priority="1202">
      <formula>$T221="too many rows!"</formula>
    </cfRule>
  </conditionalFormatting>
  <conditionalFormatting sqref="T220">
    <cfRule type="expression" dxfId="112" priority="12">
      <formula>$T225="too many rows!"</formula>
    </cfRule>
  </conditionalFormatting>
  <conditionalFormatting sqref="T258:T259">
    <cfRule type="expression" dxfId="111" priority="1203">
      <formula>$T340="too many rows!"</formula>
    </cfRule>
  </conditionalFormatting>
  <conditionalFormatting sqref="T264">
    <cfRule type="expression" dxfId="110" priority="1204">
      <formula>$T342="too many rows!"</formula>
    </cfRule>
  </conditionalFormatting>
  <conditionalFormatting sqref="T294">
    <cfRule type="expression" dxfId="109" priority="11">
      <formula>$T353="too many rows!"</formula>
    </cfRule>
  </conditionalFormatting>
  <conditionalFormatting sqref="T246 T248:T251">
    <cfRule type="expression" dxfId="108" priority="1274">
      <formula>#REF!="too many rows!"</formula>
    </cfRule>
  </conditionalFormatting>
  <conditionalFormatting sqref="T207:T208">
    <cfRule type="expression" dxfId="107" priority="1281">
      <formula>$T225="too many rows!"</formula>
    </cfRule>
  </conditionalFormatting>
  <conditionalFormatting sqref="T343:T344 T291 T299 T260:T261 T269:T289">
    <cfRule type="expression" dxfId="106" priority="1313">
      <formula>#REF!="too many rows!"</formula>
    </cfRule>
  </conditionalFormatting>
  <conditionalFormatting sqref="T264:T267">
    <cfRule type="expression" dxfId="105" priority="1352">
      <formula>$T341="too many rows!"</formula>
    </cfRule>
  </conditionalFormatting>
  <conditionalFormatting sqref="T262:T263">
    <cfRule type="expression" dxfId="104" priority="1353">
      <formula>#REF!="too many rows!"</formula>
    </cfRule>
  </conditionalFormatting>
  <conditionalFormatting sqref="T268">
    <cfRule type="expression" dxfId="103" priority="1354">
      <formula>$T344="too many rows!"</formula>
    </cfRule>
  </conditionalFormatting>
  <conditionalFormatting sqref="T263">
    <cfRule type="expression" dxfId="102" priority="1355">
      <formula>$T343="too many rows!"</formula>
    </cfRule>
  </conditionalFormatting>
  <conditionalFormatting sqref="T290">
    <cfRule type="expression" dxfId="101" priority="1408">
      <formula>$T349="too many rows!"</formula>
    </cfRule>
  </conditionalFormatting>
  <conditionalFormatting sqref="T292:T293">
    <cfRule type="expression" dxfId="100" priority="1459">
      <formula>$T352="too many rows!"</formula>
    </cfRule>
  </conditionalFormatting>
  <conditionalFormatting sqref="T316:T318">
    <cfRule type="expression" dxfId="99" priority="1460">
      <formula>$T357="too many rows!"</formula>
    </cfRule>
  </conditionalFormatting>
  <conditionalFormatting sqref="T315">
    <cfRule type="expression" dxfId="98" priority="1461">
      <formula>$T357="too many rows!"</formula>
    </cfRule>
  </conditionalFormatting>
  <conditionalFormatting sqref="T312:T314">
    <cfRule type="expression" dxfId="97" priority="1462">
      <formula>$T355="too many rows!"</formula>
    </cfRule>
  </conditionalFormatting>
  <conditionalFormatting sqref="T321">
    <cfRule type="expression" dxfId="96" priority="1464">
      <formula>$T358="too many rows!"</formula>
    </cfRule>
  </conditionalFormatting>
  <conditionalFormatting sqref="T325">
    <cfRule type="expression" dxfId="95" priority="1466">
      <formula>$T359="too many rows!"</formula>
    </cfRule>
  </conditionalFormatting>
  <conditionalFormatting sqref="T322:T323">
    <cfRule type="expression" dxfId="94" priority="1467">
      <formula>$T358="too many rows!"</formula>
    </cfRule>
  </conditionalFormatting>
  <conditionalFormatting sqref="T324">
    <cfRule type="expression" dxfId="93" priority="1468">
      <formula>$T359="too many rows!"</formula>
    </cfRule>
  </conditionalFormatting>
  <conditionalFormatting sqref="T326">
    <cfRule type="expression" dxfId="92" priority="1469">
      <formula>$T359="too many rows!"</formula>
    </cfRule>
  </conditionalFormatting>
  <conditionalFormatting sqref="T327:T328">
    <cfRule type="expression" dxfId="91" priority="1470">
      <formula>$T359="too many rows!"</formula>
    </cfRule>
  </conditionalFormatting>
  <conditionalFormatting sqref="T303">
    <cfRule type="expression" dxfId="90" priority="1474">
      <formula>$T351="too many rows!"</formula>
    </cfRule>
  </conditionalFormatting>
  <conditionalFormatting sqref="T302">
    <cfRule type="expression" dxfId="89" priority="1475">
      <formula>$T351="too many rows!"</formula>
    </cfRule>
  </conditionalFormatting>
  <conditionalFormatting sqref="T301">
    <cfRule type="expression" dxfId="88" priority="1476">
      <formula>$T351="too many rows!"</formula>
    </cfRule>
  </conditionalFormatting>
  <conditionalFormatting sqref="T300">
    <cfRule type="expression" dxfId="87" priority="1477">
      <formula>$T351="too many rows!"</formula>
    </cfRule>
  </conditionalFormatting>
  <conditionalFormatting sqref="T300 T310:T311">
    <cfRule type="expression" dxfId="86" priority="9">
      <formula>$T344="too many rows!"</formula>
    </cfRule>
  </conditionalFormatting>
  <conditionalFormatting sqref="T305 T320">
    <cfRule type="expression" dxfId="85" priority="8">
      <formula>$T343="too many rows!"</formula>
    </cfRule>
  </conditionalFormatting>
  <conditionalFormatting sqref="T304">
    <cfRule type="expression" dxfId="84" priority="7">
      <formula>$T344="too many rows!"</formula>
    </cfRule>
  </conditionalFormatting>
  <conditionalFormatting sqref="T301:T303">
    <cfRule type="expression" dxfId="83" priority="6">
      <formula>$T342="too many rows!"</formula>
    </cfRule>
  </conditionalFormatting>
  <conditionalFormatting sqref="T286">
    <cfRule type="expression" dxfId="82" priority="3">
      <formula>$T286="too many rows!"</formula>
    </cfRule>
  </conditionalFormatting>
  <conditionalFormatting sqref="T304">
    <cfRule type="expression" dxfId="81" priority="1527">
      <formula>$T351="too many rows!"</formula>
    </cfRule>
  </conditionalFormatting>
  <conditionalFormatting sqref="T257">
    <cfRule type="expression" dxfId="80" priority="1532">
      <formula>$T339="too many rows!"</formula>
    </cfRule>
  </conditionalFormatting>
  <conditionalFormatting sqref="T308:T309">
    <cfRule type="expression" dxfId="79" priority="1533">
      <formula>$T353="too many rows!"</formula>
    </cfRule>
  </conditionalFormatting>
  <conditionalFormatting sqref="T305:T307">
    <cfRule type="expression" dxfId="78" priority="1534">
      <formula>$T351="too many rows!"</formula>
    </cfRule>
  </conditionalFormatting>
  <conditionalFormatting sqref="T306:T307">
    <cfRule type="expression" dxfId="77" priority="1">
      <formula>$T351="too many rows!"</formula>
    </cfRule>
  </conditionalFormatting>
  <conditionalFormatting sqref="T295:T296">
    <cfRule type="expression" dxfId="76" priority="1535">
      <formula>$T352="too many rows!"</formula>
    </cfRule>
  </conditionalFormatting>
  <conditionalFormatting sqref="T297">
    <cfRule type="expression" dxfId="75" priority="1540">
      <formula>$T353="too many rows!"</formula>
    </cfRule>
  </conditionalFormatting>
  <conditionalFormatting sqref="T330:T337">
    <cfRule type="expression" dxfId="74" priority="1542">
      <formula>$T357="too many rows!"</formula>
    </cfRule>
  </conditionalFormatting>
  <conditionalFormatting sqref="T319">
    <cfRule type="expression" dxfId="73" priority="1543">
      <formula>$T358="too many rows!"</formula>
    </cfRule>
  </conditionalFormatting>
  <pageMargins left="0.19685039370078741" right="0.19685039370078741" top="0.74803149606299213" bottom="0.74803149606299213" header="0.31496062992125984" footer="0.31496062992125984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67" r:id="rId4" name="Button 143">
              <controlPr defaultSize="0" print="0" autoFill="0" autoPict="0" macro="[0]!Insert_row">
                <anchor>
                  <from>
                    <xdr:col>7</xdr:col>
                    <xdr:colOff>57150</xdr:colOff>
                    <xdr:row>0</xdr:row>
                    <xdr:rowOff>57150</xdr:rowOff>
                  </from>
                  <to>
                    <xdr:col>8</xdr:col>
                    <xdr:colOff>533400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5" name="Button 145">
              <controlPr defaultSize="0" print="0" autoFill="0" autoPict="0" macro="[0]!Paste_default_schedule">
                <anchor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6</xdr:col>
                    <xdr:colOff>228600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6" name="Button 146">
              <controlPr defaultSize="0" print="0" autoFill="0" autoPict="0" macro="[0]!Delete_row">
                <anchor>
                  <from>
                    <xdr:col>9</xdr:col>
                    <xdr:colOff>19050</xdr:colOff>
                    <xdr:row>0</xdr:row>
                    <xdr:rowOff>57150</xdr:rowOff>
                  </from>
                  <to>
                    <xdr:col>11</xdr:col>
                    <xdr:colOff>104775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Button 147">
              <controlPr defaultSize="0" print="0" autoFill="0" autoPict="0" macro="[0]!Insert_column">
                <anchor>
                  <from>
                    <xdr:col>38</xdr:col>
                    <xdr:colOff>228600</xdr:colOff>
                    <xdr:row>0</xdr:row>
                    <xdr:rowOff>38100</xdr:rowOff>
                  </from>
                  <to>
                    <xdr:col>40</xdr:col>
                    <xdr:colOff>971550</xdr:colOff>
                    <xdr:row>1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BE17"/>
  <sheetViews>
    <sheetView topLeftCell="K1" workbookViewId="0">
      <selection activeCell="AF16" sqref="AF16"/>
    </sheetView>
  </sheetViews>
  <sheetFormatPr baseColWidth="10" defaultColWidth="9.140625" defaultRowHeight="15" x14ac:dyDescent="0.25"/>
  <cols>
    <col min="1" max="1" width="4.85546875" customWidth="1"/>
    <col min="10" max="10" width="9.140625" style="194"/>
    <col min="14" max="16" width="0" hidden="1" customWidth="1"/>
    <col min="40" max="40" width="8.28515625" style="197" customWidth="1"/>
  </cols>
  <sheetData>
    <row r="1" spans="1:57" s="100" customFormat="1" ht="30.75" customHeight="1" x14ac:dyDescent="0.25">
      <c r="A1" s="86" t="s">
        <v>10</v>
      </c>
      <c r="B1" s="86"/>
      <c r="C1" s="86"/>
      <c r="D1" s="87"/>
      <c r="E1" s="88"/>
      <c r="F1" s="89"/>
      <c r="G1" s="90"/>
      <c r="H1" s="88"/>
      <c r="I1" s="91"/>
      <c r="J1" s="193"/>
      <c r="K1" s="92"/>
      <c r="L1" s="92"/>
      <c r="M1" s="92"/>
      <c r="N1" s="93"/>
      <c r="O1" s="93"/>
      <c r="P1" s="93"/>
      <c r="Q1" s="134"/>
      <c r="R1" s="88"/>
      <c r="S1" s="94"/>
      <c r="T1" s="95"/>
      <c r="U1" s="88"/>
      <c r="V1" s="88"/>
      <c r="W1" s="88"/>
      <c r="X1" s="88"/>
      <c r="Y1" s="89"/>
      <c r="Z1" s="89"/>
      <c r="AA1" s="89"/>
      <c r="AB1" s="89"/>
      <c r="AC1" s="88"/>
      <c r="AD1" s="88"/>
      <c r="AE1" s="88"/>
      <c r="AF1" s="88"/>
      <c r="AG1" s="89"/>
      <c r="AH1" s="88"/>
      <c r="AI1" s="89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96"/>
    </row>
    <row r="2" spans="1:57" s="100" customFormat="1" ht="14.25" customHeight="1" x14ac:dyDescent="0.25">
      <c r="A2" s="48"/>
      <c r="C2" s="33"/>
      <c r="D2" s="49"/>
      <c r="E2" s="50"/>
      <c r="F2" s="51"/>
      <c r="G2" s="51"/>
      <c r="H2" s="51"/>
      <c r="I2" s="52"/>
      <c r="J2" s="190"/>
      <c r="K2" s="52"/>
      <c r="L2" s="52"/>
      <c r="M2" s="52"/>
      <c r="N2" s="51"/>
      <c r="O2" s="51"/>
      <c r="P2" s="51"/>
      <c r="Q2" s="130"/>
      <c r="R2" s="51"/>
      <c r="S2" s="53"/>
      <c r="T2" s="54"/>
      <c r="U2" s="55"/>
      <c r="V2" s="56"/>
      <c r="W2" s="55"/>
      <c r="X2" s="56"/>
      <c r="Y2" s="57"/>
      <c r="Z2" s="58"/>
      <c r="AA2" s="59"/>
      <c r="AB2" s="53"/>
      <c r="AC2" s="60"/>
      <c r="AD2" s="61" t="s">
        <v>33</v>
      </c>
      <c r="AE2" s="61"/>
      <c r="AF2" s="33"/>
      <c r="AG2" s="62"/>
      <c r="AH2" s="33"/>
      <c r="AI2" s="62"/>
      <c r="AJ2" s="33"/>
      <c r="AK2" s="33"/>
      <c r="AL2" s="33"/>
      <c r="AM2" s="33"/>
      <c r="AN2" s="33"/>
      <c r="AO2" s="33"/>
      <c r="AP2" s="63"/>
      <c r="AQ2" s="33"/>
      <c r="AR2" s="50"/>
      <c r="AS2" s="50"/>
      <c r="AT2" s="50"/>
      <c r="AU2" s="34"/>
      <c r="AV2" s="33"/>
      <c r="AW2" s="33"/>
      <c r="AX2" s="65"/>
      <c r="AY2" s="34"/>
      <c r="AZ2" s="33"/>
      <c r="BA2" s="33"/>
      <c r="BB2" s="33"/>
    </row>
    <row r="3" spans="1:57" s="100" customFormat="1" ht="14.25" customHeight="1" x14ac:dyDescent="0.25">
      <c r="A3" s="33"/>
      <c r="B3" s="51"/>
      <c r="C3" s="33"/>
      <c r="D3" s="49"/>
      <c r="E3" s="50"/>
      <c r="F3" s="51"/>
      <c r="G3" s="51"/>
      <c r="H3" s="51"/>
      <c r="I3" s="66"/>
      <c r="J3" s="190"/>
      <c r="K3" s="52"/>
      <c r="L3" s="52"/>
      <c r="M3" s="52"/>
      <c r="N3" s="51"/>
      <c r="O3" s="51"/>
      <c r="P3" s="51"/>
      <c r="Q3" s="131"/>
      <c r="R3" s="67"/>
      <c r="S3" s="68"/>
      <c r="T3" s="69"/>
      <c r="U3" s="70" t="s">
        <v>29</v>
      </c>
      <c r="V3" s="71"/>
      <c r="W3" s="70" t="s">
        <v>102</v>
      </c>
      <c r="X3" s="71"/>
      <c r="Y3" s="72" t="s">
        <v>101</v>
      </c>
      <c r="Z3" s="73"/>
      <c r="AA3" s="74"/>
      <c r="AB3" s="68"/>
      <c r="AC3" s="60"/>
      <c r="AD3" s="33" t="s">
        <v>34</v>
      </c>
      <c r="AE3" s="33"/>
      <c r="AF3" s="33"/>
      <c r="AG3" s="62"/>
      <c r="AH3" s="33"/>
      <c r="AI3" s="62"/>
      <c r="AJ3" s="128" t="s">
        <v>112</v>
      </c>
      <c r="AK3" s="129"/>
      <c r="AL3" s="128" t="s">
        <v>116</v>
      </c>
      <c r="AM3" s="195"/>
      <c r="AN3" s="129"/>
      <c r="AO3" s="33"/>
      <c r="AP3" s="63"/>
      <c r="AQ3" s="33"/>
      <c r="AR3" s="50"/>
      <c r="AS3" s="50"/>
      <c r="AT3" s="50"/>
      <c r="AU3" s="34"/>
      <c r="AV3" s="33"/>
      <c r="AW3" s="33"/>
      <c r="AX3" s="65"/>
      <c r="AY3" s="34"/>
      <c r="AZ3" s="33"/>
      <c r="BA3" s="33"/>
      <c r="BB3" s="33"/>
    </row>
    <row r="4" spans="1:57" s="100" customFormat="1" ht="51" x14ac:dyDescent="0.25">
      <c r="A4" s="159" t="s">
        <v>90</v>
      </c>
      <c r="B4" s="159" t="s">
        <v>95</v>
      </c>
      <c r="C4" s="160" t="s">
        <v>0</v>
      </c>
      <c r="D4" s="161" t="s">
        <v>86</v>
      </c>
      <c r="E4" s="162" t="s">
        <v>96</v>
      </c>
      <c r="F4" s="163" t="s">
        <v>32</v>
      </c>
      <c r="G4" s="163" t="s">
        <v>70</v>
      </c>
      <c r="H4" s="164" t="s">
        <v>6</v>
      </c>
      <c r="I4" s="165" t="s">
        <v>1</v>
      </c>
      <c r="J4" s="192" t="s">
        <v>207</v>
      </c>
      <c r="K4" s="166" t="s">
        <v>97</v>
      </c>
      <c r="L4" s="166" t="s">
        <v>99</v>
      </c>
      <c r="M4" s="166" t="s">
        <v>100</v>
      </c>
      <c r="N4" s="114" t="s">
        <v>113</v>
      </c>
      <c r="O4" s="114" t="s">
        <v>114</v>
      </c>
      <c r="P4" s="114" t="s">
        <v>115</v>
      </c>
      <c r="Q4" s="132" t="s">
        <v>3</v>
      </c>
      <c r="R4" s="115" t="s">
        <v>98</v>
      </c>
      <c r="S4" s="116" t="s">
        <v>30</v>
      </c>
      <c r="T4" s="117" t="s">
        <v>26</v>
      </c>
      <c r="U4" s="132" t="s">
        <v>133</v>
      </c>
      <c r="V4" s="132" t="s">
        <v>134</v>
      </c>
      <c r="W4" s="145" t="s">
        <v>128</v>
      </c>
      <c r="X4" s="145" t="s">
        <v>129</v>
      </c>
      <c r="Y4" s="145" t="s">
        <v>130</v>
      </c>
      <c r="Z4" s="145" t="s">
        <v>131</v>
      </c>
      <c r="AA4" s="118" t="s">
        <v>87</v>
      </c>
      <c r="AB4" s="118" t="s">
        <v>88</v>
      </c>
      <c r="AC4" s="155" t="s">
        <v>7</v>
      </c>
      <c r="AD4" s="156" t="s">
        <v>103</v>
      </c>
      <c r="AE4" s="157" t="s">
        <v>104</v>
      </c>
      <c r="AF4" s="157" t="s">
        <v>107</v>
      </c>
      <c r="AG4" s="158" t="s">
        <v>105</v>
      </c>
      <c r="AH4" s="157" t="s">
        <v>108</v>
      </c>
      <c r="AI4" s="158" t="s">
        <v>106</v>
      </c>
      <c r="AJ4" s="120" t="s">
        <v>117</v>
      </c>
      <c r="AK4" s="120" t="s">
        <v>120</v>
      </c>
      <c r="AL4" s="120" t="s">
        <v>119</v>
      </c>
      <c r="AM4" s="120" t="s">
        <v>118</v>
      </c>
      <c r="AN4" s="120" t="s">
        <v>208</v>
      </c>
      <c r="AO4" s="167" t="s">
        <v>4</v>
      </c>
      <c r="AP4" s="168" t="s">
        <v>5</v>
      </c>
      <c r="AQ4" s="169" t="s">
        <v>8</v>
      </c>
      <c r="AR4" s="170" t="s">
        <v>109</v>
      </c>
      <c r="AS4" s="170" t="s">
        <v>132</v>
      </c>
      <c r="AT4" s="154" t="s">
        <v>62</v>
      </c>
      <c r="AU4" s="171" t="s">
        <v>92</v>
      </c>
      <c r="AV4" s="172" t="s">
        <v>121</v>
      </c>
      <c r="AW4" s="172" t="s">
        <v>123</v>
      </c>
      <c r="AX4" s="173" t="s">
        <v>124</v>
      </c>
      <c r="AY4" s="174" t="s">
        <v>93</v>
      </c>
      <c r="AZ4" s="175" t="s">
        <v>122</v>
      </c>
      <c r="BA4" s="175" t="s">
        <v>125</v>
      </c>
      <c r="BB4" s="176" t="s">
        <v>126</v>
      </c>
    </row>
    <row r="5" spans="1:57" s="100" customFormat="1" ht="12.75" x14ac:dyDescent="0.25">
      <c r="A5" s="146"/>
      <c r="B5" s="136" t="s">
        <v>11</v>
      </c>
      <c r="C5" s="137" t="s">
        <v>12</v>
      </c>
      <c r="D5" s="138"/>
      <c r="E5" s="139" t="s">
        <v>531</v>
      </c>
      <c r="F5" s="140"/>
      <c r="G5" s="141"/>
      <c r="H5" s="142"/>
      <c r="I5" s="147"/>
      <c r="J5" s="191"/>
      <c r="K5" s="147"/>
      <c r="L5" s="147"/>
      <c r="M5" s="147"/>
      <c r="N5" s="75" t="e">
        <f>VLOOKUP(Q5,Compartments[#All],2,FALSE)</f>
        <v>#N/A</v>
      </c>
      <c r="O5" s="75" t="e">
        <f>VLOOKUP(Q5,Compartments[#All],3,FALSE)</f>
        <v>#N/A</v>
      </c>
      <c r="P5" s="76" t="e">
        <f>VLOOKUP(Q5,Compartments[#All],6,FALSE)</f>
        <v>#N/A</v>
      </c>
      <c r="Q5" s="143"/>
      <c r="R5" s="136"/>
      <c r="S5" s="148" t="e">
        <f t="shared" ref="S5:S16" si="0">F5*Y5/1000</f>
        <v>#N/A</v>
      </c>
      <c r="T5" s="149" t="e">
        <f t="shared" ref="T5:T17" si="1">IF((R5*O5/N5)&gt;O5,"too many rows!",R5*O5/N5)</f>
        <v>#N/A</v>
      </c>
      <c r="U5" s="136">
        <v>50</v>
      </c>
      <c r="V5" s="136">
        <v>50</v>
      </c>
      <c r="W5" s="136">
        <v>5</v>
      </c>
      <c r="X5" s="136">
        <v>1</v>
      </c>
      <c r="Y5" s="150" t="e">
        <f t="shared" ref="Y5:Y17" si="2">(P5*100/U5)*(W5/(W5+X5))*R5</f>
        <v>#N/A</v>
      </c>
      <c r="Z5" s="150" t="e">
        <f t="shared" ref="Z5:Z16" si="3">(P5*100/U5)*(X5/(W5+X5))*R5</f>
        <v>#N/A</v>
      </c>
      <c r="AA5" s="151" t="e">
        <f t="shared" ref="AA5:AA17" si="4">IF(G5=0,Y5*1.15,IF(OR(G5=50%,G5=100%),Y5*1.15/G5,"check MS"))</f>
        <v>#N/A</v>
      </c>
      <c r="AB5" s="150" t="e">
        <f t="shared" ref="AB5:AB16" si="5">Z5*1.15</f>
        <v>#N/A</v>
      </c>
      <c r="AC5" s="152" t="str">
        <f t="shared" ref="AC5:AC17" si="6">IF((AM5+7)&gt;H5,"Check!","ok")</f>
        <v>Check!</v>
      </c>
      <c r="AD5" s="144"/>
      <c r="AE5" s="77">
        <f>AD5+14</f>
        <v>14</v>
      </c>
      <c r="AF5" s="77">
        <f>AD5+28</f>
        <v>28</v>
      </c>
      <c r="AG5" s="80"/>
      <c r="AH5" s="77">
        <f>AE5+28</f>
        <v>42</v>
      </c>
      <c r="AI5" s="80"/>
      <c r="AJ5" s="77">
        <f>AF5+28</f>
        <v>56</v>
      </c>
      <c r="AK5" s="77">
        <f>AJ5+120</f>
        <v>176</v>
      </c>
      <c r="AL5" s="77">
        <f>AJ5+60</f>
        <v>116</v>
      </c>
      <c r="AM5" s="77">
        <f>AK5+64</f>
        <v>240</v>
      </c>
      <c r="AN5" s="196"/>
      <c r="AO5" s="77">
        <f>AM5+7</f>
        <v>247</v>
      </c>
      <c r="AP5" s="78">
        <f t="shared" ref="AP5:AP17" si="7">AO5-AD5</f>
        <v>247</v>
      </c>
      <c r="AQ5" s="142"/>
      <c r="AR5" s="153"/>
      <c r="AS5" s="177">
        <f>IF(ISBLANK(Planning[[#This Row],[New estimation]]),"-",Planning[[#This Row],[New estimation]]-Planning[[#This Row],[Order]])</f>
        <v>-1.4000000000000004</v>
      </c>
      <c r="AT5" s="79"/>
      <c r="AU5" s="178" t="str">
        <f>Planning[[#This Row],[Female]]</f>
        <v>TO5623</v>
      </c>
      <c r="AV5" s="80"/>
      <c r="AW5" s="81"/>
      <c r="AX5" s="82"/>
      <c r="AY5" s="178" t="str">
        <f>Planning[[#This Row],[Male]]</f>
        <v>TX5848</v>
      </c>
      <c r="AZ5" s="83"/>
      <c r="BA5" s="84"/>
      <c r="BB5" s="85"/>
    </row>
    <row r="6" spans="1:57" s="100" customFormat="1" ht="12.75" x14ac:dyDescent="0.25">
      <c r="A6" s="146"/>
      <c r="B6" s="136" t="s">
        <v>11</v>
      </c>
      <c r="C6" s="137" t="s">
        <v>12</v>
      </c>
      <c r="D6" s="138"/>
      <c r="E6" s="139" t="s">
        <v>13</v>
      </c>
      <c r="F6" s="140"/>
      <c r="G6" s="141"/>
      <c r="H6" s="142"/>
      <c r="I6" s="147"/>
      <c r="J6" s="191"/>
      <c r="K6" s="147"/>
      <c r="L6" s="147"/>
      <c r="M6" s="147"/>
      <c r="N6" s="75" t="e">
        <f>VLOOKUP(Q6,Compartments[#All],2,FALSE)</f>
        <v>#N/A</v>
      </c>
      <c r="O6" s="75" t="e">
        <f>VLOOKUP(Q6,Compartments[#All],3,FALSE)</f>
        <v>#N/A</v>
      </c>
      <c r="P6" s="76" t="e">
        <f>VLOOKUP(Q6,Compartments[#All],6,FALSE)</f>
        <v>#N/A</v>
      </c>
      <c r="Q6" s="143"/>
      <c r="R6" s="136"/>
      <c r="S6" s="148" t="e">
        <f t="shared" si="0"/>
        <v>#N/A</v>
      </c>
      <c r="T6" s="149" t="e">
        <f t="shared" si="1"/>
        <v>#N/A</v>
      </c>
      <c r="U6" s="136">
        <v>50</v>
      </c>
      <c r="V6" s="136">
        <v>50</v>
      </c>
      <c r="W6" s="136">
        <v>5</v>
      </c>
      <c r="X6" s="136">
        <v>1</v>
      </c>
      <c r="Y6" s="150" t="e">
        <f t="shared" si="2"/>
        <v>#N/A</v>
      </c>
      <c r="Z6" s="150" t="e">
        <f t="shared" si="3"/>
        <v>#N/A</v>
      </c>
      <c r="AA6" s="151" t="e">
        <f t="shared" si="4"/>
        <v>#N/A</v>
      </c>
      <c r="AB6" s="150" t="e">
        <f t="shared" si="5"/>
        <v>#N/A</v>
      </c>
      <c r="AC6" s="152" t="str">
        <f t="shared" si="6"/>
        <v>Check!</v>
      </c>
      <c r="AD6" s="144"/>
      <c r="AE6" s="77">
        <f>AD6+21</f>
        <v>21</v>
      </c>
      <c r="AF6" s="77">
        <f>AD6+28</f>
        <v>28</v>
      </c>
      <c r="AG6" s="80"/>
      <c r="AH6" s="77">
        <f>AE6+28</f>
        <v>49</v>
      </c>
      <c r="AI6" s="80"/>
      <c r="AJ6" s="77">
        <f>AF6+28</f>
        <v>56</v>
      </c>
      <c r="AK6" s="77">
        <f>AJ6+120</f>
        <v>176</v>
      </c>
      <c r="AL6" s="77">
        <f>AJ6+60</f>
        <v>116</v>
      </c>
      <c r="AM6" s="77">
        <f>AK6+64</f>
        <v>240</v>
      </c>
      <c r="AN6" s="196"/>
      <c r="AO6" s="77">
        <f>AM6+7</f>
        <v>247</v>
      </c>
      <c r="AP6" s="78">
        <f t="shared" si="7"/>
        <v>247</v>
      </c>
      <c r="AQ6" s="142"/>
      <c r="AR6" s="153"/>
      <c r="AS6" s="177">
        <f>IF(ISBLANK(Planning[[#This Row],[New estimation]]),"-",Planning[[#This Row],[New estimation]]-Planning[[#This Row],[Order]])</f>
        <v>24</v>
      </c>
      <c r="AT6" s="79"/>
      <c r="AU6" s="178" t="str">
        <f>Planning[[#This Row],[Female]]</f>
        <v>TR5515</v>
      </c>
      <c r="AV6" s="80"/>
      <c r="AW6" s="81"/>
      <c r="AX6" s="82"/>
      <c r="AY6" s="178" t="str">
        <f>Planning[[#This Row],[Male]]</f>
        <v>TB5202</v>
      </c>
      <c r="AZ6" s="83"/>
      <c r="BA6" s="84"/>
      <c r="BB6" s="85"/>
    </row>
    <row r="7" spans="1:57" s="100" customFormat="1" ht="12.75" x14ac:dyDescent="0.25">
      <c r="A7" s="146"/>
      <c r="B7" s="136" t="s">
        <v>11</v>
      </c>
      <c r="C7" s="137" t="s">
        <v>14</v>
      </c>
      <c r="D7" s="138"/>
      <c r="E7" s="139"/>
      <c r="F7" s="140"/>
      <c r="G7" s="141"/>
      <c r="H7" s="142"/>
      <c r="I7" s="147"/>
      <c r="J7" s="191"/>
      <c r="K7" s="147"/>
      <c r="L7" s="147"/>
      <c r="M7" s="147"/>
      <c r="N7" s="75" t="e">
        <f>VLOOKUP(Q7,Compartments[#All],2,FALSE)</f>
        <v>#N/A</v>
      </c>
      <c r="O7" s="75" t="e">
        <f>VLOOKUP(Q7,Compartments[#All],3,FALSE)</f>
        <v>#N/A</v>
      </c>
      <c r="P7" s="76" t="e">
        <f>VLOOKUP(Q7,Compartments[#All],6,FALSE)</f>
        <v>#N/A</v>
      </c>
      <c r="Q7" s="143"/>
      <c r="R7" s="136"/>
      <c r="S7" s="148"/>
      <c r="T7" s="149" t="e">
        <f t="shared" si="1"/>
        <v>#N/A</v>
      </c>
      <c r="U7" s="136">
        <v>50</v>
      </c>
      <c r="V7" s="136"/>
      <c r="W7" s="136">
        <v>1</v>
      </c>
      <c r="X7" s="136"/>
      <c r="Y7" s="150" t="e">
        <f t="shared" si="2"/>
        <v>#N/A</v>
      </c>
      <c r="Z7" s="150"/>
      <c r="AA7" s="151" t="e">
        <f t="shared" si="4"/>
        <v>#N/A</v>
      </c>
      <c r="AB7" s="150"/>
      <c r="AC7" s="152" t="str">
        <f t="shared" si="6"/>
        <v>Check!</v>
      </c>
      <c r="AD7" s="144"/>
      <c r="AE7" s="77"/>
      <c r="AF7" s="77"/>
      <c r="AG7" s="80"/>
      <c r="AH7" s="77">
        <f>AD7+28</f>
        <v>28</v>
      </c>
      <c r="AI7" s="80"/>
      <c r="AJ7" s="77">
        <f>AH7+35</f>
        <v>63</v>
      </c>
      <c r="AK7" s="77">
        <f>AJ7+35</f>
        <v>98</v>
      </c>
      <c r="AL7" s="77">
        <f>AK7+7</f>
        <v>105</v>
      </c>
      <c r="AM7" s="77">
        <f>AL7+14</f>
        <v>119</v>
      </c>
      <c r="AN7" s="196"/>
      <c r="AO7" s="77">
        <f>AL7+7</f>
        <v>112</v>
      </c>
      <c r="AP7" s="78">
        <f t="shared" si="7"/>
        <v>112</v>
      </c>
      <c r="AQ7" s="142"/>
      <c r="AR7" s="153"/>
      <c r="AS7" s="177">
        <f>IF(ISBLANK(Planning[[#This Row],[New estimation]]),"-",Planning[[#This Row],[New estimation]]-Planning[[#This Row],[Order]])</f>
        <v>-6.6</v>
      </c>
      <c r="AT7" s="79"/>
      <c r="AU7" s="178" t="str">
        <f>Planning[[#This Row],[Female]]</f>
        <v>TO5623</v>
      </c>
      <c r="AV7" s="80"/>
      <c r="AW7" s="81"/>
      <c r="AX7" s="82"/>
      <c r="AY7" s="178" t="str">
        <f>Planning[[#This Row],[Male]]</f>
        <v>TO5616</v>
      </c>
      <c r="AZ7" s="83"/>
      <c r="BA7" s="84"/>
      <c r="BB7" s="85"/>
    </row>
    <row r="8" spans="1:57" s="100" customFormat="1" ht="12.75" x14ac:dyDescent="0.25">
      <c r="A8" s="146"/>
      <c r="B8" s="136" t="s">
        <v>15</v>
      </c>
      <c r="C8" s="137" t="s">
        <v>16</v>
      </c>
      <c r="D8" s="138"/>
      <c r="E8" s="139"/>
      <c r="F8" s="140"/>
      <c r="G8" s="141"/>
      <c r="H8" s="142"/>
      <c r="I8" s="147"/>
      <c r="J8" s="191"/>
      <c r="K8" s="147"/>
      <c r="L8" s="147"/>
      <c r="M8" s="147"/>
      <c r="N8" s="75" t="e">
        <f>VLOOKUP(Q8,Compartments[#All],2,FALSE)</f>
        <v>#N/A</v>
      </c>
      <c r="O8" s="75" t="e">
        <f>VLOOKUP(Q8,Compartments[#All],3,FALSE)</f>
        <v>#N/A</v>
      </c>
      <c r="P8" s="76" t="e">
        <f>VLOOKUP(Q8,Compartments[#All],6,FALSE)</f>
        <v>#N/A</v>
      </c>
      <c r="Q8" s="143"/>
      <c r="R8" s="136"/>
      <c r="S8" s="148" t="e">
        <f t="shared" si="0"/>
        <v>#N/A</v>
      </c>
      <c r="T8" s="149" t="e">
        <f t="shared" si="1"/>
        <v>#N/A</v>
      </c>
      <c r="U8" s="136">
        <v>50</v>
      </c>
      <c r="V8" s="136">
        <v>50</v>
      </c>
      <c r="W8" s="136">
        <v>6</v>
      </c>
      <c r="X8" s="136">
        <v>1</v>
      </c>
      <c r="Y8" s="150" t="e">
        <f t="shared" si="2"/>
        <v>#N/A</v>
      </c>
      <c r="Z8" s="150" t="e">
        <f t="shared" si="3"/>
        <v>#N/A</v>
      </c>
      <c r="AA8" s="151" t="e">
        <f t="shared" si="4"/>
        <v>#N/A</v>
      </c>
      <c r="AB8" s="150" t="e">
        <f t="shared" si="5"/>
        <v>#N/A</v>
      </c>
      <c r="AC8" s="152" t="str">
        <f t="shared" si="6"/>
        <v>Check!</v>
      </c>
      <c r="AD8" s="144"/>
      <c r="AE8" s="77">
        <f t="shared" ref="AE8:AE13" si="8">AD8+7</f>
        <v>7</v>
      </c>
      <c r="AF8" s="77">
        <f t="shared" ref="AF8:AF13" si="9">AD8+14</f>
        <v>14</v>
      </c>
      <c r="AG8" s="80"/>
      <c r="AH8" s="77">
        <f>AE8+14</f>
        <v>21</v>
      </c>
      <c r="AI8" s="80"/>
      <c r="AJ8" s="77">
        <f>AH8+28</f>
        <v>49</v>
      </c>
      <c r="AK8" s="77">
        <f>AJ8+14</f>
        <v>63</v>
      </c>
      <c r="AL8" s="77">
        <f>AJ8+45</f>
        <v>94</v>
      </c>
      <c r="AM8" s="77">
        <f>AK8+45</f>
        <v>108</v>
      </c>
      <c r="AN8" s="196"/>
      <c r="AO8" s="77">
        <f t="shared" ref="AO8:AO16" si="10">AM8+7</f>
        <v>115</v>
      </c>
      <c r="AP8" s="78">
        <f t="shared" si="7"/>
        <v>115</v>
      </c>
      <c r="AQ8" s="142"/>
      <c r="AR8" s="153"/>
      <c r="AS8" s="177">
        <f>IF(ISBLANK(Planning[[#This Row],[New estimation]]),"-",Planning[[#This Row],[New estimation]]-Planning[[#This Row],[Order]])</f>
        <v>6.9</v>
      </c>
      <c r="AT8" s="79"/>
      <c r="AU8" s="178" t="str">
        <f>Planning[[#This Row],[Female]]</f>
        <v>TR5861</v>
      </c>
      <c r="AV8" s="80"/>
      <c r="AW8" s="81"/>
      <c r="AX8" s="82"/>
      <c r="AY8" s="178" t="str">
        <f>Planning[[#This Row],[Male]]</f>
        <v>TS5607</v>
      </c>
      <c r="AZ8" s="83"/>
      <c r="BA8" s="84"/>
      <c r="BB8" s="85"/>
    </row>
    <row r="9" spans="1:57" s="100" customFormat="1" ht="12.75" x14ac:dyDescent="0.25">
      <c r="A9" s="146"/>
      <c r="B9" s="136" t="s">
        <v>15</v>
      </c>
      <c r="C9" s="137" t="s">
        <v>17</v>
      </c>
      <c r="D9" s="138"/>
      <c r="E9" s="139"/>
      <c r="F9" s="140"/>
      <c r="G9" s="141"/>
      <c r="H9" s="142"/>
      <c r="I9" s="147"/>
      <c r="J9" s="191"/>
      <c r="K9" s="147"/>
      <c r="L9" s="147"/>
      <c r="M9" s="147"/>
      <c r="N9" s="75" t="e">
        <f>VLOOKUP(Q9,Compartments[#All],2,FALSE)</f>
        <v>#N/A</v>
      </c>
      <c r="O9" s="75" t="e">
        <f>VLOOKUP(Q9,Compartments[#All],3,FALSE)</f>
        <v>#N/A</v>
      </c>
      <c r="P9" s="76" t="e">
        <f>VLOOKUP(Q9,Compartments[#All],6,FALSE)</f>
        <v>#N/A</v>
      </c>
      <c r="Q9" s="143"/>
      <c r="R9" s="136"/>
      <c r="S9" s="148"/>
      <c r="T9" s="149" t="e">
        <f t="shared" si="1"/>
        <v>#N/A</v>
      </c>
      <c r="U9" s="136">
        <v>50</v>
      </c>
      <c r="V9" s="136"/>
      <c r="W9" s="136">
        <v>1</v>
      </c>
      <c r="X9" s="136"/>
      <c r="Y9" s="150" t="e">
        <f t="shared" si="2"/>
        <v>#N/A</v>
      </c>
      <c r="Z9" s="150"/>
      <c r="AA9" s="151" t="e">
        <f t="shared" si="4"/>
        <v>#N/A</v>
      </c>
      <c r="AB9" s="150"/>
      <c r="AC9" s="152" t="str">
        <f t="shared" si="6"/>
        <v>Check!</v>
      </c>
      <c r="AD9" s="144"/>
      <c r="AE9" s="77">
        <f t="shared" si="8"/>
        <v>7</v>
      </c>
      <c r="AF9" s="77">
        <f t="shared" si="9"/>
        <v>14</v>
      </c>
      <c r="AG9" s="80"/>
      <c r="AH9" s="77">
        <f>AE9+30</f>
        <v>37</v>
      </c>
      <c r="AI9" s="80"/>
      <c r="AJ9" s="77">
        <f>AH9+28</f>
        <v>65</v>
      </c>
      <c r="AK9" s="77">
        <f>AJ9+21</f>
        <v>86</v>
      </c>
      <c r="AL9" s="77">
        <f>AJ9+55</f>
        <v>120</v>
      </c>
      <c r="AM9" s="77">
        <f>AK9+45</f>
        <v>131</v>
      </c>
      <c r="AN9" s="196"/>
      <c r="AO9" s="77">
        <f t="shared" si="10"/>
        <v>138</v>
      </c>
      <c r="AP9" s="78">
        <f t="shared" si="7"/>
        <v>138</v>
      </c>
      <c r="AQ9" s="142"/>
      <c r="AR9" s="153"/>
      <c r="AS9" s="177">
        <f>IF(ISBLANK(Planning[[#This Row],[New estimation]]),"-",Planning[[#This Row],[New estimation]]-Planning[[#This Row],[Order]])</f>
        <v>6.3999999999999986</v>
      </c>
      <c r="AT9" s="79"/>
      <c r="AU9" s="178" t="str">
        <f>Planning[[#This Row],[Female]]</f>
        <v>TO5623</v>
      </c>
      <c r="AV9" s="80"/>
      <c r="AW9" s="81"/>
      <c r="AX9" s="82"/>
      <c r="AY9" s="178" t="str">
        <f>Planning[[#This Row],[Male]]</f>
        <v>TX5681</v>
      </c>
      <c r="AZ9" s="83"/>
      <c r="BA9" s="84"/>
      <c r="BB9" s="85"/>
    </row>
    <row r="10" spans="1:57" s="100" customFormat="1" ht="12.75" x14ac:dyDescent="0.25">
      <c r="A10" s="146"/>
      <c r="B10" s="136" t="s">
        <v>18</v>
      </c>
      <c r="C10" s="137" t="s">
        <v>12</v>
      </c>
      <c r="D10" s="138"/>
      <c r="E10" s="139"/>
      <c r="F10" s="140"/>
      <c r="G10" s="141"/>
      <c r="H10" s="142"/>
      <c r="I10" s="147"/>
      <c r="J10" s="191"/>
      <c r="K10" s="147"/>
      <c r="L10" s="147"/>
      <c r="M10" s="147"/>
      <c r="N10" s="75" t="e">
        <f>VLOOKUP(Q10,Compartments[#All],2,FALSE)</f>
        <v>#N/A</v>
      </c>
      <c r="O10" s="75" t="e">
        <f>VLOOKUP(Q10,Compartments[#All],3,FALSE)</f>
        <v>#N/A</v>
      </c>
      <c r="P10" s="76" t="e">
        <f>VLOOKUP(Q10,Compartments[#All],6,FALSE)</f>
        <v>#N/A</v>
      </c>
      <c r="Q10" s="143"/>
      <c r="R10" s="136"/>
      <c r="S10" s="148" t="e">
        <f t="shared" si="0"/>
        <v>#N/A</v>
      </c>
      <c r="T10" s="149" t="e">
        <f t="shared" si="1"/>
        <v>#N/A</v>
      </c>
      <c r="U10" s="136">
        <v>50</v>
      </c>
      <c r="V10" s="136">
        <v>50</v>
      </c>
      <c r="W10" s="136">
        <v>5</v>
      </c>
      <c r="X10" s="136">
        <v>1</v>
      </c>
      <c r="Y10" s="150" t="e">
        <f t="shared" si="2"/>
        <v>#N/A</v>
      </c>
      <c r="Z10" s="150" t="e">
        <f t="shared" si="3"/>
        <v>#N/A</v>
      </c>
      <c r="AA10" s="151" t="e">
        <f t="shared" si="4"/>
        <v>#N/A</v>
      </c>
      <c r="AB10" s="150" t="e">
        <f t="shared" si="5"/>
        <v>#N/A</v>
      </c>
      <c r="AC10" s="152" t="str">
        <f t="shared" si="6"/>
        <v>Check!</v>
      </c>
      <c r="AD10" s="144"/>
      <c r="AE10" s="77">
        <f t="shared" si="8"/>
        <v>7</v>
      </c>
      <c r="AF10" s="77">
        <f t="shared" si="9"/>
        <v>14</v>
      </c>
      <c r="AG10" s="80"/>
      <c r="AH10" s="77">
        <f>AE10+14</f>
        <v>21</v>
      </c>
      <c r="AI10" s="80"/>
      <c r="AJ10" s="77">
        <f>AH10+35</f>
        <v>56</v>
      </c>
      <c r="AK10" s="77">
        <f>AJ10+18</f>
        <v>74</v>
      </c>
      <c r="AL10" s="77">
        <f>AK10+65</f>
        <v>139</v>
      </c>
      <c r="AM10" s="77">
        <f>AL10+30</f>
        <v>169</v>
      </c>
      <c r="AN10" s="196"/>
      <c r="AO10" s="77">
        <f t="shared" si="10"/>
        <v>176</v>
      </c>
      <c r="AP10" s="78">
        <f t="shared" si="7"/>
        <v>176</v>
      </c>
      <c r="AQ10" s="142"/>
      <c r="AR10" s="153"/>
      <c r="AS10" s="177">
        <f>IF(ISBLANK(Planning[[#This Row],[New estimation]]),"-",Planning[[#This Row],[New estimation]]-Planning[[#This Row],[Order]])</f>
        <v>28</v>
      </c>
      <c r="AT10" s="79"/>
      <c r="AU10" s="178" t="str">
        <f>Planning[[#This Row],[Female]]</f>
        <v>PA5198</v>
      </c>
      <c r="AV10" s="80"/>
      <c r="AW10" s="81"/>
      <c r="AX10" s="82"/>
      <c r="AY10" s="178" t="str">
        <f>Planning[[#This Row],[Male]]</f>
        <v>PA5185</v>
      </c>
      <c r="AZ10" s="83"/>
      <c r="BA10" s="84"/>
      <c r="BB10" s="85"/>
    </row>
    <row r="11" spans="1:57" s="100" customFormat="1" ht="12.75" x14ac:dyDescent="0.25">
      <c r="A11" s="146"/>
      <c r="B11" s="136" t="s">
        <v>19</v>
      </c>
      <c r="C11" s="137" t="s">
        <v>12</v>
      </c>
      <c r="D11" s="138"/>
      <c r="E11" s="139" t="s">
        <v>20</v>
      </c>
      <c r="F11" s="140"/>
      <c r="G11" s="141"/>
      <c r="H11" s="142"/>
      <c r="I11" s="147"/>
      <c r="J11" s="191"/>
      <c r="K11" s="147"/>
      <c r="L11" s="147"/>
      <c r="M11" s="147"/>
      <c r="N11" s="75" t="e">
        <f>VLOOKUP(Q11,Compartments[#All],2,FALSE)</f>
        <v>#N/A</v>
      </c>
      <c r="O11" s="75" t="e">
        <f>VLOOKUP(Q11,Compartments[#All],3,FALSE)</f>
        <v>#N/A</v>
      </c>
      <c r="P11" s="76" t="e">
        <f>VLOOKUP(Q11,Compartments[#All],6,FALSE)</f>
        <v>#N/A</v>
      </c>
      <c r="Q11" s="143"/>
      <c r="R11" s="136"/>
      <c r="S11" s="148" t="e">
        <f t="shared" si="0"/>
        <v>#N/A</v>
      </c>
      <c r="T11" s="149" t="e">
        <f t="shared" si="1"/>
        <v>#N/A</v>
      </c>
      <c r="U11" s="136">
        <v>50</v>
      </c>
      <c r="V11" s="136">
        <v>50</v>
      </c>
      <c r="W11" s="136">
        <v>6</v>
      </c>
      <c r="X11" s="136">
        <v>1</v>
      </c>
      <c r="Y11" s="150" t="e">
        <f t="shared" si="2"/>
        <v>#N/A</v>
      </c>
      <c r="Z11" s="150" t="e">
        <f t="shared" si="3"/>
        <v>#N/A</v>
      </c>
      <c r="AA11" s="151" t="e">
        <f t="shared" si="4"/>
        <v>#N/A</v>
      </c>
      <c r="AB11" s="150" t="e">
        <f t="shared" si="5"/>
        <v>#N/A</v>
      </c>
      <c r="AC11" s="152" t="str">
        <f t="shared" si="6"/>
        <v>Check!</v>
      </c>
      <c r="AD11" s="144">
        <v>40852</v>
      </c>
      <c r="AE11" s="77">
        <f t="shared" si="8"/>
        <v>40859</v>
      </c>
      <c r="AF11" s="77">
        <f t="shared" si="9"/>
        <v>40866</v>
      </c>
      <c r="AG11" s="80"/>
      <c r="AH11" s="77">
        <f>AE11+14</f>
        <v>40873</v>
      </c>
      <c r="AI11" s="80"/>
      <c r="AJ11" s="77">
        <f>AH11+35</f>
        <v>40908</v>
      </c>
      <c r="AK11" s="77">
        <f>AJ11+18</f>
        <v>40926</v>
      </c>
      <c r="AL11" s="77">
        <f>AK11+65</f>
        <v>40991</v>
      </c>
      <c r="AM11" s="77">
        <f>AL11+30</f>
        <v>41021</v>
      </c>
      <c r="AN11" s="196"/>
      <c r="AO11" s="77">
        <f t="shared" si="10"/>
        <v>41028</v>
      </c>
      <c r="AP11" s="78">
        <f t="shared" si="7"/>
        <v>176</v>
      </c>
      <c r="AQ11" s="142"/>
      <c r="AR11" s="153"/>
      <c r="AS11" s="177">
        <f>IF(ISBLANK(Planning[[#This Row],[New estimation]]),"-",Planning[[#This Row],[New estimation]]-Planning[[#This Row],[Order]])</f>
        <v>69</v>
      </c>
      <c r="AT11" s="79"/>
      <c r="AU11" s="178" t="str">
        <f>Planning[[#This Row],[Female]]</f>
        <v>PA5062</v>
      </c>
      <c r="AV11" s="80"/>
      <c r="AW11" s="81"/>
      <c r="AX11" s="82"/>
      <c r="AY11" s="178" t="str">
        <f>Planning[[#This Row],[Male]]</f>
        <v>PA5075</v>
      </c>
      <c r="AZ11" s="83"/>
      <c r="BA11" s="84"/>
      <c r="BB11" s="85"/>
    </row>
    <row r="12" spans="1:57" s="100" customFormat="1" ht="12.75" x14ac:dyDescent="0.25">
      <c r="A12" s="146"/>
      <c r="B12" s="136" t="s">
        <v>19</v>
      </c>
      <c r="C12" s="137" t="s">
        <v>12</v>
      </c>
      <c r="D12" s="138"/>
      <c r="E12" s="139" t="s">
        <v>21</v>
      </c>
      <c r="F12" s="140"/>
      <c r="G12" s="141"/>
      <c r="H12" s="142"/>
      <c r="I12" s="147"/>
      <c r="J12" s="191"/>
      <c r="K12" s="147"/>
      <c r="L12" s="147"/>
      <c r="M12" s="147"/>
      <c r="N12" s="75" t="e">
        <f>VLOOKUP(Q12,Compartments[#All],2,FALSE)</f>
        <v>#N/A</v>
      </c>
      <c r="O12" s="75" t="e">
        <f>VLOOKUP(Q12,Compartments[#All],3,FALSE)</f>
        <v>#N/A</v>
      </c>
      <c r="P12" s="76" t="e">
        <f>VLOOKUP(Q12,Compartments[#All],6,FALSE)</f>
        <v>#N/A</v>
      </c>
      <c r="Q12" s="143"/>
      <c r="R12" s="136"/>
      <c r="S12" s="148" t="e">
        <f t="shared" si="0"/>
        <v>#N/A</v>
      </c>
      <c r="T12" s="149" t="e">
        <f t="shared" si="1"/>
        <v>#N/A</v>
      </c>
      <c r="U12" s="136">
        <v>50</v>
      </c>
      <c r="V12" s="136">
        <v>50</v>
      </c>
      <c r="W12" s="136">
        <v>8</v>
      </c>
      <c r="X12" s="136">
        <v>1</v>
      </c>
      <c r="Y12" s="150" t="e">
        <f t="shared" si="2"/>
        <v>#N/A</v>
      </c>
      <c r="Z12" s="150" t="e">
        <f t="shared" si="3"/>
        <v>#N/A</v>
      </c>
      <c r="AA12" s="151" t="e">
        <f t="shared" si="4"/>
        <v>#N/A</v>
      </c>
      <c r="AB12" s="150" t="e">
        <f t="shared" si="5"/>
        <v>#N/A</v>
      </c>
      <c r="AC12" s="152" t="str">
        <f t="shared" si="6"/>
        <v>Check!</v>
      </c>
      <c r="AD12" s="144"/>
      <c r="AE12" s="77">
        <f t="shared" si="8"/>
        <v>7</v>
      </c>
      <c r="AF12" s="77">
        <f t="shared" si="9"/>
        <v>14</v>
      </c>
      <c r="AG12" s="80"/>
      <c r="AH12" s="77">
        <f>AE12+14</f>
        <v>21</v>
      </c>
      <c r="AI12" s="80"/>
      <c r="AJ12" s="77">
        <f>AH12+35</f>
        <v>56</v>
      </c>
      <c r="AK12" s="77">
        <f>AJ12+18</f>
        <v>74</v>
      </c>
      <c r="AL12" s="77">
        <f>AK12+65</f>
        <v>139</v>
      </c>
      <c r="AM12" s="77">
        <f>AL12+30</f>
        <v>169</v>
      </c>
      <c r="AN12" s="196"/>
      <c r="AO12" s="77">
        <f t="shared" si="10"/>
        <v>176</v>
      </c>
      <c r="AP12" s="78">
        <f t="shared" si="7"/>
        <v>176</v>
      </c>
      <c r="AQ12" s="142"/>
      <c r="AR12" s="153"/>
      <c r="AS12" s="177">
        <f>IF(ISBLANK(Planning[[#This Row],[New estimation]]),"-",Planning[[#This Row],[New estimation]]-Planning[[#This Row],[Order]])</f>
        <v>9.4</v>
      </c>
      <c r="AT12" s="79"/>
      <c r="AU12" s="178" t="str">
        <f>Planning[[#This Row],[Female]]</f>
        <v>AB5902</v>
      </c>
      <c r="AV12" s="80"/>
      <c r="AW12" s="81"/>
      <c r="AX12" s="82"/>
      <c r="AY12" s="178" t="str">
        <f>Planning[[#This Row],[Male]]</f>
        <v>AB5480</v>
      </c>
      <c r="AZ12" s="83"/>
      <c r="BA12" s="84"/>
      <c r="BB12" s="85"/>
    </row>
    <row r="13" spans="1:57" s="100" customFormat="1" ht="12.75" x14ac:dyDescent="0.25">
      <c r="A13" s="146"/>
      <c r="B13" s="136" t="s">
        <v>22</v>
      </c>
      <c r="C13" s="137" t="s">
        <v>12</v>
      </c>
      <c r="D13" s="138"/>
      <c r="E13" s="139"/>
      <c r="F13" s="140"/>
      <c r="G13" s="141"/>
      <c r="H13" s="142"/>
      <c r="I13" s="147"/>
      <c r="J13" s="191"/>
      <c r="K13" s="147"/>
      <c r="L13" s="147"/>
      <c r="M13" s="147"/>
      <c r="N13" s="75" t="e">
        <f>VLOOKUP(Q13,Compartments[#All],2,FALSE)</f>
        <v>#N/A</v>
      </c>
      <c r="O13" s="75" t="e">
        <f>VLOOKUP(Q13,Compartments[#All],3,FALSE)</f>
        <v>#N/A</v>
      </c>
      <c r="P13" s="76" t="e">
        <f>VLOOKUP(Q13,Compartments[#All],6,FALSE)</f>
        <v>#N/A</v>
      </c>
      <c r="Q13" s="143"/>
      <c r="R13" s="136"/>
      <c r="S13" s="148" t="e">
        <f t="shared" si="0"/>
        <v>#N/A</v>
      </c>
      <c r="T13" s="149" t="e">
        <f t="shared" si="1"/>
        <v>#N/A</v>
      </c>
      <c r="U13" s="136">
        <v>50</v>
      </c>
      <c r="V13" s="136">
        <v>50</v>
      </c>
      <c r="W13" s="136">
        <v>8</v>
      </c>
      <c r="X13" s="136">
        <v>1</v>
      </c>
      <c r="Y13" s="150" t="e">
        <f t="shared" si="2"/>
        <v>#N/A</v>
      </c>
      <c r="Z13" s="150" t="e">
        <f t="shared" si="3"/>
        <v>#N/A</v>
      </c>
      <c r="AA13" s="151" t="e">
        <f t="shared" si="4"/>
        <v>#N/A</v>
      </c>
      <c r="AB13" s="150" t="e">
        <f t="shared" si="5"/>
        <v>#N/A</v>
      </c>
      <c r="AC13" s="152" t="str">
        <f t="shared" si="6"/>
        <v>Check!</v>
      </c>
      <c r="AD13" s="144"/>
      <c r="AE13" s="77">
        <f t="shared" si="8"/>
        <v>7</v>
      </c>
      <c r="AF13" s="77">
        <f t="shared" si="9"/>
        <v>14</v>
      </c>
      <c r="AG13" s="80"/>
      <c r="AH13" s="77">
        <f>AE13+14</f>
        <v>21</v>
      </c>
      <c r="AI13" s="80"/>
      <c r="AJ13" s="77">
        <f>AH13+35</f>
        <v>56</v>
      </c>
      <c r="AK13" s="77">
        <f>AJ13+18</f>
        <v>74</v>
      </c>
      <c r="AL13" s="77">
        <f>AK13+65</f>
        <v>139</v>
      </c>
      <c r="AM13" s="77">
        <f>AL13+30</f>
        <v>169</v>
      </c>
      <c r="AN13" s="196"/>
      <c r="AO13" s="77">
        <f t="shared" si="10"/>
        <v>176</v>
      </c>
      <c r="AP13" s="78">
        <f t="shared" si="7"/>
        <v>176</v>
      </c>
      <c r="AQ13" s="142"/>
      <c r="AR13" s="153"/>
      <c r="AS13" s="177">
        <f>IF(ISBLANK(Planning[[#This Row],[New estimation]]),"-",Planning[[#This Row],[New estimation]]-Planning[[#This Row],[Order]])</f>
        <v>20.399999999999999</v>
      </c>
      <c r="AT13" s="79"/>
      <c r="AU13" s="178" t="str">
        <f>Planning[[#This Row],[Female]]</f>
        <v>AB5018</v>
      </c>
      <c r="AV13" s="80"/>
      <c r="AW13" s="81"/>
      <c r="AX13" s="82"/>
      <c r="AY13" s="178" t="str">
        <f>Planning[[#This Row],[Male]]</f>
        <v>AB5044</v>
      </c>
      <c r="AZ13" s="83"/>
      <c r="BA13" s="84"/>
      <c r="BB13" s="85"/>
    </row>
    <row r="14" spans="1:57" s="103" customFormat="1" ht="12.75" x14ac:dyDescent="0.25">
      <c r="A14" s="146"/>
      <c r="B14" s="136" t="s">
        <v>23</v>
      </c>
      <c r="C14" s="137" t="s">
        <v>14</v>
      </c>
      <c r="D14" s="138"/>
      <c r="E14" s="139"/>
      <c r="F14" s="140"/>
      <c r="G14" s="141"/>
      <c r="H14" s="142"/>
      <c r="I14" s="147"/>
      <c r="J14" s="191"/>
      <c r="K14" s="147"/>
      <c r="L14" s="147"/>
      <c r="M14" s="147"/>
      <c r="N14" s="75" t="e">
        <f>VLOOKUP(Q14,Compartments[#All],2,FALSE)</f>
        <v>#N/A</v>
      </c>
      <c r="O14" s="75" t="e">
        <f>VLOOKUP(Q14,Compartments[#All],3,FALSE)</f>
        <v>#N/A</v>
      </c>
      <c r="P14" s="76" t="e">
        <f>VLOOKUP(Q14,Compartments[#All],6,FALSE)</f>
        <v>#N/A</v>
      </c>
      <c r="Q14" s="143"/>
      <c r="R14" s="136"/>
      <c r="S14" s="148"/>
      <c r="T14" s="149" t="e">
        <f t="shared" si="1"/>
        <v>#N/A</v>
      </c>
      <c r="U14" s="136">
        <v>50</v>
      </c>
      <c r="V14" s="136"/>
      <c r="W14" s="136">
        <v>1</v>
      </c>
      <c r="X14" s="136"/>
      <c r="Y14" s="150" t="e">
        <f t="shared" si="2"/>
        <v>#N/A</v>
      </c>
      <c r="Z14" s="150"/>
      <c r="AA14" s="151" t="e">
        <f t="shared" si="4"/>
        <v>#N/A</v>
      </c>
      <c r="AB14" s="150"/>
      <c r="AC14" s="152" t="str">
        <f t="shared" si="6"/>
        <v>Check!</v>
      </c>
      <c r="AD14" s="144"/>
      <c r="AE14" s="77"/>
      <c r="AF14" s="77"/>
      <c r="AG14" s="80"/>
      <c r="AH14" s="77">
        <f>AD14+14</f>
        <v>14</v>
      </c>
      <c r="AI14" s="80"/>
      <c r="AJ14" s="77">
        <f>AH14+35</f>
        <v>49</v>
      </c>
      <c r="AK14" s="77">
        <f>AJ14+10</f>
        <v>59</v>
      </c>
      <c r="AL14" s="182">
        <f>AJ14+15</f>
        <v>64</v>
      </c>
      <c r="AM14" s="77">
        <f>AK14+15</f>
        <v>74</v>
      </c>
      <c r="AN14" s="196"/>
      <c r="AO14" s="77">
        <f t="shared" si="10"/>
        <v>81</v>
      </c>
      <c r="AP14" s="78">
        <f t="shared" si="7"/>
        <v>81</v>
      </c>
      <c r="AQ14" s="142"/>
      <c r="AR14" s="153"/>
      <c r="AS14" s="177">
        <f>IF(ISBLANK(Planning[[#This Row],[New estimation]]),"-",Planning[[#This Row],[New estimation]]-Planning[[#This Row],[Order]])</f>
        <v>5.6999999999999993</v>
      </c>
      <c r="AT14" s="79"/>
      <c r="AU14" s="178" t="str">
        <f>Planning[[#This Row],[Female]]</f>
        <v>AB5103</v>
      </c>
      <c r="AV14" s="80"/>
      <c r="AW14" s="81"/>
      <c r="AX14" s="82"/>
      <c r="AY14" s="178" t="str">
        <f>Planning[[#This Row],[Male]]</f>
        <v>AB5195</v>
      </c>
      <c r="AZ14" s="83"/>
      <c r="BA14" s="84"/>
      <c r="BB14" s="85"/>
      <c r="BC14" s="97"/>
      <c r="BD14" s="97"/>
      <c r="BE14" s="97"/>
    </row>
    <row r="15" spans="1:57" s="103" customFormat="1" ht="12.75" x14ac:dyDescent="0.25">
      <c r="A15" s="146"/>
      <c r="B15" s="136" t="s">
        <v>24</v>
      </c>
      <c r="C15" s="137" t="s">
        <v>12</v>
      </c>
      <c r="D15" s="138"/>
      <c r="E15" s="139"/>
      <c r="F15" s="140"/>
      <c r="G15" s="141"/>
      <c r="H15" s="142"/>
      <c r="I15" s="147"/>
      <c r="J15" s="191"/>
      <c r="K15" s="147"/>
      <c r="L15" s="147"/>
      <c r="M15" s="147"/>
      <c r="N15" s="75" t="e">
        <f>VLOOKUP(Q15,Compartments[#All],2,FALSE)</f>
        <v>#N/A</v>
      </c>
      <c r="O15" s="75" t="e">
        <f>VLOOKUP(Q15,Compartments[#All],3,FALSE)</f>
        <v>#N/A</v>
      </c>
      <c r="P15" s="76" t="e">
        <f>VLOOKUP(Q15,Compartments[#All],6,FALSE)</f>
        <v>#N/A</v>
      </c>
      <c r="Q15" s="143"/>
      <c r="R15" s="136"/>
      <c r="S15" s="148" t="e">
        <f t="shared" si="0"/>
        <v>#N/A</v>
      </c>
      <c r="T15" s="149" t="e">
        <f t="shared" si="1"/>
        <v>#N/A</v>
      </c>
      <c r="U15" s="136">
        <v>50</v>
      </c>
      <c r="V15" s="136">
        <v>50</v>
      </c>
      <c r="W15" s="136">
        <v>8</v>
      </c>
      <c r="X15" s="136">
        <v>1</v>
      </c>
      <c r="Y15" s="150" t="e">
        <f t="shared" si="2"/>
        <v>#N/A</v>
      </c>
      <c r="Z15" s="150" t="e">
        <f t="shared" si="3"/>
        <v>#N/A</v>
      </c>
      <c r="AA15" s="151" t="e">
        <f t="shared" si="4"/>
        <v>#N/A</v>
      </c>
      <c r="AB15" s="150" t="e">
        <f t="shared" si="5"/>
        <v>#N/A</v>
      </c>
      <c r="AC15" s="152" t="str">
        <f t="shared" si="6"/>
        <v>Check!</v>
      </c>
      <c r="AD15" s="144"/>
      <c r="AE15" s="77">
        <f>AD15+7</f>
        <v>7</v>
      </c>
      <c r="AF15" s="77">
        <f>AD15+28</f>
        <v>28</v>
      </c>
      <c r="AG15" s="80"/>
      <c r="AH15" s="77">
        <f>AE15+28</f>
        <v>35</v>
      </c>
      <c r="AI15" s="80"/>
      <c r="AJ15" s="77">
        <f>AH15+45</f>
        <v>80</v>
      </c>
      <c r="AK15" s="77">
        <f>AJ15+35</f>
        <v>115</v>
      </c>
      <c r="AL15" s="77">
        <f>AJ15+95</f>
        <v>175</v>
      </c>
      <c r="AM15" s="77">
        <f>AK15+90</f>
        <v>205</v>
      </c>
      <c r="AN15" s="196"/>
      <c r="AO15" s="77">
        <f t="shared" si="10"/>
        <v>212</v>
      </c>
      <c r="AP15" s="78">
        <f t="shared" si="7"/>
        <v>212</v>
      </c>
      <c r="AQ15" s="142"/>
      <c r="AR15" s="153"/>
      <c r="AS15" s="177">
        <f>IF(ISBLANK(Planning[[#This Row],[New estimation]]),"-",Planning[[#This Row],[New estimation]]-Planning[[#This Row],[Order]])</f>
        <v>30.93</v>
      </c>
      <c r="AT15" s="79"/>
      <c r="AU15" s="178" t="str">
        <f>Planning[[#This Row],[Female]]</f>
        <v>MK5832</v>
      </c>
      <c r="AV15" s="80"/>
      <c r="AW15" s="81"/>
      <c r="AX15" s="82"/>
      <c r="AY15" s="178" t="str">
        <f>Planning[[#This Row],[Male]]</f>
        <v>MK5838</v>
      </c>
      <c r="AZ15" s="83"/>
      <c r="BA15" s="84"/>
      <c r="BB15" s="85"/>
      <c r="BC15" s="97"/>
      <c r="BD15" s="97"/>
      <c r="BE15" s="97"/>
    </row>
    <row r="16" spans="1:57" s="103" customFormat="1" ht="12.75" x14ac:dyDescent="0.25">
      <c r="A16" s="146"/>
      <c r="B16" s="136" t="s">
        <v>25</v>
      </c>
      <c r="C16" s="137" t="s">
        <v>12</v>
      </c>
      <c r="D16" s="138"/>
      <c r="E16" s="139"/>
      <c r="F16" s="140"/>
      <c r="G16" s="141"/>
      <c r="H16" s="142"/>
      <c r="I16" s="147"/>
      <c r="J16" s="191"/>
      <c r="K16" s="147"/>
      <c r="L16" s="147"/>
      <c r="M16" s="147"/>
      <c r="N16" s="75" t="e">
        <f>VLOOKUP(Q16,Compartments[#All],2,FALSE)</f>
        <v>#N/A</v>
      </c>
      <c r="O16" s="75" t="e">
        <f>VLOOKUP(Q16,Compartments[#All],3,FALSE)</f>
        <v>#N/A</v>
      </c>
      <c r="P16" s="76" t="e">
        <f>VLOOKUP(Q16,Compartments[#All],6,FALSE)</f>
        <v>#N/A</v>
      </c>
      <c r="Q16" s="143"/>
      <c r="R16" s="136"/>
      <c r="S16" s="148" t="e">
        <f t="shared" si="0"/>
        <v>#N/A</v>
      </c>
      <c r="T16" s="149" t="e">
        <f t="shared" si="1"/>
        <v>#N/A</v>
      </c>
      <c r="U16" s="136">
        <v>50</v>
      </c>
      <c r="V16" s="136">
        <v>50</v>
      </c>
      <c r="W16" s="136">
        <v>5</v>
      </c>
      <c r="X16" s="136">
        <v>1</v>
      </c>
      <c r="Y16" s="150" t="e">
        <f t="shared" si="2"/>
        <v>#N/A</v>
      </c>
      <c r="Z16" s="150" t="e">
        <f t="shared" si="3"/>
        <v>#N/A</v>
      </c>
      <c r="AA16" s="151" t="e">
        <f t="shared" si="4"/>
        <v>#N/A</v>
      </c>
      <c r="AB16" s="150" t="e">
        <f t="shared" si="5"/>
        <v>#N/A</v>
      </c>
      <c r="AC16" s="152" t="str">
        <f t="shared" si="6"/>
        <v>Check!</v>
      </c>
      <c r="AD16" s="144">
        <v>40179</v>
      </c>
      <c r="AE16" s="77">
        <f>AD16+7</f>
        <v>40186</v>
      </c>
      <c r="AF16" s="77">
        <f>AD16+35</f>
        <v>40214</v>
      </c>
      <c r="AG16" s="80"/>
      <c r="AH16" s="77">
        <f>AE16+35</f>
        <v>40221</v>
      </c>
      <c r="AI16" s="80"/>
      <c r="AJ16" s="77">
        <f>AH16+45</f>
        <v>40266</v>
      </c>
      <c r="AK16" s="77">
        <f>AJ16+80</f>
        <v>40346</v>
      </c>
      <c r="AL16" s="77">
        <f>AJ16+70</f>
        <v>40336</v>
      </c>
      <c r="AM16" s="77">
        <f>AK16+70</f>
        <v>40416</v>
      </c>
      <c r="AN16" s="196"/>
      <c r="AO16" s="77">
        <f t="shared" si="10"/>
        <v>40423</v>
      </c>
      <c r="AP16" s="78">
        <f t="shared" si="7"/>
        <v>244</v>
      </c>
      <c r="AQ16" s="142"/>
      <c r="AR16" s="153"/>
      <c r="AS16" s="177">
        <f>IF(ISBLANK(Planning[[#This Row],[New estimation]]),"-",Planning[[#This Row],[New estimation]]-Planning[[#This Row],[Order]])</f>
        <v>-4</v>
      </c>
      <c r="AT16" s="79"/>
      <c r="AU16" s="178" t="str">
        <f>Planning[[#This Row],[Female]]</f>
        <v>TB5677</v>
      </c>
      <c r="AV16" s="80"/>
      <c r="AW16" s="81"/>
      <c r="AX16" s="82"/>
      <c r="AY16" s="178" t="str">
        <f>Planning[[#This Row],[Male]]</f>
        <v>TB5101</v>
      </c>
      <c r="AZ16" s="83"/>
      <c r="BA16" s="84"/>
      <c r="BB16" s="85"/>
      <c r="BC16" s="97"/>
      <c r="BD16" s="97"/>
      <c r="BE16" s="97"/>
    </row>
    <row r="17" spans="1:57" s="103" customFormat="1" ht="12.75" x14ac:dyDescent="0.25">
      <c r="A17" s="146"/>
      <c r="B17" s="136" t="s">
        <v>25</v>
      </c>
      <c r="C17" s="137" t="s">
        <v>14</v>
      </c>
      <c r="D17" s="138"/>
      <c r="E17" s="139"/>
      <c r="F17" s="140"/>
      <c r="G17" s="141"/>
      <c r="H17" s="142"/>
      <c r="I17" s="147"/>
      <c r="J17" s="191"/>
      <c r="K17" s="147"/>
      <c r="L17" s="147"/>
      <c r="M17" s="147"/>
      <c r="N17" s="75" t="e">
        <f>VLOOKUP(Q17,Compartments[#All],2,FALSE)</f>
        <v>#N/A</v>
      </c>
      <c r="O17" s="75" t="e">
        <f>VLOOKUP(Q17,Compartments[#All],3,FALSE)</f>
        <v>#N/A</v>
      </c>
      <c r="P17" s="76" t="e">
        <f>VLOOKUP(Q17,Compartments[#All],6,FALSE)</f>
        <v>#N/A</v>
      </c>
      <c r="Q17" s="143"/>
      <c r="R17" s="136"/>
      <c r="S17" s="148"/>
      <c r="T17" s="149" t="e">
        <f t="shared" si="1"/>
        <v>#N/A</v>
      </c>
      <c r="U17" s="136">
        <v>50</v>
      </c>
      <c r="V17" s="136"/>
      <c r="W17" s="136">
        <v>1</v>
      </c>
      <c r="X17" s="136"/>
      <c r="Y17" s="150" t="e">
        <f t="shared" si="2"/>
        <v>#N/A</v>
      </c>
      <c r="Z17" s="150"/>
      <c r="AA17" s="151" t="e">
        <f t="shared" si="4"/>
        <v>#N/A</v>
      </c>
      <c r="AB17" s="150"/>
      <c r="AC17" s="152" t="str">
        <f t="shared" si="6"/>
        <v>Check!</v>
      </c>
      <c r="AD17" s="144"/>
      <c r="AE17" s="77"/>
      <c r="AF17" s="77"/>
      <c r="AG17" s="80"/>
      <c r="AH17" s="77">
        <f>AE17+35</f>
        <v>35</v>
      </c>
      <c r="AI17" s="80"/>
      <c r="AJ17" s="77">
        <f>AH17+45</f>
        <v>80</v>
      </c>
      <c r="AK17" s="77">
        <f>AJ17+15</f>
        <v>95</v>
      </c>
      <c r="AL17" s="77">
        <f>AJ17+70</f>
        <v>150</v>
      </c>
      <c r="AM17" s="77">
        <f>AL17+14</f>
        <v>164</v>
      </c>
      <c r="AN17" s="196"/>
      <c r="AO17" s="77">
        <f>AL17+7</f>
        <v>157</v>
      </c>
      <c r="AP17" s="78">
        <f t="shared" si="7"/>
        <v>157</v>
      </c>
      <c r="AQ17" s="142"/>
      <c r="AR17" s="153"/>
      <c r="AS17" s="177">
        <f>IF(ISBLANK(Planning[[#This Row],[New estimation]]),"-",Planning[[#This Row],[New estimation]]-Planning[[#This Row],[Order]])</f>
        <v>0.19999999999999929</v>
      </c>
      <c r="AT17" s="79"/>
      <c r="AU17" s="178" t="str">
        <f>Planning[[#This Row],[Female]]</f>
        <v>TB5669</v>
      </c>
      <c r="AV17" s="80"/>
      <c r="AW17" s="81"/>
      <c r="AX17" s="82"/>
      <c r="AY17" s="178" t="str">
        <f>Planning[[#This Row],[Male]]</f>
        <v>TB5329</v>
      </c>
      <c r="AZ17" s="83"/>
      <c r="BA17" s="84"/>
      <c r="BB17" s="85"/>
      <c r="BC17" s="97"/>
      <c r="BD17" s="97"/>
      <c r="BE17" s="97"/>
    </row>
  </sheetData>
  <conditionalFormatting sqref="AA5:AA17 AC1:AC17">
    <cfRule type="cellIs" dxfId="16" priority="4" stopIfTrue="1" operator="equal">
      <formula>"Check"</formula>
    </cfRule>
    <cfRule type="cellIs" dxfId="15" priority="5" stopIfTrue="1" operator="equal">
      <formula>"Check!"</formula>
    </cfRule>
  </conditionalFormatting>
  <conditionalFormatting sqref="T1:T17">
    <cfRule type="expression" dxfId="14" priority="3">
      <formula>$T1="too many rows!"</formula>
    </cfRule>
  </conditionalFormatting>
  <conditionalFormatting sqref="T4">
    <cfRule type="expression" dxfId="13" priority="2">
      <formula>$T4="too many rows!"</formula>
    </cfRule>
  </conditionalFormatting>
  <conditionalFormatting sqref="T2:T3">
    <cfRule type="expression" dxfId="12" priority="1">
      <formula>$T2="too many rows!"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H8"/>
  <sheetViews>
    <sheetView workbookViewId="0">
      <selection activeCell="G7" sqref="G7:G8"/>
    </sheetView>
  </sheetViews>
  <sheetFormatPr baseColWidth="10" defaultColWidth="9.140625" defaultRowHeight="15" x14ac:dyDescent="0.25"/>
  <sheetData>
    <row r="1" spans="1:8" x14ac:dyDescent="0.25">
      <c r="A1" s="2" t="s">
        <v>64</v>
      </c>
    </row>
    <row r="3" spans="1:8" x14ac:dyDescent="0.25">
      <c r="B3" t="s">
        <v>65</v>
      </c>
    </row>
    <row r="4" spans="1:8" x14ac:dyDescent="0.25">
      <c r="B4" t="s">
        <v>67</v>
      </c>
      <c r="C4" t="s">
        <v>26</v>
      </c>
      <c r="D4" t="s">
        <v>69</v>
      </c>
      <c r="E4" t="s">
        <v>2</v>
      </c>
      <c r="F4" t="s">
        <v>71</v>
      </c>
      <c r="G4" t="s">
        <v>73</v>
      </c>
      <c r="H4" t="s">
        <v>72</v>
      </c>
    </row>
    <row r="5" spans="1:8" x14ac:dyDescent="0.25">
      <c r="A5" t="s">
        <v>66</v>
      </c>
      <c r="C5">
        <v>160</v>
      </c>
      <c r="F5">
        <v>500</v>
      </c>
      <c r="H5">
        <v>200</v>
      </c>
    </row>
    <row r="6" spans="1:8" x14ac:dyDescent="0.25">
      <c r="A6" t="s">
        <v>66</v>
      </c>
      <c r="C6">
        <v>160</v>
      </c>
      <c r="F6">
        <v>500</v>
      </c>
      <c r="H6">
        <v>200</v>
      </c>
    </row>
    <row r="7" spans="1:8" x14ac:dyDescent="0.25">
      <c r="A7" t="s">
        <v>68</v>
      </c>
      <c r="C7">
        <v>400</v>
      </c>
      <c r="D7">
        <v>6</v>
      </c>
      <c r="F7">
        <v>25</v>
      </c>
      <c r="G7">
        <f>$C$7*24</f>
        <v>9600</v>
      </c>
    </row>
    <row r="8" spans="1:8" x14ac:dyDescent="0.25">
      <c r="A8" t="s">
        <v>68</v>
      </c>
      <c r="C8">
        <v>400</v>
      </c>
      <c r="D8">
        <v>6</v>
      </c>
      <c r="F8">
        <v>25</v>
      </c>
      <c r="G8">
        <f>$C$7*24</f>
        <v>9600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H21"/>
  <sheetViews>
    <sheetView workbookViewId="0">
      <selection activeCell="A7" sqref="A7"/>
    </sheetView>
  </sheetViews>
  <sheetFormatPr baseColWidth="10" defaultColWidth="9.140625" defaultRowHeight="12.75" x14ac:dyDescent="0.2"/>
  <cols>
    <col min="1" max="1" width="10.85546875" style="14" customWidth="1"/>
    <col min="2" max="2" width="12.42578125" style="14" customWidth="1"/>
    <col min="3" max="3" width="10.85546875" style="14" customWidth="1"/>
    <col min="4" max="4" width="12.5703125" style="14" customWidth="1"/>
    <col min="5" max="5" width="13.140625" style="14" customWidth="1"/>
    <col min="6" max="6" width="11" style="14" customWidth="1"/>
    <col min="7" max="7" width="9.140625" style="14"/>
    <col min="8" max="8" width="14.140625" style="14" customWidth="1"/>
    <col min="9" max="16384" width="9.140625" style="14"/>
  </cols>
  <sheetData>
    <row r="1" spans="1:8" ht="14.25" thickTop="1" thickBot="1" x14ac:dyDescent="0.25">
      <c r="A1" s="3" t="s">
        <v>26</v>
      </c>
      <c r="B1" s="11"/>
      <c r="C1" s="12">
        <f>SUM(C4:C21)</f>
        <v>31104</v>
      </c>
      <c r="D1" s="12">
        <f>SUM(D4:D21)</f>
        <v>28992</v>
      </c>
      <c r="E1" s="11"/>
      <c r="F1" s="11"/>
      <c r="G1" s="11"/>
      <c r="H1" s="13"/>
    </row>
    <row r="2" spans="1:8" s="19" customFormat="1" ht="14.25" thickTop="1" thickBot="1" x14ac:dyDescent="0.25">
      <c r="A2" s="16"/>
      <c r="B2" s="17"/>
      <c r="C2" s="18"/>
      <c r="D2" s="18"/>
      <c r="E2" s="15"/>
      <c r="F2" s="15"/>
      <c r="G2" s="15"/>
      <c r="H2" s="17"/>
    </row>
    <row r="3" spans="1:8" ht="33" customHeight="1" thickTop="1" thickBot="1" x14ac:dyDescent="0.25">
      <c r="A3" s="4" t="s">
        <v>3</v>
      </c>
      <c r="B3" s="5" t="s">
        <v>79</v>
      </c>
      <c r="C3" s="6" t="s">
        <v>80</v>
      </c>
      <c r="D3" s="6" t="s">
        <v>81</v>
      </c>
      <c r="E3" s="6" t="s">
        <v>78</v>
      </c>
      <c r="F3" s="6" t="s">
        <v>31</v>
      </c>
      <c r="G3" s="6" t="s">
        <v>27</v>
      </c>
      <c r="H3" s="6" t="s">
        <v>9</v>
      </c>
    </row>
    <row r="4" spans="1:8" ht="13.5" thickTop="1" x14ac:dyDescent="0.2">
      <c r="A4" s="7">
        <v>111</v>
      </c>
      <c r="B4" s="26">
        <f>G4/0.8</f>
        <v>40</v>
      </c>
      <c r="C4" s="27">
        <f>E4*G4</f>
        <v>1296</v>
      </c>
      <c r="D4" s="27">
        <f>F4*G4</f>
        <v>1208</v>
      </c>
      <c r="E4" s="20">
        <v>40.5</v>
      </c>
      <c r="F4" s="20">
        <v>37.75</v>
      </c>
      <c r="G4" s="20">
        <v>32</v>
      </c>
      <c r="H4" s="21"/>
    </row>
    <row r="5" spans="1:8" x14ac:dyDescent="0.2">
      <c r="A5" s="8">
        <v>112</v>
      </c>
      <c r="B5" s="28">
        <f t="shared" ref="B5:B21" si="0">G5/0.8</f>
        <v>60</v>
      </c>
      <c r="C5" s="29">
        <f t="shared" ref="C5:C21" si="1">E5*G5</f>
        <v>1944</v>
      </c>
      <c r="D5" s="29">
        <f t="shared" ref="D5:D21" si="2">F5*G5</f>
        <v>1812</v>
      </c>
      <c r="E5" s="22">
        <v>40.5</v>
      </c>
      <c r="F5" s="22">
        <v>37.75</v>
      </c>
      <c r="G5" s="22">
        <v>48</v>
      </c>
      <c r="H5" s="23"/>
    </row>
    <row r="6" spans="1:8" x14ac:dyDescent="0.2">
      <c r="A6" s="8">
        <v>113</v>
      </c>
      <c r="B6" s="28">
        <f t="shared" si="0"/>
        <v>60</v>
      </c>
      <c r="C6" s="29">
        <f t="shared" si="1"/>
        <v>1944</v>
      </c>
      <c r="D6" s="29">
        <f t="shared" si="2"/>
        <v>1812</v>
      </c>
      <c r="E6" s="22">
        <v>40.5</v>
      </c>
      <c r="F6" s="22">
        <v>37.75</v>
      </c>
      <c r="G6" s="22">
        <v>48</v>
      </c>
      <c r="H6" s="23"/>
    </row>
    <row r="7" spans="1:8" x14ac:dyDescent="0.2">
      <c r="A7" s="8">
        <v>114</v>
      </c>
      <c r="B7" s="28">
        <f t="shared" si="0"/>
        <v>60</v>
      </c>
      <c r="C7" s="29">
        <f t="shared" si="1"/>
        <v>1944</v>
      </c>
      <c r="D7" s="29">
        <f t="shared" si="2"/>
        <v>1812</v>
      </c>
      <c r="E7" s="22">
        <v>40.5</v>
      </c>
      <c r="F7" s="22">
        <v>37.75</v>
      </c>
      <c r="G7" s="22">
        <v>48</v>
      </c>
      <c r="H7" s="23"/>
    </row>
    <row r="8" spans="1:8" x14ac:dyDescent="0.2">
      <c r="A8" s="8">
        <v>115</v>
      </c>
      <c r="B8" s="28">
        <f t="shared" si="0"/>
        <v>60</v>
      </c>
      <c r="C8" s="29">
        <f t="shared" si="1"/>
        <v>1944</v>
      </c>
      <c r="D8" s="29">
        <f t="shared" si="2"/>
        <v>1812</v>
      </c>
      <c r="E8" s="22">
        <v>40.5</v>
      </c>
      <c r="F8" s="22">
        <v>37.75</v>
      </c>
      <c r="G8" s="22">
        <v>48</v>
      </c>
      <c r="H8" s="23"/>
    </row>
    <row r="9" spans="1:8" x14ac:dyDescent="0.2">
      <c r="A9" s="8">
        <v>116</v>
      </c>
      <c r="B9" s="28">
        <f t="shared" si="0"/>
        <v>40</v>
      </c>
      <c r="C9" s="29">
        <f t="shared" si="1"/>
        <v>1296</v>
      </c>
      <c r="D9" s="29">
        <f t="shared" si="2"/>
        <v>1208</v>
      </c>
      <c r="E9" s="22">
        <v>40.5</v>
      </c>
      <c r="F9" s="22">
        <v>37.75</v>
      </c>
      <c r="G9" s="22">
        <v>32</v>
      </c>
      <c r="H9" s="23"/>
    </row>
    <row r="10" spans="1:8" x14ac:dyDescent="0.2">
      <c r="A10" s="8">
        <v>121</v>
      </c>
      <c r="B10" s="28">
        <f t="shared" si="0"/>
        <v>40</v>
      </c>
      <c r="C10" s="29">
        <f t="shared" si="1"/>
        <v>1296</v>
      </c>
      <c r="D10" s="29">
        <f t="shared" si="2"/>
        <v>1208</v>
      </c>
      <c r="E10" s="22">
        <v>40.5</v>
      </c>
      <c r="F10" s="22">
        <v>37.75</v>
      </c>
      <c r="G10" s="22">
        <v>32</v>
      </c>
      <c r="H10" s="23"/>
    </row>
    <row r="11" spans="1:8" x14ac:dyDescent="0.2">
      <c r="A11" s="8">
        <v>122</v>
      </c>
      <c r="B11" s="28">
        <f t="shared" si="0"/>
        <v>60</v>
      </c>
      <c r="C11" s="29">
        <f t="shared" si="1"/>
        <v>1944</v>
      </c>
      <c r="D11" s="29">
        <f t="shared" si="2"/>
        <v>1812</v>
      </c>
      <c r="E11" s="22">
        <v>40.5</v>
      </c>
      <c r="F11" s="22">
        <v>37.75</v>
      </c>
      <c r="G11" s="22">
        <v>48</v>
      </c>
      <c r="H11" s="23"/>
    </row>
    <row r="12" spans="1:8" x14ac:dyDescent="0.2">
      <c r="A12" s="8">
        <v>123</v>
      </c>
      <c r="B12" s="28">
        <f t="shared" si="0"/>
        <v>60</v>
      </c>
      <c r="C12" s="29">
        <f t="shared" si="1"/>
        <v>1944</v>
      </c>
      <c r="D12" s="29">
        <f t="shared" si="2"/>
        <v>1812</v>
      </c>
      <c r="E12" s="22">
        <v>40.5</v>
      </c>
      <c r="F12" s="22">
        <v>37.75</v>
      </c>
      <c r="G12" s="22">
        <v>48</v>
      </c>
      <c r="H12" s="23"/>
    </row>
    <row r="13" spans="1:8" x14ac:dyDescent="0.2">
      <c r="A13" s="8">
        <v>124</v>
      </c>
      <c r="B13" s="28">
        <f t="shared" si="0"/>
        <v>60</v>
      </c>
      <c r="C13" s="29">
        <f t="shared" si="1"/>
        <v>1944</v>
      </c>
      <c r="D13" s="29">
        <f t="shared" si="2"/>
        <v>1812</v>
      </c>
      <c r="E13" s="22">
        <v>40.5</v>
      </c>
      <c r="F13" s="22">
        <v>37.75</v>
      </c>
      <c r="G13" s="22">
        <v>48</v>
      </c>
      <c r="H13" s="23"/>
    </row>
    <row r="14" spans="1:8" x14ac:dyDescent="0.2">
      <c r="A14" s="8">
        <v>125</v>
      </c>
      <c r="B14" s="28">
        <f t="shared" si="0"/>
        <v>60</v>
      </c>
      <c r="C14" s="29">
        <f t="shared" si="1"/>
        <v>1944</v>
      </c>
      <c r="D14" s="29">
        <f t="shared" si="2"/>
        <v>1812</v>
      </c>
      <c r="E14" s="22">
        <v>40.5</v>
      </c>
      <c r="F14" s="22">
        <v>37.75</v>
      </c>
      <c r="G14" s="22">
        <v>48</v>
      </c>
      <c r="H14" s="23"/>
    </row>
    <row r="15" spans="1:8" x14ac:dyDescent="0.2">
      <c r="A15" s="8">
        <v>126</v>
      </c>
      <c r="B15" s="28">
        <f t="shared" si="0"/>
        <v>40</v>
      </c>
      <c r="C15" s="29">
        <f t="shared" si="1"/>
        <v>1296</v>
      </c>
      <c r="D15" s="29">
        <f t="shared" si="2"/>
        <v>1208</v>
      </c>
      <c r="E15" s="22">
        <v>40.5</v>
      </c>
      <c r="F15" s="22">
        <v>37.75</v>
      </c>
      <c r="G15" s="22">
        <v>32</v>
      </c>
      <c r="H15" s="23"/>
    </row>
    <row r="16" spans="1:8" x14ac:dyDescent="0.2">
      <c r="A16" s="9">
        <v>131</v>
      </c>
      <c r="B16" s="28">
        <f t="shared" si="0"/>
        <v>40</v>
      </c>
      <c r="C16" s="29">
        <f t="shared" si="1"/>
        <v>1296</v>
      </c>
      <c r="D16" s="29">
        <f t="shared" si="2"/>
        <v>1208</v>
      </c>
      <c r="E16" s="22">
        <v>40.5</v>
      </c>
      <c r="F16" s="22">
        <v>37.75</v>
      </c>
      <c r="G16" s="22">
        <v>32</v>
      </c>
      <c r="H16" s="23"/>
    </row>
    <row r="17" spans="1:8" x14ac:dyDescent="0.2">
      <c r="A17" s="9">
        <v>132</v>
      </c>
      <c r="B17" s="28">
        <f t="shared" si="0"/>
        <v>60</v>
      </c>
      <c r="C17" s="29">
        <f t="shared" si="1"/>
        <v>1944</v>
      </c>
      <c r="D17" s="29">
        <f t="shared" si="2"/>
        <v>1812</v>
      </c>
      <c r="E17" s="22">
        <v>40.5</v>
      </c>
      <c r="F17" s="22">
        <v>37.75</v>
      </c>
      <c r="G17" s="22">
        <v>48</v>
      </c>
      <c r="H17" s="23"/>
    </row>
    <row r="18" spans="1:8" x14ac:dyDescent="0.2">
      <c r="A18" s="9">
        <v>133</v>
      </c>
      <c r="B18" s="28">
        <f t="shared" si="0"/>
        <v>60</v>
      </c>
      <c r="C18" s="29">
        <f t="shared" si="1"/>
        <v>1944</v>
      </c>
      <c r="D18" s="29">
        <f t="shared" si="2"/>
        <v>1812</v>
      </c>
      <c r="E18" s="22">
        <v>40.5</v>
      </c>
      <c r="F18" s="22">
        <v>37.75</v>
      </c>
      <c r="G18" s="22">
        <v>48</v>
      </c>
      <c r="H18" s="23"/>
    </row>
    <row r="19" spans="1:8" x14ac:dyDescent="0.2">
      <c r="A19" s="9">
        <v>134</v>
      </c>
      <c r="B19" s="28">
        <f t="shared" si="0"/>
        <v>60</v>
      </c>
      <c r="C19" s="29">
        <f t="shared" si="1"/>
        <v>1944</v>
      </c>
      <c r="D19" s="29">
        <f t="shared" si="2"/>
        <v>1812</v>
      </c>
      <c r="E19" s="22">
        <v>40.5</v>
      </c>
      <c r="F19" s="22">
        <v>37.75</v>
      </c>
      <c r="G19" s="22">
        <v>48</v>
      </c>
      <c r="H19" s="23" t="s">
        <v>28</v>
      </c>
    </row>
    <row r="20" spans="1:8" x14ac:dyDescent="0.2">
      <c r="A20" s="9">
        <v>135</v>
      </c>
      <c r="B20" s="28">
        <f t="shared" si="0"/>
        <v>60</v>
      </c>
      <c r="C20" s="29">
        <f t="shared" si="1"/>
        <v>1944</v>
      </c>
      <c r="D20" s="29">
        <f t="shared" si="2"/>
        <v>1812</v>
      </c>
      <c r="E20" s="22">
        <v>40.5</v>
      </c>
      <c r="F20" s="22">
        <v>37.75</v>
      </c>
      <c r="G20" s="22">
        <v>48</v>
      </c>
      <c r="H20" s="23" t="s">
        <v>28</v>
      </c>
    </row>
    <row r="21" spans="1:8" x14ac:dyDescent="0.2">
      <c r="A21" s="10">
        <v>136</v>
      </c>
      <c r="B21" s="30">
        <f t="shared" si="0"/>
        <v>40</v>
      </c>
      <c r="C21" s="31">
        <f t="shared" si="1"/>
        <v>1296</v>
      </c>
      <c r="D21" s="31">
        <f t="shared" si="2"/>
        <v>1208</v>
      </c>
      <c r="E21" s="24">
        <v>40.5</v>
      </c>
      <c r="F21" s="24">
        <v>37.75</v>
      </c>
      <c r="G21" s="24">
        <v>32</v>
      </c>
      <c r="H21" s="25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2:C8"/>
  <sheetViews>
    <sheetView workbookViewId="0">
      <selection activeCell="A15" sqref="A15"/>
    </sheetView>
  </sheetViews>
  <sheetFormatPr baseColWidth="10" defaultColWidth="9.140625" defaultRowHeight="15" x14ac:dyDescent="0.25"/>
  <cols>
    <col min="1" max="1" width="27.140625" bestFit="1" customWidth="1"/>
    <col min="2" max="2" width="3.5703125" customWidth="1"/>
    <col min="3" max="3" width="50.140625" bestFit="1" customWidth="1"/>
  </cols>
  <sheetData>
    <row r="2" spans="1:3" x14ac:dyDescent="0.25">
      <c r="A2" t="s">
        <v>83</v>
      </c>
      <c r="C2" s="32" t="s">
        <v>82</v>
      </c>
    </row>
    <row r="3" spans="1:3" x14ac:dyDescent="0.25">
      <c r="A3" t="s">
        <v>84</v>
      </c>
      <c r="C3" s="32" t="s">
        <v>85</v>
      </c>
    </row>
    <row r="4" spans="1:3" x14ac:dyDescent="0.25">
      <c r="C4" s="32"/>
    </row>
    <row r="5" spans="1:3" x14ac:dyDescent="0.25">
      <c r="A5" t="s">
        <v>87</v>
      </c>
      <c r="C5" t="s">
        <v>91</v>
      </c>
    </row>
    <row r="6" spans="1:3" x14ac:dyDescent="0.25">
      <c r="A6" t="s">
        <v>88</v>
      </c>
      <c r="C6" t="s">
        <v>89</v>
      </c>
    </row>
    <row r="8" spans="1:3" x14ac:dyDescent="0.25">
      <c r="A8" t="s">
        <v>7</v>
      </c>
      <c r="C8" s="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Planning GH</vt:lpstr>
      <vt:lpstr>Default crop schedules</vt:lpstr>
      <vt:lpstr>Planning nursery</vt:lpstr>
      <vt:lpstr>Compartments</vt:lpstr>
      <vt:lpstr>Formules</vt:lpstr>
      <vt:lpstr>'Planning GH'!Área_de_impresión</vt:lpstr>
      <vt:lpstr>'Planning GH'!Títulos_a_imprimir</vt:lpstr>
    </vt:vector>
  </TitlesOfParts>
  <Company>Rijk Zwaan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fvds</dc:creator>
  <cp:lastModifiedBy>Mati</cp:lastModifiedBy>
  <cp:lastPrinted>2012-01-24T21:53:21Z</cp:lastPrinted>
  <dcterms:created xsi:type="dcterms:W3CDTF">2009-08-28T23:48:43Z</dcterms:created>
  <dcterms:modified xsi:type="dcterms:W3CDTF">2018-02-01T04:57:47Z</dcterms:modified>
</cp:coreProperties>
</file>