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vanced\backend\web\uploads\"/>
    </mc:Choice>
  </mc:AlternateContent>
  <bookViews>
    <workbookView xWindow="-15" yWindow="0" windowWidth="11775" windowHeight="4725"/>
  </bookViews>
  <sheets>
    <sheet name="Planning GH" sheetId="1" r:id="rId1"/>
    <sheet name="Compartments" sheetId="2" r:id="rId2"/>
    <sheet name="Default schedule" sheetId="3" r:id="rId3"/>
    <sheet name="Sheet1" sheetId="4" r:id="rId4"/>
  </sheets>
  <externalReferences>
    <externalReference r:id="rId5"/>
  </externalReferences>
  <definedNames>
    <definedName name="_xlnm._FilterDatabase" localSheetId="0" hidden="1">'Planning GH'!$A$3:$AY$770</definedName>
    <definedName name="_xlnm.Print_Area" localSheetId="0">'Planning GH'!$A$1:$AW$256</definedName>
  </definedNames>
  <calcPr calcId="162913"/>
</workbook>
</file>

<file path=xl/calcChain.xml><?xml version="1.0" encoding="utf-8"?>
<calcChain xmlns="http://schemas.openxmlformats.org/spreadsheetml/2006/main">
  <c r="AT538" i="1" l="1"/>
  <c r="AM558" i="1"/>
  <c r="AX601" i="1" l="1"/>
  <c r="AX602" i="1"/>
  <c r="AU595" i="1"/>
  <c r="AV595" i="1"/>
  <c r="AU596" i="1"/>
  <c r="AV596" i="1"/>
  <c r="AU598" i="1"/>
  <c r="AV598" i="1"/>
  <c r="AU599" i="1"/>
  <c r="AV599" i="1"/>
  <c r="AU600" i="1"/>
  <c r="AV600" i="1"/>
  <c r="AU603" i="1"/>
  <c r="AV603" i="1"/>
  <c r="AX568" i="1"/>
  <c r="AX569" i="1"/>
  <c r="AX570" i="1"/>
  <c r="AX571" i="1"/>
  <c r="AX572" i="1"/>
  <c r="AX573" i="1"/>
  <c r="AX574" i="1"/>
  <c r="AX575" i="1"/>
  <c r="AX576" i="1"/>
  <c r="AX577" i="1"/>
  <c r="AX561" i="1"/>
  <c r="AX562" i="1"/>
  <c r="AX563" i="1"/>
  <c r="AY541" i="1" l="1"/>
  <c r="AY533" i="1"/>
  <c r="AY534" i="1"/>
  <c r="AY535" i="1"/>
  <c r="AY536" i="1"/>
  <c r="AX541" i="1"/>
  <c r="AX521" i="1"/>
  <c r="AX522" i="1"/>
  <c r="AX523" i="1"/>
  <c r="AX524" i="1"/>
  <c r="AX525" i="1"/>
  <c r="AX526" i="1"/>
  <c r="AX527" i="1"/>
  <c r="AX528" i="1"/>
  <c r="AX529" i="1"/>
  <c r="AI743" i="1" l="1"/>
  <c r="AL743" i="1" s="1"/>
  <c r="AP743" i="1" s="1"/>
  <c r="AS743" i="1" s="1"/>
  <c r="AW743" i="1" s="1"/>
  <c r="AI742" i="1"/>
  <c r="AL742" i="1" s="1"/>
  <c r="AP742" i="1" s="1"/>
  <c r="AS742" i="1" s="1"/>
  <c r="AW742" i="1" s="1"/>
  <c r="AI741" i="1"/>
  <c r="AL741" i="1" s="1"/>
  <c r="AP741" i="1" s="1"/>
  <c r="AS741" i="1" s="1"/>
  <c r="AW741" i="1" s="1"/>
  <c r="V741" i="1"/>
  <c r="AA741" i="1"/>
  <c r="U741" i="1" s="1"/>
  <c r="AB741" i="1"/>
  <c r="AD741" i="1" s="1"/>
  <c r="AE741" i="1"/>
  <c r="AJ741" i="1"/>
  <c r="V742" i="1"/>
  <c r="AA742" i="1"/>
  <c r="U742" i="1" s="1"/>
  <c r="AB742" i="1"/>
  <c r="AD742" i="1" s="1"/>
  <c r="AJ742" i="1"/>
  <c r="V743" i="1"/>
  <c r="AA743" i="1"/>
  <c r="U743" i="1" s="1"/>
  <c r="AB743" i="1"/>
  <c r="AD743" i="1" s="1"/>
  <c r="AJ743" i="1"/>
  <c r="AE742" i="1" l="1"/>
  <c r="AE743" i="1"/>
  <c r="AG741" i="1"/>
  <c r="AX741" i="1"/>
  <c r="AG742" i="1"/>
  <c r="AX742" i="1"/>
  <c r="AG743" i="1"/>
  <c r="AX743" i="1"/>
  <c r="AF743" i="1"/>
  <c r="AF742" i="1"/>
  <c r="AF741" i="1"/>
  <c r="AT743" i="1"/>
  <c r="AT742" i="1"/>
  <c r="AT741" i="1"/>
  <c r="AC743" i="1"/>
  <c r="AC742" i="1"/>
  <c r="AC741" i="1"/>
  <c r="AJ717" i="1"/>
  <c r="AJ716" i="1"/>
  <c r="U755" i="1" l="1"/>
  <c r="V755" i="1"/>
  <c r="AC755" i="1"/>
  <c r="AD755" i="1"/>
  <c r="AE755" i="1"/>
  <c r="AF755" i="1"/>
  <c r="AJ755" i="1"/>
  <c r="AL755" i="1"/>
  <c r="AP755" i="1" s="1"/>
  <c r="AM755" i="1"/>
  <c r="AO755" i="1" s="1"/>
  <c r="U756" i="1"/>
  <c r="V756" i="1"/>
  <c r="AC756" i="1"/>
  <c r="AD756" i="1"/>
  <c r="AE756" i="1"/>
  <c r="AF756" i="1"/>
  <c r="AJ756" i="1"/>
  <c r="AL756" i="1"/>
  <c r="AP756" i="1" s="1"/>
  <c r="AM756" i="1"/>
  <c r="AO756" i="1" s="1"/>
  <c r="U757" i="1"/>
  <c r="V757" i="1"/>
  <c r="AC757" i="1"/>
  <c r="AD757" i="1"/>
  <c r="AE757" i="1"/>
  <c r="AF757" i="1"/>
  <c r="AJ757" i="1"/>
  <c r="AL757" i="1"/>
  <c r="AP757" i="1" s="1"/>
  <c r="AM757" i="1"/>
  <c r="AO757" i="1" s="1"/>
  <c r="U758" i="1"/>
  <c r="V758" i="1"/>
  <c r="AC758" i="1"/>
  <c r="AD758" i="1"/>
  <c r="AE758" i="1"/>
  <c r="AF758" i="1"/>
  <c r="AJ758" i="1"/>
  <c r="AL758" i="1"/>
  <c r="AP758" i="1" s="1"/>
  <c r="AQ758" i="1" s="1"/>
  <c r="AM758" i="1"/>
  <c r="AO758" i="1" s="1"/>
  <c r="U759" i="1"/>
  <c r="V759" i="1"/>
  <c r="AC759" i="1"/>
  <c r="AD759" i="1"/>
  <c r="AE759" i="1"/>
  <c r="AF759" i="1"/>
  <c r="AJ759" i="1"/>
  <c r="AL759" i="1"/>
  <c r="AP759" i="1" s="1"/>
  <c r="AM759" i="1"/>
  <c r="AO759" i="1" s="1"/>
  <c r="U760" i="1"/>
  <c r="V760" i="1"/>
  <c r="AC760" i="1"/>
  <c r="AD760" i="1"/>
  <c r="AE760" i="1"/>
  <c r="AF760" i="1"/>
  <c r="AJ760" i="1"/>
  <c r="AL760" i="1"/>
  <c r="AP760" i="1" s="1"/>
  <c r="AM760" i="1"/>
  <c r="AO760" i="1" s="1"/>
  <c r="U761" i="1"/>
  <c r="V761" i="1"/>
  <c r="AC761" i="1"/>
  <c r="AD761" i="1"/>
  <c r="AE761" i="1"/>
  <c r="AF761" i="1"/>
  <c r="AJ761" i="1"/>
  <c r="AL761" i="1"/>
  <c r="AP761" i="1" s="1"/>
  <c r="AM761" i="1"/>
  <c r="AO761" i="1" s="1"/>
  <c r="V735" i="1"/>
  <c r="AA735" i="1"/>
  <c r="U735" i="1" s="1"/>
  <c r="AB735" i="1"/>
  <c r="AD735" i="1" s="1"/>
  <c r="AJ735" i="1"/>
  <c r="AL735" i="1"/>
  <c r="AP735" i="1" s="1"/>
  <c r="AS735" i="1" s="1"/>
  <c r="AW735" i="1" s="1"/>
  <c r="AU735" i="1"/>
  <c r="AV735" i="1"/>
  <c r="V736" i="1"/>
  <c r="AA736" i="1"/>
  <c r="U736" i="1" s="1"/>
  <c r="AB736" i="1"/>
  <c r="AF736" i="1" s="1"/>
  <c r="AJ736" i="1"/>
  <c r="AL736" i="1"/>
  <c r="AP736" i="1" s="1"/>
  <c r="V737" i="1"/>
  <c r="AA737" i="1"/>
  <c r="U737" i="1" s="1"/>
  <c r="AB737" i="1"/>
  <c r="AF737" i="1" s="1"/>
  <c r="AJ737" i="1"/>
  <c r="AL737" i="1"/>
  <c r="AP737" i="1" s="1"/>
  <c r="AS737" i="1" s="1"/>
  <c r="AW737" i="1" s="1"/>
  <c r="V738" i="1"/>
  <c r="AA738" i="1"/>
  <c r="U738" i="1" s="1"/>
  <c r="AB738" i="1"/>
  <c r="AF738" i="1" s="1"/>
  <c r="AJ738" i="1"/>
  <c r="AL738" i="1"/>
  <c r="AP738" i="1" s="1"/>
  <c r="AT738" i="1" s="1"/>
  <c r="V739" i="1"/>
  <c r="AA739" i="1"/>
  <c r="U739" i="1" s="1"/>
  <c r="AB739" i="1"/>
  <c r="AD739" i="1" s="1"/>
  <c r="AJ739" i="1"/>
  <c r="AL739" i="1"/>
  <c r="AP739" i="1" s="1"/>
  <c r="AS739" i="1" s="1"/>
  <c r="AW739" i="1" s="1"/>
  <c r="V740" i="1"/>
  <c r="AA740" i="1"/>
  <c r="U740" i="1" s="1"/>
  <c r="AB740" i="1"/>
  <c r="AF740" i="1" s="1"/>
  <c r="AJ740" i="1"/>
  <c r="AL740" i="1"/>
  <c r="AP740" i="1" s="1"/>
  <c r="V729" i="1"/>
  <c r="V730" i="1"/>
  <c r="V731" i="1"/>
  <c r="V732" i="1"/>
  <c r="V733" i="1"/>
  <c r="V734" i="1"/>
  <c r="AT758" i="1" l="1"/>
  <c r="AS759" i="1"/>
  <c r="AW759" i="1" s="1"/>
  <c r="AT759" i="1"/>
  <c r="AQ759" i="1"/>
  <c r="AT761" i="1"/>
  <c r="AQ761" i="1"/>
  <c r="AS761" i="1"/>
  <c r="AW761" i="1" s="1"/>
  <c r="AU758" i="1"/>
  <c r="AR758" i="1"/>
  <c r="AS755" i="1"/>
  <c r="AW755" i="1" s="1"/>
  <c r="AT755" i="1"/>
  <c r="AQ755" i="1"/>
  <c r="AS760" i="1"/>
  <c r="AW760" i="1" s="1"/>
  <c r="AT760" i="1"/>
  <c r="AQ760" i="1"/>
  <c r="AT757" i="1"/>
  <c r="AQ757" i="1"/>
  <c r="AS757" i="1"/>
  <c r="AW757" i="1" s="1"/>
  <c r="AS756" i="1"/>
  <c r="AW756" i="1" s="1"/>
  <c r="AT756" i="1"/>
  <c r="AQ756" i="1"/>
  <c r="AS758" i="1"/>
  <c r="AW758" i="1" s="1"/>
  <c r="AS738" i="1"/>
  <c r="AW738" i="1" s="1"/>
  <c r="AG738" i="1" s="1"/>
  <c r="AE738" i="1"/>
  <c r="AS740" i="1"/>
  <c r="AW740" i="1" s="1"/>
  <c r="AT740" i="1"/>
  <c r="AT736" i="1"/>
  <c r="AS736" i="1"/>
  <c r="AW736" i="1" s="1"/>
  <c r="AE736" i="1"/>
  <c r="AD738" i="1"/>
  <c r="AE740" i="1"/>
  <c r="AD740" i="1"/>
  <c r="AE735" i="1"/>
  <c r="AC736" i="1"/>
  <c r="AC740" i="1"/>
  <c r="AC738" i="1"/>
  <c r="AE737" i="1"/>
  <c r="AD736" i="1"/>
  <c r="AG739" i="1"/>
  <c r="AX739" i="1"/>
  <c r="AG737" i="1"/>
  <c r="AX737" i="1"/>
  <c r="AG735" i="1"/>
  <c r="AX735" i="1"/>
  <c r="AF735" i="1"/>
  <c r="AT737" i="1"/>
  <c r="AD737" i="1"/>
  <c r="AF739" i="1"/>
  <c r="AE739" i="1"/>
  <c r="AT739" i="1"/>
  <c r="AT735" i="1"/>
  <c r="AC739" i="1"/>
  <c r="AC737" i="1"/>
  <c r="AC735" i="1"/>
  <c r="AG758" i="1" l="1"/>
  <c r="AX758" i="1"/>
  <c r="AG757" i="1"/>
  <c r="AX757" i="1"/>
  <c r="AG755" i="1"/>
  <c r="AX755" i="1"/>
  <c r="AU761" i="1"/>
  <c r="AR761" i="1"/>
  <c r="AG759" i="1"/>
  <c r="AX759" i="1"/>
  <c r="AU756" i="1"/>
  <c r="AR756" i="1"/>
  <c r="AU757" i="1"/>
  <c r="AR757" i="1"/>
  <c r="AG760" i="1"/>
  <c r="AX760" i="1"/>
  <c r="AR755" i="1"/>
  <c r="AU755" i="1"/>
  <c r="AR759" i="1"/>
  <c r="AU759" i="1"/>
  <c r="AG756" i="1"/>
  <c r="AX756" i="1"/>
  <c r="AU760" i="1"/>
  <c r="AR760" i="1"/>
  <c r="AG761" i="1"/>
  <c r="AX761" i="1"/>
  <c r="AX738" i="1"/>
  <c r="AG740" i="1"/>
  <c r="AX740" i="1"/>
  <c r="AG736" i="1"/>
  <c r="AX736" i="1"/>
  <c r="AS582" i="1" l="1"/>
  <c r="AA715" i="1" l="1"/>
  <c r="AA716" i="1"/>
  <c r="AA717" i="1"/>
  <c r="AA718" i="1"/>
  <c r="AB716" i="1"/>
  <c r="AB717" i="1"/>
  <c r="AB718" i="1"/>
  <c r="AB715" i="1" l="1"/>
  <c r="AA657" i="1"/>
  <c r="AA665" i="1"/>
  <c r="AB765" i="1" l="1"/>
  <c r="AD765" i="1" s="1"/>
  <c r="AA765" i="1"/>
  <c r="U720" i="1"/>
  <c r="V720" i="1"/>
  <c r="AB720" i="1"/>
  <c r="AD720" i="1" s="1"/>
  <c r="AC720" i="1"/>
  <c r="AE720" i="1"/>
  <c r="U721" i="1"/>
  <c r="V721" i="1"/>
  <c r="AB721" i="1"/>
  <c r="AD721" i="1" s="1"/>
  <c r="AC721" i="1"/>
  <c r="AE721" i="1"/>
  <c r="AI720" i="1"/>
  <c r="AL720" i="1" s="1"/>
  <c r="AP720" i="1" s="1"/>
  <c r="AS720" i="1" s="1"/>
  <c r="AW720" i="1" s="1"/>
  <c r="AJ720" i="1"/>
  <c r="AM720" i="1"/>
  <c r="AO720" i="1" s="1"/>
  <c r="AI721" i="1"/>
  <c r="AL721" i="1" s="1"/>
  <c r="AP721" i="1" s="1"/>
  <c r="AT721" i="1" s="1"/>
  <c r="AJ721" i="1"/>
  <c r="AM721" i="1"/>
  <c r="AO721" i="1" s="1"/>
  <c r="AA673" i="1"/>
  <c r="AE673" i="1" s="1"/>
  <c r="AF673" i="1"/>
  <c r="AG673" i="1"/>
  <c r="AP673" i="1"/>
  <c r="AS673" i="1" s="1"/>
  <c r="AV559" i="1"/>
  <c r="AL623" i="1"/>
  <c r="AP623" i="1" s="1"/>
  <c r="AL624" i="1"/>
  <c r="AP624" i="1" s="1"/>
  <c r="AQ624" i="1" s="1"/>
  <c r="AL626" i="1"/>
  <c r="AP626" i="1" s="1"/>
  <c r="AL627" i="1"/>
  <c r="AP627" i="1" s="1"/>
  <c r="AL628" i="1"/>
  <c r="AP628" i="1" s="1"/>
  <c r="AL629" i="1"/>
  <c r="AP629" i="1" s="1"/>
  <c r="AL630" i="1"/>
  <c r="AP630" i="1" s="1"/>
  <c r="AQ706" i="1"/>
  <c r="AR706" i="1" s="1"/>
  <c r="AV706" i="1" s="1"/>
  <c r="AQ707" i="1"/>
  <c r="AU707" i="1" s="1"/>
  <c r="AV729" i="1"/>
  <c r="AV730" i="1"/>
  <c r="AV734" i="1"/>
  <c r="AU734" i="1"/>
  <c r="AU729" i="1"/>
  <c r="AU730" i="1"/>
  <c r="AL729" i="1"/>
  <c r="AP729" i="1" s="1"/>
  <c r="AT729" i="1" s="1"/>
  <c r="AL730" i="1"/>
  <c r="AP730" i="1" s="1"/>
  <c r="AP731" i="1"/>
  <c r="AP732" i="1"/>
  <c r="AS732" i="1" s="1"/>
  <c r="AW732" i="1" s="1"/>
  <c r="AP733" i="1"/>
  <c r="AS733" i="1" s="1"/>
  <c r="AW733" i="1" s="1"/>
  <c r="AL734" i="1"/>
  <c r="AP734" i="1" s="1"/>
  <c r="AT734" i="1" s="1"/>
  <c r="AJ734" i="1"/>
  <c r="AJ729" i="1"/>
  <c r="AJ730" i="1"/>
  <c r="AL625" i="1"/>
  <c r="AP625" i="1" s="1"/>
  <c r="AL770" i="1"/>
  <c r="AP770" i="1" s="1"/>
  <c r="AT770" i="1" s="1"/>
  <c r="AL769" i="1"/>
  <c r="AP769" i="1" s="1"/>
  <c r="AQ769" i="1" s="1"/>
  <c r="AR769" i="1" s="1"/>
  <c r="AV769" i="1" s="1"/>
  <c r="AL767" i="1"/>
  <c r="AP767" i="1" s="1"/>
  <c r="AL753" i="1"/>
  <c r="AP753" i="1" s="1"/>
  <c r="AT753" i="1" s="1"/>
  <c r="AL752" i="1"/>
  <c r="AP752" i="1" s="1"/>
  <c r="AQ752" i="1" s="1"/>
  <c r="AU752" i="1" s="1"/>
  <c r="AL718" i="1"/>
  <c r="AP718" i="1" s="1"/>
  <c r="AT718" i="1" s="1"/>
  <c r="AL717" i="1"/>
  <c r="AP717" i="1" s="1"/>
  <c r="AL716" i="1"/>
  <c r="AP716" i="1" s="1"/>
  <c r="AS716" i="1" s="1"/>
  <c r="AW716" i="1" s="1"/>
  <c r="AQ670" i="1"/>
  <c r="AR670" i="1" s="1"/>
  <c r="AV670" i="1" s="1"/>
  <c r="AQ669" i="1"/>
  <c r="AQ668" i="1"/>
  <c r="AR668" i="1" s="1"/>
  <c r="AV668" i="1" s="1"/>
  <c r="AP621" i="1"/>
  <c r="AT621" i="1" s="1"/>
  <c r="AP620" i="1"/>
  <c r="AQ620" i="1" s="1"/>
  <c r="AP619" i="1"/>
  <c r="AQ619" i="1" s="1"/>
  <c r="AR619" i="1" s="1"/>
  <c r="AV619" i="1" s="1"/>
  <c r="AV606" i="1"/>
  <c r="AV605" i="1"/>
  <c r="AV604" i="1"/>
  <c r="AT584" i="1"/>
  <c r="AQ584" i="1"/>
  <c r="AU584" i="1" s="1"/>
  <c r="AL754" i="1"/>
  <c r="AP754" i="1" s="1"/>
  <c r="AQ754" i="1" s="1"/>
  <c r="AU754" i="1" s="1"/>
  <c r="AU606" i="1"/>
  <c r="AU605" i="1"/>
  <c r="AU604" i="1"/>
  <c r="AT606" i="1"/>
  <c r="AH4" i="3"/>
  <c r="AE4" i="3"/>
  <c r="AF4" i="3"/>
  <c r="AJ770" i="1"/>
  <c r="AJ769" i="1"/>
  <c r="AJ767" i="1"/>
  <c r="AJ753" i="1"/>
  <c r="AJ754" i="1"/>
  <c r="AJ752" i="1"/>
  <c r="AJ718" i="1"/>
  <c r="AJ625" i="1"/>
  <c r="AJ669" i="1"/>
  <c r="AJ670" i="1"/>
  <c r="AJ668" i="1"/>
  <c r="AJ536" i="1"/>
  <c r="AJ534" i="1"/>
  <c r="AK534" i="1" s="1"/>
  <c r="AJ533" i="1"/>
  <c r="AK533" i="1" s="1"/>
  <c r="AI677" i="1"/>
  <c r="AL677" i="1" s="1"/>
  <c r="AP677" i="1" s="1"/>
  <c r="AT677" i="1" s="1"/>
  <c r="AI678" i="1"/>
  <c r="AL678" i="1" s="1"/>
  <c r="AP678" i="1" s="1"/>
  <c r="AT678" i="1" s="1"/>
  <c r="AI679" i="1"/>
  <c r="AL679" i="1" s="1"/>
  <c r="AP679" i="1" s="1"/>
  <c r="AT679" i="1" s="1"/>
  <c r="AI680" i="1"/>
  <c r="AL680" i="1" s="1"/>
  <c r="AP680" i="1" s="1"/>
  <c r="AS680" i="1" s="1"/>
  <c r="AW680" i="1" s="1"/>
  <c r="AI681" i="1"/>
  <c r="AL681" i="1" s="1"/>
  <c r="AP681" i="1" s="1"/>
  <c r="AI682" i="1"/>
  <c r="AL682" i="1" s="1"/>
  <c r="AP682" i="1" s="1"/>
  <c r="AI683" i="1"/>
  <c r="AL683" i="1" s="1"/>
  <c r="AP683" i="1" s="1"/>
  <c r="AT683" i="1" s="1"/>
  <c r="AI684" i="1"/>
  <c r="AL684" i="1" s="1"/>
  <c r="AP684" i="1" s="1"/>
  <c r="AS684" i="1" s="1"/>
  <c r="AW684" i="1" s="1"/>
  <c r="AY684" i="1" s="1"/>
  <c r="AI685" i="1"/>
  <c r="AL685" i="1" s="1"/>
  <c r="AP685" i="1" s="1"/>
  <c r="AI686" i="1"/>
  <c r="AL686" i="1" s="1"/>
  <c r="AP686" i="1" s="1"/>
  <c r="AT686" i="1" s="1"/>
  <c r="AI687" i="1"/>
  <c r="AL687" i="1" s="1"/>
  <c r="AP687" i="1" s="1"/>
  <c r="AT687" i="1" s="1"/>
  <c r="AI688" i="1"/>
  <c r="AL688" i="1" s="1"/>
  <c r="AP688" i="1" s="1"/>
  <c r="AS688" i="1" s="1"/>
  <c r="AW688" i="1" s="1"/>
  <c r="AI689" i="1"/>
  <c r="AL689" i="1" s="1"/>
  <c r="AP689" i="1" s="1"/>
  <c r="AI690" i="1"/>
  <c r="AL690" i="1" s="1"/>
  <c r="AP690" i="1" s="1"/>
  <c r="AS690" i="1" s="1"/>
  <c r="AW690" i="1" s="1"/>
  <c r="AI691" i="1"/>
  <c r="AL691" i="1" s="1"/>
  <c r="AP691" i="1" s="1"/>
  <c r="AS691" i="1" s="1"/>
  <c r="AW691" i="1" s="1"/>
  <c r="AY691" i="1" s="1"/>
  <c r="AI692" i="1"/>
  <c r="AL692" i="1" s="1"/>
  <c r="AP692" i="1" s="1"/>
  <c r="AS692" i="1" s="1"/>
  <c r="AW692" i="1" s="1"/>
  <c r="AX692" i="1" s="1"/>
  <c r="AI693" i="1"/>
  <c r="AL693" i="1" s="1"/>
  <c r="AP693" i="1" s="1"/>
  <c r="AI694" i="1"/>
  <c r="AL694" i="1" s="1"/>
  <c r="AP694" i="1" s="1"/>
  <c r="AS694" i="1" s="1"/>
  <c r="AW694" i="1" s="1"/>
  <c r="AG694" i="1" s="1"/>
  <c r="AI695" i="1"/>
  <c r="AL695" i="1" s="1"/>
  <c r="AP695" i="1" s="1"/>
  <c r="AT695" i="1" s="1"/>
  <c r="AI696" i="1"/>
  <c r="AL696" i="1" s="1"/>
  <c r="AP696" i="1" s="1"/>
  <c r="AI697" i="1"/>
  <c r="AL697" i="1" s="1"/>
  <c r="AP697" i="1" s="1"/>
  <c r="AI698" i="1"/>
  <c r="AL698" i="1" s="1"/>
  <c r="AP698" i="1" s="1"/>
  <c r="AS698" i="1" s="1"/>
  <c r="AW698" i="1" s="1"/>
  <c r="AY698" i="1" s="1"/>
  <c r="AI699" i="1"/>
  <c r="AL699" i="1" s="1"/>
  <c r="AP699" i="1" s="1"/>
  <c r="AS699" i="1" s="1"/>
  <c r="AW699" i="1" s="1"/>
  <c r="AG699" i="1" s="1"/>
  <c r="AI700" i="1"/>
  <c r="AL700" i="1" s="1"/>
  <c r="AP700" i="1" s="1"/>
  <c r="AS700" i="1" s="1"/>
  <c r="AW700" i="1" s="1"/>
  <c r="AX700" i="1" s="1"/>
  <c r="AI701" i="1"/>
  <c r="AL701" i="1" s="1"/>
  <c r="AP701" i="1" s="1"/>
  <c r="AI702" i="1"/>
  <c r="AL702" i="1" s="1"/>
  <c r="AP702" i="1" s="1"/>
  <c r="AI703" i="1"/>
  <c r="AL703" i="1" s="1"/>
  <c r="AP703" i="1" s="1"/>
  <c r="AI704" i="1"/>
  <c r="AL704" i="1" s="1"/>
  <c r="AP704" i="1" s="1"/>
  <c r="AS704" i="1" s="1"/>
  <c r="AW704" i="1" s="1"/>
  <c r="AI705" i="1"/>
  <c r="AL705" i="1" s="1"/>
  <c r="AP705" i="1" s="1"/>
  <c r="AS705" i="1" s="1"/>
  <c r="AW705" i="1" s="1"/>
  <c r="AJ676" i="1"/>
  <c r="AI676" i="1"/>
  <c r="AL676" i="1" s="1"/>
  <c r="AP676" i="1" s="1"/>
  <c r="AS676" i="1" s="1"/>
  <c r="AW676" i="1" s="1"/>
  <c r="AG676" i="1" s="1"/>
  <c r="AP674" i="1"/>
  <c r="AS674" i="1" s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634" i="1"/>
  <c r="AI617" i="1"/>
  <c r="AM676" i="1"/>
  <c r="AO676" i="1" s="1"/>
  <c r="AM677" i="1"/>
  <c r="AO677" i="1" s="1"/>
  <c r="AM678" i="1"/>
  <c r="AO678" i="1" s="1"/>
  <c r="AM679" i="1"/>
  <c r="AO679" i="1" s="1"/>
  <c r="AM680" i="1"/>
  <c r="AO680" i="1" s="1"/>
  <c r="AM681" i="1"/>
  <c r="AO681" i="1" s="1"/>
  <c r="AM682" i="1"/>
  <c r="AO682" i="1" s="1"/>
  <c r="AM683" i="1"/>
  <c r="AO683" i="1" s="1"/>
  <c r="AM684" i="1"/>
  <c r="AO684" i="1" s="1"/>
  <c r="AM685" i="1"/>
  <c r="AO685" i="1" s="1"/>
  <c r="AM686" i="1"/>
  <c r="AO686" i="1" s="1"/>
  <c r="AM687" i="1"/>
  <c r="AO687" i="1" s="1"/>
  <c r="AM688" i="1"/>
  <c r="AO688" i="1" s="1"/>
  <c r="AM689" i="1"/>
  <c r="AO689" i="1" s="1"/>
  <c r="AM690" i="1"/>
  <c r="AO690" i="1" s="1"/>
  <c r="AM691" i="1"/>
  <c r="AO691" i="1" s="1"/>
  <c r="AM692" i="1"/>
  <c r="AO692" i="1" s="1"/>
  <c r="AM693" i="1"/>
  <c r="AO693" i="1" s="1"/>
  <c r="AM694" i="1"/>
  <c r="AO694" i="1" s="1"/>
  <c r="AM695" i="1"/>
  <c r="AO695" i="1" s="1"/>
  <c r="AM696" i="1"/>
  <c r="AO696" i="1" s="1"/>
  <c r="AM697" i="1"/>
  <c r="AO697" i="1" s="1"/>
  <c r="AM698" i="1"/>
  <c r="AO698" i="1" s="1"/>
  <c r="AM699" i="1"/>
  <c r="AO699" i="1" s="1"/>
  <c r="AM700" i="1"/>
  <c r="AO700" i="1" s="1"/>
  <c r="AM701" i="1"/>
  <c r="AO701" i="1" s="1"/>
  <c r="AM702" i="1"/>
  <c r="AO702" i="1" s="1"/>
  <c r="AM703" i="1"/>
  <c r="AO703" i="1" s="1"/>
  <c r="AM704" i="1"/>
  <c r="AO704" i="1" s="1"/>
  <c r="AM705" i="1"/>
  <c r="AO705" i="1" s="1"/>
  <c r="AB676" i="1"/>
  <c r="AD676" i="1" s="1"/>
  <c r="AC676" i="1"/>
  <c r="AE676" i="1"/>
  <c r="AB677" i="1"/>
  <c r="AD677" i="1" s="1"/>
  <c r="AC677" i="1"/>
  <c r="AE677" i="1"/>
  <c r="AB678" i="1"/>
  <c r="AD678" i="1" s="1"/>
  <c r="AC678" i="1"/>
  <c r="AE678" i="1"/>
  <c r="AB679" i="1"/>
  <c r="AC679" i="1"/>
  <c r="AE679" i="1"/>
  <c r="AB680" i="1"/>
  <c r="AD680" i="1" s="1"/>
  <c r="AC680" i="1"/>
  <c r="AE680" i="1"/>
  <c r="AB681" i="1"/>
  <c r="AF681" i="1" s="1"/>
  <c r="AC681" i="1"/>
  <c r="AE681" i="1"/>
  <c r="AB682" i="1"/>
  <c r="AC682" i="1"/>
  <c r="AE682" i="1"/>
  <c r="AB683" i="1"/>
  <c r="AD683" i="1" s="1"/>
  <c r="AC683" i="1"/>
  <c r="AE683" i="1"/>
  <c r="AB684" i="1"/>
  <c r="AD684" i="1" s="1"/>
  <c r="AC684" i="1"/>
  <c r="AE684" i="1"/>
  <c r="AB685" i="1"/>
  <c r="AD685" i="1" s="1"/>
  <c r="AC685" i="1"/>
  <c r="AE685" i="1"/>
  <c r="AB686" i="1"/>
  <c r="AC686" i="1"/>
  <c r="AE686" i="1"/>
  <c r="AB687" i="1"/>
  <c r="AD687" i="1" s="1"/>
  <c r="AC687" i="1"/>
  <c r="AE687" i="1"/>
  <c r="AB688" i="1"/>
  <c r="AD688" i="1" s="1"/>
  <c r="AC688" i="1"/>
  <c r="AE688" i="1"/>
  <c r="AB689" i="1"/>
  <c r="AF689" i="1" s="1"/>
  <c r="AC689" i="1"/>
  <c r="AE689" i="1"/>
  <c r="AB690" i="1"/>
  <c r="AC690" i="1"/>
  <c r="AE690" i="1"/>
  <c r="AB691" i="1"/>
  <c r="AC691" i="1"/>
  <c r="AE691" i="1"/>
  <c r="AB692" i="1"/>
  <c r="AD692" i="1" s="1"/>
  <c r="AC692" i="1"/>
  <c r="AE692" i="1"/>
  <c r="AB693" i="1"/>
  <c r="AD693" i="1" s="1"/>
  <c r="AC693" i="1"/>
  <c r="AE693" i="1"/>
  <c r="AB694" i="1"/>
  <c r="AC694" i="1"/>
  <c r="AE694" i="1"/>
  <c r="AB695" i="1"/>
  <c r="AD695" i="1" s="1"/>
  <c r="AC695" i="1"/>
  <c r="AE695" i="1"/>
  <c r="AB696" i="1"/>
  <c r="AD696" i="1" s="1"/>
  <c r="AC696" i="1"/>
  <c r="AE696" i="1"/>
  <c r="AB697" i="1"/>
  <c r="AC697" i="1"/>
  <c r="AE697" i="1"/>
  <c r="AB698" i="1"/>
  <c r="AD698" i="1" s="1"/>
  <c r="AC698" i="1"/>
  <c r="AE698" i="1"/>
  <c r="AB699" i="1"/>
  <c r="AD699" i="1" s="1"/>
  <c r="AC699" i="1"/>
  <c r="AE699" i="1"/>
  <c r="AB700" i="1"/>
  <c r="AF700" i="1" s="1"/>
  <c r="AC700" i="1"/>
  <c r="AE700" i="1"/>
  <c r="AB701" i="1"/>
  <c r="AD701" i="1" s="1"/>
  <c r="AC701" i="1"/>
  <c r="AE701" i="1"/>
  <c r="AB702" i="1"/>
  <c r="AD702" i="1" s="1"/>
  <c r="AC702" i="1"/>
  <c r="AE702" i="1"/>
  <c r="AB703" i="1"/>
  <c r="AF703" i="1" s="1"/>
  <c r="AC703" i="1"/>
  <c r="AE703" i="1"/>
  <c r="AB704" i="1"/>
  <c r="AD704" i="1" s="1"/>
  <c r="AC704" i="1"/>
  <c r="AE704" i="1"/>
  <c r="AB705" i="1"/>
  <c r="AD705" i="1" s="1"/>
  <c r="AC705" i="1"/>
  <c r="AE705" i="1"/>
  <c r="U694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AA729" i="1"/>
  <c r="AE729" i="1" s="1"/>
  <c r="AA730" i="1"/>
  <c r="AA731" i="1"/>
  <c r="U731" i="1" s="1"/>
  <c r="AA732" i="1"/>
  <c r="U732" i="1" s="1"/>
  <c r="AA733" i="1"/>
  <c r="AA734" i="1"/>
  <c r="AB729" i="1"/>
  <c r="AB730" i="1"/>
  <c r="AB731" i="1"/>
  <c r="AB732" i="1"/>
  <c r="AB733" i="1"/>
  <c r="AB734" i="1"/>
  <c r="AA622" i="1"/>
  <c r="AM622" i="1" s="1"/>
  <c r="AO622" i="1" s="1"/>
  <c r="AE730" i="1"/>
  <c r="AI750" i="1"/>
  <c r="AL750" i="1" s="1"/>
  <c r="AP750" i="1" s="1"/>
  <c r="AT750" i="1" s="1"/>
  <c r="AA751" i="1"/>
  <c r="AM751" i="1" s="1"/>
  <c r="AO751" i="1" s="1"/>
  <c r="AI728" i="1"/>
  <c r="AL728" i="1" s="1"/>
  <c r="AP728" i="1" s="1"/>
  <c r="AS728" i="1" s="1"/>
  <c r="AW728" i="1" s="1"/>
  <c r="AA728" i="1"/>
  <c r="AM728" i="1" s="1"/>
  <c r="AO728" i="1" s="1"/>
  <c r="AJ728" i="1"/>
  <c r="AI727" i="1"/>
  <c r="AL727" i="1" s="1"/>
  <c r="AP727" i="1" s="1"/>
  <c r="AT727" i="1" s="1"/>
  <c r="AA727" i="1"/>
  <c r="AC727" i="1" s="1"/>
  <c r="AJ727" i="1"/>
  <c r="AI726" i="1"/>
  <c r="AL726" i="1" s="1"/>
  <c r="AP726" i="1" s="1"/>
  <c r="AA726" i="1"/>
  <c r="U726" i="1" s="1"/>
  <c r="AJ726" i="1"/>
  <c r="AB728" i="1"/>
  <c r="AD728" i="1" s="1"/>
  <c r="AB727" i="1"/>
  <c r="AF727" i="1" s="1"/>
  <c r="AB726" i="1"/>
  <c r="AF726" i="1" s="1"/>
  <c r="V728" i="1"/>
  <c r="V727" i="1"/>
  <c r="V726" i="1"/>
  <c r="AG670" i="1"/>
  <c r="AG671" i="1"/>
  <c r="AG669" i="1"/>
  <c r="AG668" i="1"/>
  <c r="AG667" i="1"/>
  <c r="AI745" i="1"/>
  <c r="AL745" i="1" s="1"/>
  <c r="AP745" i="1" s="1"/>
  <c r="AS745" i="1" s="1"/>
  <c r="AW745" i="1" s="1"/>
  <c r="AG745" i="1" s="1"/>
  <c r="AI746" i="1"/>
  <c r="AL746" i="1" s="1"/>
  <c r="AP746" i="1" s="1"/>
  <c r="AS746" i="1" s="1"/>
  <c r="AW746" i="1" s="1"/>
  <c r="AG746" i="1" s="1"/>
  <c r="AI747" i="1"/>
  <c r="AL747" i="1" s="1"/>
  <c r="AP747" i="1" s="1"/>
  <c r="AI748" i="1"/>
  <c r="AL748" i="1" s="1"/>
  <c r="AP748" i="1" s="1"/>
  <c r="AT748" i="1" s="1"/>
  <c r="AI749" i="1"/>
  <c r="AL749" i="1" s="1"/>
  <c r="AP749" i="1" s="1"/>
  <c r="AS749" i="1" s="1"/>
  <c r="AW749" i="1" s="1"/>
  <c r="AG749" i="1" s="1"/>
  <c r="AI744" i="1"/>
  <c r="AL744" i="1" s="1"/>
  <c r="AP744" i="1" s="1"/>
  <c r="AT744" i="1" s="1"/>
  <c r="AS710" i="1"/>
  <c r="AW710" i="1" s="1"/>
  <c r="AG710" i="1" s="1"/>
  <c r="AS711" i="1"/>
  <c r="AW711" i="1" s="1"/>
  <c r="AG711" i="1" s="1"/>
  <c r="AS712" i="1"/>
  <c r="AW712" i="1" s="1"/>
  <c r="AG712" i="1" s="1"/>
  <c r="AS668" i="1"/>
  <c r="AS669" i="1"/>
  <c r="AS670" i="1"/>
  <c r="AS671" i="1"/>
  <c r="AS667" i="1"/>
  <c r="AS632" i="1"/>
  <c r="AW632" i="1" s="1"/>
  <c r="AG632" i="1" s="1"/>
  <c r="AS633" i="1"/>
  <c r="AW633" i="1" s="1"/>
  <c r="AG633" i="1" s="1"/>
  <c r="AP634" i="1"/>
  <c r="AS634" i="1" s="1"/>
  <c r="AW634" i="1" s="1"/>
  <c r="AS635" i="1"/>
  <c r="AW635" i="1" s="1"/>
  <c r="AS636" i="1"/>
  <c r="AW636" i="1" s="1"/>
  <c r="AS637" i="1"/>
  <c r="AW637" i="1" s="1"/>
  <c r="AS638" i="1"/>
  <c r="AW638" i="1" s="1"/>
  <c r="AS639" i="1"/>
  <c r="AW639" i="1" s="1"/>
  <c r="AS640" i="1"/>
  <c r="AW640" i="1" s="1"/>
  <c r="AS641" i="1"/>
  <c r="AW641" i="1" s="1"/>
  <c r="AS642" i="1"/>
  <c r="AW642" i="1" s="1"/>
  <c r="AS643" i="1"/>
  <c r="AW643" i="1" s="1"/>
  <c r="AS631" i="1"/>
  <c r="AW631" i="1" s="1"/>
  <c r="AG631" i="1" s="1"/>
  <c r="AP656" i="1"/>
  <c r="AW656" i="1" s="1"/>
  <c r="AG656" i="1" s="1"/>
  <c r="AW655" i="1"/>
  <c r="AY655" i="1" s="1"/>
  <c r="AW657" i="1"/>
  <c r="AG657" i="1" s="1"/>
  <c r="AW658" i="1"/>
  <c r="AG658" i="1" s="1"/>
  <c r="AW659" i="1"/>
  <c r="AG659" i="1" s="1"/>
  <c r="AP660" i="1"/>
  <c r="AP661" i="1"/>
  <c r="AW661" i="1"/>
  <c r="AG661" i="1" s="1"/>
  <c r="AW654" i="1"/>
  <c r="AW610" i="1"/>
  <c r="AG610" i="1" s="1"/>
  <c r="AW611" i="1"/>
  <c r="AG611" i="1" s="1"/>
  <c r="AW612" i="1"/>
  <c r="AG612" i="1" s="1"/>
  <c r="AW613" i="1"/>
  <c r="AG613" i="1" s="1"/>
  <c r="AW614" i="1"/>
  <c r="AG614" i="1" s="1"/>
  <c r="AW615" i="1"/>
  <c r="AG615" i="1" s="1"/>
  <c r="AW616" i="1"/>
  <c r="AG616" i="1" s="1"/>
  <c r="AW617" i="1"/>
  <c r="AG617" i="1" s="1"/>
  <c r="AW609" i="1"/>
  <c r="AG609" i="1" s="1"/>
  <c r="AI586" i="1"/>
  <c r="AT586" i="1"/>
  <c r="AI587" i="1"/>
  <c r="AT587" i="1"/>
  <c r="AI581" i="1"/>
  <c r="AI766" i="1"/>
  <c r="AL766" i="1" s="1"/>
  <c r="AP766" i="1" s="1"/>
  <c r="AS766" i="1" s="1"/>
  <c r="AW766" i="1" s="1"/>
  <c r="AI765" i="1"/>
  <c r="AL765" i="1" s="1"/>
  <c r="AP765" i="1" s="1"/>
  <c r="AQ765" i="1" s="1"/>
  <c r="AR765" i="1" s="1"/>
  <c r="AI751" i="1"/>
  <c r="AL751" i="1" s="1"/>
  <c r="AP751" i="1" s="1"/>
  <c r="AS751" i="1" s="1"/>
  <c r="AW751" i="1" s="1"/>
  <c r="AG751" i="1" s="1"/>
  <c r="AI723" i="1"/>
  <c r="AL723" i="1" s="1"/>
  <c r="AP723" i="1" s="1"/>
  <c r="AI722" i="1"/>
  <c r="AL722" i="1" s="1"/>
  <c r="AP722" i="1" s="1"/>
  <c r="AI715" i="1"/>
  <c r="AL715" i="1" s="1"/>
  <c r="AP715" i="1" s="1"/>
  <c r="AT715" i="1" s="1"/>
  <c r="AI719" i="1"/>
  <c r="AL719" i="1" s="1"/>
  <c r="AP719" i="1" s="1"/>
  <c r="AT719" i="1" s="1"/>
  <c r="AI714" i="1"/>
  <c r="AL714" i="1" s="1"/>
  <c r="AP714" i="1" s="1"/>
  <c r="AT714" i="1" s="1"/>
  <c r="AQ671" i="1"/>
  <c r="AR671" i="1" s="1"/>
  <c r="AQ667" i="1"/>
  <c r="AR667" i="1" s="1"/>
  <c r="AQ663" i="1"/>
  <c r="AR663" i="1" s="1"/>
  <c r="AQ664" i="1"/>
  <c r="AR664" i="1" s="1"/>
  <c r="AQ666" i="1"/>
  <c r="AR666" i="1" s="1"/>
  <c r="AP675" i="1"/>
  <c r="AS675" i="1" s="1"/>
  <c r="AG675" i="1"/>
  <c r="AF675" i="1"/>
  <c r="AA675" i="1"/>
  <c r="AG674" i="1"/>
  <c r="AF674" i="1"/>
  <c r="AA674" i="1"/>
  <c r="AE674" i="1" s="1"/>
  <c r="AS595" i="1"/>
  <c r="AW595" i="1" s="1"/>
  <c r="AY595" i="1" s="1"/>
  <c r="AS596" i="1"/>
  <c r="AW596" i="1" s="1"/>
  <c r="AX596" i="1" s="1"/>
  <c r="AB582" i="1"/>
  <c r="AF582" i="1" s="1"/>
  <c r="AA582" i="1"/>
  <c r="AE582" i="1" s="1"/>
  <c r="AE584" i="1"/>
  <c r="AE583" i="1"/>
  <c r="AM768" i="1"/>
  <c r="AO768" i="1" s="1"/>
  <c r="AM754" i="1"/>
  <c r="AO754" i="1" s="1"/>
  <c r="AF754" i="1"/>
  <c r="AE754" i="1"/>
  <c r="AD754" i="1"/>
  <c r="AC754" i="1"/>
  <c r="V754" i="1"/>
  <c r="U754" i="1"/>
  <c r="AM753" i="1"/>
  <c r="AO753" i="1" s="1"/>
  <c r="AF753" i="1"/>
  <c r="AE753" i="1"/>
  <c r="AD753" i="1"/>
  <c r="AC753" i="1"/>
  <c r="V753" i="1"/>
  <c r="U753" i="1"/>
  <c r="AM752" i="1"/>
  <c r="AO752" i="1" s="1"/>
  <c r="AF752" i="1"/>
  <c r="AE752" i="1"/>
  <c r="AD752" i="1"/>
  <c r="AC752" i="1"/>
  <c r="V752" i="1"/>
  <c r="U752" i="1"/>
  <c r="U668" i="1"/>
  <c r="U769" i="1"/>
  <c r="U767" i="1"/>
  <c r="AM770" i="1"/>
  <c r="AO770" i="1" s="1"/>
  <c r="AF770" i="1"/>
  <c r="AE770" i="1"/>
  <c r="AD770" i="1"/>
  <c r="AC770" i="1"/>
  <c r="V770" i="1"/>
  <c r="U770" i="1"/>
  <c r="AM769" i="1"/>
  <c r="AO769" i="1" s="1"/>
  <c r="AF769" i="1"/>
  <c r="AE769" i="1"/>
  <c r="AD769" i="1"/>
  <c r="AC769" i="1"/>
  <c r="V769" i="1"/>
  <c r="AM767" i="1"/>
  <c r="AO767" i="1" s="1"/>
  <c r="AF767" i="1"/>
  <c r="AE767" i="1"/>
  <c r="AD767" i="1"/>
  <c r="AC767" i="1"/>
  <c r="V767" i="1"/>
  <c r="AM718" i="1"/>
  <c r="AO718" i="1" s="1"/>
  <c r="AF718" i="1"/>
  <c r="AE718" i="1"/>
  <c r="AD718" i="1"/>
  <c r="V718" i="1"/>
  <c r="U718" i="1"/>
  <c r="AM717" i="1"/>
  <c r="AO717" i="1" s="1"/>
  <c r="AF717" i="1"/>
  <c r="AE717" i="1"/>
  <c r="AD717" i="1"/>
  <c r="V717" i="1"/>
  <c r="U717" i="1"/>
  <c r="AM716" i="1"/>
  <c r="AO716" i="1" s="1"/>
  <c r="AF716" i="1"/>
  <c r="AE716" i="1"/>
  <c r="AD716" i="1"/>
  <c r="V716" i="1"/>
  <c r="U716" i="1"/>
  <c r="AF585" i="1"/>
  <c r="V585" i="1"/>
  <c r="AD584" i="1"/>
  <c r="AF584" i="1"/>
  <c r="V584" i="1"/>
  <c r="AF583" i="1"/>
  <c r="AM583" i="1"/>
  <c r="AO583" i="1" s="1"/>
  <c r="V583" i="1"/>
  <c r="AJ723" i="1"/>
  <c r="AB723" i="1"/>
  <c r="AA723" i="1"/>
  <c r="AJ722" i="1"/>
  <c r="AB722" i="1"/>
  <c r="AD722" i="1" s="1"/>
  <c r="AA722" i="1"/>
  <c r="U722" i="1" s="1"/>
  <c r="U583" i="1"/>
  <c r="AE585" i="1"/>
  <c r="AM585" i="1"/>
  <c r="AO585" i="1" s="1"/>
  <c r="AD585" i="1"/>
  <c r="U585" i="1"/>
  <c r="AM584" i="1"/>
  <c r="AO584" i="1" s="1"/>
  <c r="U584" i="1"/>
  <c r="AD583" i="1"/>
  <c r="U723" i="1"/>
  <c r="AB622" i="1"/>
  <c r="AF622" i="1" s="1"/>
  <c r="AP622" i="1"/>
  <c r="V622" i="1"/>
  <c r="AI631" i="1"/>
  <c r="AI632" i="1"/>
  <c r="AI633" i="1"/>
  <c r="AI634" i="1"/>
  <c r="AI635" i="1"/>
  <c r="AI636" i="1"/>
  <c r="AI637" i="1"/>
  <c r="AI638" i="1"/>
  <c r="AI639" i="1"/>
  <c r="AT639" i="1"/>
  <c r="AI640" i="1"/>
  <c r="AI641" i="1"/>
  <c r="AI642" i="1"/>
  <c r="AI643" i="1"/>
  <c r="AJ715" i="1"/>
  <c r="AJ714" i="1"/>
  <c r="AB714" i="1"/>
  <c r="AD714" i="1" s="1"/>
  <c r="AA714" i="1"/>
  <c r="AJ719" i="1"/>
  <c r="AB719" i="1"/>
  <c r="AF719" i="1" s="1"/>
  <c r="AA719" i="1"/>
  <c r="AC719" i="1" s="1"/>
  <c r="AJ766" i="1"/>
  <c r="AB766" i="1"/>
  <c r="AF766" i="1" s="1"/>
  <c r="AA766" i="1"/>
  <c r="AJ765" i="1"/>
  <c r="AJ750" i="1"/>
  <c r="AB750" i="1"/>
  <c r="AF750" i="1" s="1"/>
  <c r="AA750" i="1"/>
  <c r="AC750" i="1" s="1"/>
  <c r="AJ751" i="1"/>
  <c r="AB751" i="1"/>
  <c r="AB639" i="1"/>
  <c r="AA639" i="1"/>
  <c r="AE639" i="1" s="1"/>
  <c r="AB713" i="1"/>
  <c r="AD713" i="1" s="1"/>
  <c r="AA713" i="1"/>
  <c r="AB617" i="1"/>
  <c r="AF617" i="1" s="1"/>
  <c r="AA617" i="1"/>
  <c r="AE617" i="1" s="1"/>
  <c r="AI616" i="1"/>
  <c r="AB616" i="1"/>
  <c r="AA616" i="1"/>
  <c r="U616" i="1" s="1"/>
  <c r="AI615" i="1"/>
  <c r="AB615" i="1"/>
  <c r="AF615" i="1" s="1"/>
  <c r="AA615" i="1"/>
  <c r="U615" i="1" s="1"/>
  <c r="AI614" i="1"/>
  <c r="AB614" i="1"/>
  <c r="AA614" i="1"/>
  <c r="AE614" i="1" s="1"/>
  <c r="AI613" i="1"/>
  <c r="AB613" i="1"/>
  <c r="AA613" i="1"/>
  <c r="U613" i="1" s="1"/>
  <c r="AI612" i="1"/>
  <c r="AB612" i="1"/>
  <c r="AA612" i="1"/>
  <c r="AE612" i="1" s="1"/>
  <c r="AI611" i="1"/>
  <c r="AB611" i="1"/>
  <c r="AF611" i="1" s="1"/>
  <c r="AA611" i="1"/>
  <c r="U611" i="1" s="1"/>
  <c r="AI610" i="1"/>
  <c r="AB610" i="1"/>
  <c r="AF610" i="1" s="1"/>
  <c r="AA610" i="1"/>
  <c r="AC610" i="1" s="1"/>
  <c r="AI609" i="1"/>
  <c r="AB609" i="1"/>
  <c r="AD609" i="1" s="1"/>
  <c r="AA609" i="1"/>
  <c r="AC609" i="1" s="1"/>
  <c r="AI661" i="1"/>
  <c r="AB661" i="1"/>
  <c r="AF661" i="1" s="1"/>
  <c r="AA661" i="1"/>
  <c r="U661" i="1" s="1"/>
  <c r="AI660" i="1"/>
  <c r="AB660" i="1"/>
  <c r="AF660" i="1" s="1"/>
  <c r="AA660" i="1"/>
  <c r="AE660" i="1" s="1"/>
  <c r="AI659" i="1"/>
  <c r="AB659" i="1"/>
  <c r="AD659" i="1" s="1"/>
  <c r="AA659" i="1"/>
  <c r="U659" i="1" s="1"/>
  <c r="AI658" i="1"/>
  <c r="AB658" i="1"/>
  <c r="AF658" i="1" s="1"/>
  <c r="AA658" i="1"/>
  <c r="AC658" i="1" s="1"/>
  <c r="AI657" i="1"/>
  <c r="AB657" i="1"/>
  <c r="AI656" i="1"/>
  <c r="AB656" i="1"/>
  <c r="AF656" i="1" s="1"/>
  <c r="AA656" i="1"/>
  <c r="U656" i="1" s="1"/>
  <c r="AI655" i="1"/>
  <c r="AB655" i="1"/>
  <c r="AD655" i="1" s="1"/>
  <c r="AA655" i="1"/>
  <c r="AE655" i="1" s="1"/>
  <c r="AI654" i="1"/>
  <c r="AB654" i="1"/>
  <c r="AF654" i="1" s="1"/>
  <c r="AA654" i="1"/>
  <c r="AT655" i="1"/>
  <c r="AT659" i="1"/>
  <c r="AP618" i="1"/>
  <c r="AM618" i="1"/>
  <c r="AO618" i="1" s="1"/>
  <c r="AI602" i="1"/>
  <c r="AB602" i="1"/>
  <c r="AA602" i="1"/>
  <c r="U602" i="1" s="1"/>
  <c r="AI601" i="1"/>
  <c r="AB601" i="1"/>
  <c r="AD601" i="1" s="1"/>
  <c r="AA601" i="1"/>
  <c r="AM601" i="1" s="1"/>
  <c r="AO601" i="1" s="1"/>
  <c r="AB712" i="1"/>
  <c r="AF712" i="1" s="1"/>
  <c r="AA712" i="1"/>
  <c r="AC712" i="1" s="1"/>
  <c r="AB635" i="1"/>
  <c r="AD635" i="1" s="1"/>
  <c r="AA635" i="1"/>
  <c r="AC635" i="1" s="1"/>
  <c r="AM621" i="1"/>
  <c r="AO621" i="1" s="1"/>
  <c r="AF621" i="1"/>
  <c r="AE621" i="1"/>
  <c r="AD621" i="1"/>
  <c r="AC621" i="1"/>
  <c r="V621" i="1"/>
  <c r="U621" i="1"/>
  <c r="AM620" i="1"/>
  <c r="AO620" i="1" s="1"/>
  <c r="AF620" i="1"/>
  <c r="AE620" i="1"/>
  <c r="AD620" i="1"/>
  <c r="AC620" i="1"/>
  <c r="V620" i="1"/>
  <c r="U620" i="1"/>
  <c r="AM619" i="1"/>
  <c r="AO619" i="1" s="1"/>
  <c r="AF619" i="1"/>
  <c r="AE619" i="1"/>
  <c r="AD619" i="1"/>
  <c r="AC619" i="1"/>
  <c r="V619" i="1"/>
  <c r="U619" i="1"/>
  <c r="AM630" i="1"/>
  <c r="AO630" i="1" s="1"/>
  <c r="AF630" i="1"/>
  <c r="AE630" i="1"/>
  <c r="U630" i="1"/>
  <c r="AM629" i="1"/>
  <c r="AO629" i="1" s="1"/>
  <c r="AF629" i="1"/>
  <c r="AE629" i="1"/>
  <c r="U629" i="1"/>
  <c r="AM628" i="1"/>
  <c r="AO628" i="1" s="1"/>
  <c r="AF628" i="1"/>
  <c r="AE628" i="1"/>
  <c r="U628" i="1"/>
  <c r="AM627" i="1"/>
  <c r="AO627" i="1" s="1"/>
  <c r="AF627" i="1"/>
  <c r="AE627" i="1"/>
  <c r="AD627" i="1"/>
  <c r="AC627" i="1"/>
  <c r="V627" i="1"/>
  <c r="U627" i="1"/>
  <c r="AM626" i="1"/>
  <c r="AO626" i="1" s="1"/>
  <c r="AF626" i="1"/>
  <c r="AE626" i="1"/>
  <c r="AD626" i="1"/>
  <c r="AC626" i="1"/>
  <c r="V626" i="1"/>
  <c r="U626" i="1"/>
  <c r="AM625" i="1"/>
  <c r="AO625" i="1" s="1"/>
  <c r="AF625" i="1"/>
  <c r="AE625" i="1"/>
  <c r="AD625" i="1"/>
  <c r="AC625" i="1"/>
  <c r="V625" i="1"/>
  <c r="U625" i="1"/>
  <c r="AD605" i="1"/>
  <c r="AM605" i="1"/>
  <c r="AO605" i="1" s="1"/>
  <c r="V605" i="1"/>
  <c r="AD606" i="1"/>
  <c r="AM606" i="1"/>
  <c r="AO606" i="1" s="1"/>
  <c r="V606" i="1"/>
  <c r="AS604" i="1"/>
  <c r="AW604" i="1" s="1"/>
  <c r="AX604" i="1" s="1"/>
  <c r="AD604" i="1"/>
  <c r="AM604" i="1"/>
  <c r="AO604" i="1" s="1"/>
  <c r="V604" i="1"/>
  <c r="U618" i="1"/>
  <c r="AC618" i="1"/>
  <c r="AE618" i="1"/>
  <c r="AF618" i="1"/>
  <c r="AY602" i="1"/>
  <c r="AE606" i="1"/>
  <c r="AE605" i="1"/>
  <c r="AF605" i="1"/>
  <c r="U605" i="1"/>
  <c r="AC605" i="1"/>
  <c r="AF604" i="1"/>
  <c r="AF606" i="1"/>
  <c r="AE604" i="1"/>
  <c r="U604" i="1"/>
  <c r="AC604" i="1"/>
  <c r="U606" i="1"/>
  <c r="AC606" i="1"/>
  <c r="AB711" i="1"/>
  <c r="AD711" i="1" s="1"/>
  <c r="AA711" i="1"/>
  <c r="AB710" i="1"/>
  <c r="AF710" i="1" s="1"/>
  <c r="AA710" i="1"/>
  <c r="AB709" i="1"/>
  <c r="AD709" i="1" s="1"/>
  <c r="AA709" i="1"/>
  <c r="AB708" i="1"/>
  <c r="AD708" i="1" s="1"/>
  <c r="AA708" i="1"/>
  <c r="AC708" i="1" s="1"/>
  <c r="AB749" i="1"/>
  <c r="AD749" i="1" s="1"/>
  <c r="AA749" i="1"/>
  <c r="AC749" i="1" s="1"/>
  <c r="AB748" i="1"/>
  <c r="AD748" i="1" s="1"/>
  <c r="AA748" i="1"/>
  <c r="AE748" i="1" s="1"/>
  <c r="AB747" i="1"/>
  <c r="AA747" i="1"/>
  <c r="U747" i="1" s="1"/>
  <c r="AB746" i="1"/>
  <c r="AD746" i="1" s="1"/>
  <c r="AA746" i="1"/>
  <c r="AE746" i="1" s="1"/>
  <c r="AB745" i="1"/>
  <c r="AA745" i="1"/>
  <c r="AE745" i="1" s="1"/>
  <c r="AO725" i="1"/>
  <c r="AB744" i="1"/>
  <c r="AD744" i="1" s="1"/>
  <c r="AA744" i="1"/>
  <c r="AC744" i="1" s="1"/>
  <c r="AB642" i="1"/>
  <c r="AD642" i="1" s="1"/>
  <c r="AA642" i="1"/>
  <c r="U642" i="1" s="1"/>
  <c r="AB643" i="1"/>
  <c r="AF643" i="1" s="1"/>
  <c r="AA643" i="1"/>
  <c r="AC643" i="1" s="1"/>
  <c r="AB633" i="1"/>
  <c r="AD633" i="1" s="1"/>
  <c r="AA633" i="1"/>
  <c r="AE633" i="1" s="1"/>
  <c r="AB631" i="1"/>
  <c r="AA631" i="1"/>
  <c r="AB637" i="1"/>
  <c r="AF637" i="1" s="1"/>
  <c r="AA637" i="1"/>
  <c r="AC637" i="1" s="1"/>
  <c r="AA596" i="1"/>
  <c r="U596" i="1" s="1"/>
  <c r="AI558" i="1"/>
  <c r="AI592" i="1"/>
  <c r="AI593" i="1"/>
  <c r="AL593" i="1" s="1"/>
  <c r="AB558" i="1"/>
  <c r="AD558" i="1" s="1"/>
  <c r="AA558" i="1"/>
  <c r="U558" i="1" s="1"/>
  <c r="AJ593" i="1"/>
  <c r="AB593" i="1"/>
  <c r="AA593" i="1"/>
  <c r="AC593" i="1" s="1"/>
  <c r="V593" i="1"/>
  <c r="AB592" i="1"/>
  <c r="AD592" i="1" s="1"/>
  <c r="AA592" i="1"/>
  <c r="V592" i="1"/>
  <c r="AB587" i="1"/>
  <c r="AA587" i="1"/>
  <c r="AB586" i="1"/>
  <c r="AA586" i="1"/>
  <c r="AM586" i="1" s="1"/>
  <c r="AO586" i="1" s="1"/>
  <c r="AB581" i="1"/>
  <c r="AA581" i="1"/>
  <c r="AC581" i="1" s="1"/>
  <c r="AJ624" i="1"/>
  <c r="AB624" i="1"/>
  <c r="AD624" i="1" s="1"/>
  <c r="AA624" i="1"/>
  <c r="AC624" i="1" s="1"/>
  <c r="AJ623" i="1"/>
  <c r="AB623" i="1"/>
  <c r="AA623" i="1"/>
  <c r="U623" i="1" s="1"/>
  <c r="AY558" i="1"/>
  <c r="AS593" i="1"/>
  <c r="AW593" i="1" s="1"/>
  <c r="AG593" i="1" s="1"/>
  <c r="AT593" i="1"/>
  <c r="AI664" i="1"/>
  <c r="AB664" i="1"/>
  <c r="AD664" i="1" s="1"/>
  <c r="AA664" i="1"/>
  <c r="AM664" i="1" s="1"/>
  <c r="AO664" i="1" s="1"/>
  <c r="AI666" i="1"/>
  <c r="AB666" i="1"/>
  <c r="AD666" i="1" s="1"/>
  <c r="AA666" i="1"/>
  <c r="AC666" i="1" s="1"/>
  <c r="AI665" i="1"/>
  <c r="AB665" i="1"/>
  <c r="AD665" i="1" s="1"/>
  <c r="AE665" i="1"/>
  <c r="AI663" i="1"/>
  <c r="AT663" i="1"/>
  <c r="AB663" i="1"/>
  <c r="AF663" i="1" s="1"/>
  <c r="AA663" i="1"/>
  <c r="AI662" i="1"/>
  <c r="AB662" i="1"/>
  <c r="AF662" i="1" s="1"/>
  <c r="AA662" i="1"/>
  <c r="U662" i="1" s="1"/>
  <c r="AS603" i="1"/>
  <c r="AW603" i="1" s="1"/>
  <c r="AX603" i="1" s="1"/>
  <c r="AB603" i="1"/>
  <c r="AF603" i="1" s="1"/>
  <c r="AA603" i="1"/>
  <c r="U603" i="1" s="1"/>
  <c r="V603" i="1"/>
  <c r="AI594" i="1"/>
  <c r="AB594" i="1"/>
  <c r="AA594" i="1"/>
  <c r="AE594" i="1" s="1"/>
  <c r="AI591" i="1"/>
  <c r="AB591" i="1"/>
  <c r="AA591" i="1"/>
  <c r="AM591" i="1" s="1"/>
  <c r="AO591" i="1" s="1"/>
  <c r="V591" i="1"/>
  <c r="AI590" i="1"/>
  <c r="AB590" i="1"/>
  <c r="AA590" i="1"/>
  <c r="U590" i="1" s="1"/>
  <c r="V590" i="1"/>
  <c r="AI589" i="1"/>
  <c r="AB589" i="1"/>
  <c r="AD589" i="1" s="1"/>
  <c r="AA589" i="1"/>
  <c r="AM589" i="1" s="1"/>
  <c r="AO589" i="1" s="1"/>
  <c r="V589" i="1"/>
  <c r="AI556" i="1"/>
  <c r="AB556" i="1"/>
  <c r="AA556" i="1"/>
  <c r="AE556" i="1" s="1"/>
  <c r="V556" i="1"/>
  <c r="AI560" i="1"/>
  <c r="AI559" i="1"/>
  <c r="AI557" i="1"/>
  <c r="AI555" i="1"/>
  <c r="AB560" i="1"/>
  <c r="AD560" i="1" s="1"/>
  <c r="AA560" i="1"/>
  <c r="AC560" i="1" s="1"/>
  <c r="V560" i="1"/>
  <c r="AB559" i="1"/>
  <c r="AA559" i="1"/>
  <c r="AC559" i="1" s="1"/>
  <c r="V559" i="1"/>
  <c r="AB557" i="1"/>
  <c r="AF557" i="1" s="1"/>
  <c r="AA557" i="1"/>
  <c r="V557" i="1"/>
  <c r="AB555" i="1"/>
  <c r="AD555" i="1" s="1"/>
  <c r="AA555" i="1"/>
  <c r="U555" i="1" s="1"/>
  <c r="V555" i="1"/>
  <c r="AB554" i="1"/>
  <c r="AF554" i="1" s="1"/>
  <c r="AA554" i="1"/>
  <c r="AE554" i="1" s="1"/>
  <c r="V554" i="1"/>
  <c r="AI553" i="1"/>
  <c r="AP553" i="1"/>
  <c r="AS553" i="1" s="1"/>
  <c r="AW553" i="1" s="1"/>
  <c r="AX553" i="1" s="1"/>
  <c r="V553" i="1"/>
  <c r="AB553" i="1"/>
  <c r="AF553" i="1" s="1"/>
  <c r="AA553" i="1"/>
  <c r="U553" i="1" s="1"/>
  <c r="AT589" i="1"/>
  <c r="AG589" i="1"/>
  <c r="AW591" i="1"/>
  <c r="AY591" i="1" s="1"/>
  <c r="AT591" i="1"/>
  <c r="AW590" i="1"/>
  <c r="AY590" i="1" s="1"/>
  <c r="AW556" i="1"/>
  <c r="AW554" i="1"/>
  <c r="AW555" i="1"/>
  <c r="AG555" i="1" s="1"/>
  <c r="AG560" i="1"/>
  <c r="AY559" i="1"/>
  <c r="AB641" i="1"/>
  <c r="AA641" i="1"/>
  <c r="AE641" i="1" s="1"/>
  <c r="AB640" i="1"/>
  <c r="AA640" i="1"/>
  <c r="AB638" i="1"/>
  <c r="AA638" i="1"/>
  <c r="AB636" i="1"/>
  <c r="AF636" i="1" s="1"/>
  <c r="AA636" i="1"/>
  <c r="AB634" i="1"/>
  <c r="AF634" i="1" s="1"/>
  <c r="AA634" i="1"/>
  <c r="U634" i="1" s="1"/>
  <c r="AB632" i="1"/>
  <c r="AA632" i="1"/>
  <c r="U632" i="1" s="1"/>
  <c r="AP644" i="1"/>
  <c r="AS644" i="1" s="1"/>
  <c r="AW644" i="1" s="1"/>
  <c r="AX644" i="1" s="1"/>
  <c r="AB579" i="1"/>
  <c r="AF579" i="1" s="1"/>
  <c r="AA579" i="1"/>
  <c r="U579" i="1" s="1"/>
  <c r="AA580" i="1"/>
  <c r="AC580" i="1" s="1"/>
  <c r="AS580" i="1"/>
  <c r="AB644" i="1"/>
  <c r="AD644" i="1" s="1"/>
  <c r="AA644" i="1"/>
  <c r="U644" i="1" s="1"/>
  <c r="AY580" i="1"/>
  <c r="AX580" i="1"/>
  <c r="AG580" i="1"/>
  <c r="AF580" i="1"/>
  <c r="AS599" i="1"/>
  <c r="AW599" i="1" s="1"/>
  <c r="AB599" i="1"/>
  <c r="AD599" i="1" s="1"/>
  <c r="AA599" i="1"/>
  <c r="AE599" i="1" s="1"/>
  <c r="AB598" i="1"/>
  <c r="AF598" i="1" s="1"/>
  <c r="AA598" i="1"/>
  <c r="AE598" i="1" s="1"/>
  <c r="AB597" i="1"/>
  <c r="AF597" i="1" s="1"/>
  <c r="AA597" i="1"/>
  <c r="AB563" i="1"/>
  <c r="AD563" i="1" s="1"/>
  <c r="AA563" i="1"/>
  <c r="AE563" i="1" s="1"/>
  <c r="AB562" i="1"/>
  <c r="AD562" i="1" s="1"/>
  <c r="AA562" i="1"/>
  <c r="AC562" i="1" s="1"/>
  <c r="AA540" i="1"/>
  <c r="AM540" i="1" s="1"/>
  <c r="AO540" i="1" s="1"/>
  <c r="AY407" i="1"/>
  <c r="AA350" i="1"/>
  <c r="U350" i="1" s="1"/>
  <c r="AO608" i="1"/>
  <c r="AI552" i="1"/>
  <c r="AB552" i="1"/>
  <c r="AD552" i="1" s="1"/>
  <c r="AA552" i="1"/>
  <c r="AI551" i="1"/>
  <c r="AB551" i="1"/>
  <c r="AD551" i="1" s="1"/>
  <c r="AA551" i="1"/>
  <c r="AI550" i="1"/>
  <c r="AB550" i="1"/>
  <c r="AA550" i="1"/>
  <c r="U550" i="1" s="1"/>
  <c r="AI549" i="1"/>
  <c r="AB549" i="1"/>
  <c r="AA549" i="1"/>
  <c r="AI548" i="1"/>
  <c r="AB548" i="1"/>
  <c r="AF548" i="1" s="1"/>
  <c r="AA548" i="1"/>
  <c r="AI547" i="1"/>
  <c r="AB547" i="1"/>
  <c r="AA547" i="1"/>
  <c r="AE547" i="1" s="1"/>
  <c r="AJ564" i="1"/>
  <c r="AB564" i="1"/>
  <c r="AD564" i="1" s="1"/>
  <c r="AA564" i="1"/>
  <c r="AM564" i="1" s="1"/>
  <c r="AO564" i="1" s="1"/>
  <c r="AB561" i="1"/>
  <c r="AA561" i="1"/>
  <c r="AL653" i="1"/>
  <c r="AL652" i="1"/>
  <c r="AP652" i="1" s="1"/>
  <c r="AL651" i="1"/>
  <c r="AP651" i="1" s="1"/>
  <c r="AL650" i="1"/>
  <c r="AL649" i="1"/>
  <c r="AL648" i="1"/>
  <c r="AL647" i="1"/>
  <c r="AL646" i="1"/>
  <c r="AP646" i="1" s="1"/>
  <c r="AL645" i="1"/>
  <c r="AP645" i="1" s="1"/>
  <c r="AS645" i="1" s="1"/>
  <c r="AW645" i="1" s="1"/>
  <c r="AB650" i="1"/>
  <c r="AA650" i="1"/>
  <c r="AB649" i="1"/>
  <c r="AD649" i="1" s="1"/>
  <c r="AA649" i="1"/>
  <c r="AM649" i="1" s="1"/>
  <c r="AO649" i="1" s="1"/>
  <c r="AB648" i="1"/>
  <c r="AD648" i="1" s="1"/>
  <c r="AA648" i="1"/>
  <c r="AM648" i="1" s="1"/>
  <c r="AO648" i="1" s="1"/>
  <c r="AB647" i="1"/>
  <c r="AF647" i="1" s="1"/>
  <c r="AA647" i="1"/>
  <c r="AB653" i="1"/>
  <c r="AD653" i="1" s="1"/>
  <c r="AA653" i="1"/>
  <c r="AM653" i="1" s="1"/>
  <c r="AO653" i="1" s="1"/>
  <c r="AB652" i="1"/>
  <c r="AD652" i="1" s="1"/>
  <c r="AA652" i="1"/>
  <c r="AB651" i="1"/>
  <c r="AA651" i="1"/>
  <c r="AC651" i="1" s="1"/>
  <c r="AB646" i="1"/>
  <c r="AA646" i="1"/>
  <c r="AE646" i="1" s="1"/>
  <c r="AB645" i="1"/>
  <c r="AA645" i="1"/>
  <c r="AJ600" i="1"/>
  <c r="AL600" i="1"/>
  <c r="AP600" i="1" s="1"/>
  <c r="AT600" i="1" s="1"/>
  <c r="AB600" i="1"/>
  <c r="AA600" i="1"/>
  <c r="AB595" i="1"/>
  <c r="AF595" i="1" s="1"/>
  <c r="AA595" i="1"/>
  <c r="AE595" i="1" s="1"/>
  <c r="AI588" i="1"/>
  <c r="AB588" i="1"/>
  <c r="AD588" i="1" s="1"/>
  <c r="AA588" i="1"/>
  <c r="AB707" i="1"/>
  <c r="AD707" i="1" s="1"/>
  <c r="AA707" i="1"/>
  <c r="U707" i="1" s="1"/>
  <c r="AB706" i="1"/>
  <c r="AF706" i="1" s="1"/>
  <c r="AA706" i="1"/>
  <c r="AC706" i="1" s="1"/>
  <c r="AS598" i="1"/>
  <c r="AW598" i="1" s="1"/>
  <c r="AY598" i="1" s="1"/>
  <c r="AW597" i="1"/>
  <c r="AX597" i="1" s="1"/>
  <c r="AG549" i="1"/>
  <c r="AT548" i="1"/>
  <c r="AG548" i="1"/>
  <c r="AG550" i="1"/>
  <c r="AW564" i="1"/>
  <c r="AX564" i="1" s="1"/>
  <c r="AW647" i="1"/>
  <c r="AY647" i="1" s="1"/>
  <c r="AW646" i="1"/>
  <c r="AY646" i="1" s="1"/>
  <c r="AY650" i="1"/>
  <c r="AW651" i="1"/>
  <c r="AG651" i="1" s="1"/>
  <c r="AY648" i="1"/>
  <c r="AW653" i="1"/>
  <c r="AG653" i="1" s="1"/>
  <c r="AW588" i="1"/>
  <c r="AG588" i="1" s="1"/>
  <c r="AT588" i="1"/>
  <c r="AS706" i="1"/>
  <c r="AW706" i="1" s="1"/>
  <c r="AX706" i="1" s="1"/>
  <c r="AS707" i="1"/>
  <c r="AW707" i="1" s="1"/>
  <c r="AW391" i="1"/>
  <c r="AG391" i="1" s="1"/>
  <c r="AO500" i="1"/>
  <c r="AI540" i="1"/>
  <c r="AY562" i="1"/>
  <c r="AG562" i="1"/>
  <c r="AG563" i="1"/>
  <c r="AY563" i="1"/>
  <c r="AG650" i="1"/>
  <c r="AX549" i="1"/>
  <c r="AY549" i="1"/>
  <c r="AX550" i="1"/>
  <c r="AY550" i="1"/>
  <c r="AX548" i="1"/>
  <c r="AY548" i="1"/>
  <c r="AG561" i="1"/>
  <c r="AY561" i="1"/>
  <c r="AG648" i="1"/>
  <c r="AG649" i="1"/>
  <c r="AY649" i="1"/>
  <c r="AD484" i="1"/>
  <c r="AC484" i="1"/>
  <c r="AB484" i="1"/>
  <c r="AA484" i="1"/>
  <c r="AD483" i="1"/>
  <c r="AC483" i="1"/>
  <c r="AB483" i="1"/>
  <c r="AA483" i="1"/>
  <c r="U483" i="1" s="1"/>
  <c r="AD482" i="1"/>
  <c r="AC482" i="1"/>
  <c r="AG535" i="1"/>
  <c r="AB536" i="1"/>
  <c r="AA536" i="1"/>
  <c r="AM536" i="1" s="1"/>
  <c r="AO536" i="1" s="1"/>
  <c r="AB535" i="1"/>
  <c r="AA535" i="1"/>
  <c r="AB534" i="1"/>
  <c r="AF534" i="1" s="1"/>
  <c r="AA534" i="1"/>
  <c r="AE534" i="1" s="1"/>
  <c r="AB533" i="1"/>
  <c r="AD533" i="1" s="1"/>
  <c r="AA533" i="1"/>
  <c r="AC533" i="1" s="1"/>
  <c r="AC579" i="1"/>
  <c r="AB532" i="1"/>
  <c r="AD532" i="1" s="1"/>
  <c r="AA532" i="1"/>
  <c r="AO434" i="1"/>
  <c r="AO475" i="1"/>
  <c r="AO474" i="1"/>
  <c r="AO473" i="1"/>
  <c r="AO472" i="1"/>
  <c r="AO471" i="1"/>
  <c r="AO458" i="1"/>
  <c r="AO457" i="1"/>
  <c r="AO436" i="1"/>
  <c r="AO435" i="1"/>
  <c r="AO425" i="1"/>
  <c r="AO424" i="1"/>
  <c r="AO423" i="1"/>
  <c r="AO422" i="1"/>
  <c r="AO421" i="1"/>
  <c r="AO420" i="1"/>
  <c r="AO419" i="1"/>
  <c r="AO418" i="1"/>
  <c r="AG484" i="1"/>
  <c r="AT484" i="1"/>
  <c r="AG483" i="1"/>
  <c r="AX533" i="1"/>
  <c r="AA519" i="1"/>
  <c r="AE519" i="1" s="1"/>
  <c r="AA518" i="1"/>
  <c r="AC518" i="1" s="1"/>
  <c r="AA517" i="1"/>
  <c r="AM517" i="1" s="1"/>
  <c r="AO517" i="1" s="1"/>
  <c r="AA516" i="1"/>
  <c r="AM516" i="1" s="1"/>
  <c r="AO516" i="1" s="1"/>
  <c r="AA515" i="1"/>
  <c r="AA514" i="1"/>
  <c r="AC514" i="1" s="1"/>
  <c r="AA513" i="1"/>
  <c r="AM513" i="1" s="1"/>
  <c r="AO513" i="1" s="1"/>
  <c r="AA512" i="1"/>
  <c r="AC512" i="1" s="1"/>
  <c r="AA511" i="1"/>
  <c r="U511" i="1" s="1"/>
  <c r="AA510" i="1"/>
  <c r="AA509" i="1"/>
  <c r="AB567" i="1"/>
  <c r="AD567" i="1" s="1"/>
  <c r="AA567" i="1"/>
  <c r="AB566" i="1"/>
  <c r="AA566" i="1"/>
  <c r="U566" i="1" s="1"/>
  <c r="AB565" i="1"/>
  <c r="AD565" i="1" s="1"/>
  <c r="AA565" i="1"/>
  <c r="U565" i="1" s="1"/>
  <c r="AB531" i="1"/>
  <c r="AF531" i="1" s="1"/>
  <c r="AA531" i="1"/>
  <c r="AY566" i="1"/>
  <c r="AX565" i="1"/>
  <c r="AX567" i="1"/>
  <c r="AY532" i="1"/>
  <c r="AO390" i="1"/>
  <c r="AO391" i="1"/>
  <c r="AG531" i="1"/>
  <c r="D27" i="2"/>
  <c r="D28" i="2"/>
  <c r="D29" i="2"/>
  <c r="D26" i="2"/>
  <c r="AI527" i="1"/>
  <c r="AB527" i="1"/>
  <c r="AD527" i="1" s="1"/>
  <c r="AA527" i="1"/>
  <c r="AC527" i="1" s="1"/>
  <c r="AD516" i="1"/>
  <c r="AB519" i="1"/>
  <c r="AB518" i="1"/>
  <c r="AB517" i="1"/>
  <c r="AB515" i="1"/>
  <c r="AB514" i="1"/>
  <c r="AB513" i="1"/>
  <c r="AD513" i="1" s="1"/>
  <c r="AI528" i="1"/>
  <c r="AI526" i="1"/>
  <c r="AI525" i="1"/>
  <c r="AP525" i="1"/>
  <c r="AI524" i="1"/>
  <c r="AI523" i="1"/>
  <c r="AI522" i="1"/>
  <c r="AA528" i="1"/>
  <c r="AB528" i="1"/>
  <c r="AF528" i="1" s="1"/>
  <c r="AB526" i="1"/>
  <c r="AA526" i="1"/>
  <c r="AM526" i="1" s="1"/>
  <c r="AO526" i="1" s="1"/>
  <c r="AB525" i="1"/>
  <c r="AA525" i="1"/>
  <c r="AC525" i="1" s="1"/>
  <c r="AB524" i="1"/>
  <c r="AA524" i="1"/>
  <c r="AM524" i="1" s="1"/>
  <c r="AO524" i="1" s="1"/>
  <c r="AB523" i="1"/>
  <c r="AD523" i="1" s="1"/>
  <c r="AA523" i="1"/>
  <c r="AB522" i="1"/>
  <c r="AD522" i="1" s="1"/>
  <c r="AA522" i="1"/>
  <c r="AC522" i="1" s="1"/>
  <c r="AI521" i="1"/>
  <c r="AB512" i="1"/>
  <c r="AD512" i="1" s="1"/>
  <c r="AB511" i="1"/>
  <c r="AB510" i="1"/>
  <c r="AD510" i="1" s="1"/>
  <c r="AB509" i="1"/>
  <c r="AD509" i="1" s="1"/>
  <c r="AI530" i="1"/>
  <c r="AB530" i="1"/>
  <c r="AM530" i="1"/>
  <c r="AO530" i="1" s="1"/>
  <c r="AP578" i="1"/>
  <c r="AB578" i="1"/>
  <c r="AA578" i="1"/>
  <c r="AM578" i="1" s="1"/>
  <c r="AO578" i="1" s="1"/>
  <c r="AI539" i="1"/>
  <c r="AB539" i="1"/>
  <c r="AD539" i="1" s="1"/>
  <c r="AA539" i="1"/>
  <c r="AB538" i="1"/>
  <c r="AA538" i="1"/>
  <c r="AB537" i="1"/>
  <c r="AA537" i="1"/>
  <c r="AI529" i="1"/>
  <c r="AB529" i="1"/>
  <c r="AF529" i="1" s="1"/>
  <c r="AA529" i="1"/>
  <c r="AI546" i="1"/>
  <c r="AB546" i="1"/>
  <c r="AA546" i="1"/>
  <c r="U546" i="1" s="1"/>
  <c r="AA544" i="1"/>
  <c r="AI545" i="1"/>
  <c r="AB545" i="1"/>
  <c r="AA545" i="1"/>
  <c r="U545" i="1" s="1"/>
  <c r="AI544" i="1"/>
  <c r="AB544" i="1"/>
  <c r="AF544" i="1" s="1"/>
  <c r="AA542" i="1"/>
  <c r="AE542" i="1" s="1"/>
  <c r="AI543" i="1"/>
  <c r="AB543" i="1"/>
  <c r="AA543" i="1"/>
  <c r="AC543" i="1" s="1"/>
  <c r="AI542" i="1"/>
  <c r="AB542" i="1"/>
  <c r="AD542" i="1" s="1"/>
  <c r="AB500" i="1"/>
  <c r="AT537" i="1"/>
  <c r="AF540" i="1"/>
  <c r="AD540" i="1"/>
  <c r="U530" i="1"/>
  <c r="AC530" i="1"/>
  <c r="AY527" i="1"/>
  <c r="AF516" i="1"/>
  <c r="AW513" i="1"/>
  <c r="AG516" i="1"/>
  <c r="AW517" i="1"/>
  <c r="AY517" i="1" s="1"/>
  <c r="AW515" i="1"/>
  <c r="AY515" i="1" s="1"/>
  <c r="AW518" i="1"/>
  <c r="AG518" i="1" s="1"/>
  <c r="AW519" i="1"/>
  <c r="AW514" i="1"/>
  <c r="AG514" i="1" s="1"/>
  <c r="AY526" i="1"/>
  <c r="AY522" i="1"/>
  <c r="AY521" i="1"/>
  <c r="AG510" i="1"/>
  <c r="AG511" i="1"/>
  <c r="AW509" i="1"/>
  <c r="AG509" i="1" s="1"/>
  <c r="AW512" i="1"/>
  <c r="AY512" i="1" s="1"/>
  <c r="AE530" i="1"/>
  <c r="AG545" i="1"/>
  <c r="AB499" i="1"/>
  <c r="AA499" i="1"/>
  <c r="AB498" i="1"/>
  <c r="AF498" i="1" s="1"/>
  <c r="AA498" i="1"/>
  <c r="AB497" i="1"/>
  <c r="AF497" i="1" s="1"/>
  <c r="AA497" i="1"/>
  <c r="AA500" i="1"/>
  <c r="AB496" i="1"/>
  <c r="AA496" i="1"/>
  <c r="AB495" i="1"/>
  <c r="AA495" i="1"/>
  <c r="AC495" i="1" s="1"/>
  <c r="AB494" i="1"/>
  <c r="AA494" i="1"/>
  <c r="AC494" i="1" s="1"/>
  <c r="D14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AY530" i="1"/>
  <c r="AG552" i="1"/>
  <c r="AT552" i="1"/>
  <c r="AG547" i="1"/>
  <c r="AG539" i="1"/>
  <c r="AX537" i="1"/>
  <c r="AO496" i="1"/>
  <c r="AO498" i="1"/>
  <c r="AO494" i="1"/>
  <c r="AO499" i="1"/>
  <c r="AO495" i="1"/>
  <c r="AO497" i="1"/>
  <c r="AX579" i="1"/>
  <c r="AG579" i="1"/>
  <c r="AY579" i="1"/>
  <c r="AY516" i="1"/>
  <c r="AY523" i="1"/>
  <c r="AG523" i="1"/>
  <c r="AY528" i="1"/>
  <c r="AG528" i="1"/>
  <c r="AY524" i="1"/>
  <c r="AG524" i="1"/>
  <c r="AY510" i="1"/>
  <c r="AY511" i="1"/>
  <c r="AX578" i="1"/>
  <c r="AG578" i="1"/>
  <c r="AY578" i="1"/>
  <c r="AX540" i="1"/>
  <c r="AG540" i="1"/>
  <c r="AY540" i="1"/>
  <c r="AG529" i="1"/>
  <c r="AY529" i="1"/>
  <c r="AY546" i="1"/>
  <c r="AX546" i="1"/>
  <c r="AG546" i="1"/>
  <c r="AX544" i="1"/>
  <c r="AG544" i="1"/>
  <c r="AY544" i="1"/>
  <c r="AX543" i="1"/>
  <c r="AG543" i="1"/>
  <c r="AY543" i="1"/>
  <c r="AX542" i="1"/>
  <c r="AG542" i="1"/>
  <c r="AY542" i="1"/>
  <c r="AG495" i="1"/>
  <c r="AY500" i="1"/>
  <c r="AG496" i="1"/>
  <c r="AY497" i="1"/>
  <c r="AG498" i="1"/>
  <c r="AY498" i="1"/>
  <c r="AY494" i="1"/>
  <c r="AG494" i="1"/>
  <c r="AX530" i="1"/>
  <c r="AX552" i="1"/>
  <c r="AY552" i="1"/>
  <c r="AX547" i="1"/>
  <c r="AY547" i="1"/>
  <c r="AG537" i="1"/>
  <c r="AG530" i="1"/>
  <c r="AX539" i="1"/>
  <c r="AY539" i="1"/>
  <c r="AY537" i="1"/>
  <c r="AY495" i="1"/>
  <c r="AG500" i="1"/>
  <c r="AY496" i="1"/>
  <c r="AG497" i="1"/>
  <c r="AG499" i="1"/>
  <c r="AY499" i="1"/>
  <c r="AO437" i="1"/>
  <c r="AX386" i="1"/>
  <c r="AD447" i="1"/>
  <c r="AC447" i="1"/>
  <c r="AO520" i="1"/>
  <c r="AI508" i="1"/>
  <c r="AP508" i="1"/>
  <c r="AB508" i="1"/>
  <c r="AA508" i="1"/>
  <c r="AC508" i="1" s="1"/>
  <c r="AO508" i="1"/>
  <c r="AI507" i="1"/>
  <c r="AP507" i="1"/>
  <c r="AB507" i="1"/>
  <c r="AA507" i="1"/>
  <c r="U507" i="1" s="1"/>
  <c r="AO507" i="1"/>
  <c r="AI506" i="1"/>
  <c r="AP506" i="1"/>
  <c r="AB506" i="1"/>
  <c r="AD506" i="1" s="1"/>
  <c r="AA506" i="1"/>
  <c r="AO506" i="1"/>
  <c r="AI505" i="1"/>
  <c r="AB505" i="1"/>
  <c r="AA505" i="1"/>
  <c r="AO505" i="1"/>
  <c r="AI504" i="1"/>
  <c r="AP504" i="1"/>
  <c r="AB504" i="1"/>
  <c r="AA504" i="1"/>
  <c r="AC504" i="1" s="1"/>
  <c r="AO504" i="1"/>
  <c r="AI503" i="1"/>
  <c r="AB503" i="1"/>
  <c r="AA503" i="1"/>
  <c r="AO503" i="1"/>
  <c r="AI502" i="1"/>
  <c r="AB502" i="1"/>
  <c r="AA502" i="1"/>
  <c r="AC502" i="1" s="1"/>
  <c r="AO502" i="1"/>
  <c r="AI501" i="1"/>
  <c r="AI493" i="1"/>
  <c r="AL493" i="1" s="1"/>
  <c r="AB493" i="1"/>
  <c r="AA493" i="1"/>
  <c r="AE493" i="1" s="1"/>
  <c r="AI492" i="1"/>
  <c r="AL492" i="1" s="1"/>
  <c r="AB492" i="1"/>
  <c r="AA492" i="1"/>
  <c r="U492" i="1" s="1"/>
  <c r="AI491" i="1"/>
  <c r="AL491" i="1" s="1"/>
  <c r="AB491" i="1"/>
  <c r="AA491" i="1"/>
  <c r="U491" i="1" s="1"/>
  <c r="AI490" i="1"/>
  <c r="AL490" i="1" s="1"/>
  <c r="AB490" i="1"/>
  <c r="AA490" i="1"/>
  <c r="AC490" i="1" s="1"/>
  <c r="AI489" i="1"/>
  <c r="AL489" i="1" s="1"/>
  <c r="AB489" i="1"/>
  <c r="AA489" i="1"/>
  <c r="AI488" i="1"/>
  <c r="AL488" i="1" s="1"/>
  <c r="AB488" i="1"/>
  <c r="AF488" i="1" s="1"/>
  <c r="AA488" i="1"/>
  <c r="AI487" i="1"/>
  <c r="AL487" i="1" s="1"/>
  <c r="AB487" i="1"/>
  <c r="AA487" i="1"/>
  <c r="U487" i="1" s="1"/>
  <c r="AI486" i="1"/>
  <c r="AL486" i="1" s="1"/>
  <c r="AB486" i="1"/>
  <c r="AD486" i="1" s="1"/>
  <c r="AA486" i="1"/>
  <c r="AI485" i="1"/>
  <c r="AL485" i="1" s="1"/>
  <c r="AB570" i="1"/>
  <c r="AA570" i="1"/>
  <c r="AM570" i="1" s="1"/>
  <c r="AO570" i="1" s="1"/>
  <c r="AI445" i="1"/>
  <c r="AD445" i="1"/>
  <c r="AC445" i="1"/>
  <c r="AB445" i="1"/>
  <c r="AF445" i="1" s="1"/>
  <c r="AA445" i="1"/>
  <c r="AE445" i="1" s="1"/>
  <c r="AI452" i="1"/>
  <c r="AB452" i="1"/>
  <c r="AF452" i="1" s="1"/>
  <c r="AA452" i="1"/>
  <c r="AE452" i="1" s="1"/>
  <c r="AA521" i="1"/>
  <c r="AC521" i="1" s="1"/>
  <c r="AB521" i="1"/>
  <c r="AD521" i="1" s="1"/>
  <c r="AI433" i="1"/>
  <c r="AC450" i="1"/>
  <c r="AD449" i="1"/>
  <c r="AC449" i="1"/>
  <c r="AC434" i="1"/>
  <c r="AA434" i="1"/>
  <c r="AE434" i="1" s="1"/>
  <c r="AD434" i="1"/>
  <c r="AB576" i="1"/>
  <c r="AA576" i="1"/>
  <c r="AA575" i="1"/>
  <c r="AM575" i="1" s="1"/>
  <c r="AO575" i="1" s="1"/>
  <c r="AB575" i="1"/>
  <c r="AF575" i="1" s="1"/>
  <c r="AA577" i="1"/>
  <c r="AB577" i="1"/>
  <c r="AA474" i="1"/>
  <c r="AE474" i="1" s="1"/>
  <c r="AI451" i="1"/>
  <c r="AB451" i="1"/>
  <c r="AF451" i="1" s="1"/>
  <c r="AA451" i="1"/>
  <c r="AC451" i="1" s="1"/>
  <c r="AI449" i="1"/>
  <c r="AB449" i="1"/>
  <c r="AF449" i="1" s="1"/>
  <c r="AA449" i="1"/>
  <c r="AE449" i="1" s="1"/>
  <c r="AI456" i="1"/>
  <c r="AP456" i="1"/>
  <c r="AT456" i="1" s="1"/>
  <c r="AD456" i="1"/>
  <c r="AC456" i="1"/>
  <c r="AB456" i="1"/>
  <c r="AF456" i="1" s="1"/>
  <c r="AA456" i="1"/>
  <c r="U456" i="1" s="1"/>
  <c r="AI455" i="1"/>
  <c r="AD455" i="1"/>
  <c r="AC455" i="1"/>
  <c r="AB455" i="1"/>
  <c r="AF455" i="1" s="1"/>
  <c r="AA455" i="1"/>
  <c r="AE455" i="1" s="1"/>
  <c r="AI454" i="1"/>
  <c r="AB454" i="1"/>
  <c r="AF454" i="1" s="1"/>
  <c r="AA454" i="1"/>
  <c r="U454" i="1" s="1"/>
  <c r="AI453" i="1"/>
  <c r="AB453" i="1"/>
  <c r="AD453" i="1" s="1"/>
  <c r="AA453" i="1"/>
  <c r="AE453" i="1" s="1"/>
  <c r="AI450" i="1"/>
  <c r="AB450" i="1"/>
  <c r="AD450" i="1" s="1"/>
  <c r="AA450" i="1"/>
  <c r="AI448" i="1"/>
  <c r="AD448" i="1"/>
  <c r="AC448" i="1"/>
  <c r="AB448" i="1"/>
  <c r="AF448" i="1" s="1"/>
  <c r="AA448" i="1"/>
  <c r="AE448" i="1" s="1"/>
  <c r="AI447" i="1"/>
  <c r="AB447" i="1"/>
  <c r="AF447" i="1" s="1"/>
  <c r="AA447" i="1"/>
  <c r="AM447" i="1" s="1"/>
  <c r="AO447" i="1" s="1"/>
  <c r="AI446" i="1"/>
  <c r="AD446" i="1"/>
  <c r="AC446" i="1"/>
  <c r="AB446" i="1"/>
  <c r="AF446" i="1" s="1"/>
  <c r="AA446" i="1"/>
  <c r="AM446" i="1" s="1"/>
  <c r="AO446" i="1" s="1"/>
  <c r="AJ470" i="1"/>
  <c r="AI470" i="1"/>
  <c r="AB470" i="1"/>
  <c r="AF470" i="1" s="1"/>
  <c r="AA470" i="1"/>
  <c r="AO470" i="1"/>
  <c r="AJ469" i="1"/>
  <c r="AI469" i="1"/>
  <c r="AB469" i="1"/>
  <c r="AD469" i="1" s="1"/>
  <c r="AA469" i="1"/>
  <c r="U469" i="1" s="1"/>
  <c r="AO469" i="1"/>
  <c r="AJ468" i="1"/>
  <c r="AI468" i="1"/>
  <c r="AB468" i="1"/>
  <c r="AA468" i="1"/>
  <c r="U468" i="1" s="1"/>
  <c r="AO468" i="1"/>
  <c r="AJ467" i="1"/>
  <c r="AI467" i="1"/>
  <c r="AB467" i="1"/>
  <c r="AA467" i="1"/>
  <c r="AE467" i="1" s="1"/>
  <c r="AO467" i="1"/>
  <c r="AJ466" i="1"/>
  <c r="AI466" i="1"/>
  <c r="AB466" i="1"/>
  <c r="AA466" i="1"/>
  <c r="AJ465" i="1"/>
  <c r="AI465" i="1"/>
  <c r="AB465" i="1"/>
  <c r="AF465" i="1" s="1"/>
  <c r="AA465" i="1"/>
  <c r="U465" i="1" s="1"/>
  <c r="AO465" i="1"/>
  <c r="AJ464" i="1"/>
  <c r="AI464" i="1"/>
  <c r="AB464" i="1"/>
  <c r="AF464" i="1" s="1"/>
  <c r="AA464" i="1"/>
  <c r="AO464" i="1"/>
  <c r="AJ463" i="1"/>
  <c r="AI463" i="1"/>
  <c r="AB463" i="1"/>
  <c r="AA463" i="1"/>
  <c r="AE463" i="1" s="1"/>
  <c r="AO463" i="1"/>
  <c r="AJ462" i="1"/>
  <c r="AI462" i="1"/>
  <c r="AB462" i="1"/>
  <c r="AD462" i="1" s="1"/>
  <c r="AA462" i="1"/>
  <c r="AO462" i="1"/>
  <c r="AJ461" i="1"/>
  <c r="AI461" i="1"/>
  <c r="AB461" i="1"/>
  <c r="AF461" i="1" s="1"/>
  <c r="AA461" i="1"/>
  <c r="AO461" i="1"/>
  <c r="AJ460" i="1"/>
  <c r="AI460" i="1"/>
  <c r="AP460" i="1"/>
  <c r="AB460" i="1"/>
  <c r="AD460" i="1" s="1"/>
  <c r="AA460" i="1"/>
  <c r="AC460" i="1" s="1"/>
  <c r="AO460" i="1"/>
  <c r="AJ459" i="1"/>
  <c r="AI459" i="1"/>
  <c r="AG459" i="1"/>
  <c r="AB459" i="1"/>
  <c r="AA459" i="1"/>
  <c r="AM459" i="1" s="1"/>
  <c r="AO459" i="1" s="1"/>
  <c r="AT450" i="1"/>
  <c r="AT455" i="1"/>
  <c r="AT446" i="1"/>
  <c r="AT448" i="1"/>
  <c r="AW507" i="1"/>
  <c r="AG507" i="1" s="1"/>
  <c r="AW506" i="1"/>
  <c r="AG506" i="1" s="1"/>
  <c r="AW505" i="1"/>
  <c r="AG505" i="1" s="1"/>
  <c r="AW503" i="1"/>
  <c r="AG503" i="1" s="1"/>
  <c r="AW501" i="1"/>
  <c r="AW493" i="1"/>
  <c r="AY493" i="1" s="1"/>
  <c r="AW492" i="1"/>
  <c r="AT490" i="1"/>
  <c r="AY485" i="1"/>
  <c r="AY460" i="1"/>
  <c r="AG460" i="1"/>
  <c r="AY468" i="1"/>
  <c r="AG468" i="1"/>
  <c r="AY470" i="1"/>
  <c r="AG470" i="1"/>
  <c r="AY464" i="1"/>
  <c r="AG464" i="1"/>
  <c r="AY459" i="1"/>
  <c r="AT469" i="1"/>
  <c r="AT468" i="1"/>
  <c r="AT470" i="1"/>
  <c r="AD481" i="1"/>
  <c r="AC481" i="1"/>
  <c r="AB481" i="1"/>
  <c r="AF481" i="1" s="1"/>
  <c r="AA481" i="1"/>
  <c r="AD480" i="1"/>
  <c r="AC480" i="1"/>
  <c r="AB480" i="1"/>
  <c r="AF480" i="1" s="1"/>
  <c r="AA480" i="1"/>
  <c r="AM480" i="1" s="1"/>
  <c r="AO480" i="1" s="1"/>
  <c r="AD479" i="1"/>
  <c r="AC479" i="1"/>
  <c r="AB479" i="1"/>
  <c r="AF479" i="1" s="1"/>
  <c r="AA479" i="1"/>
  <c r="U479" i="1" s="1"/>
  <c r="AD478" i="1"/>
  <c r="AC478" i="1"/>
  <c r="AB478" i="1"/>
  <c r="AF478" i="1" s="1"/>
  <c r="AA478" i="1"/>
  <c r="AM478" i="1" s="1"/>
  <c r="AO478" i="1" s="1"/>
  <c r="AD477" i="1"/>
  <c r="AC477" i="1"/>
  <c r="AB477" i="1"/>
  <c r="AF477" i="1" s="1"/>
  <c r="AA477" i="1"/>
  <c r="U477" i="1" s="1"/>
  <c r="AD476" i="1"/>
  <c r="AC476" i="1"/>
  <c r="AB476" i="1"/>
  <c r="AF476" i="1" s="1"/>
  <c r="AA476" i="1"/>
  <c r="AO417" i="1"/>
  <c r="AI417" i="1"/>
  <c r="AB417" i="1"/>
  <c r="AF417" i="1" s="1"/>
  <c r="AA417" i="1"/>
  <c r="AO416" i="1"/>
  <c r="AI416" i="1"/>
  <c r="AB416" i="1"/>
  <c r="AF416" i="1" s="1"/>
  <c r="AA416" i="1"/>
  <c r="U416" i="1" s="1"/>
  <c r="AO415" i="1"/>
  <c r="AI415" i="1"/>
  <c r="AB415" i="1"/>
  <c r="AF415" i="1" s="1"/>
  <c r="AA415" i="1"/>
  <c r="AE415" i="1" s="1"/>
  <c r="AO414" i="1"/>
  <c r="AI414" i="1"/>
  <c r="AB414" i="1"/>
  <c r="AF414" i="1" s="1"/>
  <c r="AA414" i="1"/>
  <c r="AO413" i="1"/>
  <c r="AI413" i="1"/>
  <c r="AB413" i="1"/>
  <c r="AF413" i="1" s="1"/>
  <c r="AA413" i="1"/>
  <c r="U413" i="1" s="1"/>
  <c r="AO412" i="1"/>
  <c r="AI412" i="1"/>
  <c r="AB412" i="1"/>
  <c r="AF412" i="1" s="1"/>
  <c r="AA412" i="1"/>
  <c r="AE412" i="1" s="1"/>
  <c r="AO411" i="1"/>
  <c r="AI411" i="1"/>
  <c r="AB411" i="1"/>
  <c r="AF411" i="1" s="1"/>
  <c r="AA411" i="1"/>
  <c r="AO410" i="1"/>
  <c r="AI410" i="1"/>
  <c r="AB410" i="1"/>
  <c r="AF410" i="1" s="1"/>
  <c r="AA410" i="1"/>
  <c r="AO409" i="1"/>
  <c r="AI409" i="1"/>
  <c r="AB409" i="1"/>
  <c r="AF409" i="1" s="1"/>
  <c r="AA409" i="1"/>
  <c r="AI431" i="1"/>
  <c r="AI432" i="1"/>
  <c r="AG508" i="1"/>
  <c r="AY508" i="1"/>
  <c r="AG504" i="1"/>
  <c r="AY504" i="1"/>
  <c r="AG502" i="1"/>
  <c r="AY502" i="1"/>
  <c r="AG491" i="1"/>
  <c r="AY491" i="1"/>
  <c r="AG490" i="1"/>
  <c r="AY490" i="1"/>
  <c r="AG489" i="1"/>
  <c r="AY489" i="1"/>
  <c r="AG488" i="1"/>
  <c r="AY488" i="1"/>
  <c r="AG487" i="1"/>
  <c r="AY487" i="1"/>
  <c r="AG486" i="1"/>
  <c r="AY486" i="1"/>
  <c r="AY570" i="1"/>
  <c r="AG570" i="1"/>
  <c r="AG445" i="1"/>
  <c r="AY445" i="1"/>
  <c r="AG452" i="1"/>
  <c r="AY452" i="1"/>
  <c r="AG576" i="1"/>
  <c r="AY576" i="1"/>
  <c r="AG577" i="1"/>
  <c r="AY577" i="1"/>
  <c r="AY575" i="1"/>
  <c r="AG575" i="1"/>
  <c r="AG451" i="1"/>
  <c r="AY451" i="1"/>
  <c r="AG449" i="1"/>
  <c r="AY449" i="1"/>
  <c r="AY454" i="1"/>
  <c r="AG454" i="1"/>
  <c r="AY450" i="1"/>
  <c r="AG450" i="1"/>
  <c r="AG455" i="1"/>
  <c r="AY455" i="1"/>
  <c r="AG446" i="1"/>
  <c r="AY446" i="1"/>
  <c r="AG453" i="1"/>
  <c r="AY453" i="1"/>
  <c r="AY447" i="1"/>
  <c r="AG447" i="1"/>
  <c r="AG448" i="1"/>
  <c r="AY448" i="1"/>
  <c r="AY461" i="1"/>
  <c r="AG461" i="1"/>
  <c r="AY463" i="1"/>
  <c r="AG463" i="1"/>
  <c r="AY469" i="1"/>
  <c r="AG469" i="1"/>
  <c r="AY466" i="1"/>
  <c r="AG466" i="1"/>
  <c r="AY467" i="1"/>
  <c r="AG467" i="1"/>
  <c r="AY465" i="1"/>
  <c r="AG465" i="1"/>
  <c r="AY462" i="1"/>
  <c r="AG462" i="1"/>
  <c r="AW409" i="1"/>
  <c r="AG409" i="1" s="1"/>
  <c r="AW410" i="1"/>
  <c r="AY410" i="1" s="1"/>
  <c r="AI438" i="1"/>
  <c r="AX476" i="1"/>
  <c r="AG476" i="1"/>
  <c r="AY476" i="1"/>
  <c r="AY478" i="1"/>
  <c r="AX478" i="1"/>
  <c r="AG478" i="1"/>
  <c r="AX480" i="1"/>
  <c r="AG480" i="1"/>
  <c r="AY480" i="1"/>
  <c r="AX479" i="1"/>
  <c r="AG479" i="1"/>
  <c r="AY479" i="1"/>
  <c r="AX481" i="1"/>
  <c r="AG481" i="1"/>
  <c r="AY481" i="1"/>
  <c r="AX477" i="1"/>
  <c r="AG477" i="1"/>
  <c r="AY477" i="1"/>
  <c r="AY417" i="1"/>
  <c r="AG417" i="1"/>
  <c r="AY415" i="1"/>
  <c r="AG415" i="1"/>
  <c r="AY411" i="1"/>
  <c r="AG411" i="1"/>
  <c r="AY412" i="1"/>
  <c r="AG412" i="1"/>
  <c r="AY416" i="1"/>
  <c r="AG416" i="1"/>
  <c r="AY413" i="1"/>
  <c r="AG413" i="1"/>
  <c r="AY414" i="1"/>
  <c r="AG414" i="1"/>
  <c r="AT474" i="1"/>
  <c r="AT473" i="1"/>
  <c r="AT472" i="1"/>
  <c r="AT471" i="1"/>
  <c r="AI458" i="1"/>
  <c r="AI457" i="1"/>
  <c r="AJ434" i="1"/>
  <c r="AL434" i="1"/>
  <c r="AG390" i="1"/>
  <c r="AW458" i="1"/>
  <c r="AG458" i="1" s="1"/>
  <c r="AT437" i="1"/>
  <c r="AW434" i="1"/>
  <c r="AI420" i="1"/>
  <c r="AW420" i="1"/>
  <c r="AY420" i="1" s="1"/>
  <c r="AB420" i="1"/>
  <c r="AF420" i="1" s="1"/>
  <c r="AA420" i="1"/>
  <c r="U420" i="1" s="1"/>
  <c r="AI424" i="1"/>
  <c r="AB424" i="1"/>
  <c r="AF424" i="1" s="1"/>
  <c r="AA424" i="1"/>
  <c r="AE424" i="1" s="1"/>
  <c r="AI430" i="1"/>
  <c r="AI429" i="1"/>
  <c r="AI428" i="1"/>
  <c r="AI427" i="1"/>
  <c r="AI426" i="1"/>
  <c r="AB574" i="1"/>
  <c r="AA574" i="1"/>
  <c r="AE574" i="1" s="1"/>
  <c r="AB573" i="1"/>
  <c r="AD573" i="1" s="1"/>
  <c r="AA573" i="1"/>
  <c r="AE573" i="1" s="1"/>
  <c r="AB572" i="1"/>
  <c r="AA572" i="1"/>
  <c r="AM572" i="1" s="1"/>
  <c r="AO572" i="1" s="1"/>
  <c r="AB571" i="1"/>
  <c r="AA571" i="1"/>
  <c r="AB569" i="1"/>
  <c r="AA569" i="1"/>
  <c r="AE569" i="1" s="1"/>
  <c r="AB568" i="1"/>
  <c r="AD568" i="1" s="1"/>
  <c r="AA568" i="1"/>
  <c r="AT424" i="1"/>
  <c r="AW424" i="1"/>
  <c r="AY424" i="1" s="1"/>
  <c r="AW430" i="1"/>
  <c r="AG430" i="1" s="1"/>
  <c r="AW427" i="1"/>
  <c r="AG427" i="1" s="1"/>
  <c r="AW429" i="1"/>
  <c r="AW428" i="1"/>
  <c r="AG428" i="1" s="1"/>
  <c r="AW426" i="1"/>
  <c r="AY426" i="1" s="1"/>
  <c r="AA377" i="1"/>
  <c r="AI418" i="1"/>
  <c r="AI425" i="1"/>
  <c r="AI423" i="1"/>
  <c r="AI422" i="1"/>
  <c r="AI421" i="1"/>
  <c r="AI419" i="1"/>
  <c r="Z5" i="3"/>
  <c r="AB5" i="3"/>
  <c r="Y5" i="3"/>
  <c r="AA5" i="3"/>
  <c r="P5" i="3"/>
  <c r="Z4" i="3"/>
  <c r="AB4" i="3"/>
  <c r="Y4" i="3"/>
  <c r="AA4" i="3"/>
  <c r="P4" i="3"/>
  <c r="Z3" i="3"/>
  <c r="AB3" i="3"/>
  <c r="Y3" i="3"/>
  <c r="AA3" i="3"/>
  <c r="P3" i="3"/>
  <c r="Z2" i="3"/>
  <c r="AB2" i="3"/>
  <c r="Y2" i="3"/>
  <c r="AA2" i="3"/>
  <c r="P2" i="3"/>
  <c r="AF5" i="3"/>
  <c r="AE5" i="3"/>
  <c r="AH5" i="3"/>
  <c r="AL5" i="3"/>
  <c r="AL4" i="3"/>
  <c r="AF3" i="3"/>
  <c r="AE3" i="3"/>
  <c r="AH3" i="3"/>
  <c r="AL3" i="3"/>
  <c r="AS2" i="3"/>
  <c r="AT2" i="3"/>
  <c r="AF2" i="3"/>
  <c r="AE2" i="3"/>
  <c r="AH2" i="3"/>
  <c r="AL2" i="3"/>
  <c r="AL541" i="1"/>
  <c r="AP541" i="1" s="1"/>
  <c r="AS541" i="1" s="1"/>
  <c r="AB541" i="1"/>
  <c r="AD541" i="1" s="1"/>
  <c r="AA541" i="1"/>
  <c r="AE541" i="1" s="1"/>
  <c r="AB430" i="1"/>
  <c r="AA430" i="1"/>
  <c r="AE430" i="1" s="1"/>
  <c r="AB429" i="1"/>
  <c r="AA429" i="1"/>
  <c r="AC429" i="1" s="1"/>
  <c r="AB428" i="1"/>
  <c r="AD428" i="1" s="1"/>
  <c r="AA428" i="1"/>
  <c r="U428" i="1" s="1"/>
  <c r="S3" i="3"/>
  <c r="S5" i="3"/>
  <c r="AT418" i="1"/>
  <c r="AW418" i="1"/>
  <c r="AG418" i="1" s="1"/>
  <c r="AW421" i="1"/>
  <c r="AY421" i="1" s="1"/>
  <c r="AY571" i="1"/>
  <c r="AG571" i="1"/>
  <c r="AG568" i="1"/>
  <c r="AY568" i="1"/>
  <c r="AG572" i="1"/>
  <c r="AY572" i="1"/>
  <c r="AG569" i="1"/>
  <c r="AY569" i="1"/>
  <c r="AG574" i="1"/>
  <c r="AY574" i="1"/>
  <c r="AG573" i="1"/>
  <c r="AY573" i="1"/>
  <c r="S4" i="3"/>
  <c r="S2" i="3"/>
  <c r="AM4" i="3"/>
  <c r="AO4" i="3"/>
  <c r="AC4" i="3"/>
  <c r="AN4" i="3"/>
  <c r="AM3" i="3"/>
  <c r="AO3" i="3"/>
  <c r="AC3" i="3"/>
  <c r="AN3" i="3"/>
  <c r="AM2" i="3"/>
  <c r="AO2" i="3"/>
  <c r="AN2" i="3"/>
  <c r="AM5" i="3"/>
  <c r="AN5" i="3"/>
  <c r="AO5" i="3"/>
  <c r="AC5" i="3"/>
  <c r="AW423" i="1"/>
  <c r="AW419" i="1"/>
  <c r="AY419" i="1" s="1"/>
  <c r="AP2" i="3"/>
  <c r="AC2" i="3"/>
  <c r="AQ3" i="3"/>
  <c r="AP3" i="3"/>
  <c r="AP4" i="3"/>
  <c r="AQ4" i="3"/>
  <c r="AQ5" i="3"/>
  <c r="AP5" i="3"/>
  <c r="AQ2" i="3"/>
  <c r="AG541" i="1"/>
  <c r="AS382" i="1"/>
  <c r="AS383" i="1"/>
  <c r="AO407" i="1"/>
  <c r="AB407" i="1"/>
  <c r="AF407" i="1" s="1"/>
  <c r="AA407" i="1"/>
  <c r="U407" i="1" s="1"/>
  <c r="AB501" i="1"/>
  <c r="AF501" i="1" s="1"/>
  <c r="AA501" i="1"/>
  <c r="AO501" i="1"/>
  <c r="AB485" i="1"/>
  <c r="AF485" i="1" s="1"/>
  <c r="AA485" i="1"/>
  <c r="AB482" i="1"/>
  <c r="AF482" i="1" s="1"/>
  <c r="AA482" i="1"/>
  <c r="AO444" i="1"/>
  <c r="AI444" i="1"/>
  <c r="AB444" i="1"/>
  <c r="AF444" i="1" s="1"/>
  <c r="AA444" i="1"/>
  <c r="AO443" i="1"/>
  <c r="AI443" i="1"/>
  <c r="AB443" i="1"/>
  <c r="AF443" i="1" s="1"/>
  <c r="AA443" i="1"/>
  <c r="AO442" i="1"/>
  <c r="AI442" i="1"/>
  <c r="AB442" i="1"/>
  <c r="AF442" i="1" s="1"/>
  <c r="AA442" i="1"/>
  <c r="AO441" i="1"/>
  <c r="AI441" i="1"/>
  <c r="AB441" i="1"/>
  <c r="AF441" i="1" s="1"/>
  <c r="AA441" i="1"/>
  <c r="AO440" i="1"/>
  <c r="AI440" i="1"/>
  <c r="AB440" i="1"/>
  <c r="AF440" i="1" s="1"/>
  <c r="AA440" i="1"/>
  <c r="AO439" i="1"/>
  <c r="AI439" i="1"/>
  <c r="AB439" i="1"/>
  <c r="AF439" i="1" s="1"/>
  <c r="AA439" i="1"/>
  <c r="U439" i="1" s="1"/>
  <c r="AO438" i="1"/>
  <c r="AB438" i="1"/>
  <c r="AF438" i="1" s="1"/>
  <c r="AA438" i="1"/>
  <c r="U438" i="1" s="1"/>
  <c r="AA392" i="1"/>
  <c r="U392" i="1" s="1"/>
  <c r="AB392" i="1"/>
  <c r="AF392" i="1" s="1"/>
  <c r="AI392" i="1"/>
  <c r="AO392" i="1"/>
  <c r="AB425" i="1"/>
  <c r="AF425" i="1" s="1"/>
  <c r="AA425" i="1"/>
  <c r="AB423" i="1"/>
  <c r="AF423" i="1" s="1"/>
  <c r="AA423" i="1"/>
  <c r="AE423" i="1" s="1"/>
  <c r="AB422" i="1"/>
  <c r="AF422" i="1" s="1"/>
  <c r="AA422" i="1"/>
  <c r="AB421" i="1"/>
  <c r="AF421" i="1" s="1"/>
  <c r="AA421" i="1"/>
  <c r="AB419" i="1"/>
  <c r="AF419" i="1" s="1"/>
  <c r="AA419" i="1"/>
  <c r="AB418" i="1"/>
  <c r="AF418" i="1" s="1"/>
  <c r="AA418" i="1"/>
  <c r="AE418" i="1" s="1"/>
  <c r="AF437" i="1"/>
  <c r="AE437" i="1"/>
  <c r="U437" i="1"/>
  <c r="AT407" i="1"/>
  <c r="AW438" i="1"/>
  <c r="AG438" i="1" s="1"/>
  <c r="AW439" i="1"/>
  <c r="AW440" i="1"/>
  <c r="AT440" i="1"/>
  <c r="AW441" i="1"/>
  <c r="AG441" i="1" s="1"/>
  <c r="AW442" i="1"/>
  <c r="AW443" i="1"/>
  <c r="AG443" i="1" s="1"/>
  <c r="AW444" i="1"/>
  <c r="AY444" i="1" s="1"/>
  <c r="AT482" i="1"/>
  <c r="AY422" i="1"/>
  <c r="AG422" i="1"/>
  <c r="AG407" i="1"/>
  <c r="AG485" i="1"/>
  <c r="AG482" i="1"/>
  <c r="AY482" i="1"/>
  <c r="AG392" i="1"/>
  <c r="AY392" i="1"/>
  <c r="AY425" i="1"/>
  <c r="AG425" i="1"/>
  <c r="AG437" i="1"/>
  <c r="AY437" i="1"/>
  <c r="AW320" i="1"/>
  <c r="AO383" i="1"/>
  <c r="AO433" i="1"/>
  <c r="AO432" i="1"/>
  <c r="AO431" i="1"/>
  <c r="AO408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87" i="1"/>
  <c r="AO386" i="1"/>
  <c r="AO385" i="1"/>
  <c r="AO384" i="1"/>
  <c r="AO382" i="1"/>
  <c r="AO381" i="1"/>
  <c r="AO380" i="1"/>
  <c r="AO379" i="1"/>
  <c r="AO377" i="1"/>
  <c r="AO372" i="1"/>
  <c r="AO371" i="1"/>
  <c r="AO370" i="1"/>
  <c r="AO369" i="1"/>
  <c r="AO368" i="1"/>
  <c r="AO367" i="1"/>
  <c r="AO366" i="1"/>
  <c r="AO365" i="1"/>
  <c r="AO364" i="1"/>
  <c r="AO363" i="1"/>
  <c r="AO356" i="1"/>
  <c r="AO353" i="1"/>
  <c r="AO350" i="1"/>
  <c r="AO347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7" i="1"/>
  <c r="AO326" i="1"/>
  <c r="AO325" i="1"/>
  <c r="AO324" i="1"/>
  <c r="AO323" i="1"/>
  <c r="AO322" i="1"/>
  <c r="AO321" i="1"/>
  <c r="AO320" i="1"/>
  <c r="AO297" i="1"/>
  <c r="AO286" i="1"/>
  <c r="AO285" i="1"/>
  <c r="AO283" i="1"/>
  <c r="AO282" i="1"/>
  <c r="AO280" i="1"/>
  <c r="AO278" i="1"/>
  <c r="AO275" i="1"/>
  <c r="AO270" i="1"/>
  <c r="AO269" i="1"/>
  <c r="AO265" i="1"/>
  <c r="AO260" i="1"/>
  <c r="AO259" i="1"/>
  <c r="AO258" i="1"/>
  <c r="AO257" i="1"/>
  <c r="AO256" i="1"/>
  <c r="AO255" i="1"/>
  <c r="AO252" i="1"/>
  <c r="AO251" i="1"/>
  <c r="AO243" i="1"/>
  <c r="AO234" i="1"/>
  <c r="AO233" i="1"/>
  <c r="AO232" i="1"/>
  <c r="AO231" i="1"/>
  <c r="AO230" i="1"/>
  <c r="AO229" i="1"/>
  <c r="AO228" i="1"/>
  <c r="AO227" i="1"/>
  <c r="AO226" i="1"/>
  <c r="AO225" i="1"/>
  <c r="AO224" i="1"/>
  <c r="AF387" i="1"/>
  <c r="AE387" i="1"/>
  <c r="U387" i="1"/>
  <c r="AI475" i="1"/>
  <c r="AB475" i="1"/>
  <c r="AF475" i="1" s="1"/>
  <c r="AA475" i="1"/>
  <c r="U475" i="1" s="1"/>
  <c r="AI474" i="1"/>
  <c r="AB474" i="1"/>
  <c r="AF474" i="1" s="1"/>
  <c r="AI473" i="1"/>
  <c r="AB473" i="1"/>
  <c r="AF473" i="1" s="1"/>
  <c r="AA473" i="1"/>
  <c r="U473" i="1" s="1"/>
  <c r="AI472" i="1"/>
  <c r="AB472" i="1"/>
  <c r="AF472" i="1" s="1"/>
  <c r="AA472" i="1"/>
  <c r="U472" i="1" s="1"/>
  <c r="AI471" i="1"/>
  <c r="AB471" i="1"/>
  <c r="AF471" i="1" s="1"/>
  <c r="AA471" i="1"/>
  <c r="AE471" i="1" s="1"/>
  <c r="AO5" i="1"/>
  <c r="AS351" i="1"/>
  <c r="AS349" i="1"/>
  <c r="AS348" i="1"/>
  <c r="AS347" i="1"/>
  <c r="AS345" i="1"/>
  <c r="AS344" i="1"/>
  <c r="AA324" i="1"/>
  <c r="AE324" i="1" s="1"/>
  <c r="AB324" i="1"/>
  <c r="AF324" i="1" s="1"/>
  <c r="AY324" i="1"/>
  <c r="AA325" i="1"/>
  <c r="U325" i="1" s="1"/>
  <c r="AB325" i="1"/>
  <c r="AF325" i="1" s="1"/>
  <c r="AG325" i="1"/>
  <c r="AA326" i="1"/>
  <c r="AE326" i="1" s="1"/>
  <c r="AB326" i="1"/>
  <c r="AF326" i="1" s="1"/>
  <c r="AG326" i="1"/>
  <c r="AA327" i="1"/>
  <c r="AE327" i="1" s="1"/>
  <c r="AB327" i="1"/>
  <c r="AF327" i="1" s="1"/>
  <c r="AY327" i="1"/>
  <c r="AA328" i="1"/>
  <c r="U328" i="1" s="1"/>
  <c r="AB328" i="1"/>
  <c r="AF328" i="1" s="1"/>
  <c r="AK328" i="1"/>
  <c r="AM328" i="1"/>
  <c r="AO328" i="1" s="1"/>
  <c r="AG328" i="1"/>
  <c r="AA329" i="1"/>
  <c r="AE329" i="1" s="1"/>
  <c r="AB329" i="1"/>
  <c r="AF329" i="1" s="1"/>
  <c r="AK329" i="1"/>
  <c r="AM329" i="1"/>
  <c r="AO329" i="1" s="1"/>
  <c r="AG329" i="1"/>
  <c r="AA330" i="1"/>
  <c r="U330" i="1" s="1"/>
  <c r="AB330" i="1"/>
  <c r="AF330" i="1" s="1"/>
  <c r="AK330" i="1"/>
  <c r="AG330" i="1"/>
  <c r="AA331" i="1"/>
  <c r="AB331" i="1"/>
  <c r="AF331" i="1" s="1"/>
  <c r="AK331" i="1"/>
  <c r="AG331" i="1"/>
  <c r="AG327" i="1"/>
  <c r="AY475" i="1"/>
  <c r="AG475" i="1"/>
  <c r="AY330" i="1"/>
  <c r="AY329" i="1"/>
  <c r="AY325" i="1"/>
  <c r="AY331" i="1"/>
  <c r="AY326" i="1"/>
  <c r="AG324" i="1"/>
  <c r="AY328" i="1"/>
  <c r="AM262" i="1"/>
  <c r="AO262" i="1" s="1"/>
  <c r="AB433" i="1"/>
  <c r="AF433" i="1" s="1"/>
  <c r="AA433" i="1"/>
  <c r="AB432" i="1"/>
  <c r="AF432" i="1" s="1"/>
  <c r="AA432" i="1"/>
  <c r="U432" i="1" s="1"/>
  <c r="AY474" i="1"/>
  <c r="AG474" i="1"/>
  <c r="AG473" i="1"/>
  <c r="AY473" i="1"/>
  <c r="AY472" i="1"/>
  <c r="AG472" i="1"/>
  <c r="AG471" i="1"/>
  <c r="AY471" i="1"/>
  <c r="AA431" i="1"/>
  <c r="AB431" i="1"/>
  <c r="AF431" i="1" s="1"/>
  <c r="AB434" i="1"/>
  <c r="AF434" i="1" s="1"/>
  <c r="AY433" i="1"/>
  <c r="AG433" i="1"/>
  <c r="AY432" i="1"/>
  <c r="AG432" i="1"/>
  <c r="AI384" i="1"/>
  <c r="AI402" i="1"/>
  <c r="AB402" i="1"/>
  <c r="AF402" i="1" s="1"/>
  <c r="AA402" i="1"/>
  <c r="AE402" i="1" s="1"/>
  <c r="AB401" i="1"/>
  <c r="AF401" i="1" s="1"/>
  <c r="AA401" i="1"/>
  <c r="AE401" i="1" s="1"/>
  <c r="AI400" i="1"/>
  <c r="AB400" i="1"/>
  <c r="AF400" i="1" s="1"/>
  <c r="AA400" i="1"/>
  <c r="AI399" i="1"/>
  <c r="AB399" i="1"/>
  <c r="AF399" i="1" s="1"/>
  <c r="AA399" i="1"/>
  <c r="U399" i="1" s="1"/>
  <c r="AG431" i="1"/>
  <c r="AY431" i="1"/>
  <c r="AY402" i="1"/>
  <c r="AG402" i="1"/>
  <c r="AY401" i="1"/>
  <c r="AG401" i="1"/>
  <c r="AY400" i="1"/>
  <c r="AG400" i="1"/>
  <c r="AG399" i="1"/>
  <c r="AY399" i="1"/>
  <c r="AM263" i="1"/>
  <c r="AO263" i="1" s="1"/>
  <c r="AM261" i="1"/>
  <c r="AO261" i="1" s="1"/>
  <c r="AM354" i="1"/>
  <c r="AO354" i="1" s="1"/>
  <c r="AK354" i="1"/>
  <c r="AB406" i="1"/>
  <c r="AF406" i="1" s="1"/>
  <c r="AA406" i="1"/>
  <c r="U406" i="1" s="1"/>
  <c r="AI397" i="1"/>
  <c r="AB397" i="1"/>
  <c r="AF397" i="1" s="1"/>
  <c r="AA397" i="1"/>
  <c r="AE397" i="1" s="1"/>
  <c r="AI396" i="1"/>
  <c r="AB396" i="1"/>
  <c r="AF396" i="1" s="1"/>
  <c r="AA396" i="1"/>
  <c r="U396" i="1" s="1"/>
  <c r="AI395" i="1"/>
  <c r="AB395" i="1"/>
  <c r="AF395" i="1" s="1"/>
  <c r="AA395" i="1"/>
  <c r="AI394" i="1"/>
  <c r="AB394" i="1"/>
  <c r="AF394" i="1" s="1"/>
  <c r="AA394" i="1"/>
  <c r="AM242" i="1"/>
  <c r="AO242" i="1" s="1"/>
  <c r="AM241" i="1"/>
  <c r="AO241" i="1" s="1"/>
  <c r="AM240" i="1"/>
  <c r="AO240" i="1" s="1"/>
  <c r="AM281" i="1"/>
  <c r="AO281" i="1" s="1"/>
  <c r="AM268" i="1"/>
  <c r="AO268" i="1" s="1"/>
  <c r="AM267" i="1"/>
  <c r="AO267" i="1" s="1"/>
  <c r="AM266" i="1"/>
  <c r="AO266" i="1" s="1"/>
  <c r="AM264" i="1"/>
  <c r="AO264" i="1" s="1"/>
  <c r="AM389" i="1"/>
  <c r="AO389" i="1" s="1"/>
  <c r="AM388" i="1"/>
  <c r="AO388" i="1" s="1"/>
  <c r="AB389" i="1"/>
  <c r="AF389" i="1" s="1"/>
  <c r="AB388" i="1"/>
  <c r="AF388" i="1" s="1"/>
  <c r="AA388" i="1"/>
  <c r="AB360" i="1"/>
  <c r="AF360" i="1" s="1"/>
  <c r="AG406" i="1"/>
  <c r="AY397" i="1"/>
  <c r="AG397" i="1"/>
  <c r="AY396" i="1"/>
  <c r="AG396" i="1"/>
  <c r="AY395" i="1"/>
  <c r="AG395" i="1"/>
  <c r="AY394" i="1"/>
  <c r="AG394" i="1"/>
  <c r="AM374" i="1"/>
  <c r="AO374" i="1" s="1"/>
  <c r="AK374" i="1"/>
  <c r="AM375" i="1"/>
  <c r="AO375" i="1" s="1"/>
  <c r="AM376" i="1"/>
  <c r="AO376" i="1" s="1"/>
  <c r="AM373" i="1"/>
  <c r="AO373" i="1" s="1"/>
  <c r="AK375" i="1"/>
  <c r="AK376" i="1"/>
  <c r="AK373" i="1"/>
  <c r="AM352" i="1"/>
  <c r="AO352" i="1" s="1"/>
  <c r="AM345" i="1"/>
  <c r="AO345" i="1" s="1"/>
  <c r="AM346" i="1"/>
  <c r="AO346" i="1" s="1"/>
  <c r="AM348" i="1"/>
  <c r="AO348" i="1" s="1"/>
  <c r="AM349" i="1"/>
  <c r="AO349" i="1" s="1"/>
  <c r="AM351" i="1"/>
  <c r="AO351" i="1" s="1"/>
  <c r="AM344" i="1"/>
  <c r="AO344" i="1" s="1"/>
  <c r="AK345" i="1"/>
  <c r="AK347" i="1"/>
  <c r="AK348" i="1"/>
  <c r="AK349" i="1"/>
  <c r="AK350" i="1"/>
  <c r="AK351" i="1"/>
  <c r="AK352" i="1"/>
  <c r="AK353" i="1"/>
  <c r="AK344" i="1"/>
  <c r="AM284" i="1"/>
  <c r="AO284" i="1" s="1"/>
  <c r="AM287" i="1"/>
  <c r="AO287" i="1" s="1"/>
  <c r="AK284" i="1"/>
  <c r="AK285" i="1"/>
  <c r="AK286" i="1"/>
  <c r="AK287" i="1"/>
  <c r="AK283" i="1"/>
  <c r="AI393" i="1"/>
  <c r="AB393" i="1"/>
  <c r="AF393" i="1" s="1"/>
  <c r="AA393" i="1"/>
  <c r="AY393" i="1"/>
  <c r="AG39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5" i="1"/>
  <c r="AG126" i="1"/>
  <c r="AG127" i="1"/>
  <c r="AG128" i="1"/>
  <c r="AG129" i="1"/>
  <c r="AG130" i="1"/>
  <c r="AG131" i="1"/>
  <c r="AG132" i="1"/>
  <c r="AG133" i="1"/>
  <c r="AG135" i="1"/>
  <c r="AG136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2" i="1"/>
  <c r="AG203" i="1"/>
  <c r="AG204" i="1"/>
  <c r="AG205" i="1"/>
  <c r="AG206" i="1"/>
  <c r="AG208" i="1"/>
  <c r="AG209" i="1"/>
  <c r="AG210" i="1"/>
  <c r="AG211" i="1"/>
  <c r="AG212" i="1"/>
  <c r="AG221" i="1"/>
  <c r="AG222" i="1"/>
  <c r="AG223" i="1"/>
  <c r="AG224" i="1"/>
  <c r="AG225" i="1"/>
  <c r="AG226" i="1"/>
  <c r="AG227" i="1"/>
  <c r="AG228" i="1"/>
  <c r="AG229" i="1"/>
  <c r="AG230" i="1"/>
  <c r="AG231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7" i="1"/>
  <c r="AG258" i="1"/>
  <c r="AG259" i="1"/>
  <c r="AG260" i="1"/>
  <c r="AG323" i="1"/>
  <c r="AG408" i="1"/>
  <c r="AB376" i="1"/>
  <c r="AF376" i="1" s="1"/>
  <c r="AA376" i="1"/>
  <c r="U376" i="1" s="1"/>
  <c r="AB375" i="1"/>
  <c r="AF375" i="1" s="1"/>
  <c r="AA375" i="1"/>
  <c r="AB374" i="1"/>
  <c r="AF374" i="1" s="1"/>
  <c r="AA374" i="1"/>
  <c r="AB373" i="1"/>
  <c r="AF373" i="1" s="1"/>
  <c r="AA373" i="1"/>
  <c r="AB287" i="1"/>
  <c r="AF287" i="1" s="1"/>
  <c r="AA287" i="1"/>
  <c r="U287" i="1" s="1"/>
  <c r="AB286" i="1"/>
  <c r="AF286" i="1" s="1"/>
  <c r="AA286" i="1"/>
  <c r="AB285" i="1"/>
  <c r="AF285" i="1" s="1"/>
  <c r="AA285" i="1"/>
  <c r="AB284" i="1"/>
  <c r="AF284" i="1" s="1"/>
  <c r="AA284" i="1"/>
  <c r="AB283" i="1"/>
  <c r="AF283" i="1" s="1"/>
  <c r="AA283" i="1"/>
  <c r="AK364" i="1"/>
  <c r="AK365" i="1"/>
  <c r="AK366" i="1"/>
  <c r="AK367" i="1"/>
  <c r="AK368" i="1"/>
  <c r="AK369" i="1"/>
  <c r="AK370" i="1"/>
  <c r="AK371" i="1"/>
  <c r="AK372" i="1"/>
  <c r="AK363" i="1"/>
  <c r="AJ343" i="1"/>
  <c r="AB343" i="1"/>
  <c r="AF343" i="1" s="1"/>
  <c r="AA343" i="1"/>
  <c r="AJ342" i="1"/>
  <c r="AB342" i="1"/>
  <c r="AF342" i="1" s="1"/>
  <c r="AA342" i="1"/>
  <c r="AJ341" i="1"/>
  <c r="AB341" i="1"/>
  <c r="AF341" i="1" s="1"/>
  <c r="AA341" i="1"/>
  <c r="U341" i="1" s="1"/>
  <c r="AJ340" i="1"/>
  <c r="AB340" i="1"/>
  <c r="AF340" i="1" s="1"/>
  <c r="AA340" i="1"/>
  <c r="AE340" i="1" s="1"/>
  <c r="AG279" i="1"/>
  <c r="AY285" i="1"/>
  <c r="AG285" i="1"/>
  <c r="AM207" i="1"/>
  <c r="AM204" i="1"/>
  <c r="AY287" i="1"/>
  <c r="AG287" i="1"/>
  <c r="AY283" i="1"/>
  <c r="AG283" i="1"/>
  <c r="AY376" i="1"/>
  <c r="AG376" i="1"/>
  <c r="AY374" i="1"/>
  <c r="AG374" i="1"/>
  <c r="AY375" i="1"/>
  <c r="AG375" i="1"/>
  <c r="AY342" i="1"/>
  <c r="AG342" i="1"/>
  <c r="AY343" i="1"/>
  <c r="AG343" i="1"/>
  <c r="AY284" i="1"/>
  <c r="AG284" i="1"/>
  <c r="AY341" i="1"/>
  <c r="AG341" i="1"/>
  <c r="AY340" i="1"/>
  <c r="AG340" i="1"/>
  <c r="AY286" i="1"/>
  <c r="AG286" i="1"/>
  <c r="AY373" i="1"/>
  <c r="AG373" i="1"/>
  <c r="AM254" i="1"/>
  <c r="AO254" i="1"/>
  <c r="AM253" i="1"/>
  <c r="AO253" i="1" s="1"/>
  <c r="AM250" i="1"/>
  <c r="AO250" i="1" s="1"/>
  <c r="AB405" i="1"/>
  <c r="AF405" i="1" s="1"/>
  <c r="AA405" i="1"/>
  <c r="AB404" i="1"/>
  <c r="AF404" i="1" s="1"/>
  <c r="AA404" i="1"/>
  <c r="AB380" i="1"/>
  <c r="AF380" i="1" s="1"/>
  <c r="AA380" i="1"/>
  <c r="AE380" i="1" s="1"/>
  <c r="AB436" i="1"/>
  <c r="AF436" i="1" s="1"/>
  <c r="AA436" i="1"/>
  <c r="AB435" i="1"/>
  <c r="AF435" i="1" s="1"/>
  <c r="AA435" i="1"/>
  <c r="AG242" i="1"/>
  <c r="AJ339" i="1"/>
  <c r="AB339" i="1"/>
  <c r="AF339" i="1" s="1"/>
  <c r="AA339" i="1"/>
  <c r="U339" i="1" s="1"/>
  <c r="AJ338" i="1"/>
  <c r="AB338" i="1"/>
  <c r="AF338" i="1" s="1"/>
  <c r="AA338" i="1"/>
  <c r="AJ337" i="1"/>
  <c r="AB337" i="1"/>
  <c r="AF337" i="1" s="1"/>
  <c r="AA337" i="1"/>
  <c r="AJ336" i="1"/>
  <c r="AB336" i="1"/>
  <c r="AF336" i="1" s="1"/>
  <c r="AA336" i="1"/>
  <c r="AJ335" i="1"/>
  <c r="AB335" i="1"/>
  <c r="AF335" i="1" s="1"/>
  <c r="AA335" i="1"/>
  <c r="AE335" i="1" s="1"/>
  <c r="AY404" i="1"/>
  <c r="AG404" i="1"/>
  <c r="AG241" i="1"/>
  <c r="AM299" i="1"/>
  <c r="AO299" i="1" s="1"/>
  <c r="AK288" i="1"/>
  <c r="AY336" i="1"/>
  <c r="AG336" i="1"/>
  <c r="AY335" i="1"/>
  <c r="AG335" i="1"/>
  <c r="AY380" i="1"/>
  <c r="AG380" i="1"/>
  <c r="AY338" i="1"/>
  <c r="AG338" i="1"/>
  <c r="AY339" i="1"/>
  <c r="AG339" i="1"/>
  <c r="AY337" i="1"/>
  <c r="AG337" i="1"/>
  <c r="AY405" i="1"/>
  <c r="AG405" i="1"/>
  <c r="AM289" i="1"/>
  <c r="AM290" i="1"/>
  <c r="AM291" i="1"/>
  <c r="AK289" i="1"/>
  <c r="AK290" i="1"/>
  <c r="AK291" i="1"/>
  <c r="AM288" i="1"/>
  <c r="AO288" i="1" s="1"/>
  <c r="AM317" i="1"/>
  <c r="AO317" i="1" s="1"/>
  <c r="AM318" i="1"/>
  <c r="AO318" i="1" s="1"/>
  <c r="AO319" i="1"/>
  <c r="AK317" i="1"/>
  <c r="AK318" i="1"/>
  <c r="AK319" i="1"/>
  <c r="AM316" i="1"/>
  <c r="AO316" i="1" s="1"/>
  <c r="AK316" i="1"/>
  <c r="AM302" i="1"/>
  <c r="AO302" i="1" s="1"/>
  <c r="AO303" i="1"/>
  <c r="AO304" i="1"/>
  <c r="AO305" i="1"/>
  <c r="AM306" i="1"/>
  <c r="AO306" i="1" s="1"/>
  <c r="AM307" i="1"/>
  <c r="AO307" i="1" s="1"/>
  <c r="AM308" i="1"/>
  <c r="AO308" i="1" s="1"/>
  <c r="AM309" i="1"/>
  <c r="AO309" i="1" s="1"/>
  <c r="AM310" i="1"/>
  <c r="AO310" i="1" s="1"/>
  <c r="AO311" i="1"/>
  <c r="AO312" i="1"/>
  <c r="AO313" i="1"/>
  <c r="AO314" i="1"/>
  <c r="AO315" i="1"/>
  <c r="AK302" i="1"/>
  <c r="AK303" i="1"/>
  <c r="AK304" i="1"/>
  <c r="AK306" i="1"/>
  <c r="AK307" i="1"/>
  <c r="AK308" i="1"/>
  <c r="AK309" i="1"/>
  <c r="AK310" i="1"/>
  <c r="AK311" i="1"/>
  <c r="AK312" i="1"/>
  <c r="AK313" i="1"/>
  <c r="AK314" i="1"/>
  <c r="AK315" i="1"/>
  <c r="AK301" i="1"/>
  <c r="AM301" i="1"/>
  <c r="AO301" i="1" s="1"/>
  <c r="AI386" i="1"/>
  <c r="AB386" i="1"/>
  <c r="AF386" i="1" s="1"/>
  <c r="AA386" i="1"/>
  <c r="U386" i="1" s="1"/>
  <c r="AI385" i="1"/>
  <c r="AB385" i="1"/>
  <c r="AF385" i="1" s="1"/>
  <c r="AA385" i="1"/>
  <c r="AE385" i="1" s="1"/>
  <c r="AA381" i="1"/>
  <c r="AB381" i="1"/>
  <c r="AF381" i="1" s="1"/>
  <c r="AM271" i="1"/>
  <c r="AO271" i="1" s="1"/>
  <c r="AM272" i="1"/>
  <c r="AO272" i="1" s="1"/>
  <c r="AM273" i="1"/>
  <c r="AO273" i="1" s="1"/>
  <c r="AM274" i="1"/>
  <c r="AO274" i="1" s="1"/>
  <c r="AM276" i="1"/>
  <c r="AO276" i="1" s="1"/>
  <c r="AM277" i="1"/>
  <c r="AO277" i="1" s="1"/>
  <c r="AK270" i="1"/>
  <c r="AK271" i="1"/>
  <c r="AK273" i="1"/>
  <c r="AK274" i="1"/>
  <c r="AK275" i="1"/>
  <c r="AK276" i="1"/>
  <c r="AK277" i="1"/>
  <c r="AK269" i="1"/>
  <c r="AK263" i="1"/>
  <c r="AK262" i="1"/>
  <c r="AK261" i="1"/>
  <c r="AK234" i="1"/>
  <c r="AK233" i="1"/>
  <c r="AK232" i="1"/>
  <c r="AY436" i="1"/>
  <c r="AG436" i="1"/>
  <c r="AY386" i="1"/>
  <c r="AG386" i="1"/>
  <c r="AY435" i="1"/>
  <c r="AG435" i="1"/>
  <c r="AX385" i="1"/>
  <c r="AS381" i="1"/>
  <c r="AM216" i="1"/>
  <c r="AM215" i="1"/>
  <c r="AM214" i="1"/>
  <c r="AM213" i="1"/>
  <c r="AM220" i="1"/>
  <c r="AM219" i="1"/>
  <c r="AM218" i="1"/>
  <c r="AM217" i="1"/>
  <c r="AM362" i="1"/>
  <c r="AO362" i="1" s="1"/>
  <c r="AG372" i="1"/>
  <c r="AB372" i="1"/>
  <c r="AF372" i="1" s="1"/>
  <c r="AA372" i="1"/>
  <c r="U372" i="1" s="1"/>
  <c r="AB371" i="1"/>
  <c r="AF371" i="1" s="1"/>
  <c r="AA371" i="1"/>
  <c r="AE371" i="1" s="1"/>
  <c r="AG370" i="1"/>
  <c r="AB370" i="1"/>
  <c r="AF370" i="1" s="1"/>
  <c r="AA370" i="1"/>
  <c r="AG369" i="1"/>
  <c r="AB369" i="1"/>
  <c r="AF369" i="1" s="1"/>
  <c r="AA369" i="1"/>
  <c r="AG368" i="1"/>
  <c r="AB368" i="1"/>
  <c r="AF368" i="1" s="1"/>
  <c r="AA368" i="1"/>
  <c r="AE368" i="1" s="1"/>
  <c r="AB367" i="1"/>
  <c r="AF367" i="1" s="1"/>
  <c r="AA367" i="1"/>
  <c r="AE367" i="1" s="1"/>
  <c r="AG366" i="1"/>
  <c r="AB366" i="1"/>
  <c r="AF366" i="1" s="1"/>
  <c r="AA366" i="1"/>
  <c r="U366" i="1" s="1"/>
  <c r="AG365" i="1"/>
  <c r="AB365" i="1"/>
  <c r="AF365" i="1" s="1"/>
  <c r="AA365" i="1"/>
  <c r="AG364" i="1"/>
  <c r="AB364" i="1"/>
  <c r="AF364" i="1" s="1"/>
  <c r="AA364" i="1"/>
  <c r="AG282" i="1"/>
  <c r="AG281" i="1"/>
  <c r="AG280" i="1"/>
  <c r="AB352" i="1"/>
  <c r="AF352" i="1" s="1"/>
  <c r="AA352" i="1"/>
  <c r="AE352" i="1" s="1"/>
  <c r="AB351" i="1"/>
  <c r="AF351" i="1" s="1"/>
  <c r="AA351" i="1"/>
  <c r="AB350" i="1"/>
  <c r="AF350" i="1" s="1"/>
  <c r="AB349" i="1"/>
  <c r="AF349" i="1" s="1"/>
  <c r="AA349" i="1"/>
  <c r="AB348" i="1"/>
  <c r="AF348" i="1" s="1"/>
  <c r="AA348" i="1"/>
  <c r="AE348" i="1" s="1"/>
  <c r="AI234" i="1"/>
  <c r="AB234" i="1"/>
  <c r="AF234" i="1" s="1"/>
  <c r="AA234" i="1"/>
  <c r="AI233" i="1"/>
  <c r="AB233" i="1"/>
  <c r="AF233" i="1" s="1"/>
  <c r="AA233" i="1"/>
  <c r="AI232" i="1"/>
  <c r="AB232" i="1"/>
  <c r="AF232" i="1" s="1"/>
  <c r="AA232" i="1"/>
  <c r="AI263" i="1"/>
  <c r="AB263" i="1"/>
  <c r="AF263" i="1" s="1"/>
  <c r="AA263" i="1"/>
  <c r="AI262" i="1"/>
  <c r="AB262" i="1"/>
  <c r="AF262" i="1" s="1"/>
  <c r="AA262" i="1"/>
  <c r="AI261" i="1"/>
  <c r="AB261" i="1"/>
  <c r="AF261" i="1" s="1"/>
  <c r="AA261" i="1"/>
  <c r="AY385" i="1"/>
  <c r="AG385" i="1"/>
  <c r="AY262" i="1"/>
  <c r="AG262" i="1"/>
  <c r="AY381" i="1"/>
  <c r="AG381" i="1"/>
  <c r="AY365" i="1"/>
  <c r="AY369" i="1"/>
  <c r="AY364" i="1"/>
  <c r="AY366" i="1"/>
  <c r="AY368" i="1"/>
  <c r="AY370" i="1"/>
  <c r="AY372" i="1"/>
  <c r="AW352" i="1"/>
  <c r="AY352" i="1" s="1"/>
  <c r="AT262" i="1"/>
  <c r="AY233" i="1"/>
  <c r="AG233" i="1"/>
  <c r="AY234" i="1"/>
  <c r="AG234" i="1"/>
  <c r="AY351" i="1"/>
  <c r="AG351" i="1"/>
  <c r="AY371" i="1"/>
  <c r="AG371" i="1"/>
  <c r="AY263" i="1"/>
  <c r="AG263" i="1"/>
  <c r="AY348" i="1"/>
  <c r="AG348" i="1"/>
  <c r="AY349" i="1"/>
  <c r="AG349" i="1"/>
  <c r="AY350" i="1"/>
  <c r="AG350" i="1"/>
  <c r="AY261" i="1"/>
  <c r="AG261" i="1"/>
  <c r="AY232" i="1"/>
  <c r="AG232" i="1"/>
  <c r="AY367" i="1"/>
  <c r="AG367" i="1"/>
  <c r="AB320" i="1"/>
  <c r="AF320" i="1" s="1"/>
  <c r="AA320" i="1"/>
  <c r="U320" i="1" s="1"/>
  <c r="AB458" i="1"/>
  <c r="AF458" i="1" s="1"/>
  <c r="AA458" i="1"/>
  <c r="U458" i="1" s="1"/>
  <c r="AB457" i="1"/>
  <c r="AF457" i="1" s="1"/>
  <c r="AA457" i="1"/>
  <c r="AB427" i="1"/>
  <c r="AF427" i="1" s="1"/>
  <c r="AA427" i="1"/>
  <c r="AB426" i="1"/>
  <c r="AA426" i="1"/>
  <c r="AC426" i="1" s="1"/>
  <c r="AK362" i="1"/>
  <c r="AK361" i="1"/>
  <c r="AK360" i="1"/>
  <c r="AK359" i="1"/>
  <c r="AK358" i="1"/>
  <c r="AK357" i="1"/>
  <c r="AK356" i="1"/>
  <c r="AK355" i="1"/>
  <c r="AM361" i="1"/>
  <c r="AO361" i="1" s="1"/>
  <c r="AM360" i="1"/>
  <c r="AO360" i="1" s="1"/>
  <c r="AM359" i="1"/>
  <c r="AO359" i="1" s="1"/>
  <c r="AM358" i="1"/>
  <c r="AO358" i="1" s="1"/>
  <c r="AM357" i="1"/>
  <c r="AO357" i="1" s="1"/>
  <c r="AM355" i="1"/>
  <c r="AO355" i="1" s="1"/>
  <c r="AM206" i="1"/>
  <c r="AM205" i="1"/>
  <c r="AK239" i="1"/>
  <c r="AM239" i="1"/>
  <c r="AO239" i="1" s="1"/>
  <c r="AM238" i="1"/>
  <c r="AO238" i="1" s="1"/>
  <c r="AM237" i="1"/>
  <c r="AO237" i="1" s="1"/>
  <c r="AM236" i="1"/>
  <c r="AO236" i="1" s="1"/>
  <c r="AM235" i="1"/>
  <c r="AO235" i="1" s="1"/>
  <c r="AK236" i="1"/>
  <c r="AK237" i="1"/>
  <c r="AK238" i="1"/>
  <c r="AK235" i="1"/>
  <c r="AT186" i="1"/>
  <c r="AB322" i="1"/>
  <c r="AF322" i="1" s="1"/>
  <c r="AA322" i="1"/>
  <c r="AE322" i="1" s="1"/>
  <c r="AB300" i="1"/>
  <c r="AF300" i="1" s="1"/>
  <c r="AA300" i="1"/>
  <c r="AE300" i="1" s="1"/>
  <c r="AB299" i="1"/>
  <c r="AF299" i="1" s="1"/>
  <c r="AA299" i="1"/>
  <c r="AB298" i="1"/>
  <c r="AF298" i="1" s="1"/>
  <c r="AA298" i="1"/>
  <c r="AB297" i="1"/>
  <c r="AF297" i="1" s="1"/>
  <c r="AA297" i="1"/>
  <c r="AB296" i="1"/>
  <c r="AF296" i="1" s="1"/>
  <c r="AA296" i="1"/>
  <c r="U296" i="1" s="1"/>
  <c r="AB295" i="1"/>
  <c r="AF295" i="1" s="1"/>
  <c r="AA295" i="1"/>
  <c r="U295" i="1" s="1"/>
  <c r="AB294" i="1"/>
  <c r="AF294" i="1" s="1"/>
  <c r="AA294" i="1"/>
  <c r="AB293" i="1"/>
  <c r="AF293" i="1" s="1"/>
  <c r="AA293" i="1"/>
  <c r="AG292" i="1"/>
  <c r="AB291" i="1"/>
  <c r="AF291" i="1" s="1"/>
  <c r="AA291" i="1"/>
  <c r="AB290" i="1"/>
  <c r="AF290" i="1" s="1"/>
  <c r="AA290" i="1"/>
  <c r="AE290" i="1" s="1"/>
  <c r="AB289" i="1"/>
  <c r="AF289" i="1" s="1"/>
  <c r="AA289" i="1"/>
  <c r="AY289" i="1"/>
  <c r="AG289" i="1"/>
  <c r="AY298" i="1"/>
  <c r="AG298" i="1"/>
  <c r="AY294" i="1"/>
  <c r="AG294" i="1"/>
  <c r="AT384" i="1"/>
  <c r="AY290" i="1"/>
  <c r="AG290" i="1"/>
  <c r="AY299" i="1"/>
  <c r="AG299" i="1"/>
  <c r="AY300" i="1"/>
  <c r="AG300" i="1"/>
  <c r="AY296" i="1"/>
  <c r="AG296" i="1"/>
  <c r="AY457" i="1"/>
  <c r="AG457" i="1"/>
  <c r="AY384" i="1"/>
  <c r="AG384" i="1"/>
  <c r="AY291" i="1"/>
  <c r="AG291" i="1"/>
  <c r="AY297" i="1"/>
  <c r="AG297" i="1"/>
  <c r="AY293" i="1"/>
  <c r="AG293" i="1"/>
  <c r="AY295" i="1"/>
  <c r="AG295" i="1"/>
  <c r="AY322" i="1"/>
  <c r="AG322" i="1"/>
  <c r="AT252" i="1"/>
  <c r="AY252" i="1"/>
  <c r="AB252" i="1"/>
  <c r="AF252" i="1" s="1"/>
  <c r="AA252" i="1"/>
  <c r="U252" i="1" s="1"/>
  <c r="AK279" i="1"/>
  <c r="AM279" i="1"/>
  <c r="AO279" i="1" s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M202" i="1"/>
  <c r="AM199" i="1"/>
  <c r="AM198" i="1"/>
  <c r="AB319" i="1"/>
  <c r="AF319" i="1" s="1"/>
  <c r="AA319" i="1"/>
  <c r="AE319" i="1" s="1"/>
  <c r="AB318" i="1"/>
  <c r="AF318" i="1" s="1"/>
  <c r="AA318" i="1"/>
  <c r="AB317" i="1"/>
  <c r="AF317" i="1" s="1"/>
  <c r="AA317" i="1"/>
  <c r="U317" i="1" s="1"/>
  <c r="AB316" i="1"/>
  <c r="AF316" i="1" s="1"/>
  <c r="AA316" i="1"/>
  <c r="AB315" i="1"/>
  <c r="AF315" i="1" s="1"/>
  <c r="AA315" i="1"/>
  <c r="AE315" i="1" s="1"/>
  <c r="AB314" i="1"/>
  <c r="AF314" i="1" s="1"/>
  <c r="AA314" i="1"/>
  <c r="AE314" i="1" s="1"/>
  <c r="AB313" i="1"/>
  <c r="AF313" i="1" s="1"/>
  <c r="AA313" i="1"/>
  <c r="AE313" i="1" s="1"/>
  <c r="AB312" i="1"/>
  <c r="AF312" i="1" s="1"/>
  <c r="AA312" i="1"/>
  <c r="U312" i="1" s="1"/>
  <c r="AB311" i="1"/>
  <c r="AF311" i="1" s="1"/>
  <c r="AA311" i="1"/>
  <c r="AB310" i="1"/>
  <c r="AF310" i="1" s="1"/>
  <c r="AA310" i="1"/>
  <c r="AB309" i="1"/>
  <c r="AF309" i="1" s="1"/>
  <c r="AA309" i="1"/>
  <c r="U309" i="1" s="1"/>
  <c r="AB308" i="1"/>
  <c r="AF308" i="1" s="1"/>
  <c r="AA308" i="1"/>
  <c r="U308" i="1" s="1"/>
  <c r="AB307" i="1"/>
  <c r="AF307" i="1" s="1"/>
  <c r="AA307" i="1"/>
  <c r="AB306" i="1"/>
  <c r="AF306" i="1" s="1"/>
  <c r="AA306" i="1"/>
  <c r="AB305" i="1"/>
  <c r="AF305" i="1" s="1"/>
  <c r="AA305" i="1"/>
  <c r="AB304" i="1"/>
  <c r="AF304" i="1" s="1"/>
  <c r="AA304" i="1"/>
  <c r="U304" i="1" s="1"/>
  <c r="AB303" i="1"/>
  <c r="AF303" i="1" s="1"/>
  <c r="AA303" i="1"/>
  <c r="U303" i="1" s="1"/>
  <c r="AB302" i="1"/>
  <c r="AF302" i="1" s="1"/>
  <c r="AA302" i="1"/>
  <c r="AE302" i="1" s="1"/>
  <c r="AB277" i="1"/>
  <c r="AF277" i="1" s="1"/>
  <c r="AA277" i="1"/>
  <c r="AB276" i="1"/>
  <c r="AF276" i="1" s="1"/>
  <c r="AA276" i="1"/>
  <c r="AB275" i="1"/>
  <c r="AF275" i="1" s="1"/>
  <c r="AA275" i="1"/>
  <c r="AB274" i="1"/>
  <c r="AF274" i="1" s="1"/>
  <c r="AA274" i="1"/>
  <c r="U274" i="1" s="1"/>
  <c r="AB273" i="1"/>
  <c r="AF273" i="1" s="1"/>
  <c r="AA273" i="1"/>
  <c r="AE273" i="1" s="1"/>
  <c r="AB272" i="1"/>
  <c r="AF272" i="1" s="1"/>
  <c r="AA272" i="1"/>
  <c r="AB271" i="1"/>
  <c r="AF271" i="1" s="1"/>
  <c r="AA271" i="1"/>
  <c r="U271" i="1" s="1"/>
  <c r="AB270" i="1"/>
  <c r="AF270" i="1" s="1"/>
  <c r="AA270" i="1"/>
  <c r="AW256" i="1"/>
  <c r="AY256" i="1" s="1"/>
  <c r="AT314" i="1"/>
  <c r="AM196" i="1"/>
  <c r="AM128" i="1"/>
  <c r="AM126" i="1"/>
  <c r="AM125" i="1"/>
  <c r="AM144" i="1"/>
  <c r="AM141" i="1"/>
  <c r="AM136" i="1"/>
  <c r="AM135" i="1"/>
  <c r="AM158" i="1"/>
  <c r="AM156" i="1"/>
  <c r="AY249" i="1"/>
  <c r="AY315" i="1"/>
  <c r="AG315" i="1"/>
  <c r="AY317" i="1"/>
  <c r="AG317" i="1"/>
  <c r="AY302" i="1"/>
  <c r="AG302" i="1"/>
  <c r="AY310" i="1"/>
  <c r="AG310" i="1"/>
  <c r="AY277" i="1"/>
  <c r="AG277" i="1"/>
  <c r="AY273" i="1"/>
  <c r="AG273" i="1"/>
  <c r="AY275" i="1"/>
  <c r="AG275" i="1"/>
  <c r="AY276" i="1"/>
  <c r="AG276" i="1"/>
  <c r="AY270" i="1"/>
  <c r="AG270" i="1"/>
  <c r="AY314" i="1"/>
  <c r="AG314" i="1"/>
  <c r="AY307" i="1"/>
  <c r="AG307" i="1"/>
  <c r="AY309" i="1"/>
  <c r="AG309" i="1"/>
  <c r="AY303" i="1"/>
  <c r="AG303" i="1"/>
  <c r="AY313" i="1"/>
  <c r="AG313" i="1"/>
  <c r="AY271" i="1"/>
  <c r="AG271" i="1"/>
  <c r="AY308" i="1"/>
  <c r="AG308" i="1"/>
  <c r="AY306" i="1"/>
  <c r="AG306" i="1"/>
  <c r="AY319" i="1"/>
  <c r="AG319" i="1"/>
  <c r="AY304" i="1"/>
  <c r="AG304" i="1"/>
  <c r="AY274" i="1"/>
  <c r="AG274" i="1"/>
  <c r="AY272" i="1"/>
  <c r="AG272" i="1"/>
  <c r="AY318" i="1"/>
  <c r="AG318" i="1"/>
  <c r="AY311" i="1"/>
  <c r="AG311" i="1"/>
  <c r="AY316" i="1"/>
  <c r="AG316" i="1"/>
  <c r="AY305" i="1"/>
  <c r="AG305" i="1"/>
  <c r="AY312" i="1"/>
  <c r="AG312" i="1"/>
  <c r="AY125" i="1"/>
  <c r="AI362" i="1"/>
  <c r="AB362" i="1"/>
  <c r="AF362" i="1" s="1"/>
  <c r="AA362" i="1"/>
  <c r="U362" i="1" s="1"/>
  <c r="AI361" i="1"/>
  <c r="AB361" i="1"/>
  <c r="AF361" i="1" s="1"/>
  <c r="AA361" i="1"/>
  <c r="AI360" i="1"/>
  <c r="AA360" i="1"/>
  <c r="U360" i="1" s="1"/>
  <c r="AI359" i="1"/>
  <c r="AB359" i="1"/>
  <c r="AF359" i="1" s="1"/>
  <c r="AA359" i="1"/>
  <c r="AE359" i="1" s="1"/>
  <c r="AY360" i="1"/>
  <c r="AG360" i="1"/>
  <c r="AY359" i="1"/>
  <c r="AG359" i="1"/>
  <c r="AY361" i="1"/>
  <c r="AG361" i="1"/>
  <c r="AY362" i="1"/>
  <c r="AG362" i="1"/>
  <c r="AI358" i="1"/>
  <c r="AI357" i="1"/>
  <c r="AI356" i="1"/>
  <c r="AB358" i="1"/>
  <c r="AF358" i="1" s="1"/>
  <c r="AA358" i="1"/>
  <c r="AI398" i="1"/>
  <c r="AI355" i="1"/>
  <c r="AI354" i="1"/>
  <c r="AS346" i="1"/>
  <c r="AJ333" i="1"/>
  <c r="AJ334" i="1"/>
  <c r="AB403" i="1"/>
  <c r="AF403" i="1" s="1"/>
  <c r="AA403" i="1"/>
  <c r="AB398" i="1"/>
  <c r="AF398" i="1" s="1"/>
  <c r="AA398" i="1"/>
  <c r="AE398" i="1" s="1"/>
  <c r="AE389" i="1"/>
  <c r="AB384" i="1"/>
  <c r="AF384" i="1" s="1"/>
  <c r="AA384" i="1"/>
  <c r="AE384" i="1" s="1"/>
  <c r="AB383" i="1"/>
  <c r="AF383" i="1" s="1"/>
  <c r="AA383" i="1"/>
  <c r="AB382" i="1"/>
  <c r="AF382" i="1" s="1"/>
  <c r="AA382" i="1"/>
  <c r="AB379" i="1"/>
  <c r="AF379" i="1" s="1"/>
  <c r="AA379" i="1"/>
  <c r="AB378" i="1"/>
  <c r="AF378" i="1" s="1"/>
  <c r="AA378" i="1"/>
  <c r="U378" i="1" s="1"/>
  <c r="AB377" i="1"/>
  <c r="AF377" i="1" s="1"/>
  <c r="AB363" i="1"/>
  <c r="AF363" i="1" s="1"/>
  <c r="AA363" i="1"/>
  <c r="AB357" i="1"/>
  <c r="AF357" i="1" s="1"/>
  <c r="AA357" i="1"/>
  <c r="U357" i="1" s="1"/>
  <c r="AB356" i="1"/>
  <c r="AF356" i="1" s="1"/>
  <c r="AA356" i="1"/>
  <c r="AB355" i="1"/>
  <c r="AF355" i="1" s="1"/>
  <c r="AA355" i="1"/>
  <c r="AE355" i="1" s="1"/>
  <c r="AB354" i="1"/>
  <c r="AF354" i="1" s="1"/>
  <c r="AA354" i="1"/>
  <c r="AB353" i="1"/>
  <c r="AF353" i="1" s="1"/>
  <c r="AA353" i="1"/>
  <c r="AB347" i="1"/>
  <c r="AF347" i="1" s="1"/>
  <c r="AA347" i="1"/>
  <c r="AE347" i="1" s="1"/>
  <c r="AB346" i="1"/>
  <c r="AF346" i="1" s="1"/>
  <c r="AA346" i="1"/>
  <c r="U346" i="1" s="1"/>
  <c r="AB345" i="1"/>
  <c r="AF345" i="1" s="1"/>
  <c r="AA345" i="1"/>
  <c r="AB344" i="1"/>
  <c r="AF344" i="1" s="1"/>
  <c r="AA344" i="1"/>
  <c r="U344" i="1" s="1"/>
  <c r="AB334" i="1"/>
  <c r="AF334" i="1" s="1"/>
  <c r="AA334" i="1"/>
  <c r="AB333" i="1"/>
  <c r="AF333" i="1" s="1"/>
  <c r="AA333" i="1"/>
  <c r="AB332" i="1"/>
  <c r="AF332" i="1" s="1"/>
  <c r="AA332" i="1"/>
  <c r="AJ282" i="1"/>
  <c r="AB282" i="1"/>
  <c r="AF282" i="1" s="1"/>
  <c r="AA282" i="1"/>
  <c r="U282" i="1" s="1"/>
  <c r="AY378" i="1"/>
  <c r="AG387" i="1"/>
  <c r="AY358" i="1"/>
  <c r="AG358" i="1"/>
  <c r="AY356" i="1"/>
  <c r="AG356" i="1"/>
  <c r="AY357" i="1"/>
  <c r="AG357" i="1"/>
  <c r="AT332" i="1"/>
  <c r="U389" i="1"/>
  <c r="AY282" i="1"/>
  <c r="AW220" i="1"/>
  <c r="AW219" i="1"/>
  <c r="AW216" i="1"/>
  <c r="AG216" i="1" s="1"/>
  <c r="AW215" i="1"/>
  <c r="AW214" i="1"/>
  <c r="AW213" i="1"/>
  <c r="AY213" i="1" s="1"/>
  <c r="AB267" i="1"/>
  <c r="AF267" i="1" s="1"/>
  <c r="AA267" i="1"/>
  <c r="AB266" i="1"/>
  <c r="AF266" i="1" s="1"/>
  <c r="AA266" i="1"/>
  <c r="AB265" i="1"/>
  <c r="AF265" i="1" s="1"/>
  <c r="AA265" i="1"/>
  <c r="AY153" i="1"/>
  <c r="AY151" i="1"/>
  <c r="AB239" i="1"/>
  <c r="AF239" i="1" s="1"/>
  <c r="AA239" i="1"/>
  <c r="AE239" i="1" s="1"/>
  <c r="AB238" i="1"/>
  <c r="AF238" i="1" s="1"/>
  <c r="AA238" i="1"/>
  <c r="AE238" i="1" s="1"/>
  <c r="AB207" i="1"/>
  <c r="AF207" i="1" s="1"/>
  <c r="AA207" i="1"/>
  <c r="U207" i="1" s="1"/>
  <c r="AB206" i="1"/>
  <c r="AF206" i="1" s="1"/>
  <c r="AA206" i="1"/>
  <c r="AB205" i="1"/>
  <c r="AF205" i="1" s="1"/>
  <c r="AA205" i="1"/>
  <c r="AB230" i="1"/>
  <c r="AF230" i="1" s="1"/>
  <c r="AA230" i="1"/>
  <c r="AE230" i="1" s="1"/>
  <c r="AB229" i="1"/>
  <c r="AF229" i="1" s="1"/>
  <c r="AA229" i="1"/>
  <c r="AE229" i="1" s="1"/>
  <c r="AB228" i="1"/>
  <c r="AF228" i="1" s="1"/>
  <c r="AA228" i="1"/>
  <c r="AB227" i="1"/>
  <c r="AF227" i="1" s="1"/>
  <c r="AA227" i="1"/>
  <c r="AE227" i="1" s="1"/>
  <c r="AB226" i="1"/>
  <c r="AF226" i="1" s="1"/>
  <c r="AA226" i="1"/>
  <c r="U226" i="1" s="1"/>
  <c r="AM186" i="1"/>
  <c r="AM188" i="1"/>
  <c r="AM189" i="1"/>
  <c r="AM185" i="1"/>
  <c r="AB256" i="1"/>
  <c r="AF256" i="1" s="1"/>
  <c r="AA256" i="1"/>
  <c r="AE256" i="1" s="1"/>
  <c r="AY255" i="1"/>
  <c r="AB255" i="1"/>
  <c r="AF255" i="1" s="1"/>
  <c r="AA255" i="1"/>
  <c r="U255" i="1" s="1"/>
  <c r="AY254" i="1"/>
  <c r="AB254" i="1"/>
  <c r="AF254" i="1" s="1"/>
  <c r="AA254" i="1"/>
  <c r="AB253" i="1"/>
  <c r="AF253" i="1" s="1"/>
  <c r="AA253" i="1"/>
  <c r="AB251" i="1"/>
  <c r="AF251" i="1" s="1"/>
  <c r="AA251" i="1"/>
  <c r="AB259" i="1"/>
  <c r="AF259" i="1" s="1"/>
  <c r="AA259" i="1"/>
  <c r="AY248" i="1"/>
  <c r="AY247" i="1"/>
  <c r="AY246" i="1"/>
  <c r="AY245" i="1"/>
  <c r="AY244" i="1"/>
  <c r="AY243" i="1"/>
  <c r="AK244" i="1"/>
  <c r="AK245" i="1"/>
  <c r="AK246" i="1"/>
  <c r="AK247" i="1"/>
  <c r="AK249" i="1"/>
  <c r="AK243" i="1"/>
  <c r="AY196" i="1"/>
  <c r="AB222" i="1"/>
  <c r="AF222" i="1" s="1"/>
  <c r="AA222" i="1"/>
  <c r="AE222" i="1" s="1"/>
  <c r="AB212" i="1"/>
  <c r="AF212" i="1" s="1"/>
  <c r="AA212" i="1"/>
  <c r="AB210" i="1"/>
  <c r="AF210" i="1" s="1"/>
  <c r="AA210" i="1"/>
  <c r="AB209" i="1"/>
  <c r="AF209" i="1" s="1"/>
  <c r="AA209" i="1"/>
  <c r="U209" i="1" s="1"/>
  <c r="AB155" i="1"/>
  <c r="AF155" i="1" s="1"/>
  <c r="AA155" i="1"/>
  <c r="U155" i="1" s="1"/>
  <c r="AB154" i="1"/>
  <c r="AF154" i="1" s="1"/>
  <c r="AA154" i="1"/>
  <c r="AB153" i="1"/>
  <c r="AF153" i="1" s="1"/>
  <c r="AA153" i="1"/>
  <c r="AE153" i="1" s="1"/>
  <c r="AB152" i="1"/>
  <c r="AF152" i="1" s="1"/>
  <c r="AA152" i="1"/>
  <c r="AB151" i="1"/>
  <c r="AF151" i="1" s="1"/>
  <c r="AA151" i="1"/>
  <c r="AM160" i="1"/>
  <c r="AM161" i="1"/>
  <c r="AM162" i="1"/>
  <c r="AM163" i="1"/>
  <c r="AM164" i="1"/>
  <c r="AM159" i="1"/>
  <c r="AK160" i="1"/>
  <c r="AK161" i="1"/>
  <c r="AK162" i="1"/>
  <c r="AK163" i="1"/>
  <c r="AK164" i="1"/>
  <c r="AK159" i="1"/>
  <c r="AM200" i="1"/>
  <c r="AM201" i="1"/>
  <c r="AM203" i="1"/>
  <c r="AK199" i="1"/>
  <c r="AK200" i="1"/>
  <c r="AK201" i="1"/>
  <c r="AK202" i="1"/>
  <c r="AK203" i="1"/>
  <c r="AK198" i="1"/>
  <c r="AM180" i="1"/>
  <c r="AM181" i="1"/>
  <c r="AM182" i="1"/>
  <c r="AM183" i="1"/>
  <c r="AM184" i="1"/>
  <c r="AB208" i="1"/>
  <c r="AF208" i="1" s="1"/>
  <c r="AA208" i="1"/>
  <c r="AE208" i="1" s="1"/>
  <c r="AB195" i="1"/>
  <c r="AF195" i="1" s="1"/>
  <c r="AA195" i="1"/>
  <c r="AB220" i="1"/>
  <c r="AF220" i="1" s="1"/>
  <c r="AA220" i="1"/>
  <c r="AB219" i="1"/>
  <c r="AF219" i="1" s="1"/>
  <c r="AA219" i="1"/>
  <c r="U219" i="1" s="1"/>
  <c r="AB218" i="1"/>
  <c r="AF218" i="1" s="1"/>
  <c r="AA218" i="1"/>
  <c r="AB216" i="1"/>
  <c r="AF216" i="1" s="1"/>
  <c r="AA216" i="1"/>
  <c r="U216" i="1" s="1"/>
  <c r="AB214" i="1"/>
  <c r="AF214" i="1" s="1"/>
  <c r="AA214" i="1"/>
  <c r="U214" i="1" s="1"/>
  <c r="AB213" i="1"/>
  <c r="AF213" i="1" s="1"/>
  <c r="AA213" i="1"/>
  <c r="AE213" i="1" s="1"/>
  <c r="AK130" i="1"/>
  <c r="AK131" i="1"/>
  <c r="AK132" i="1"/>
  <c r="AK133" i="1"/>
  <c r="AK134" i="1"/>
  <c r="AK129" i="1"/>
  <c r="AI128" i="1"/>
  <c r="AB128" i="1"/>
  <c r="AF128" i="1" s="1"/>
  <c r="AA128" i="1"/>
  <c r="AE128" i="1" s="1"/>
  <c r="AI127" i="1"/>
  <c r="AB127" i="1"/>
  <c r="AF127" i="1" s="1"/>
  <c r="AA127" i="1"/>
  <c r="U127" i="1" s="1"/>
  <c r="AI126" i="1"/>
  <c r="AB126" i="1"/>
  <c r="AF126" i="1" s="1"/>
  <c r="AA126" i="1"/>
  <c r="AI125" i="1"/>
  <c r="AB125" i="1"/>
  <c r="AF125" i="1" s="1"/>
  <c r="AA125" i="1"/>
  <c r="AI184" i="1"/>
  <c r="AE184" i="1"/>
  <c r="AB184" i="1"/>
  <c r="AF184" i="1" s="1"/>
  <c r="AA184" i="1"/>
  <c r="U184" i="1" s="1"/>
  <c r="AI183" i="1"/>
  <c r="AE183" i="1"/>
  <c r="AB183" i="1"/>
  <c r="AF183" i="1" s="1"/>
  <c r="AA183" i="1"/>
  <c r="U183" i="1" s="1"/>
  <c r="AI182" i="1"/>
  <c r="AE182" i="1"/>
  <c r="AB182" i="1"/>
  <c r="AF182" i="1" s="1"/>
  <c r="AA182" i="1"/>
  <c r="U182" i="1" s="1"/>
  <c r="AI181" i="1"/>
  <c r="AE181" i="1"/>
  <c r="AB181" i="1"/>
  <c r="AF181" i="1" s="1"/>
  <c r="AA181" i="1"/>
  <c r="U181" i="1" s="1"/>
  <c r="AI180" i="1"/>
  <c r="AB180" i="1"/>
  <c r="AF180" i="1" s="1"/>
  <c r="AA180" i="1"/>
  <c r="U180" i="1" s="1"/>
  <c r="AI179" i="1"/>
  <c r="AB179" i="1"/>
  <c r="AF179" i="1" s="1"/>
  <c r="AA179" i="1"/>
  <c r="AM247" i="1"/>
  <c r="AO247" i="1" s="1"/>
  <c r="AI247" i="1"/>
  <c r="AB247" i="1"/>
  <c r="AF247" i="1" s="1"/>
  <c r="AA247" i="1"/>
  <c r="AE247" i="1" s="1"/>
  <c r="AM246" i="1"/>
  <c r="AO246" i="1" s="1"/>
  <c r="AI246" i="1"/>
  <c r="AB246" i="1"/>
  <c r="AF246" i="1" s="1"/>
  <c r="AA246" i="1"/>
  <c r="AM245" i="1"/>
  <c r="AO245" i="1" s="1"/>
  <c r="AI245" i="1"/>
  <c r="AB245" i="1"/>
  <c r="AF245" i="1" s="1"/>
  <c r="AA245" i="1"/>
  <c r="AE245" i="1" s="1"/>
  <c r="AM244" i="1"/>
  <c r="AO244" i="1" s="1"/>
  <c r="AI244" i="1"/>
  <c r="AB244" i="1"/>
  <c r="AF244" i="1" s="1"/>
  <c r="AA244" i="1"/>
  <c r="U244" i="1" s="1"/>
  <c r="AB200" i="1"/>
  <c r="AF200" i="1" s="1"/>
  <c r="AA200" i="1"/>
  <c r="AE200" i="1" s="1"/>
  <c r="AI203" i="1"/>
  <c r="AB203" i="1"/>
  <c r="AF203" i="1" s="1"/>
  <c r="AA203" i="1"/>
  <c r="AM88" i="1"/>
  <c r="AM89" i="1"/>
  <c r="AM90" i="1"/>
  <c r="AM91" i="1"/>
  <c r="AM87" i="1"/>
  <c r="AI202" i="1"/>
  <c r="AB202" i="1"/>
  <c r="AF202" i="1" s="1"/>
  <c r="AA202" i="1"/>
  <c r="AE202" i="1" s="1"/>
  <c r="AI191" i="1"/>
  <c r="AY191" i="1"/>
  <c r="AB191" i="1"/>
  <c r="AF191" i="1" s="1"/>
  <c r="AA191" i="1"/>
  <c r="AE191" i="1" s="1"/>
  <c r="AI190" i="1"/>
  <c r="AB190" i="1"/>
  <c r="AF190" i="1" s="1"/>
  <c r="AA190" i="1"/>
  <c r="U190" i="1" s="1"/>
  <c r="AI189" i="1"/>
  <c r="AY189" i="1"/>
  <c r="AB189" i="1"/>
  <c r="AF189" i="1" s="1"/>
  <c r="AA189" i="1"/>
  <c r="U189" i="1" s="1"/>
  <c r="AI188" i="1"/>
  <c r="AY188" i="1"/>
  <c r="AB188" i="1"/>
  <c r="AF188" i="1" s="1"/>
  <c r="AA188" i="1"/>
  <c r="AE188" i="1" s="1"/>
  <c r="AI187" i="1"/>
  <c r="AY187" i="1"/>
  <c r="AB187" i="1"/>
  <c r="AF187" i="1" s="1"/>
  <c r="AA187" i="1"/>
  <c r="AI186" i="1"/>
  <c r="AY186" i="1"/>
  <c r="AB186" i="1"/>
  <c r="AF186" i="1" s="1"/>
  <c r="AA186" i="1"/>
  <c r="AB321" i="1"/>
  <c r="AF321" i="1" s="1"/>
  <c r="AA321" i="1"/>
  <c r="AE321" i="1" s="1"/>
  <c r="AB301" i="1"/>
  <c r="AF301" i="1" s="1"/>
  <c r="AA301" i="1"/>
  <c r="U301" i="1" s="1"/>
  <c r="AB292" i="1"/>
  <c r="AF292" i="1" s="1"/>
  <c r="AA292" i="1"/>
  <c r="AB288" i="1"/>
  <c r="AF288" i="1" s="1"/>
  <c r="AA288" i="1"/>
  <c r="AB281" i="1"/>
  <c r="AF281" i="1" s="1"/>
  <c r="AA281" i="1"/>
  <c r="AE281" i="1" s="1"/>
  <c r="AB280" i="1"/>
  <c r="AF280" i="1" s="1"/>
  <c r="AA280" i="1"/>
  <c r="AB279" i="1"/>
  <c r="AF279" i="1" s="1"/>
  <c r="AA279" i="1"/>
  <c r="U279" i="1" s="1"/>
  <c r="AB278" i="1"/>
  <c r="AF278" i="1" s="1"/>
  <c r="AA278" i="1"/>
  <c r="AE278" i="1" s="1"/>
  <c r="AB269" i="1"/>
  <c r="AF269" i="1" s="1"/>
  <c r="AA269" i="1"/>
  <c r="AB268" i="1"/>
  <c r="AF268" i="1" s="1"/>
  <c r="AA268" i="1"/>
  <c r="AB264" i="1"/>
  <c r="AF264" i="1" s="1"/>
  <c r="AA264" i="1"/>
  <c r="AB260" i="1"/>
  <c r="AF260" i="1" s="1"/>
  <c r="AA260" i="1"/>
  <c r="AB258" i="1"/>
  <c r="AF258" i="1" s="1"/>
  <c r="AA258" i="1"/>
  <c r="AB257" i="1"/>
  <c r="AF257" i="1" s="1"/>
  <c r="AA257" i="1"/>
  <c r="AE257" i="1" s="1"/>
  <c r="AY250" i="1"/>
  <c r="AB250" i="1"/>
  <c r="AF250" i="1" s="1"/>
  <c r="AA250" i="1"/>
  <c r="AE250" i="1" s="1"/>
  <c r="AM249" i="1"/>
  <c r="AO249" i="1" s="1"/>
  <c r="AI249" i="1"/>
  <c r="AB249" i="1"/>
  <c r="AF249" i="1" s="1"/>
  <c r="AA249" i="1"/>
  <c r="AE249" i="1" s="1"/>
  <c r="AM248" i="1"/>
  <c r="AO248" i="1" s="1"/>
  <c r="AI248" i="1"/>
  <c r="AB248" i="1"/>
  <c r="AF248" i="1" s="1"/>
  <c r="AA248" i="1"/>
  <c r="U248" i="1" s="1"/>
  <c r="AI243" i="1"/>
  <c r="AB243" i="1"/>
  <c r="AF243" i="1" s="1"/>
  <c r="AA243" i="1"/>
  <c r="U243" i="1" s="1"/>
  <c r="AI242" i="1"/>
  <c r="AB242" i="1"/>
  <c r="AF242" i="1" s="1"/>
  <c r="AA242" i="1"/>
  <c r="AI241" i="1"/>
  <c r="AB241" i="1"/>
  <c r="AF241" i="1" s="1"/>
  <c r="AA241" i="1"/>
  <c r="AE241" i="1" s="1"/>
  <c r="AI240" i="1"/>
  <c r="AB240" i="1"/>
  <c r="AF240" i="1" s="1"/>
  <c r="AA240" i="1"/>
  <c r="AE240" i="1" s="1"/>
  <c r="AB237" i="1"/>
  <c r="AF237" i="1" s="1"/>
  <c r="AA237" i="1"/>
  <c r="U237" i="1" s="1"/>
  <c r="AB236" i="1"/>
  <c r="AF236" i="1" s="1"/>
  <c r="AA236" i="1"/>
  <c r="AB235" i="1"/>
  <c r="AF235" i="1" s="1"/>
  <c r="AA235" i="1"/>
  <c r="AB231" i="1"/>
  <c r="AF231" i="1" s="1"/>
  <c r="AA231" i="1"/>
  <c r="U231" i="1" s="1"/>
  <c r="AB225" i="1"/>
  <c r="AF225" i="1" s="1"/>
  <c r="AA225" i="1"/>
  <c r="U225" i="1" s="1"/>
  <c r="AB224" i="1"/>
  <c r="AF224" i="1" s="1"/>
  <c r="AA224" i="1"/>
  <c r="AE224" i="1" s="1"/>
  <c r="AW124" i="1"/>
  <c r="AG124" i="1" s="1"/>
  <c r="AY127" i="1"/>
  <c r="AY126" i="1"/>
  <c r="AY128" i="1"/>
  <c r="AY180" i="1"/>
  <c r="AY181" i="1"/>
  <c r="AY182" i="1"/>
  <c r="AY183" i="1"/>
  <c r="AY184" i="1"/>
  <c r="AY179" i="1"/>
  <c r="AW200" i="1"/>
  <c r="AY200" i="1" s="1"/>
  <c r="AY203" i="1"/>
  <c r="AY202" i="1"/>
  <c r="AI164" i="1"/>
  <c r="AB164" i="1"/>
  <c r="AF164" i="1" s="1"/>
  <c r="AA164" i="1"/>
  <c r="AE164" i="1" s="1"/>
  <c r="AI163" i="1"/>
  <c r="AB163" i="1"/>
  <c r="AF163" i="1" s="1"/>
  <c r="AA163" i="1"/>
  <c r="AI162" i="1"/>
  <c r="AB162" i="1"/>
  <c r="AF162" i="1" s="1"/>
  <c r="AA162" i="1"/>
  <c r="AE162" i="1" s="1"/>
  <c r="AI161" i="1"/>
  <c r="AB161" i="1"/>
  <c r="AF161" i="1" s="1"/>
  <c r="AA161" i="1"/>
  <c r="U161" i="1" s="1"/>
  <c r="AK148" i="1"/>
  <c r="AB6" i="1"/>
  <c r="AF6" i="1" s="1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D1" i="2"/>
  <c r="AY161" i="1"/>
  <c r="AY162" i="1"/>
  <c r="AY163" i="1"/>
  <c r="AY164" i="1"/>
  <c r="AB221" i="1"/>
  <c r="AF221" i="1" s="1"/>
  <c r="AA221" i="1"/>
  <c r="AB217" i="1"/>
  <c r="AF217" i="1" s="1"/>
  <c r="AA217" i="1"/>
  <c r="AE217" i="1" s="1"/>
  <c r="AB215" i="1"/>
  <c r="AF215" i="1" s="1"/>
  <c r="AA215" i="1"/>
  <c r="AB211" i="1"/>
  <c r="AF211" i="1" s="1"/>
  <c r="AA211" i="1"/>
  <c r="U211" i="1" s="1"/>
  <c r="AB204" i="1"/>
  <c r="AF204" i="1" s="1"/>
  <c r="AA204" i="1"/>
  <c r="AB201" i="1"/>
  <c r="AF201" i="1" s="1"/>
  <c r="AA201" i="1"/>
  <c r="AE201" i="1" s="1"/>
  <c r="AI199" i="1"/>
  <c r="AB199" i="1"/>
  <c r="AF199" i="1" s="1"/>
  <c r="AA199" i="1"/>
  <c r="U199" i="1" s="1"/>
  <c r="AI198" i="1"/>
  <c r="AB198" i="1"/>
  <c r="AF198" i="1" s="1"/>
  <c r="AA198" i="1"/>
  <c r="U198" i="1" s="1"/>
  <c r="AI197" i="1"/>
  <c r="AB197" i="1"/>
  <c r="AF197" i="1" s="1"/>
  <c r="AA197" i="1"/>
  <c r="AI196" i="1"/>
  <c r="AB196" i="1"/>
  <c r="AF196" i="1" s="1"/>
  <c r="AA196" i="1"/>
  <c r="AE196" i="1" s="1"/>
  <c r="AB194" i="1"/>
  <c r="AF194" i="1" s="1"/>
  <c r="AA194" i="1"/>
  <c r="AI193" i="1"/>
  <c r="AB193" i="1"/>
  <c r="AF193" i="1" s="1"/>
  <c r="AA193" i="1"/>
  <c r="AE193" i="1" s="1"/>
  <c r="AI192" i="1"/>
  <c r="AB192" i="1"/>
  <c r="AF192" i="1" s="1"/>
  <c r="AA192" i="1"/>
  <c r="U192" i="1" s="1"/>
  <c r="AB185" i="1"/>
  <c r="AF185" i="1" s="1"/>
  <c r="AA185" i="1"/>
  <c r="AE185" i="1" s="1"/>
  <c r="AI178" i="1"/>
  <c r="AB178" i="1"/>
  <c r="AF178" i="1" s="1"/>
  <c r="AA178" i="1"/>
  <c r="U178" i="1" s="1"/>
  <c r="AI177" i="1"/>
  <c r="AB177" i="1"/>
  <c r="AF177" i="1" s="1"/>
  <c r="AA177" i="1"/>
  <c r="U177" i="1" s="1"/>
  <c r="AY176" i="1"/>
  <c r="AM176" i="1"/>
  <c r="AI176" i="1"/>
  <c r="AB176" i="1"/>
  <c r="AF176" i="1" s="1"/>
  <c r="AA176" i="1"/>
  <c r="AE176" i="1" s="1"/>
  <c r="AY175" i="1"/>
  <c r="AM175" i="1"/>
  <c r="AI175" i="1"/>
  <c r="AB175" i="1"/>
  <c r="AF175" i="1" s="1"/>
  <c r="AA175" i="1"/>
  <c r="AY174" i="1"/>
  <c r="AM174" i="1"/>
  <c r="AI174" i="1"/>
  <c r="AB174" i="1"/>
  <c r="AF174" i="1" s="1"/>
  <c r="AA174" i="1"/>
  <c r="AE174" i="1" s="1"/>
  <c r="AY173" i="1"/>
  <c r="AI173" i="1"/>
  <c r="AB173" i="1"/>
  <c r="AF173" i="1" s="1"/>
  <c r="AA173" i="1"/>
  <c r="AE173" i="1" s="1"/>
  <c r="AY172" i="1"/>
  <c r="AM172" i="1"/>
  <c r="AI172" i="1"/>
  <c r="AB172" i="1"/>
  <c r="AF172" i="1" s="1"/>
  <c r="AA172" i="1"/>
  <c r="AE172" i="1" s="1"/>
  <c r="AY171" i="1"/>
  <c r="AM171" i="1"/>
  <c r="AI171" i="1"/>
  <c r="AB171" i="1"/>
  <c r="AF171" i="1" s="1"/>
  <c r="AA171" i="1"/>
  <c r="U171" i="1" s="1"/>
  <c r="AY170" i="1"/>
  <c r="AM170" i="1"/>
  <c r="AI170" i="1"/>
  <c r="AB170" i="1"/>
  <c r="AF170" i="1" s="1"/>
  <c r="AA170" i="1"/>
  <c r="AE170" i="1" s="1"/>
  <c r="AY169" i="1"/>
  <c r="AM169" i="1"/>
  <c r="AI169" i="1"/>
  <c r="AB169" i="1"/>
  <c r="AF169" i="1" s="1"/>
  <c r="AA169" i="1"/>
  <c r="U169" i="1" s="1"/>
  <c r="AY168" i="1"/>
  <c r="AM168" i="1"/>
  <c r="AI168" i="1"/>
  <c r="AB168" i="1"/>
  <c r="AF168" i="1" s="1"/>
  <c r="AA168" i="1"/>
  <c r="AE168" i="1" s="1"/>
  <c r="AY167" i="1"/>
  <c r="AM167" i="1"/>
  <c r="AI167" i="1"/>
  <c r="AB167" i="1"/>
  <c r="AF167" i="1" s="1"/>
  <c r="AA167" i="1"/>
  <c r="AE167" i="1" s="1"/>
  <c r="AY166" i="1"/>
  <c r="AM166" i="1"/>
  <c r="AI166" i="1"/>
  <c r="AB166" i="1"/>
  <c r="AF166" i="1" s="1"/>
  <c r="AA166" i="1"/>
  <c r="U166" i="1" s="1"/>
  <c r="AY165" i="1"/>
  <c r="AM165" i="1"/>
  <c r="AI165" i="1"/>
  <c r="AB165" i="1"/>
  <c r="AF165" i="1" s="1"/>
  <c r="AA165" i="1"/>
  <c r="AI160" i="1"/>
  <c r="AB160" i="1"/>
  <c r="AF160" i="1" s="1"/>
  <c r="AA160" i="1"/>
  <c r="AI159" i="1"/>
  <c r="AB159" i="1"/>
  <c r="AF159" i="1" s="1"/>
  <c r="AA159" i="1"/>
  <c r="AE159" i="1" s="1"/>
  <c r="AI158" i="1"/>
  <c r="AB158" i="1"/>
  <c r="AF158" i="1" s="1"/>
  <c r="AA158" i="1"/>
  <c r="U158" i="1" s="1"/>
  <c r="AI157" i="1"/>
  <c r="AB157" i="1"/>
  <c r="AF157" i="1" s="1"/>
  <c r="AA157" i="1"/>
  <c r="U157" i="1" s="1"/>
  <c r="AI156" i="1"/>
  <c r="AB156" i="1"/>
  <c r="AF156" i="1" s="1"/>
  <c r="AA156" i="1"/>
  <c r="AE156" i="1" s="1"/>
  <c r="AI150" i="1"/>
  <c r="AB150" i="1"/>
  <c r="AF150" i="1" s="1"/>
  <c r="AA150" i="1"/>
  <c r="U150" i="1" s="1"/>
  <c r="AI149" i="1"/>
  <c r="AB149" i="1"/>
  <c r="AF149" i="1" s="1"/>
  <c r="AA149" i="1"/>
  <c r="AE149" i="1" s="1"/>
  <c r="AI148" i="1"/>
  <c r="AB148" i="1"/>
  <c r="AF148" i="1" s="1"/>
  <c r="AA148" i="1"/>
  <c r="U148" i="1" s="1"/>
  <c r="AI147" i="1"/>
  <c r="AB147" i="1"/>
  <c r="AF147" i="1" s="1"/>
  <c r="AA147" i="1"/>
  <c r="AI146" i="1"/>
  <c r="AB146" i="1"/>
  <c r="AF146" i="1" s="1"/>
  <c r="AA146" i="1"/>
  <c r="U146" i="1" s="1"/>
  <c r="AI145" i="1"/>
  <c r="AB145" i="1"/>
  <c r="AF145" i="1" s="1"/>
  <c r="AA145" i="1"/>
  <c r="U145" i="1" s="1"/>
  <c r="AI144" i="1"/>
  <c r="AB144" i="1"/>
  <c r="AF144" i="1" s="1"/>
  <c r="AA144" i="1"/>
  <c r="AE144" i="1" s="1"/>
  <c r="AK142" i="1"/>
  <c r="AI142" i="1"/>
  <c r="AB142" i="1"/>
  <c r="AF142" i="1" s="1"/>
  <c r="AA142" i="1"/>
  <c r="AK141" i="1"/>
  <c r="AI141" i="1"/>
  <c r="AB141" i="1"/>
  <c r="AF141" i="1" s="1"/>
  <c r="AA141" i="1"/>
  <c r="AK140" i="1"/>
  <c r="AI140" i="1"/>
  <c r="AB140" i="1"/>
  <c r="AF140" i="1" s="1"/>
  <c r="AA140" i="1"/>
  <c r="AE140" i="1" s="1"/>
  <c r="AK139" i="1"/>
  <c r="AI139" i="1"/>
  <c r="AB139" i="1"/>
  <c r="AF139" i="1" s="1"/>
  <c r="AA139" i="1"/>
  <c r="AK138" i="1"/>
  <c r="AI138" i="1"/>
  <c r="AB138" i="1"/>
  <c r="AF138" i="1" s="1"/>
  <c r="AA138" i="1"/>
  <c r="AE138" i="1" s="1"/>
  <c r="AH137" i="1"/>
  <c r="AB137" i="1"/>
  <c r="AF137" i="1" s="1"/>
  <c r="AA137" i="1"/>
  <c r="AI136" i="1"/>
  <c r="AB136" i="1"/>
  <c r="AF136" i="1" s="1"/>
  <c r="AA136" i="1"/>
  <c r="AE136" i="1" s="1"/>
  <c r="AI135" i="1"/>
  <c r="AB135" i="1"/>
  <c r="AF135" i="1" s="1"/>
  <c r="AA135" i="1"/>
  <c r="AI134" i="1"/>
  <c r="AB134" i="1"/>
  <c r="AF134" i="1" s="1"/>
  <c r="AA134" i="1"/>
  <c r="AI133" i="1"/>
  <c r="AB133" i="1"/>
  <c r="AF133" i="1" s="1"/>
  <c r="AA133" i="1"/>
  <c r="AI132" i="1"/>
  <c r="AB132" i="1"/>
  <c r="AF132" i="1" s="1"/>
  <c r="AA132" i="1"/>
  <c r="AI131" i="1"/>
  <c r="AB131" i="1"/>
  <c r="AF131" i="1" s="1"/>
  <c r="AA131" i="1"/>
  <c r="AI130" i="1"/>
  <c r="AB130" i="1"/>
  <c r="AF130" i="1" s="1"/>
  <c r="AA130" i="1"/>
  <c r="AI129" i="1"/>
  <c r="AB129" i="1"/>
  <c r="AF129" i="1" s="1"/>
  <c r="AA129" i="1"/>
  <c r="AE129" i="1" s="1"/>
  <c r="AI124" i="1"/>
  <c r="AB124" i="1"/>
  <c r="AF124" i="1" s="1"/>
  <c r="AA124" i="1"/>
  <c r="AE124" i="1" s="1"/>
  <c r="AW123" i="1"/>
  <c r="AG123" i="1" s="1"/>
  <c r="AT123" i="1"/>
  <c r="AB123" i="1"/>
  <c r="AF123" i="1" s="1"/>
  <c r="AA123" i="1"/>
  <c r="AI122" i="1"/>
  <c r="AB122" i="1"/>
  <c r="AF122" i="1" s="1"/>
  <c r="AA122" i="1"/>
  <c r="U122" i="1" s="1"/>
  <c r="AI121" i="1"/>
  <c r="AB121" i="1"/>
  <c r="AF121" i="1" s="1"/>
  <c r="AA121" i="1"/>
  <c r="U121" i="1" s="1"/>
  <c r="AI120" i="1"/>
  <c r="AB120" i="1"/>
  <c r="AF120" i="1" s="1"/>
  <c r="AA120" i="1"/>
  <c r="AI119" i="1"/>
  <c r="AB119" i="1"/>
  <c r="AF119" i="1" s="1"/>
  <c r="AA119" i="1"/>
  <c r="AE119" i="1" s="1"/>
  <c r="AI118" i="1"/>
  <c r="AB118" i="1"/>
  <c r="AF118" i="1" s="1"/>
  <c r="AA118" i="1"/>
  <c r="AY117" i="1"/>
  <c r="AJ117" i="1"/>
  <c r="AI117" i="1"/>
  <c r="AB117" i="1"/>
  <c r="AF117" i="1" s="1"/>
  <c r="AA117" i="1"/>
  <c r="AI116" i="1"/>
  <c r="AB116" i="1"/>
  <c r="AF116" i="1" s="1"/>
  <c r="AA116" i="1"/>
  <c r="U116" i="1" s="1"/>
  <c r="D116" i="1"/>
  <c r="AY115" i="1"/>
  <c r="AM115" i="1"/>
  <c r="AI115" i="1"/>
  <c r="AE115" i="1"/>
  <c r="AB115" i="1"/>
  <c r="AF115" i="1" s="1"/>
  <c r="AA115" i="1"/>
  <c r="U115" i="1" s="1"/>
  <c r="AY114" i="1"/>
  <c r="AM114" i="1"/>
  <c r="AI114" i="1"/>
  <c r="AE114" i="1"/>
  <c r="AB114" i="1"/>
  <c r="AF114" i="1" s="1"/>
  <c r="AA114" i="1"/>
  <c r="U114" i="1" s="1"/>
  <c r="AY113" i="1"/>
  <c r="AM113" i="1"/>
  <c r="AI113" i="1"/>
  <c r="AE113" i="1"/>
  <c r="AB113" i="1"/>
  <c r="AF113" i="1" s="1"/>
  <c r="AA113" i="1"/>
  <c r="U113" i="1" s="1"/>
  <c r="AY112" i="1"/>
  <c r="AM112" i="1"/>
  <c r="AI112" i="1"/>
  <c r="AE112" i="1"/>
  <c r="AB112" i="1"/>
  <c r="AF112" i="1" s="1"/>
  <c r="AA112" i="1"/>
  <c r="U112" i="1" s="1"/>
  <c r="AY111" i="1"/>
  <c r="AM111" i="1"/>
  <c r="AI111" i="1"/>
  <c r="AE111" i="1"/>
  <c r="AB111" i="1"/>
  <c r="AF111" i="1" s="1"/>
  <c r="AA111" i="1"/>
  <c r="U111" i="1" s="1"/>
  <c r="AY110" i="1"/>
  <c r="AM110" i="1"/>
  <c r="AI110" i="1"/>
  <c r="AE110" i="1"/>
  <c r="AB110" i="1"/>
  <c r="AF110" i="1" s="1"/>
  <c r="AA110" i="1"/>
  <c r="U110" i="1" s="1"/>
  <c r="AY109" i="1"/>
  <c r="AM109" i="1"/>
  <c r="AI109" i="1"/>
  <c r="AE109" i="1"/>
  <c r="AB109" i="1"/>
  <c r="AF109" i="1" s="1"/>
  <c r="AA109" i="1"/>
  <c r="U109" i="1" s="1"/>
  <c r="AY108" i="1"/>
  <c r="AI108" i="1"/>
  <c r="AB108" i="1"/>
  <c r="AF108" i="1" s="1"/>
  <c r="AA108" i="1"/>
  <c r="AE108" i="1" s="1"/>
  <c r="AY107" i="1"/>
  <c r="AI107" i="1"/>
  <c r="AB107" i="1"/>
  <c r="AF107" i="1" s="1"/>
  <c r="AA107" i="1"/>
  <c r="U107" i="1" s="1"/>
  <c r="AY106" i="1"/>
  <c r="AI106" i="1"/>
  <c r="AB106" i="1"/>
  <c r="AF106" i="1" s="1"/>
  <c r="AA106" i="1"/>
  <c r="AE106" i="1" s="1"/>
  <c r="AY105" i="1"/>
  <c r="AJ105" i="1"/>
  <c r="AI105" i="1"/>
  <c r="AB105" i="1"/>
  <c r="AF105" i="1" s="1"/>
  <c r="AA105" i="1"/>
  <c r="AY104" i="1"/>
  <c r="AJ104" i="1"/>
  <c r="AI104" i="1"/>
  <c r="AB104" i="1"/>
  <c r="AF104" i="1" s="1"/>
  <c r="AA104" i="1"/>
  <c r="AE104" i="1" s="1"/>
  <c r="AM103" i="1"/>
  <c r="AK103" i="1"/>
  <c r="AI103" i="1"/>
  <c r="AB103" i="1"/>
  <c r="AF103" i="1" s="1"/>
  <c r="AA103" i="1"/>
  <c r="U103" i="1" s="1"/>
  <c r="AM102" i="1"/>
  <c r="AK102" i="1"/>
  <c r="AI102" i="1"/>
  <c r="AB102" i="1"/>
  <c r="AF102" i="1" s="1"/>
  <c r="AA102" i="1"/>
  <c r="AE102" i="1" s="1"/>
  <c r="AK101" i="1"/>
  <c r="AI101" i="1"/>
  <c r="AB101" i="1"/>
  <c r="AF101" i="1" s="1"/>
  <c r="AA101" i="1"/>
  <c r="U101" i="1" s="1"/>
  <c r="AW100" i="1"/>
  <c r="AK100" i="1"/>
  <c r="AI100" i="1"/>
  <c r="AB100" i="1"/>
  <c r="AF100" i="1" s="1"/>
  <c r="AA100" i="1"/>
  <c r="U100" i="1" s="1"/>
  <c r="AY99" i="1"/>
  <c r="AK99" i="1"/>
  <c r="AI99" i="1"/>
  <c r="AB99" i="1"/>
  <c r="AF99" i="1" s="1"/>
  <c r="AA99" i="1"/>
  <c r="AY98" i="1"/>
  <c r="AK98" i="1"/>
  <c r="AI98" i="1"/>
  <c r="AB98" i="1"/>
  <c r="AF98" i="1" s="1"/>
  <c r="AA98" i="1"/>
  <c r="AY97" i="1"/>
  <c r="AK97" i="1"/>
  <c r="AI97" i="1"/>
  <c r="AB97" i="1"/>
  <c r="AF97" i="1" s="1"/>
  <c r="AA97" i="1"/>
  <c r="U97" i="1" s="1"/>
  <c r="AY96" i="1"/>
  <c r="AK96" i="1"/>
  <c r="AI96" i="1"/>
  <c r="AB96" i="1"/>
  <c r="AF96" i="1" s="1"/>
  <c r="AA96" i="1"/>
  <c r="AY95" i="1"/>
  <c r="AK95" i="1"/>
  <c r="AI95" i="1"/>
  <c r="AB95" i="1"/>
  <c r="AF95" i="1" s="1"/>
  <c r="AA95" i="1"/>
  <c r="U95" i="1" s="1"/>
  <c r="AY94" i="1"/>
  <c r="AK94" i="1"/>
  <c r="AI94" i="1"/>
  <c r="AB94" i="1"/>
  <c r="AF94" i="1" s="1"/>
  <c r="AA94" i="1"/>
  <c r="AE94" i="1" s="1"/>
  <c r="AY93" i="1"/>
  <c r="AK93" i="1"/>
  <c r="AI93" i="1"/>
  <c r="AB93" i="1"/>
  <c r="AF93" i="1" s="1"/>
  <c r="AA93" i="1"/>
  <c r="AY92" i="1"/>
  <c r="AK92" i="1"/>
  <c r="AI92" i="1"/>
  <c r="AB92" i="1"/>
  <c r="AF92" i="1" s="1"/>
  <c r="AA92" i="1"/>
  <c r="AE92" i="1" s="1"/>
  <c r="AK91" i="1"/>
  <c r="AI91" i="1"/>
  <c r="AB91" i="1"/>
  <c r="AF91" i="1" s="1"/>
  <c r="AA91" i="1"/>
  <c r="U91" i="1" s="1"/>
  <c r="AK90" i="1"/>
  <c r="AI90" i="1"/>
  <c r="AB90" i="1"/>
  <c r="AF90" i="1" s="1"/>
  <c r="AA90" i="1"/>
  <c r="U90" i="1" s="1"/>
  <c r="AK89" i="1"/>
  <c r="AI89" i="1"/>
  <c r="AB89" i="1"/>
  <c r="AF89" i="1" s="1"/>
  <c r="AA89" i="1"/>
  <c r="AK88" i="1"/>
  <c r="AI88" i="1"/>
  <c r="AB88" i="1"/>
  <c r="AF88" i="1" s="1"/>
  <c r="AA88" i="1"/>
  <c r="AE88" i="1" s="1"/>
  <c r="AK87" i="1"/>
  <c r="AI87" i="1"/>
  <c r="AB87" i="1"/>
  <c r="AF87" i="1" s="1"/>
  <c r="AA87" i="1"/>
  <c r="AY86" i="1"/>
  <c r="AI86" i="1"/>
  <c r="AB86" i="1"/>
  <c r="AF86" i="1" s="1"/>
  <c r="AA86" i="1"/>
  <c r="U86" i="1" s="1"/>
  <c r="AY85" i="1"/>
  <c r="AI85" i="1"/>
  <c r="AB85" i="1"/>
  <c r="AF85" i="1" s="1"/>
  <c r="AA85" i="1"/>
  <c r="AE85" i="1" s="1"/>
  <c r="AY84" i="1"/>
  <c r="AI84" i="1"/>
  <c r="AB84" i="1"/>
  <c r="AF84" i="1" s="1"/>
  <c r="AA84" i="1"/>
  <c r="AE84" i="1" s="1"/>
  <c r="AY83" i="1"/>
  <c r="AT83" i="1"/>
  <c r="AI83" i="1"/>
  <c r="AB83" i="1"/>
  <c r="AF83" i="1" s="1"/>
  <c r="AA83" i="1"/>
  <c r="AY81" i="1"/>
  <c r="AI81" i="1"/>
  <c r="AB81" i="1"/>
  <c r="AF81" i="1" s="1"/>
  <c r="AA81" i="1"/>
  <c r="U81" i="1" s="1"/>
  <c r="AY80" i="1"/>
  <c r="AI80" i="1"/>
  <c r="AB80" i="1"/>
  <c r="AA80" i="1"/>
  <c r="U80" i="1" s="1"/>
  <c r="AY79" i="1"/>
  <c r="AI79" i="1"/>
  <c r="AB79" i="1"/>
  <c r="AA79" i="1"/>
  <c r="U79" i="1" s="1"/>
  <c r="AY78" i="1"/>
  <c r="AI78" i="1"/>
  <c r="AB78" i="1"/>
  <c r="AA78" i="1"/>
  <c r="U78" i="1" s="1"/>
  <c r="AB77" i="1"/>
  <c r="AA77" i="1"/>
  <c r="U77" i="1" s="1"/>
  <c r="AY76" i="1"/>
  <c r="AE76" i="1"/>
  <c r="AB76" i="1"/>
  <c r="AF76" i="1" s="1"/>
  <c r="AA76" i="1"/>
  <c r="U76" i="1" s="1"/>
  <c r="AY75" i="1"/>
  <c r="AE75" i="1"/>
  <c r="AB75" i="1"/>
  <c r="AF75" i="1" s="1"/>
  <c r="AA75" i="1"/>
  <c r="U75" i="1" s="1"/>
  <c r="AY74" i="1"/>
  <c r="AB74" i="1"/>
  <c r="AF74" i="1" s="1"/>
  <c r="AA74" i="1"/>
  <c r="AY73" i="1"/>
  <c r="AB73" i="1"/>
  <c r="AF73" i="1" s="1"/>
  <c r="AA73" i="1"/>
  <c r="AY72" i="1"/>
  <c r="AB72" i="1"/>
  <c r="AF72" i="1" s="1"/>
  <c r="AA72" i="1"/>
  <c r="U72" i="1" s="1"/>
  <c r="AY71" i="1"/>
  <c r="AB71" i="1"/>
  <c r="AF71" i="1" s="1"/>
  <c r="AA71" i="1"/>
  <c r="U71" i="1" s="1"/>
  <c r="AY70" i="1"/>
  <c r="AI70" i="1"/>
  <c r="AB70" i="1"/>
  <c r="AF70" i="1" s="1"/>
  <c r="AA70" i="1"/>
  <c r="U70" i="1" s="1"/>
  <c r="AY69" i="1"/>
  <c r="AI69" i="1"/>
  <c r="AB69" i="1"/>
  <c r="AF69" i="1" s="1"/>
  <c r="AA69" i="1"/>
  <c r="U69" i="1" s="1"/>
  <c r="AY68" i="1"/>
  <c r="AI68" i="1"/>
  <c r="AB68" i="1"/>
  <c r="AF68" i="1" s="1"/>
  <c r="AA68" i="1"/>
  <c r="U68" i="1" s="1"/>
  <c r="AY67" i="1"/>
  <c r="AI67" i="1"/>
  <c r="AB67" i="1"/>
  <c r="AF67" i="1" s="1"/>
  <c r="AA67" i="1"/>
  <c r="U67" i="1" s="1"/>
  <c r="AY66" i="1"/>
  <c r="AI66" i="1"/>
  <c r="AB66" i="1"/>
  <c r="AA66" i="1"/>
  <c r="U66" i="1" s="1"/>
  <c r="AY65" i="1"/>
  <c r="AI65" i="1"/>
  <c r="AE65" i="1"/>
  <c r="AB65" i="1"/>
  <c r="AF65" i="1" s="1"/>
  <c r="AA65" i="1"/>
  <c r="U65" i="1" s="1"/>
  <c r="AY64" i="1"/>
  <c r="AI64" i="1"/>
  <c r="AE64" i="1"/>
  <c r="AB64" i="1"/>
  <c r="AF64" i="1" s="1"/>
  <c r="AA64" i="1"/>
  <c r="U64" i="1" s="1"/>
  <c r="AY63" i="1"/>
  <c r="AI63" i="1"/>
  <c r="AE63" i="1"/>
  <c r="AB63" i="1"/>
  <c r="AF63" i="1" s="1"/>
  <c r="AA63" i="1"/>
  <c r="U63" i="1" s="1"/>
  <c r="AY62" i="1"/>
  <c r="AI62" i="1"/>
  <c r="AE62" i="1"/>
  <c r="AB62" i="1"/>
  <c r="AF62" i="1" s="1"/>
  <c r="AA62" i="1"/>
  <c r="U62" i="1" s="1"/>
  <c r="AY61" i="1"/>
  <c r="AI61" i="1"/>
  <c r="AE61" i="1"/>
  <c r="AB61" i="1"/>
  <c r="AF61" i="1" s="1"/>
  <c r="AA61" i="1"/>
  <c r="U61" i="1" s="1"/>
  <c r="AY60" i="1"/>
  <c r="AI60" i="1"/>
  <c r="AE60" i="1"/>
  <c r="AB60" i="1"/>
  <c r="AF60" i="1" s="1"/>
  <c r="AA60" i="1"/>
  <c r="U60" i="1" s="1"/>
  <c r="AY59" i="1"/>
  <c r="AI59" i="1"/>
  <c r="AE59" i="1"/>
  <c r="AB59" i="1"/>
  <c r="AF59" i="1" s="1"/>
  <c r="AA59" i="1"/>
  <c r="U59" i="1" s="1"/>
  <c r="AY58" i="1"/>
  <c r="AI58" i="1"/>
  <c r="AE58" i="1"/>
  <c r="AB58" i="1"/>
  <c r="AF58" i="1" s="1"/>
  <c r="AA58" i="1"/>
  <c r="U58" i="1" s="1"/>
  <c r="AY57" i="1"/>
  <c r="AI57" i="1"/>
  <c r="AE57" i="1"/>
  <c r="AB57" i="1"/>
  <c r="AF57" i="1" s="1"/>
  <c r="AA57" i="1"/>
  <c r="U57" i="1" s="1"/>
  <c r="AY56" i="1"/>
  <c r="AI56" i="1"/>
  <c r="AB56" i="1"/>
  <c r="AF56" i="1" s="1"/>
  <c r="AA56" i="1"/>
  <c r="AY55" i="1"/>
  <c r="AI55" i="1"/>
  <c r="AB55" i="1"/>
  <c r="AA55" i="1"/>
  <c r="AE55" i="1" s="1"/>
  <c r="AY54" i="1"/>
  <c r="AI54" i="1"/>
  <c r="AB54" i="1"/>
  <c r="AA54" i="1"/>
  <c r="U54" i="1" s="1"/>
  <c r="AY53" i="1"/>
  <c r="AI53" i="1"/>
  <c r="AB53" i="1"/>
  <c r="AA53" i="1"/>
  <c r="U53" i="1" s="1"/>
  <c r="AY52" i="1"/>
  <c r="AI52" i="1"/>
  <c r="AB52" i="1"/>
  <c r="AF52" i="1" s="1"/>
  <c r="AA52" i="1"/>
  <c r="AE52" i="1" s="1"/>
  <c r="AY51" i="1"/>
  <c r="AI51" i="1"/>
  <c r="AB51" i="1"/>
  <c r="AA51" i="1"/>
  <c r="AE51" i="1" s="1"/>
  <c r="AY50" i="1"/>
  <c r="AI50" i="1"/>
  <c r="AB50" i="1"/>
  <c r="AA50" i="1"/>
  <c r="AY49" i="1"/>
  <c r="AI49" i="1"/>
  <c r="AB49" i="1"/>
  <c r="AA49" i="1"/>
  <c r="AE49" i="1" s="1"/>
  <c r="AY48" i="1"/>
  <c r="AI48" i="1"/>
  <c r="AB48" i="1"/>
  <c r="AA48" i="1"/>
  <c r="AY47" i="1"/>
  <c r="AI47" i="1"/>
  <c r="AB47" i="1"/>
  <c r="AA47" i="1"/>
  <c r="U47" i="1" s="1"/>
  <c r="AY46" i="1"/>
  <c r="AI46" i="1"/>
  <c r="AB46" i="1"/>
  <c r="AA46" i="1"/>
  <c r="U46" i="1" s="1"/>
  <c r="AY45" i="1"/>
  <c r="AI45" i="1"/>
  <c r="AB45" i="1"/>
  <c r="AF45" i="1" s="1"/>
  <c r="AA45" i="1"/>
  <c r="U45" i="1" s="1"/>
  <c r="AY44" i="1"/>
  <c r="AI44" i="1"/>
  <c r="AB44" i="1"/>
  <c r="AF44" i="1" s="1"/>
  <c r="AA44" i="1"/>
  <c r="AY43" i="1"/>
  <c r="AI43" i="1"/>
  <c r="AB43" i="1"/>
  <c r="AF43" i="1" s="1"/>
  <c r="AA43" i="1"/>
  <c r="AY42" i="1"/>
  <c r="AI42" i="1"/>
  <c r="AB42" i="1"/>
  <c r="AF42" i="1" s="1"/>
  <c r="AA42" i="1"/>
  <c r="AE42" i="1" s="1"/>
  <c r="AY41" i="1"/>
  <c r="AI41" i="1"/>
  <c r="AB41" i="1"/>
  <c r="AF41" i="1" s="1"/>
  <c r="AA41" i="1"/>
  <c r="AY40" i="1"/>
  <c r="AI40" i="1"/>
  <c r="AB40" i="1"/>
  <c r="AF40" i="1" s="1"/>
  <c r="AA40" i="1"/>
  <c r="AE40" i="1" s="1"/>
  <c r="AY39" i="1"/>
  <c r="AI39" i="1"/>
  <c r="AB39" i="1"/>
  <c r="AF39" i="1" s="1"/>
  <c r="AA39" i="1"/>
  <c r="AY38" i="1"/>
  <c r="AI38" i="1"/>
  <c r="AB38" i="1"/>
  <c r="AF38" i="1" s="1"/>
  <c r="AA38" i="1"/>
  <c r="U38" i="1" s="1"/>
  <c r="AY37" i="1"/>
  <c r="AI37" i="1"/>
  <c r="AB37" i="1"/>
  <c r="AF37" i="1" s="1"/>
  <c r="AA37" i="1"/>
  <c r="AY36" i="1"/>
  <c r="AK36" i="1"/>
  <c r="AI36" i="1"/>
  <c r="AB36" i="1"/>
  <c r="AF36" i="1" s="1"/>
  <c r="AA36" i="1"/>
  <c r="AY35" i="1"/>
  <c r="AI35" i="1"/>
  <c r="AB35" i="1"/>
  <c r="AF35" i="1" s="1"/>
  <c r="AA35" i="1"/>
  <c r="AY34" i="1"/>
  <c r="AI34" i="1"/>
  <c r="AB34" i="1"/>
  <c r="AF34" i="1" s="1"/>
  <c r="AA34" i="1"/>
  <c r="U34" i="1" s="1"/>
  <c r="AY33" i="1"/>
  <c r="AI33" i="1"/>
  <c r="AB33" i="1"/>
  <c r="AF33" i="1" s="1"/>
  <c r="AA33" i="1"/>
  <c r="AE33" i="1" s="1"/>
  <c r="AY32" i="1"/>
  <c r="AK32" i="1"/>
  <c r="AI32" i="1"/>
  <c r="AB32" i="1"/>
  <c r="AF32" i="1" s="1"/>
  <c r="AA32" i="1"/>
  <c r="AE32" i="1" s="1"/>
  <c r="AY31" i="1"/>
  <c r="AK31" i="1"/>
  <c r="AI31" i="1"/>
  <c r="AB31" i="1"/>
  <c r="AF31" i="1" s="1"/>
  <c r="AA31" i="1"/>
  <c r="U31" i="1" s="1"/>
  <c r="AY30" i="1"/>
  <c r="AK30" i="1"/>
  <c r="AI30" i="1"/>
  <c r="AE30" i="1"/>
  <c r="AB30" i="1"/>
  <c r="AF30" i="1" s="1"/>
  <c r="AA30" i="1"/>
  <c r="U30" i="1" s="1"/>
  <c r="AY29" i="1"/>
  <c r="AK29" i="1"/>
  <c r="AI29" i="1"/>
  <c r="AB29" i="1"/>
  <c r="AF29" i="1" s="1"/>
  <c r="AA29" i="1"/>
  <c r="U29" i="1" s="1"/>
  <c r="AY28" i="1"/>
  <c r="AK28" i="1"/>
  <c r="AI28" i="1"/>
  <c r="AB28" i="1"/>
  <c r="AF28" i="1" s="1"/>
  <c r="AA28" i="1"/>
  <c r="AW27" i="1"/>
  <c r="AH27" i="1"/>
  <c r="AI27" i="1" s="1"/>
  <c r="AB27" i="1"/>
  <c r="AF27" i="1" s="1"/>
  <c r="AA27" i="1"/>
  <c r="D27" i="1"/>
  <c r="AW26" i="1"/>
  <c r="AH26" i="1"/>
  <c r="AI26" i="1" s="1"/>
  <c r="AB26" i="1"/>
  <c r="AA26" i="1"/>
  <c r="U26" i="1" s="1"/>
  <c r="D26" i="1"/>
  <c r="AW25" i="1"/>
  <c r="AH25" i="1"/>
  <c r="AI25" i="1" s="1"/>
  <c r="AB25" i="1"/>
  <c r="AA25" i="1"/>
  <c r="U25" i="1" s="1"/>
  <c r="D25" i="1"/>
  <c r="AW24" i="1"/>
  <c r="AG24" i="1" s="1"/>
  <c r="AH24" i="1"/>
  <c r="AB24" i="1"/>
  <c r="AA24" i="1"/>
  <c r="U24" i="1" s="1"/>
  <c r="AW23" i="1"/>
  <c r="AY23" i="1" s="1"/>
  <c r="AH23" i="1"/>
  <c r="AI23" i="1" s="1"/>
  <c r="AB23" i="1"/>
  <c r="AA23" i="1"/>
  <c r="U23" i="1" s="1"/>
  <c r="D23" i="1"/>
  <c r="AY22" i="1"/>
  <c r="AB22" i="1"/>
  <c r="AF22" i="1" s="1"/>
  <c r="AA22" i="1"/>
  <c r="AE22" i="1" s="1"/>
  <c r="AY21" i="1"/>
  <c r="AI21" i="1"/>
  <c r="AB21" i="1"/>
  <c r="AF21" i="1" s="1"/>
  <c r="AA21" i="1"/>
  <c r="U21" i="1" s="1"/>
  <c r="AY20" i="1"/>
  <c r="AI20" i="1"/>
  <c r="AB20" i="1"/>
  <c r="AF20" i="1" s="1"/>
  <c r="AA20" i="1"/>
  <c r="U20" i="1" s="1"/>
  <c r="AY19" i="1"/>
  <c r="AI19" i="1"/>
  <c r="AB19" i="1"/>
  <c r="AF19" i="1" s="1"/>
  <c r="AA19" i="1"/>
  <c r="AE19" i="1" s="1"/>
  <c r="AY18" i="1"/>
  <c r="AI18" i="1"/>
  <c r="AB18" i="1"/>
  <c r="AF18" i="1" s="1"/>
  <c r="AA18" i="1"/>
  <c r="U18" i="1" s="1"/>
  <c r="AY17" i="1"/>
  <c r="AX17" i="1"/>
  <c r="AI17" i="1"/>
  <c r="AB17" i="1"/>
  <c r="AF17" i="1" s="1"/>
  <c r="AA17" i="1"/>
  <c r="AE17" i="1" s="1"/>
  <c r="D17" i="1"/>
  <c r="AY16" i="1"/>
  <c r="AI16" i="1"/>
  <c r="AB16" i="1"/>
  <c r="AF16" i="1" s="1"/>
  <c r="AA16" i="1"/>
  <c r="D16" i="1"/>
  <c r="AY15" i="1"/>
  <c r="AX15" i="1"/>
  <c r="AI15" i="1"/>
  <c r="AB15" i="1"/>
  <c r="AA15" i="1"/>
  <c r="U15" i="1" s="1"/>
  <c r="AY14" i="1"/>
  <c r="AX14" i="1"/>
  <c r="AI14" i="1"/>
  <c r="AB14" i="1"/>
  <c r="AF14" i="1" s="1"/>
  <c r="AA14" i="1"/>
  <c r="AY13" i="1"/>
  <c r="AX13" i="1"/>
  <c r="AI13" i="1"/>
  <c r="AB13" i="1"/>
  <c r="AA13" i="1"/>
  <c r="U13" i="1" s="1"/>
  <c r="AY12" i="1"/>
  <c r="AX12" i="1"/>
  <c r="AI12" i="1"/>
  <c r="AB12" i="1"/>
  <c r="AA12" i="1"/>
  <c r="U12" i="1" s="1"/>
  <c r="D12" i="1"/>
  <c r="AY11" i="1"/>
  <c r="AX11" i="1"/>
  <c r="AI11" i="1"/>
  <c r="AB11" i="1"/>
  <c r="AA11" i="1"/>
  <c r="U11" i="1" s="1"/>
  <c r="AY10" i="1"/>
  <c r="AX10" i="1"/>
  <c r="AI10" i="1"/>
  <c r="AB10" i="1"/>
  <c r="AA10" i="1"/>
  <c r="U10" i="1" s="1"/>
  <c r="AY9" i="1"/>
  <c r="AX9" i="1"/>
  <c r="AI9" i="1"/>
  <c r="AB9" i="1"/>
  <c r="AF9" i="1" s="1"/>
  <c r="AA9" i="1"/>
  <c r="AY8" i="1"/>
  <c r="AX8" i="1"/>
  <c r="AI8" i="1"/>
  <c r="AB8" i="1"/>
  <c r="AA8" i="1"/>
  <c r="AE8" i="1" s="1"/>
  <c r="AY7" i="1"/>
  <c r="AX7" i="1"/>
  <c r="AI7" i="1"/>
  <c r="AB7" i="1"/>
  <c r="AA7" i="1"/>
  <c r="AY6" i="1"/>
  <c r="AI6" i="1"/>
  <c r="AG6" i="1"/>
  <c r="AY5" i="1"/>
  <c r="AI5" i="1"/>
  <c r="AB5" i="1"/>
  <c r="AA5" i="1"/>
  <c r="U5" i="1" s="1"/>
  <c r="D5" i="1"/>
  <c r="AY101" i="1"/>
  <c r="AY178" i="1"/>
  <c r="AY192" i="1"/>
  <c r="AY193" i="1"/>
  <c r="AY199" i="1"/>
  <c r="AY135" i="1"/>
  <c r="AY177" i="1"/>
  <c r="AY198" i="1"/>
  <c r="AW201" i="1"/>
  <c r="AG201" i="1" s="1"/>
  <c r="AI185" i="1"/>
  <c r="AY185" i="1"/>
  <c r="AY119" i="1"/>
  <c r="AY87" i="1"/>
  <c r="AY121" i="1"/>
  <c r="AY88" i="1"/>
  <c r="AY89" i="1"/>
  <c r="AY90" i="1"/>
  <c r="AY91" i="1"/>
  <c r="AY129" i="1"/>
  <c r="AY130" i="1"/>
  <c r="AY131" i="1"/>
  <c r="AY132" i="1"/>
  <c r="AY133" i="1"/>
  <c r="AW134" i="1"/>
  <c r="AY134" i="1" s="1"/>
  <c r="AY118" i="1"/>
  <c r="AY120" i="1"/>
  <c r="AY122" i="1"/>
  <c r="AY144" i="1"/>
  <c r="AY145" i="1"/>
  <c r="AY146" i="1"/>
  <c r="AY147" i="1"/>
  <c r="AY156" i="1"/>
  <c r="AY157" i="1"/>
  <c r="AY158" i="1"/>
  <c r="AY159" i="1"/>
  <c r="AY160" i="1"/>
  <c r="AY136" i="1"/>
  <c r="AY140" i="1"/>
  <c r="AY149" i="1"/>
  <c r="AY197" i="1"/>
  <c r="AY150" i="1"/>
  <c r="AY148" i="1"/>
  <c r="AY102" i="1"/>
  <c r="AY103" i="1"/>
  <c r="AY142" i="1"/>
  <c r="AY139" i="1"/>
  <c r="AY116" i="1"/>
  <c r="AY141" i="1"/>
  <c r="AY138" i="1"/>
  <c r="AT185" i="1"/>
  <c r="V614" i="1"/>
  <c r="V610" i="1"/>
  <c r="V660" i="1"/>
  <c r="V713" i="1"/>
  <c r="V719" i="1"/>
  <c r="V747" i="1"/>
  <c r="V744" i="1"/>
  <c r="V631" i="1"/>
  <c r="V630" i="1"/>
  <c r="V664" i="1"/>
  <c r="V666" i="1"/>
  <c r="V663" i="1"/>
  <c r="V537" i="1"/>
  <c r="V526" i="1"/>
  <c r="V524" i="1"/>
  <c r="V522" i="1"/>
  <c r="V525" i="1"/>
  <c r="V523" i="1"/>
  <c r="V536" i="1"/>
  <c r="V532" i="1"/>
  <c r="V566" i="1"/>
  <c r="V580" i="1"/>
  <c r="V579" i="1"/>
  <c r="C1" i="2"/>
  <c r="V588" i="1"/>
  <c r="V552" i="1"/>
  <c r="V499" i="1"/>
  <c r="V517" i="1"/>
  <c r="V509" i="1"/>
  <c r="V512" i="1"/>
  <c r="I5" i="2"/>
  <c r="V521" i="1"/>
  <c r="V424" i="1"/>
  <c r="V420" i="1"/>
  <c r="V421" i="1"/>
  <c r="V425" i="1"/>
  <c r="V422" i="1"/>
  <c r="V423" i="1"/>
  <c r="V418" i="1"/>
  <c r="V419" i="1"/>
  <c r="I7" i="2"/>
  <c r="V432" i="1"/>
  <c r="V433" i="1"/>
  <c r="V431" i="1"/>
  <c r="I9" i="2"/>
  <c r="I11" i="2"/>
  <c r="V375" i="1"/>
  <c r="I13" i="2"/>
  <c r="I15" i="2"/>
  <c r="I17" i="2"/>
  <c r="I19" i="2"/>
  <c r="V293" i="1"/>
  <c r="I21" i="2"/>
  <c r="V42" i="1"/>
  <c r="V202" i="1"/>
  <c r="V360" i="1"/>
  <c r="V457" i="1"/>
  <c r="V322" i="1"/>
  <c r="I4" i="2"/>
  <c r="O5" i="3"/>
  <c r="O3" i="3"/>
  <c r="O4" i="3"/>
  <c r="O2" i="3"/>
  <c r="I6" i="2"/>
  <c r="V428" i="1"/>
  <c r="V429" i="1"/>
  <c r="V430" i="1"/>
  <c r="I8" i="2"/>
  <c r="I10" i="2"/>
  <c r="I12" i="2"/>
  <c r="I14" i="2"/>
  <c r="I16" i="2"/>
  <c r="I18" i="2"/>
  <c r="I20" i="2"/>
  <c r="V306" i="1"/>
  <c r="V330" i="1"/>
  <c r="N4" i="3"/>
  <c r="N2" i="3"/>
  <c r="N3" i="3"/>
  <c r="N5" i="3"/>
  <c r="V327" i="1"/>
  <c r="V395" i="1"/>
  <c r="V87" i="1"/>
  <c r="V6" i="1"/>
  <c r="V136" i="1"/>
  <c r="V98" i="1"/>
  <c r="AY354" i="1"/>
  <c r="AG378" i="1"/>
  <c r="AY347" i="1"/>
  <c r="AG347" i="1"/>
  <c r="AY379" i="1"/>
  <c r="AG379" i="1"/>
  <c r="AY377" i="1"/>
  <c r="AG377" i="1"/>
  <c r="AY398" i="1"/>
  <c r="AG398" i="1"/>
  <c r="AY355" i="1"/>
  <c r="AG355" i="1"/>
  <c r="AY344" i="1"/>
  <c r="AG344" i="1"/>
  <c r="AY237" i="1"/>
  <c r="AG237" i="1"/>
  <c r="AY382" i="1"/>
  <c r="AG382" i="1"/>
  <c r="AY387" i="1"/>
  <c r="AY389" i="1"/>
  <c r="AG389" i="1"/>
  <c r="AY353" i="1"/>
  <c r="AG353" i="1"/>
  <c r="AY334" i="1"/>
  <c r="AG334" i="1"/>
  <c r="AY346" i="1"/>
  <c r="AG346" i="1"/>
  <c r="AY345" i="1"/>
  <c r="AG345" i="1"/>
  <c r="AY388" i="1"/>
  <c r="AG388" i="1"/>
  <c r="AY363" i="1"/>
  <c r="AG363" i="1"/>
  <c r="AY332" i="1"/>
  <c r="AG332" i="1"/>
  <c r="AY383" i="1"/>
  <c r="AG383" i="1"/>
  <c r="AY195" i="1"/>
  <c r="AY194" i="1"/>
  <c r="AY152" i="1"/>
  <c r="AY241" i="1"/>
  <c r="AY231" i="1"/>
  <c r="AY242" i="1"/>
  <c r="AY226" i="1"/>
  <c r="AY228" i="1"/>
  <c r="AY229" i="1"/>
  <c r="AY230" i="1"/>
  <c r="AY257" i="1"/>
  <c r="AY259" i="1"/>
  <c r="AY253" i="1"/>
  <c r="AW218" i="1"/>
  <c r="AG218" i="1" s="1"/>
  <c r="AY251" i="1"/>
  <c r="AY222" i="1"/>
  <c r="AY155" i="1"/>
  <c r="AT215" i="1"/>
  <c r="AY154" i="1"/>
  <c r="AY206" i="1"/>
  <c r="AT187" i="1"/>
  <c r="AY208" i="1"/>
  <c r="AY204" i="1"/>
  <c r="AY212" i="1"/>
  <c r="AY209" i="1"/>
  <c r="AY211" i="1"/>
  <c r="AY260" i="1"/>
  <c r="AY227" i="1"/>
  <c r="AY258" i="1"/>
  <c r="AY210" i="1"/>
  <c r="AY190" i="1"/>
  <c r="AY280" i="1"/>
  <c r="AY221" i="1"/>
  <c r="V259" i="1"/>
  <c r="AY205" i="1"/>
  <c r="AY281" i="1"/>
  <c r="AY279" i="1"/>
  <c r="AW217" i="1"/>
  <c r="AG217" i="1" s="1"/>
  <c r="AY292" i="1"/>
  <c r="T5" i="3"/>
  <c r="T3" i="3"/>
  <c r="T4" i="3"/>
  <c r="T2" i="3"/>
  <c r="AG354" i="1"/>
  <c r="AY269" i="1"/>
  <c r="AG269" i="1"/>
  <c r="AY236" i="1"/>
  <c r="AG236" i="1"/>
  <c r="AY267" i="1"/>
  <c r="AG267" i="1"/>
  <c r="AY301" i="1"/>
  <c r="AG301" i="1"/>
  <c r="AY321" i="1"/>
  <c r="AG321" i="1"/>
  <c r="AY207" i="1"/>
  <c r="AG207" i="1"/>
  <c r="AY278" i="1"/>
  <c r="AG278" i="1"/>
  <c r="AY265" i="1"/>
  <c r="AG265" i="1"/>
  <c r="AY268" i="1"/>
  <c r="AG268" i="1"/>
  <c r="AY239" i="1"/>
  <c r="AG239" i="1"/>
  <c r="AY403" i="1"/>
  <c r="AG403" i="1"/>
  <c r="AY266" i="1"/>
  <c r="AG266" i="1"/>
  <c r="AY288" i="1"/>
  <c r="AG288" i="1"/>
  <c r="AY333" i="1"/>
  <c r="AG333" i="1"/>
  <c r="AY238" i="1"/>
  <c r="AG238" i="1"/>
  <c r="AY235" i="1"/>
  <c r="AG235" i="1"/>
  <c r="AY225" i="1"/>
  <c r="AY224" i="1"/>
  <c r="AY264" i="1"/>
  <c r="AG264" i="1"/>
  <c r="AY240" i="1"/>
  <c r="AG240" i="1"/>
  <c r="AY538" i="1"/>
  <c r="AS663" i="1"/>
  <c r="AW663" i="1" s="1"/>
  <c r="AG521" i="1"/>
  <c r="AG532" i="1"/>
  <c r="AX532" i="1"/>
  <c r="AT641" i="1"/>
  <c r="AE715" i="1"/>
  <c r="U715" i="1"/>
  <c r="AX551" i="1"/>
  <c r="AY551" i="1"/>
  <c r="AS606" i="1"/>
  <c r="AW606" i="1" s="1"/>
  <c r="AX606" i="1" s="1"/>
  <c r="AG551" i="1"/>
  <c r="AG567" i="1"/>
  <c r="AC665" i="1"/>
  <c r="AT632" i="1"/>
  <c r="AG526" i="1"/>
  <c r="AT640" i="1"/>
  <c r="AS666" i="1"/>
  <c r="AW666" i="1" s="1"/>
  <c r="AX666" i="1" s="1"/>
  <c r="AT585" i="1"/>
  <c r="AI24" i="1"/>
  <c r="AT642" i="1"/>
  <c r="AX531" i="1"/>
  <c r="AY531" i="1"/>
  <c r="U580" i="1"/>
  <c r="AM580" i="1"/>
  <c r="AO580" i="1" s="1"/>
  <c r="AG527" i="1"/>
  <c r="AY565" i="1"/>
  <c r="AG538" i="1"/>
  <c r="AX538" i="1"/>
  <c r="AY545" i="1"/>
  <c r="AX545" i="1"/>
  <c r="AG566" i="1"/>
  <c r="AX566" i="1"/>
  <c r="AS664" i="1"/>
  <c r="AW664" i="1" s="1"/>
  <c r="AX664" i="1" s="1"/>
  <c r="AT710" i="1"/>
  <c r="AG522" i="1"/>
  <c r="AS605" i="1"/>
  <c r="AW605" i="1" s="1"/>
  <c r="AT605" i="1"/>
  <c r="AE580" i="1"/>
  <c r="AT604" i="1"/>
  <c r="AG525" i="1"/>
  <c r="AY525" i="1"/>
  <c r="AW660" i="1"/>
  <c r="AG660" i="1" s="1"/>
  <c r="AT711" i="1"/>
  <c r="AF715" i="1"/>
  <c r="AD715" i="1"/>
  <c r="AG533" i="1"/>
  <c r="AX535" i="1"/>
  <c r="AX534" i="1"/>
  <c r="AG534" i="1"/>
  <c r="AM665" i="1"/>
  <c r="AO665" i="1" s="1"/>
  <c r="U665" i="1"/>
  <c r="AS584" i="1"/>
  <c r="AW584" i="1" s="1"/>
  <c r="AG584" i="1" s="1"/>
  <c r="AE657" i="1"/>
  <c r="U657" i="1"/>
  <c r="AC657" i="1"/>
  <c r="AG536" i="1"/>
  <c r="AX536" i="1"/>
  <c r="AY567" i="1"/>
  <c r="AQ662" i="1"/>
  <c r="AR662" i="1" s="1"/>
  <c r="AS662" i="1"/>
  <c r="AW662" i="1" s="1"/>
  <c r="AX662" i="1" s="1"/>
  <c r="AT662" i="1"/>
  <c r="AM715" i="1"/>
  <c r="AO715" i="1" s="1"/>
  <c r="AC715" i="1"/>
  <c r="AG565" i="1"/>
  <c r="AT664" i="1"/>
  <c r="AS708" i="1"/>
  <c r="AW708" i="1" s="1"/>
  <c r="AG708" i="1" s="1"/>
  <c r="AT708" i="1"/>
  <c r="AQ585" i="1"/>
  <c r="AU585" i="1" s="1"/>
  <c r="AS585" i="1"/>
  <c r="AW585" i="1" s="1"/>
  <c r="AY585" i="1" s="1"/>
  <c r="AS709" i="1"/>
  <c r="AW709" i="1" s="1"/>
  <c r="AG709" i="1" s="1"/>
  <c r="AT709" i="1"/>
  <c r="AQ665" i="1"/>
  <c r="AR665" i="1" s="1"/>
  <c r="AT665" i="1"/>
  <c r="AS665" i="1"/>
  <c r="AW665" i="1" s="1"/>
  <c r="AX665" i="1" s="1"/>
  <c r="AT712" i="1"/>
  <c r="AT666" i="1"/>
  <c r="AS581" i="1"/>
  <c r="AW581" i="1" s="1"/>
  <c r="AG581" i="1" s="1"/>
  <c r="AT581" i="1"/>
  <c r="AY751" i="1"/>
  <c r="AQ587" i="1"/>
  <c r="AS587" i="1"/>
  <c r="AW587" i="1" s="1"/>
  <c r="AQ581" i="1"/>
  <c r="AQ583" i="1"/>
  <c r="AR583" i="1" s="1"/>
  <c r="AV583" i="1" s="1"/>
  <c r="AT583" i="1"/>
  <c r="AS583" i="1"/>
  <c r="AW583" i="1" s="1"/>
  <c r="AR752" i="1"/>
  <c r="AV752" i="1" s="1"/>
  <c r="AQ733" i="1"/>
  <c r="AU733" i="1" s="1"/>
  <c r="AT754" i="1" l="1"/>
  <c r="AG647" i="1"/>
  <c r="AE726" i="1"/>
  <c r="AF709" i="1"/>
  <c r="AR581" i="1"/>
  <c r="AV581" i="1" s="1"/>
  <c r="AU581" i="1"/>
  <c r="AY587" i="1"/>
  <c r="AX587" i="1"/>
  <c r="AR587" i="1"/>
  <c r="AV587" i="1" s="1"/>
  <c r="AU587" i="1"/>
  <c r="AS600" i="1"/>
  <c r="AW600" i="1" s="1"/>
  <c r="AG600" i="1" s="1"/>
  <c r="AG603" i="1"/>
  <c r="AF666" i="1"/>
  <c r="V95" i="1"/>
  <c r="AD726" i="1"/>
  <c r="V18" i="1"/>
  <c r="V72" i="1"/>
  <c r="V183" i="1"/>
  <c r="AY506" i="1"/>
  <c r="AE596" i="1"/>
  <c r="AF714" i="1"/>
  <c r="V409" i="1"/>
  <c r="V80" i="1"/>
  <c r="V20" i="1"/>
  <c r="V459" i="1"/>
  <c r="V463" i="1"/>
  <c r="V114" i="1"/>
  <c r="V394" i="1"/>
  <c r="V461" i="1"/>
  <c r="V465" i="1"/>
  <c r="V469" i="1"/>
  <c r="V66" i="1"/>
  <c r="V500" i="1"/>
  <c r="V97" i="1"/>
  <c r="V655" i="1"/>
  <c r="AS750" i="1"/>
  <c r="AW750" i="1" s="1"/>
  <c r="AY750" i="1" s="1"/>
  <c r="U750" i="1"/>
  <c r="AT766" i="1"/>
  <c r="AE747" i="1"/>
  <c r="U521" i="1"/>
  <c r="V135" i="1"/>
  <c r="AS586" i="1"/>
  <c r="AW586" i="1" s="1"/>
  <c r="AD750" i="1"/>
  <c r="AG256" i="1"/>
  <c r="AT644" i="1"/>
  <c r="AE706" i="1"/>
  <c r="AX430" i="1"/>
  <c r="AG419" i="1"/>
  <c r="AY26" i="1"/>
  <c r="AQ728" i="1"/>
  <c r="AR728" i="1" s="1"/>
  <c r="AX426" i="1"/>
  <c r="AD579" i="1"/>
  <c r="V333" i="1"/>
  <c r="AT751" i="1"/>
  <c r="AY430" i="1"/>
  <c r="V56" i="1"/>
  <c r="AY25" i="1"/>
  <c r="AY27" i="1"/>
  <c r="AC622" i="1"/>
  <c r="AR707" i="1"/>
  <c r="AV707" i="1" s="1"/>
  <c r="AQ716" i="1"/>
  <c r="AR716" i="1" s="1"/>
  <c r="AV716" i="1" s="1"/>
  <c r="AE451" i="1"/>
  <c r="AG426" i="1"/>
  <c r="U570" i="1"/>
  <c r="AT553" i="1"/>
  <c r="AY603" i="1"/>
  <c r="AT716" i="1"/>
  <c r="AD710" i="1"/>
  <c r="AM624" i="1"/>
  <c r="AO624" i="1" s="1"/>
  <c r="AQ715" i="1"/>
  <c r="AR715" i="1" s="1"/>
  <c r="V254" i="1"/>
  <c r="V78" i="1"/>
  <c r="V12" i="1"/>
  <c r="V214" i="1"/>
  <c r="V250" i="1"/>
  <c r="V380" i="1"/>
  <c r="V453" i="1"/>
  <c r="V366" i="1"/>
  <c r="V335" i="1"/>
  <c r="V341" i="1"/>
  <c r="V296" i="1"/>
  <c r="V283" i="1"/>
  <c r="V475" i="1"/>
  <c r="V569" i="1"/>
  <c r="V374" i="1"/>
  <c r="V444" i="1"/>
  <c r="V347" i="1"/>
  <c r="V378" i="1"/>
  <c r="V298" i="1"/>
  <c r="V376" i="1"/>
  <c r="V442" i="1"/>
  <c r="V16" i="1"/>
  <c r="V483" i="1"/>
  <c r="V564" i="1"/>
  <c r="V558" i="1"/>
  <c r="V623" i="1"/>
  <c r="AU668" i="1"/>
  <c r="AQ586" i="1"/>
  <c r="U708" i="1"/>
  <c r="AY553" i="1"/>
  <c r="U624" i="1"/>
  <c r="AM706" i="1"/>
  <c r="AO706" i="1" s="1"/>
  <c r="AY201" i="1"/>
  <c r="AG553" i="1"/>
  <c r="AE624" i="1"/>
  <c r="V158" i="1"/>
  <c r="V502" i="1"/>
  <c r="V379" i="1"/>
  <c r="V368" i="1"/>
  <c r="V234" i="1"/>
  <c r="V285" i="1"/>
  <c r="V74" i="1"/>
  <c r="V107" i="1"/>
  <c r="V571" i="1"/>
  <c r="V345" i="1"/>
  <c r="V352" i="1"/>
  <c r="V91" i="1"/>
  <c r="V561" i="1"/>
  <c r="V89" i="1"/>
  <c r="V652" i="1"/>
  <c r="V595" i="1"/>
  <c r="V543" i="1"/>
  <c r="AC428" i="1"/>
  <c r="AS721" i="1"/>
  <c r="AW721" i="1" s="1"/>
  <c r="AY721" i="1" s="1"/>
  <c r="AS456" i="1"/>
  <c r="AW456" i="1" s="1"/>
  <c r="AY456" i="1" s="1"/>
  <c r="AU670" i="1"/>
  <c r="AF711" i="1"/>
  <c r="AF708" i="1"/>
  <c r="AT745" i="1"/>
  <c r="AD488" i="1"/>
  <c r="AD452" i="1"/>
  <c r="AG515" i="1"/>
  <c r="U727" i="1"/>
  <c r="AC726" i="1"/>
  <c r="AT728" i="1"/>
  <c r="AQ751" i="1"/>
  <c r="AR751" i="1" s="1"/>
  <c r="AM727" i="1"/>
  <c r="AO727" i="1" s="1"/>
  <c r="U556" i="1"/>
  <c r="AG352" i="1"/>
  <c r="AT749" i="1"/>
  <c r="AY505" i="1"/>
  <c r="AF744" i="1"/>
  <c r="AC707" i="1"/>
  <c r="AG663" i="1"/>
  <c r="AX663" i="1"/>
  <c r="AE420" i="1"/>
  <c r="V178" i="1"/>
  <c r="V10" i="1"/>
  <c r="V62" i="1"/>
  <c r="V113" i="1"/>
  <c r="V501" i="1"/>
  <c r="V365" i="1"/>
  <c r="V233" i="1"/>
  <c r="AQ718" i="1"/>
  <c r="AU718" i="1" s="1"/>
  <c r="AT730" i="1"/>
  <c r="AS730" i="1"/>
  <c r="AW730" i="1" s="1"/>
  <c r="AG730" i="1" s="1"/>
  <c r="AS729" i="1"/>
  <c r="AW729" i="1" s="1"/>
  <c r="AX729" i="1" s="1"/>
  <c r="AY653" i="1"/>
  <c r="AE727" i="1"/>
  <c r="AQ719" i="1"/>
  <c r="AR719" i="1" s="1"/>
  <c r="AF728" i="1"/>
  <c r="AE622" i="1"/>
  <c r="U452" i="1"/>
  <c r="AM452" i="1"/>
  <c r="AO452" i="1" s="1"/>
  <c r="AC596" i="1"/>
  <c r="AT634" i="1"/>
  <c r="AE728" i="1"/>
  <c r="AS714" i="1"/>
  <c r="AW714" i="1" s="1"/>
  <c r="AY714" i="1" s="1"/>
  <c r="AS719" i="1"/>
  <c r="AW719" i="1" s="1"/>
  <c r="AY719" i="1" s="1"/>
  <c r="AS744" i="1"/>
  <c r="AW744" i="1" s="1"/>
  <c r="AG744" i="1" s="1"/>
  <c r="AC728" i="1"/>
  <c r="AG421" i="1"/>
  <c r="AT620" i="1"/>
  <c r="AU706" i="1"/>
  <c r="U664" i="1"/>
  <c r="AF746" i="1"/>
  <c r="AD622" i="1"/>
  <c r="AD766" i="1"/>
  <c r="U239" i="1"/>
  <c r="AY458" i="1"/>
  <c r="V126" i="1"/>
  <c r="V225" i="1"/>
  <c r="V92" i="1"/>
  <c r="V104" i="1"/>
  <c r="AE750" i="1"/>
  <c r="AY409" i="1"/>
  <c r="V527" i="1"/>
  <c r="AQ753" i="1"/>
  <c r="AU753" i="1" s="1"/>
  <c r="AT752" i="1"/>
  <c r="AF749" i="1"/>
  <c r="AF765" i="1"/>
  <c r="V403" i="1"/>
  <c r="AG644" i="1"/>
  <c r="AX641" i="1"/>
  <c r="AG641" i="1"/>
  <c r="AX638" i="1"/>
  <c r="AG637" i="1"/>
  <c r="AX634" i="1"/>
  <c r="AE732" i="1"/>
  <c r="AY507" i="1"/>
  <c r="V582" i="1"/>
  <c r="AG640" i="1"/>
  <c r="AX637" i="1"/>
  <c r="AG636" i="1"/>
  <c r="AX633" i="1"/>
  <c r="V179" i="1"/>
  <c r="V265" i="1"/>
  <c r="V362" i="1"/>
  <c r="V240" i="1"/>
  <c r="V218" i="1"/>
  <c r="V185" i="1"/>
  <c r="AG643" i="1"/>
  <c r="AX640" i="1"/>
  <c r="AG639" i="1"/>
  <c r="AX636" i="1"/>
  <c r="AG635" i="1"/>
  <c r="AX632" i="1"/>
  <c r="AG646" i="1"/>
  <c r="AX643" i="1"/>
  <c r="AG642" i="1"/>
  <c r="AX642" i="1"/>
  <c r="AX639" i="1"/>
  <c r="AG638" i="1"/>
  <c r="AX635" i="1"/>
  <c r="AG634" i="1"/>
  <c r="AX631" i="1"/>
  <c r="AY707" i="1"/>
  <c r="AG707" i="1"/>
  <c r="AX707" i="1"/>
  <c r="AM521" i="1"/>
  <c r="AO521" i="1" s="1"/>
  <c r="AT732" i="1"/>
  <c r="U751" i="1"/>
  <c r="AE150" i="1"/>
  <c r="AC578" i="1"/>
  <c r="V161" i="1"/>
  <c r="V282" i="1"/>
  <c r="V377" i="1"/>
  <c r="V426" i="1"/>
  <c r="V264" i="1"/>
  <c r="V39" i="1"/>
  <c r="V471" i="1"/>
  <c r="V70" i="1"/>
  <c r="V219" i="1"/>
  <c r="AC674" i="1"/>
  <c r="AQ766" i="1"/>
  <c r="AR766" i="1" s="1"/>
  <c r="AM556" i="1"/>
  <c r="AY503" i="1"/>
  <c r="AQ732" i="1"/>
  <c r="AU732" i="1" s="1"/>
  <c r="AC751" i="1"/>
  <c r="AE712" i="1"/>
  <c r="AC746" i="1"/>
  <c r="AF664" i="1"/>
  <c r="AD662" i="1"/>
  <c r="AG517" i="1"/>
  <c r="AE751" i="1"/>
  <c r="AG420" i="1"/>
  <c r="AS620" i="1"/>
  <c r="AW620" i="1" s="1"/>
  <c r="AG620" i="1" s="1"/>
  <c r="AC536" i="1"/>
  <c r="AE578" i="1"/>
  <c r="U712" i="1"/>
  <c r="V51" i="1"/>
  <c r="V90" i="1"/>
  <c r="V102" i="1"/>
  <c r="V546" i="1"/>
  <c r="V534" i="1"/>
  <c r="V596" i="1"/>
  <c r="AS727" i="1"/>
  <c r="AW727" i="1" s="1"/>
  <c r="AY727" i="1" s="1"/>
  <c r="AG200" i="1"/>
  <c r="AC664" i="1"/>
  <c r="AT619" i="1"/>
  <c r="AG424" i="1"/>
  <c r="AC747" i="1"/>
  <c r="U451" i="1"/>
  <c r="V67" i="1"/>
  <c r="V160" i="1"/>
  <c r="V54" i="1"/>
  <c r="V29" i="1"/>
  <c r="V415" i="1"/>
  <c r="V173" i="1"/>
  <c r="V359" i="1"/>
  <c r="V387" i="1"/>
  <c r="V321" i="1"/>
  <c r="AM726" i="1"/>
  <c r="AO726" i="1" s="1"/>
  <c r="AD727" i="1"/>
  <c r="AE521" i="1"/>
  <c r="AD706" i="1"/>
  <c r="AY428" i="1"/>
  <c r="AS718" i="1"/>
  <c r="AW718" i="1" s="1"/>
  <c r="AY718" i="1" s="1"/>
  <c r="AM451" i="1"/>
  <c r="AO451" i="1" s="1"/>
  <c r="U746" i="1"/>
  <c r="AG134" i="1"/>
  <c r="AF510" i="1"/>
  <c r="AF713" i="1"/>
  <c r="AE664" i="1"/>
  <c r="AD637" i="1"/>
  <c r="AS752" i="1"/>
  <c r="AW752" i="1" s="1"/>
  <c r="AF624" i="1"/>
  <c r="AC745" i="1"/>
  <c r="AE744" i="1"/>
  <c r="AF748" i="1"/>
  <c r="U238" i="1"/>
  <c r="U578" i="1"/>
  <c r="V492" i="1"/>
  <c r="V493" i="1"/>
  <c r="V354" i="1"/>
  <c r="V715" i="1"/>
  <c r="AM651" i="1"/>
  <c r="AO651" i="1" s="1"/>
  <c r="AG598" i="1"/>
  <c r="AT684" i="1"/>
  <c r="U542" i="1"/>
  <c r="AD634" i="1"/>
  <c r="AE372" i="1"/>
  <c r="AE439" i="1"/>
  <c r="AD660" i="1"/>
  <c r="AE189" i="1"/>
  <c r="U572" i="1"/>
  <c r="U249" i="1"/>
  <c r="AC642" i="1"/>
  <c r="AC617" i="1"/>
  <c r="U586" i="1"/>
  <c r="AD734" i="1"/>
  <c r="AF734" i="1"/>
  <c r="AS715" i="1"/>
  <c r="AW715" i="1" s="1"/>
  <c r="AG715" i="1" s="1"/>
  <c r="AY663" i="1"/>
  <c r="AF720" i="1"/>
  <c r="AG410" i="1"/>
  <c r="AC452" i="1"/>
  <c r="AT720" i="1"/>
  <c r="AY509" i="1"/>
  <c r="AY518" i="1"/>
  <c r="AF521" i="1"/>
  <c r="AD663" i="1"/>
  <c r="AD595" i="1"/>
  <c r="V267" i="1"/>
  <c r="V242" i="1"/>
  <c r="V9" i="1"/>
  <c r="V17" i="1"/>
  <c r="V45" i="1"/>
  <c r="V71" i="1"/>
  <c r="V84" i="1"/>
  <c r="V149" i="1"/>
  <c r="V168" i="1"/>
  <c r="V393" i="1"/>
  <c r="V275" i="1"/>
  <c r="V5" i="1"/>
  <c r="V77" i="1"/>
  <c r="V406" i="1"/>
  <c r="V508" i="1"/>
  <c r="V290" i="1"/>
  <c r="V272" i="1"/>
  <c r="V273" i="1"/>
  <c r="V447" i="1"/>
  <c r="V370" i="1"/>
  <c r="V232" i="1"/>
  <c r="V413" i="1"/>
  <c r="V640" i="1"/>
  <c r="V150" i="1"/>
  <c r="V256" i="1"/>
  <c r="V751" i="1"/>
  <c r="V644" i="1"/>
  <c r="V60" i="1"/>
  <c r="AE301" i="1"/>
  <c r="V188" i="1"/>
  <c r="V305" i="1"/>
  <c r="V169" i="1"/>
  <c r="U327" i="1"/>
  <c r="AM445" i="1"/>
  <c r="AO445" i="1" s="1"/>
  <c r="U445" i="1"/>
  <c r="AU716" i="1"/>
  <c r="AC542" i="1"/>
  <c r="U385" i="1"/>
  <c r="AY651" i="1"/>
  <c r="AM430" i="1"/>
  <c r="AO430" i="1" s="1"/>
  <c r="AF527" i="1"/>
  <c r="V237" i="1"/>
  <c r="V79" i="1"/>
  <c r="V100" i="1"/>
  <c r="V34" i="1"/>
  <c r="V488" i="1"/>
  <c r="V199" i="1"/>
  <c r="V445" i="1"/>
  <c r="V446" i="1"/>
  <c r="V372" i="1"/>
  <c r="V496" i="1"/>
  <c r="V30" i="1"/>
  <c r="V141" i="1"/>
  <c r="V563" i="1"/>
  <c r="V224" i="1"/>
  <c r="V217" i="1"/>
  <c r="V542" i="1"/>
  <c r="V64" i="1"/>
  <c r="V746" i="1"/>
  <c r="V410" i="1"/>
  <c r="V329" i="1"/>
  <c r="V212" i="1"/>
  <c r="V200" i="1"/>
  <c r="V57" i="1"/>
  <c r="V86" i="1"/>
  <c r="V130" i="1"/>
  <c r="V142" i="1"/>
  <c r="V221" i="1"/>
  <c r="V304" i="1"/>
  <c r="V289" i="1"/>
  <c r="V392" i="1"/>
  <c r="V277" i="1"/>
  <c r="V454" i="1"/>
  <c r="V449" i="1"/>
  <c r="V371" i="1"/>
  <c r="V364" i="1"/>
  <c r="V326" i="1"/>
  <c r="V412" i="1"/>
  <c r="V482" i="1"/>
  <c r="V541" i="1"/>
  <c r="V216" i="1"/>
  <c r="V127" i="1"/>
  <c r="V186" i="1"/>
  <c r="V279" i="1"/>
  <c r="V243" i="1"/>
  <c r="V166" i="1"/>
  <c r="V398" i="1"/>
  <c r="V300" i="1"/>
  <c r="V577" i="1"/>
  <c r="V383" i="1"/>
  <c r="V440" i="1"/>
  <c r="V435" i="1"/>
  <c r="V350" i="1"/>
  <c r="V331" i="1"/>
  <c r="V314" i="1"/>
  <c r="V450" i="1"/>
  <c r="V451" i="1"/>
  <c r="V332" i="1"/>
  <c r="V399" i="1"/>
  <c r="V438" i="1"/>
  <c r="V50" i="1"/>
  <c r="V549" i="1"/>
  <c r="V646" i="1"/>
  <c r="V529" i="1"/>
  <c r="V103" i="1"/>
  <c r="V638" i="1"/>
  <c r="V594" i="1"/>
  <c r="V165" i="1"/>
  <c r="V586" i="1"/>
  <c r="V624" i="1"/>
  <c r="V578" i="1"/>
  <c r="V38" i="1"/>
  <c r="V745" i="1"/>
  <c r="V105" i="1"/>
  <c r="V85" i="1"/>
  <c r="V146" i="1"/>
  <c r="V609" i="1"/>
  <c r="V635" i="1"/>
  <c r="AF428" i="1"/>
  <c r="AE330" i="1"/>
  <c r="AE72" i="1"/>
  <c r="U527" i="1"/>
  <c r="AF522" i="1"/>
  <c r="U398" i="1"/>
  <c r="AE487" i="1"/>
  <c r="U191" i="1"/>
  <c r="AC546" i="1"/>
  <c r="U646" i="1"/>
  <c r="AE31" i="1"/>
  <c r="AE95" i="1"/>
  <c r="AE350" i="1"/>
  <c r="AE344" i="1"/>
  <c r="AE399" i="1"/>
  <c r="AD700" i="1"/>
  <c r="AF704" i="1"/>
  <c r="AF688" i="1"/>
  <c r="AM492" i="1"/>
  <c r="AO492" i="1" s="1"/>
  <c r="AE472" i="1"/>
  <c r="AE116" i="1"/>
  <c r="AC573" i="1"/>
  <c r="AT676" i="1"/>
  <c r="AF683" i="1"/>
  <c r="U136" i="1"/>
  <c r="U371" i="1"/>
  <c r="U168" i="1"/>
  <c r="AC646" i="1"/>
  <c r="AF692" i="1"/>
  <c r="AE341" i="1"/>
  <c r="U119" i="1"/>
  <c r="AE438" i="1"/>
  <c r="U170" i="1"/>
  <c r="AE86" i="1"/>
  <c r="AD528" i="1"/>
  <c r="AF696" i="1"/>
  <c r="AS695" i="1"/>
  <c r="AW695" i="1" s="1"/>
  <c r="AX695" i="1" s="1"/>
  <c r="U322" i="1"/>
  <c r="U368" i="1"/>
  <c r="AF542" i="1"/>
  <c r="U32" i="1"/>
  <c r="AF563" i="1"/>
  <c r="AE155" i="1"/>
  <c r="AE20" i="1"/>
  <c r="V195" i="1"/>
  <c r="V133" i="1"/>
  <c r="AE9" i="1"/>
  <c r="U9" i="1"/>
  <c r="U55" i="1"/>
  <c r="AE121" i="1"/>
  <c r="V369" i="1"/>
  <c r="AF665" i="1"/>
  <c r="AE157" i="1"/>
  <c r="AM666" i="1"/>
  <c r="AO666" i="1" s="1"/>
  <c r="AE666" i="1"/>
  <c r="U666" i="1"/>
  <c r="V108" i="1"/>
  <c r="V194" i="1"/>
  <c r="V287" i="1"/>
  <c r="V355" i="1"/>
  <c r="AE18" i="1"/>
  <c r="V228" i="1"/>
  <c r="U50" i="1"/>
  <c r="AE50" i="1"/>
  <c r="AE204" i="1"/>
  <c r="U204" i="1"/>
  <c r="AE221" i="1"/>
  <c r="U221" i="1"/>
  <c r="AE388" i="1"/>
  <c r="U388" i="1"/>
  <c r="AC662" i="1"/>
  <c r="AM662" i="1"/>
  <c r="AO662" i="1" s="1"/>
  <c r="AE662" i="1"/>
  <c r="AA6" i="1"/>
  <c r="AE6" i="1" s="1"/>
  <c r="V464" i="1"/>
  <c r="V49" i="1"/>
  <c r="V452" i="1"/>
  <c r="V439" i="1"/>
  <c r="V155" i="1"/>
  <c r="AG513" i="1"/>
  <c r="AY513" i="1"/>
  <c r="AY564" i="1"/>
  <c r="AG564" i="1"/>
  <c r="AC553" i="1"/>
  <c r="AE553" i="1"/>
  <c r="AY604" i="1"/>
  <c r="AG604" i="1"/>
  <c r="AF612" i="1"/>
  <c r="AD612" i="1"/>
  <c r="AD723" i="1"/>
  <c r="AF723" i="1"/>
  <c r="V528" i="1"/>
  <c r="V538" i="1"/>
  <c r="AD593" i="1"/>
  <c r="AF593" i="1"/>
  <c r="AF731" i="1"/>
  <c r="AD731" i="1"/>
  <c r="AD576" i="1"/>
  <c r="AF576" i="1"/>
  <c r="AF508" i="1"/>
  <c r="AD508" i="1"/>
  <c r="AF578" i="1"/>
  <c r="AD578" i="1"/>
  <c r="V288" i="1"/>
  <c r="V7" i="1"/>
  <c r="V15" i="1"/>
  <c r="V33" i="1"/>
  <c r="V61" i="1"/>
  <c r="V22" i="1"/>
  <c r="V486" i="1"/>
  <c r="V236" i="1"/>
  <c r="V503" i="1"/>
  <c r="V487" i="1"/>
  <c r="V481" i="1"/>
  <c r="V478" i="1"/>
  <c r="V456" i="1"/>
  <c r="V437" i="1"/>
  <c r="V338" i="1"/>
  <c r="V324" i="1"/>
  <c r="V229" i="1"/>
  <c r="V213" i="1"/>
  <c r="V180" i="1"/>
  <c r="V189" i="1"/>
  <c r="V112" i="1"/>
  <c r="V148" i="1"/>
  <c r="V294" i="1"/>
  <c r="V400" i="1"/>
  <c r="V284" i="1"/>
  <c r="V474" i="1"/>
  <c r="V382" i="1"/>
  <c r="V311" i="1"/>
  <c r="V319" i="1"/>
  <c r="V316" i="1"/>
  <c r="V404" i="1"/>
  <c r="V262" i="1"/>
  <c r="V455" i="1"/>
  <c r="V334" i="1"/>
  <c r="V572" i="1"/>
  <c r="V441" i="1"/>
  <c r="V26" i="1"/>
  <c r="V58" i="1"/>
  <c r="V514" i="1"/>
  <c r="V706" i="1"/>
  <c r="V632" i="1"/>
  <c r="V645" i="1"/>
  <c r="V647" i="1"/>
  <c r="V119" i="1"/>
  <c r="V147" i="1"/>
  <c r="V24" i="1"/>
  <c r="V201" i="1"/>
  <c r="V707" i="1"/>
  <c r="V247" i="1"/>
  <c r="V598" i="1"/>
  <c r="V41" i="1"/>
  <c r="V544" i="1"/>
  <c r="V171" i="1"/>
  <c r="V241" i="1"/>
  <c r="V55" i="1"/>
  <c r="V73" i="1"/>
  <c r="V106" i="1"/>
  <c r="V192" i="1"/>
  <c r="V14" i="1"/>
  <c r="V139" i="1"/>
  <c r="V206" i="1"/>
  <c r="V152" i="1"/>
  <c r="V281" i="1"/>
  <c r="V164" i="1"/>
  <c r="V37" i="1"/>
  <c r="V65" i="1"/>
  <c r="V110" i="1"/>
  <c r="V122" i="1"/>
  <c r="V176" i="1"/>
  <c r="V222" i="1"/>
  <c r="V310" i="1"/>
  <c r="V309" i="1"/>
  <c r="V317" i="1"/>
  <c r="V397" i="1"/>
  <c r="V389" i="1"/>
  <c r="V261" i="1"/>
  <c r="V337" i="1"/>
  <c r="V343" i="1"/>
  <c r="V286" i="1"/>
  <c r="V665" i="1"/>
  <c r="V137" i="1"/>
  <c r="V184" i="1"/>
  <c r="V581" i="1"/>
  <c r="V68" i="1"/>
  <c r="V711" i="1"/>
  <c r="V193" i="1"/>
  <c r="V749" i="1"/>
  <c r="V629" i="1"/>
  <c r="V602" i="1"/>
  <c r="V712" i="1"/>
  <c r="V656" i="1"/>
  <c r="V658" i="1"/>
  <c r="V101" i="1"/>
  <c r="V93" i="1"/>
  <c r="AY100" i="1"/>
  <c r="AG100" i="1"/>
  <c r="U175" i="1"/>
  <c r="AE175" i="1"/>
  <c r="U275" i="1"/>
  <c r="AE275" i="1"/>
  <c r="U457" i="1"/>
  <c r="AE457" i="1"/>
  <c r="AD730" i="1"/>
  <c r="AF730" i="1"/>
  <c r="AE274" i="1"/>
  <c r="AE252" i="1"/>
  <c r="U185" i="1"/>
  <c r="AE458" i="1"/>
  <c r="V245" i="1"/>
  <c r="V63" i="1"/>
  <c r="V381" i="1"/>
  <c r="V96" i="1"/>
  <c r="V320" i="1"/>
  <c r="V299" i="1"/>
  <c r="V573" i="1"/>
  <c r="V576" i="1"/>
  <c r="V346" i="1"/>
  <c r="V269" i="1"/>
  <c r="V567" i="1"/>
  <c r="V69" i="1"/>
  <c r="V52" i="1"/>
  <c r="V643" i="1"/>
  <c r="V615" i="1"/>
  <c r="AT723" i="1"/>
  <c r="AQ723" i="1"/>
  <c r="AR723" i="1" s="1"/>
  <c r="AS747" i="1"/>
  <c r="AW747" i="1" s="1"/>
  <c r="AG747" i="1" s="1"/>
  <c r="AT747" i="1"/>
  <c r="U729" i="1"/>
  <c r="AC729" i="1"/>
  <c r="AT685" i="1"/>
  <c r="AS685" i="1"/>
  <c r="AW685" i="1" s="1"/>
  <c r="AX685" i="1" s="1"/>
  <c r="AS754" i="1"/>
  <c r="AW754" i="1" s="1"/>
  <c r="AY123" i="1"/>
  <c r="V244" i="1"/>
  <c r="V140" i="1"/>
  <c r="V46" i="1"/>
  <c r="V253" i="1"/>
  <c r="V507" i="1"/>
  <c r="V490" i="1"/>
  <c r="V476" i="1"/>
  <c r="V363" i="1"/>
  <c r="V99" i="1"/>
  <c r="V211" i="1"/>
  <c r="AY434" i="1"/>
  <c r="AG434" i="1"/>
  <c r="AE409" i="1"/>
  <c r="U409" i="1"/>
  <c r="AE570" i="1"/>
  <c r="AC570" i="1"/>
  <c r="AF503" i="1"/>
  <c r="AD503" i="1"/>
  <c r="U595" i="1"/>
  <c r="AC595" i="1"/>
  <c r="AE597" i="1"/>
  <c r="U597" i="1"/>
  <c r="AX590" i="1"/>
  <c r="AG590" i="1"/>
  <c r="AC766" i="1"/>
  <c r="AE766" i="1"/>
  <c r="U766" i="1"/>
  <c r="AG595" i="1"/>
  <c r="AX595" i="1"/>
  <c r="AC732" i="1"/>
  <c r="AY606" i="1"/>
  <c r="AX598" i="1"/>
  <c r="AX428" i="1"/>
  <c r="AF599" i="1"/>
  <c r="AY605" i="1"/>
  <c r="AX605" i="1"/>
  <c r="AM595" i="1"/>
  <c r="AO595" i="1" s="1"/>
  <c r="V120" i="1"/>
  <c r="V134" i="1"/>
  <c r="V145" i="1"/>
  <c r="V172" i="1"/>
  <c r="V220" i="1"/>
  <c r="V125" i="1"/>
  <c r="V21" i="1"/>
  <c r="V94" i="1"/>
  <c r="V156" i="1"/>
  <c r="V231" i="1"/>
  <c r="V302" i="1"/>
  <c r="V384" i="1"/>
  <c r="AE117" i="1"/>
  <c r="U117" i="1"/>
  <c r="AG320" i="1"/>
  <c r="AY320" i="1"/>
  <c r="U464" i="1"/>
  <c r="AE464" i="1"/>
  <c r="AE465" i="1"/>
  <c r="AC465" i="1"/>
  <c r="AG519" i="1"/>
  <c r="AY519" i="1"/>
  <c r="AD538" i="1"/>
  <c r="AF538" i="1"/>
  <c r="AD536" i="1"/>
  <c r="AF536" i="1"/>
  <c r="V301" i="1"/>
  <c r="V268" i="1"/>
  <c r="V162" i="1"/>
  <c r="V19" i="1"/>
  <c r="V47" i="1"/>
  <c r="V157" i="1"/>
  <c r="V291" i="1"/>
  <c r="V485" i="1"/>
  <c r="V385" i="1"/>
  <c r="V462" i="1"/>
  <c r="V466" i="1"/>
  <c r="V470" i="1"/>
  <c r="V417" i="1"/>
  <c r="V257" i="1"/>
  <c r="V25" i="1"/>
  <c r="V303" i="1"/>
  <c r="V313" i="1"/>
  <c r="V506" i="1"/>
  <c r="V480" i="1"/>
  <c r="V252" i="1"/>
  <c r="AG23" i="1"/>
  <c r="U104" i="1"/>
  <c r="AE708" i="1"/>
  <c r="U281" i="1"/>
  <c r="U188" i="1"/>
  <c r="AE145" i="1"/>
  <c r="U745" i="1"/>
  <c r="AD553" i="1"/>
  <c r="AS619" i="1"/>
  <c r="AW619" i="1" s="1"/>
  <c r="AY619" i="1" s="1"/>
  <c r="U622" i="1"/>
  <c r="V13" i="1"/>
  <c r="V23" i="1"/>
  <c r="V31" i="1"/>
  <c r="V467" i="1"/>
  <c r="V266" i="1"/>
  <c r="V226" i="1"/>
  <c r="V209" i="1"/>
  <c r="V208" i="1"/>
  <c r="V278" i="1"/>
  <c r="V427" i="1"/>
  <c r="V336" i="1"/>
  <c r="V340" i="1"/>
  <c r="V414" i="1"/>
  <c r="V357" i="1"/>
  <c r="V227" i="1"/>
  <c r="V128" i="1"/>
  <c r="V246" i="1"/>
  <c r="V190" i="1"/>
  <c r="V75" i="1"/>
  <c r="V505" i="1"/>
  <c r="V515" i="1"/>
  <c r="V494" i="1"/>
  <c r="V650" i="1"/>
  <c r="V648" i="1"/>
  <c r="V662" i="1"/>
  <c r="V601" i="1"/>
  <c r="V129" i="1"/>
  <c r="V659" i="1"/>
  <c r="V661" i="1"/>
  <c r="V611" i="1"/>
  <c r="V722" i="1"/>
  <c r="V612" i="1"/>
  <c r="V292" i="1"/>
  <c r="AE734" i="1"/>
  <c r="U734" i="1"/>
  <c r="V280" i="1"/>
  <c r="V258" i="1"/>
  <c r="V235" i="1"/>
  <c r="V59" i="1"/>
  <c r="V132" i="1"/>
  <c r="V215" i="1"/>
  <c r="V123" i="1"/>
  <c r="V8" i="1"/>
  <c r="V117" i="1"/>
  <c r="V407" i="1"/>
  <c r="V401" i="1"/>
  <c r="V575" i="1"/>
  <c r="V458" i="1"/>
  <c r="V356" i="1"/>
  <c r="V339" i="1"/>
  <c r="V473" i="1"/>
  <c r="V353" i="1"/>
  <c r="V182" i="1"/>
  <c r="V115" i="1"/>
  <c r="V144" i="1"/>
  <c r="V32" i="1"/>
  <c r="V513" i="1"/>
  <c r="V495" i="1"/>
  <c r="V498" i="1"/>
  <c r="V207" i="1"/>
  <c r="V562" i="1"/>
  <c r="V547" i="1"/>
  <c r="V649" i="1"/>
  <c r="V540" i="1"/>
  <c r="V565" i="1"/>
  <c r="V545" i="1"/>
  <c r="V539" i="1"/>
  <c r="V535" i="1"/>
  <c r="V533" i="1"/>
  <c r="V36" i="1"/>
  <c r="V76" i="1"/>
  <c r="V40" i="1"/>
  <c r="V159" i="1"/>
  <c r="V191" i="1"/>
  <c r="V587" i="1"/>
  <c r="V249" i="1"/>
  <c r="V709" i="1"/>
  <c r="V708" i="1"/>
  <c r="V710" i="1"/>
  <c r="V628" i="1"/>
  <c r="V238" i="1"/>
  <c r="V637" i="1"/>
  <c r="V723" i="1"/>
  <c r="V44" i="1"/>
  <c r="V617" i="1"/>
  <c r="V616" i="1"/>
  <c r="V48" i="1"/>
  <c r="AC734" i="1"/>
  <c r="AE733" i="1"/>
  <c r="U733" i="1"/>
  <c r="AC730" i="1"/>
  <c r="U730" i="1"/>
  <c r="AC526" i="1"/>
  <c r="AE339" i="1"/>
  <c r="U314" i="1"/>
  <c r="AC661" i="1"/>
  <c r="U612" i="1"/>
  <c r="AE494" i="1"/>
  <c r="AF652" i="1"/>
  <c r="AE522" i="1"/>
  <c r="U463" i="1"/>
  <c r="U526" i="1"/>
  <c r="U494" i="1"/>
  <c r="AD689" i="1"/>
  <c r="AE309" i="1"/>
  <c r="AF564" i="1"/>
  <c r="AM491" i="1"/>
  <c r="AO491" i="1" s="1"/>
  <c r="AE190" i="1"/>
  <c r="U478" i="1"/>
  <c r="AC467" i="1"/>
  <c r="AC563" i="1"/>
  <c r="AC648" i="1"/>
  <c r="AD497" i="1"/>
  <c r="AD548" i="1"/>
  <c r="AC491" i="1"/>
  <c r="AM487" i="1"/>
  <c r="AO487" i="1" s="1"/>
  <c r="AE572" i="1"/>
  <c r="U610" i="1"/>
  <c r="AC615" i="1"/>
  <c r="AD485" i="1"/>
  <c r="U300" i="1"/>
  <c r="AF644" i="1"/>
  <c r="AF486" i="1"/>
  <c r="AE100" i="1"/>
  <c r="U547" i="1"/>
  <c r="AE491" i="1"/>
  <c r="U480" i="1"/>
  <c r="AD501" i="1"/>
  <c r="U380" i="1"/>
  <c r="AD597" i="1"/>
  <c r="U467" i="1"/>
  <c r="U514" i="1"/>
  <c r="AE610" i="1"/>
  <c r="AE615" i="1"/>
  <c r="AC612" i="1"/>
  <c r="U201" i="1"/>
  <c r="AE648" i="1"/>
  <c r="AD534" i="1"/>
  <c r="AE518" i="1"/>
  <c r="U495" i="1"/>
  <c r="AD575" i="1"/>
  <c r="AE524" i="1"/>
  <c r="AM545" i="1"/>
  <c r="AO545" i="1" s="1"/>
  <c r="AF552" i="1"/>
  <c r="U229" i="1"/>
  <c r="AE495" i="1"/>
  <c r="AY217" i="1"/>
  <c r="AD531" i="1"/>
  <c r="AF565" i="1"/>
  <c r="AD658" i="1"/>
  <c r="AX676" i="1"/>
  <c r="AF695" i="1"/>
  <c r="AE526" i="1"/>
  <c r="AC547" i="1"/>
  <c r="AE478" i="1"/>
  <c r="AM563" i="1"/>
  <c r="AO563" i="1" s="1"/>
  <c r="AG213" i="1"/>
  <c r="AC453" i="1"/>
  <c r="AE304" i="1"/>
  <c r="AM429" i="1"/>
  <c r="AO429" i="1" s="1"/>
  <c r="AF633" i="1"/>
  <c r="U648" i="1"/>
  <c r="U522" i="1"/>
  <c r="AD636" i="1"/>
  <c r="AC463" i="1"/>
  <c r="AE514" i="1"/>
  <c r="AF562" i="1"/>
  <c r="U302" i="1"/>
  <c r="U518" i="1"/>
  <c r="AF533" i="1"/>
  <c r="AE103" i="1"/>
  <c r="U217" i="1"/>
  <c r="AE199" i="1"/>
  <c r="AT682" i="1"/>
  <c r="AS682" i="1"/>
  <c r="AW682" i="1" s="1"/>
  <c r="AY682" i="1" s="1"/>
  <c r="U313" i="1"/>
  <c r="AF573" i="1"/>
  <c r="AE392" i="1"/>
  <c r="AE308" i="1"/>
  <c r="AE447" i="1"/>
  <c r="AC430" i="1"/>
  <c r="U315" i="1"/>
  <c r="U196" i="1"/>
  <c r="AE198" i="1"/>
  <c r="AE270" i="1"/>
  <c r="U270" i="1"/>
  <c r="AE296" i="1"/>
  <c r="U261" i="1"/>
  <c r="AE261" i="1"/>
  <c r="AE285" i="1"/>
  <c r="U285" i="1"/>
  <c r="AY440" i="1"/>
  <c r="AG440" i="1"/>
  <c r="AM573" i="1"/>
  <c r="AO573" i="1" s="1"/>
  <c r="U573" i="1"/>
  <c r="AD504" i="1"/>
  <c r="AF504" i="1"/>
  <c r="AF495" i="1"/>
  <c r="AD495" i="1"/>
  <c r="AC538" i="1"/>
  <c r="U538" i="1"/>
  <c r="AF566" i="1"/>
  <c r="AD566" i="1"/>
  <c r="AC509" i="1"/>
  <c r="AM509" i="1"/>
  <c r="AO509" i="1" s="1"/>
  <c r="AF651" i="1"/>
  <c r="AD651" i="1"/>
  <c r="AE548" i="1"/>
  <c r="AC548" i="1"/>
  <c r="AF549" i="1"/>
  <c r="AD549" i="1"/>
  <c r="U557" i="1"/>
  <c r="AE557" i="1"/>
  <c r="U592" i="1"/>
  <c r="AM592" i="1"/>
  <c r="AM637" i="1"/>
  <c r="AO637" i="1" s="1"/>
  <c r="U637" i="1"/>
  <c r="AE637" i="1"/>
  <c r="AC631" i="1"/>
  <c r="AM631" i="1"/>
  <c r="AO631" i="1" s="1"/>
  <c r="U633" i="1"/>
  <c r="AM633" i="1"/>
  <c r="AO633" i="1" s="1"/>
  <c r="AE36" i="1"/>
  <c r="U36" i="1"/>
  <c r="AY215" i="1"/>
  <c r="AG215" i="1"/>
  <c r="AE306" i="1"/>
  <c r="U306" i="1"/>
  <c r="AE316" i="1"/>
  <c r="U316" i="1"/>
  <c r="AE337" i="1"/>
  <c r="U337" i="1"/>
  <c r="AG442" i="1"/>
  <c r="AY442" i="1"/>
  <c r="AE422" i="1"/>
  <c r="U422" i="1"/>
  <c r="U425" i="1"/>
  <c r="AE425" i="1"/>
  <c r="AE440" i="1"/>
  <c r="U440" i="1"/>
  <c r="AC541" i="1"/>
  <c r="AM541" i="1"/>
  <c r="AO541" i="1" s="1"/>
  <c r="U541" i="1"/>
  <c r="AE396" i="1"/>
  <c r="U92" i="1"/>
  <c r="AC572" i="1"/>
  <c r="U256" i="1"/>
  <c r="U430" i="1"/>
  <c r="AE207" i="1"/>
  <c r="AE7" i="1"/>
  <c r="U7" i="1"/>
  <c r="AE133" i="1"/>
  <c r="U133" i="1"/>
  <c r="AE187" i="1"/>
  <c r="U187" i="1"/>
  <c r="AE126" i="1"/>
  <c r="U126" i="1"/>
  <c r="AF684" i="1"/>
  <c r="AM547" i="1"/>
  <c r="AO547" i="1" s="1"/>
  <c r="AC487" i="1"/>
  <c r="AE127" i="1"/>
  <c r="U554" i="1"/>
  <c r="AE81" i="1"/>
  <c r="AE492" i="1"/>
  <c r="AF592" i="1"/>
  <c r="AE376" i="1"/>
  <c r="AE661" i="1"/>
  <c r="U617" i="1"/>
  <c r="AD611" i="1"/>
  <c r="AE69" i="1"/>
  <c r="AD557" i="1"/>
  <c r="AF659" i="1"/>
  <c r="AM543" i="1"/>
  <c r="AO543" i="1" s="1"/>
  <c r="AM518" i="1"/>
  <c r="AO518" i="1" s="1"/>
  <c r="AM514" i="1"/>
  <c r="AO514" i="1" s="1"/>
  <c r="U348" i="1"/>
  <c r="AE490" i="1"/>
  <c r="AC464" i="1"/>
  <c r="AD661" i="1"/>
  <c r="AF541" i="1"/>
  <c r="AE289" i="1"/>
  <c r="U289" i="1"/>
  <c r="U293" i="1"/>
  <c r="AE293" i="1"/>
  <c r="U569" i="1"/>
  <c r="AC569" i="1"/>
  <c r="AG559" i="1"/>
  <c r="AX559" i="1"/>
  <c r="AF685" i="1"/>
  <c r="U247" i="1"/>
  <c r="AE378" i="1"/>
  <c r="U213" i="1"/>
  <c r="AE67" i="1"/>
  <c r="AD554" i="1"/>
  <c r="AG220" i="1"/>
  <c r="AY220" i="1"/>
  <c r="U272" i="1"/>
  <c r="AE272" i="1"/>
  <c r="AE525" i="1"/>
  <c r="U525" i="1"/>
  <c r="AM647" i="1"/>
  <c r="AO647" i="1" s="1"/>
  <c r="AE647" i="1"/>
  <c r="AE562" i="1"/>
  <c r="AM562" i="1"/>
  <c r="AO562" i="1" s="1"/>
  <c r="AE636" i="1"/>
  <c r="U636" i="1"/>
  <c r="AD638" i="1"/>
  <c r="AF638" i="1"/>
  <c r="AY560" i="1"/>
  <c r="AX560" i="1"/>
  <c r="AX558" i="1"/>
  <c r="AG558" i="1"/>
  <c r="U631" i="1"/>
  <c r="AE631" i="1"/>
  <c r="AS683" i="1"/>
  <c r="AW683" i="1" s="1"/>
  <c r="AY683" i="1" s="1"/>
  <c r="AY676" i="1"/>
  <c r="AF693" i="1"/>
  <c r="AC592" i="1"/>
  <c r="AG444" i="1"/>
  <c r="AE161" i="1"/>
  <c r="AE21" i="1"/>
  <c r="AM646" i="1"/>
  <c r="AO646" i="1" s="1"/>
  <c r="U176" i="1"/>
  <c r="AE477" i="1"/>
  <c r="AM525" i="1"/>
  <c r="AO525" i="1" s="1"/>
  <c r="U326" i="1"/>
  <c r="U164" i="1"/>
  <c r="AE475" i="1"/>
  <c r="AC574" i="1"/>
  <c r="AF513" i="1"/>
  <c r="AF653" i="1"/>
  <c r="AE564" i="1"/>
  <c r="AE407" i="1"/>
  <c r="AC633" i="1"/>
  <c r="AY216" i="1"/>
  <c r="U35" i="1"/>
  <c r="AE35" i="1"/>
  <c r="U167" i="1"/>
  <c r="U172" i="1"/>
  <c r="AE194" i="1"/>
  <c r="U194" i="1"/>
  <c r="U333" i="1"/>
  <c r="AE333" i="1"/>
  <c r="AE435" i="1"/>
  <c r="U435" i="1"/>
  <c r="AE429" i="1"/>
  <c r="U429" i="1"/>
  <c r="AM477" i="1"/>
  <c r="AO477" i="1" s="1"/>
  <c r="AF468" i="1"/>
  <c r="AD468" i="1"/>
  <c r="U503" i="1"/>
  <c r="AC503" i="1"/>
  <c r="AC545" i="1"/>
  <c r="AE545" i="1"/>
  <c r="U524" i="1"/>
  <c r="AC524" i="1"/>
  <c r="AD525" i="1"/>
  <c r="AF525" i="1"/>
  <c r="U641" i="1"/>
  <c r="AC641" i="1"/>
  <c r="U587" i="1"/>
  <c r="AC587" i="1"/>
  <c r="U660" i="1"/>
  <c r="AC660" i="1"/>
  <c r="AC611" i="1"/>
  <c r="AE611" i="1"/>
  <c r="U614" i="1"/>
  <c r="AC614" i="1"/>
  <c r="AC616" i="1"/>
  <c r="AE616" i="1"/>
  <c r="U218" i="1"/>
  <c r="AE218" i="1"/>
  <c r="U210" i="1"/>
  <c r="AE210" i="1"/>
  <c r="AY219" i="1"/>
  <c r="AG219" i="1"/>
  <c r="AY554" i="1"/>
  <c r="AX554" i="1"/>
  <c r="AD697" i="1"/>
  <c r="AF697" i="1"/>
  <c r="AF677" i="1"/>
  <c r="AT690" i="1"/>
  <c r="AF701" i="1"/>
  <c r="AE406" i="1"/>
  <c r="AE68" i="1"/>
  <c r="AU583" i="1"/>
  <c r="AT700" i="1"/>
  <c r="AG700" i="1"/>
  <c r="U335" i="1"/>
  <c r="AD681" i="1"/>
  <c r="U241" i="1"/>
  <c r="U245" i="1"/>
  <c r="AF705" i="1"/>
  <c r="AM559" i="1"/>
  <c r="U471" i="1"/>
  <c r="U108" i="1"/>
  <c r="AE180" i="1"/>
  <c r="AG554" i="1"/>
  <c r="AE71" i="1"/>
  <c r="AF560" i="1"/>
  <c r="AD454" i="1"/>
  <c r="AE107" i="1"/>
  <c r="AE211" i="1"/>
  <c r="AE244" i="1"/>
  <c r="AE441" i="1"/>
  <c r="U441" i="1"/>
  <c r="AF450" i="1"/>
  <c r="AE502" i="1"/>
  <c r="U502" i="1"/>
  <c r="AD519" i="1"/>
  <c r="AF519" i="1"/>
  <c r="AD561" i="1"/>
  <c r="AF561" i="1"/>
  <c r="AC597" i="1"/>
  <c r="AM597" i="1"/>
  <c r="AO597" i="1" s="1"/>
  <c r="AC710" i="1"/>
  <c r="AE710" i="1"/>
  <c r="AS618" i="1"/>
  <c r="AW618" i="1" s="1"/>
  <c r="AT618" i="1"/>
  <c r="AC654" i="1"/>
  <c r="U654" i="1"/>
  <c r="AF639" i="1"/>
  <c r="AD639" i="1"/>
  <c r="AF751" i="1"/>
  <c r="AD751" i="1"/>
  <c r="U714" i="1"/>
  <c r="AC714" i="1"/>
  <c r="AM714" i="1"/>
  <c r="AO714" i="1" s="1"/>
  <c r="AT622" i="1"/>
  <c r="AS622" i="1"/>
  <c r="AW622" i="1" s="1"/>
  <c r="AD729" i="1"/>
  <c r="AF729" i="1"/>
  <c r="U710" i="1"/>
  <c r="AY766" i="1"/>
  <c r="AG766" i="1"/>
  <c r="AF570" i="1"/>
  <c r="AD570" i="1"/>
  <c r="AS734" i="1"/>
  <c r="AW734" i="1" s="1"/>
  <c r="V138" i="1"/>
  <c r="V436" i="1"/>
  <c r="V328" i="1"/>
  <c r="V600" i="1"/>
  <c r="V154" i="1"/>
  <c r="V121" i="1"/>
  <c r="V28" i="1"/>
  <c r="V111" i="1"/>
  <c r="V109" i="1"/>
  <c r="AY665" i="1"/>
  <c r="AG665" i="1"/>
  <c r="V204" i="1"/>
  <c r="V714" i="1"/>
  <c r="V654" i="1"/>
  <c r="V613" i="1"/>
  <c r="AE709" i="1"/>
  <c r="AC709" i="1"/>
  <c r="U709" i="1"/>
  <c r="AC711" i="1"/>
  <c r="AE711" i="1"/>
  <c r="U711" i="1"/>
  <c r="AY601" i="1"/>
  <c r="AG601" i="1"/>
  <c r="AE713" i="1"/>
  <c r="AM713" i="1"/>
  <c r="AO713" i="1" s="1"/>
  <c r="U713" i="1"/>
  <c r="AC713" i="1"/>
  <c r="AF732" i="1"/>
  <c r="AD732" i="1"/>
  <c r="AD682" i="1"/>
  <c r="AF682" i="1"/>
  <c r="AT767" i="1"/>
  <c r="AS767" i="1"/>
  <c r="AW767" i="1" s="1"/>
  <c r="AQ767" i="1"/>
  <c r="AS731" i="1"/>
  <c r="AW731" i="1" s="1"/>
  <c r="AX731" i="1" s="1"/>
  <c r="AQ731" i="1"/>
  <c r="AT731" i="1"/>
  <c r="AE654" i="1"/>
  <c r="U135" i="1"/>
  <c r="AE135" i="1"/>
  <c r="AD490" i="1"/>
  <c r="AF490" i="1"/>
  <c r="AR754" i="1"/>
  <c r="AF678" i="1"/>
  <c r="AG606" i="1"/>
  <c r="AG586" i="1"/>
  <c r="AD712" i="1"/>
  <c r="U719" i="1"/>
  <c r="V81" i="1"/>
  <c r="V270" i="1"/>
  <c r="AE14" i="1"/>
  <c r="U14" i="1"/>
  <c r="AE232" i="1"/>
  <c r="U232" i="1"/>
  <c r="V239" i="1"/>
  <c r="V255" i="1"/>
  <c r="V116" i="1"/>
  <c r="V472" i="1"/>
  <c r="V367" i="1"/>
  <c r="V297" i="1"/>
  <c r="V295" i="1"/>
  <c r="V574" i="1"/>
  <c r="V570" i="1"/>
  <c r="V349" i="1"/>
  <c r="V83" i="1"/>
  <c r="V511" i="1"/>
  <c r="V519" i="1"/>
  <c r="V510" i="1"/>
  <c r="V497" i="1"/>
  <c r="V641" i="1"/>
  <c r="V653" i="1"/>
  <c r="V651" i="1"/>
  <c r="V151" i="1"/>
  <c r="V163" i="1"/>
  <c r="AI137" i="1"/>
  <c r="AL137" i="1" s="1"/>
  <c r="AP137" i="1" s="1"/>
  <c r="AT137" i="1" s="1"/>
  <c r="AJ137" i="1"/>
  <c r="AF524" i="1"/>
  <c r="AD524" i="1"/>
  <c r="AE707" i="1"/>
  <c r="AM707" i="1"/>
  <c r="AO707" i="1" s="1"/>
  <c r="V153" i="1"/>
  <c r="V131" i="1"/>
  <c r="V489" i="1"/>
  <c r="V348" i="1"/>
  <c r="V230" i="1"/>
  <c r="V748" i="1"/>
  <c r="V657" i="1"/>
  <c r="U123" i="1"/>
  <c r="AE123" i="1"/>
  <c r="AE243" i="1"/>
  <c r="U444" i="1"/>
  <c r="AE444" i="1"/>
  <c r="V187" i="1"/>
  <c r="V260" i="1"/>
  <c r="V198" i="1"/>
  <c r="V396" i="1"/>
  <c r="V491" i="1"/>
  <c r="V276" i="1"/>
  <c r="V434" i="1"/>
  <c r="V318" i="1"/>
  <c r="V203" i="1"/>
  <c r="V750" i="1"/>
  <c r="V618" i="1"/>
  <c r="AE122" i="1"/>
  <c r="V205" i="1"/>
  <c r="V251" i="1"/>
  <c r="V504" i="1"/>
  <c r="V274" i="1"/>
  <c r="V468" i="1"/>
  <c r="V448" i="1"/>
  <c r="V124" i="1"/>
  <c r="V170" i="1"/>
  <c r="V373" i="1"/>
  <c r="V307" i="1"/>
  <c r="V388" i="1"/>
  <c r="V516" i="1"/>
  <c r="V633" i="1"/>
  <c r="V642" i="1"/>
  <c r="V248" i="1"/>
  <c r="AG492" i="1"/>
  <c r="AY492" i="1"/>
  <c r="U563" i="1"/>
  <c r="AC733" i="1"/>
  <c r="AD526" i="1"/>
  <c r="AF526" i="1"/>
  <c r="AX591" i="1"/>
  <c r="AG591" i="1"/>
  <c r="AD733" i="1"/>
  <c r="AF733" i="1"/>
  <c r="V43" i="1"/>
  <c r="V174" i="1"/>
  <c r="V386" i="1"/>
  <c r="V118" i="1"/>
  <c r="V196" i="1"/>
  <c r="V35" i="1"/>
  <c r="V402" i="1"/>
  <c r="V443" i="1"/>
  <c r="V361" i="1"/>
  <c r="V344" i="1"/>
  <c r="V351" i="1"/>
  <c r="V634" i="1"/>
  <c r="V175" i="1"/>
  <c r="V518" i="1"/>
  <c r="V484" i="1"/>
  <c r="V548" i="1"/>
  <c r="V636" i="1"/>
  <c r="V530" i="1"/>
  <c r="V210" i="1"/>
  <c r="V531" i="1"/>
  <c r="V765" i="1"/>
  <c r="V639" i="1"/>
  <c r="V766" i="1"/>
  <c r="AM579" i="1"/>
  <c r="AO579" i="1" s="1"/>
  <c r="AE579" i="1"/>
  <c r="AG594" i="1"/>
  <c r="AX594" i="1"/>
  <c r="AS621" i="1"/>
  <c r="AW621" i="1" s="1"/>
  <c r="AQ621" i="1"/>
  <c r="U311" i="1"/>
  <c r="AE311" i="1"/>
  <c r="AE234" i="1"/>
  <c r="U234" i="1"/>
  <c r="U489" i="1"/>
  <c r="AE489" i="1"/>
  <c r="AM489" i="1"/>
  <c r="AO489" i="1" s="1"/>
  <c r="AC489" i="1"/>
  <c r="AD492" i="1"/>
  <c r="AF492" i="1"/>
  <c r="AM532" i="1"/>
  <c r="AO532" i="1" s="1"/>
  <c r="U532" i="1"/>
  <c r="AE588" i="1"/>
  <c r="AC588" i="1"/>
  <c r="U600" i="1"/>
  <c r="AM600" i="1"/>
  <c r="AO600" i="1" s="1"/>
  <c r="AM650" i="1"/>
  <c r="AO650" i="1" s="1"/>
  <c r="AE650" i="1"/>
  <c r="AC650" i="1"/>
  <c r="AD613" i="1"/>
  <c r="AF613" i="1"/>
  <c r="AD694" i="1"/>
  <c r="AF694" i="1"/>
  <c r="AD686" i="1"/>
  <c r="AF686" i="1"/>
  <c r="AD679" i="1"/>
  <c r="AF679" i="1"/>
  <c r="AS703" i="1"/>
  <c r="AW703" i="1" s="1"/>
  <c r="AT703" i="1"/>
  <c r="AT689" i="1"/>
  <c r="AS689" i="1"/>
  <c r="AW689" i="1" s="1"/>
  <c r="AX689" i="1" s="1"/>
  <c r="AU620" i="1"/>
  <c r="AR620" i="1"/>
  <c r="AV620" i="1" s="1"/>
  <c r="AE426" i="1"/>
  <c r="U650" i="1"/>
  <c r="AE39" i="1"/>
  <c r="U39" i="1"/>
  <c r="AE43" i="1"/>
  <c r="U43" i="1"/>
  <c r="U44" i="1"/>
  <c r="AE44" i="1"/>
  <c r="AE73" i="1"/>
  <c r="U73" i="1"/>
  <c r="AE268" i="1"/>
  <c r="U268" i="1"/>
  <c r="AF487" i="1"/>
  <c r="AD487" i="1"/>
  <c r="AE16" i="1"/>
  <c r="U16" i="1"/>
  <c r="U142" i="1"/>
  <c r="AE142" i="1"/>
  <c r="U163" i="1"/>
  <c r="AE163" i="1"/>
  <c r="U235" i="1"/>
  <c r="AE235" i="1"/>
  <c r="U125" i="1"/>
  <c r="AE125" i="1"/>
  <c r="AE151" i="1"/>
  <c r="U151" i="1"/>
  <c r="AE265" i="1"/>
  <c r="U265" i="1"/>
  <c r="AE266" i="1"/>
  <c r="U266" i="1"/>
  <c r="AE356" i="1"/>
  <c r="U356" i="1"/>
  <c r="AE410" i="1"/>
  <c r="U410" i="1"/>
  <c r="U414" i="1"/>
  <c r="AE414" i="1"/>
  <c r="AE476" i="1"/>
  <c r="U476" i="1"/>
  <c r="AE479" i="1"/>
  <c r="AM479" i="1"/>
  <c r="AO479" i="1" s="1"/>
  <c r="AE466" i="1"/>
  <c r="AM466" i="1"/>
  <c r="AO466" i="1" s="1"/>
  <c r="AF467" i="1"/>
  <c r="AD467" i="1"/>
  <c r="AM450" i="1"/>
  <c r="AO450" i="1" s="1"/>
  <c r="U450" i="1"/>
  <c r="AE450" i="1"/>
  <c r="AE74" i="1"/>
  <c r="U74" i="1"/>
  <c r="AD517" i="1"/>
  <c r="AF517" i="1"/>
  <c r="AF614" i="1"/>
  <c r="AD614" i="1"/>
  <c r="AD616" i="1"/>
  <c r="AF616" i="1"/>
  <c r="AD690" i="1"/>
  <c r="AF690" i="1"/>
  <c r="AT693" i="1"/>
  <c r="AS693" i="1"/>
  <c r="AW693" i="1" s="1"/>
  <c r="AY693" i="1" s="1"/>
  <c r="U264" i="1"/>
  <c r="AE264" i="1"/>
  <c r="AX699" i="1"/>
  <c r="AE46" i="1"/>
  <c r="AE29" i="1"/>
  <c r="U257" i="1"/>
  <c r="U89" i="1"/>
  <c r="AE89" i="1"/>
  <c r="AE179" i="1"/>
  <c r="U179" i="1"/>
  <c r="AE370" i="1"/>
  <c r="U370" i="1"/>
  <c r="U98" i="1"/>
  <c r="AE98" i="1"/>
  <c r="AE205" i="1"/>
  <c r="U205" i="1"/>
  <c r="AE206" i="1"/>
  <c r="U206" i="1"/>
  <c r="AM493" i="1"/>
  <c r="AO493" i="1" s="1"/>
  <c r="AC493" i="1"/>
  <c r="AC505" i="1"/>
  <c r="U505" i="1"/>
  <c r="AD600" i="1"/>
  <c r="AF600" i="1"/>
  <c r="AC652" i="1"/>
  <c r="U652" i="1"/>
  <c r="U649" i="1"/>
  <c r="AE649" i="1"/>
  <c r="AF650" i="1"/>
  <c r="AD650" i="1"/>
  <c r="AM561" i="1"/>
  <c r="AO561" i="1" s="1"/>
  <c r="U561" i="1"/>
  <c r="U638" i="1"/>
  <c r="AE638" i="1"/>
  <c r="AD640" i="1"/>
  <c r="AF640" i="1"/>
  <c r="AF641" i="1"/>
  <c r="AD641" i="1"/>
  <c r="AT692" i="1"/>
  <c r="AF680" i="1"/>
  <c r="AC590" i="1"/>
  <c r="AE603" i="1"/>
  <c r="U321" i="1"/>
  <c r="AF567" i="1"/>
  <c r="AY438" i="1"/>
  <c r="U273" i="1"/>
  <c r="U52" i="1"/>
  <c r="AY596" i="1"/>
  <c r="U508" i="1"/>
  <c r="AY555" i="1"/>
  <c r="U230" i="1"/>
  <c r="AM590" i="1"/>
  <c r="AO590" i="1" s="1"/>
  <c r="AF532" i="1"/>
  <c r="AM546" i="1"/>
  <c r="AO546" i="1" s="1"/>
  <c r="AE516" i="1"/>
  <c r="AM512" i="1"/>
  <c r="AO512" i="1" s="1"/>
  <c r="U202" i="1"/>
  <c r="AE505" i="1"/>
  <c r="U493" i="1"/>
  <c r="AD427" i="1"/>
  <c r="AF462" i="1"/>
  <c r="U240" i="1"/>
  <c r="AE219" i="1"/>
  <c r="AE320" i="1"/>
  <c r="AD470" i="1"/>
  <c r="AE546" i="1"/>
  <c r="AE508" i="1"/>
  <c r="AE310" i="1"/>
  <c r="U310" i="1"/>
  <c r="U369" i="1"/>
  <c r="AE369" i="1"/>
  <c r="AD571" i="1"/>
  <c r="AF571" i="1"/>
  <c r="AM490" i="1"/>
  <c r="AO490" i="1" s="1"/>
  <c r="U490" i="1"/>
  <c r="AD515" i="1"/>
  <c r="AF515" i="1"/>
  <c r="U651" i="1"/>
  <c r="AE651" i="1"/>
  <c r="U560" i="1"/>
  <c r="AM560" i="1"/>
  <c r="AT694" i="1"/>
  <c r="AT704" i="1"/>
  <c r="AS679" i="1"/>
  <c r="AW679" i="1" s="1"/>
  <c r="AX679" i="1" s="1"/>
  <c r="AT691" i="1"/>
  <c r="U173" i="1"/>
  <c r="AC591" i="1"/>
  <c r="AD703" i="1"/>
  <c r="U208" i="1"/>
  <c r="U397" i="1"/>
  <c r="AE90" i="1"/>
  <c r="U447" i="1"/>
  <c r="U51" i="1"/>
  <c r="AM534" i="1"/>
  <c r="AO534" i="1" s="1"/>
  <c r="AE559" i="1"/>
  <c r="U589" i="1"/>
  <c r="AE328" i="1"/>
  <c r="U418" i="1"/>
  <c r="AF635" i="1"/>
  <c r="AE512" i="1"/>
  <c r="AC550" i="1"/>
  <c r="U85" i="1"/>
  <c r="AE146" i="1"/>
  <c r="AM569" i="1"/>
  <c r="AO569" i="1" s="1"/>
  <c r="AC636" i="1"/>
  <c r="AF642" i="1"/>
  <c r="AE325" i="1"/>
  <c r="AF469" i="1"/>
  <c r="AF649" i="1"/>
  <c r="AD529" i="1"/>
  <c r="AC599" i="1"/>
  <c r="AF523" i="1"/>
  <c r="U384" i="1"/>
  <c r="U106" i="1"/>
  <c r="AY594" i="1"/>
  <c r="AC649" i="1"/>
  <c r="U324" i="1"/>
  <c r="U141" i="1"/>
  <c r="AE141" i="1"/>
  <c r="U453" i="1"/>
  <c r="AM453" i="1"/>
  <c r="AO453" i="1" s="1"/>
  <c r="AD499" i="1"/>
  <c r="AF499" i="1"/>
  <c r="AC647" i="1"/>
  <c r="U647" i="1"/>
  <c r="AC634" i="1"/>
  <c r="AE634" i="1"/>
  <c r="AD559" i="1"/>
  <c r="AF559" i="1"/>
  <c r="AD581" i="1"/>
  <c r="AF581" i="1"/>
  <c r="AE613" i="1"/>
  <c r="AC613" i="1"/>
  <c r="U131" i="1"/>
  <c r="AE131" i="1"/>
  <c r="AE292" i="1"/>
  <c r="U292" i="1"/>
  <c r="AE353" i="1"/>
  <c r="U353" i="1"/>
  <c r="AE233" i="1"/>
  <c r="U233" i="1"/>
  <c r="AC529" i="1"/>
  <c r="AE529" i="1"/>
  <c r="U529" i="1"/>
  <c r="AM529" i="1"/>
  <c r="AO529" i="1" s="1"/>
  <c r="U539" i="1"/>
  <c r="AM539" i="1"/>
  <c r="AO539" i="1" s="1"/>
  <c r="U528" i="1"/>
  <c r="AE528" i="1"/>
  <c r="AS681" i="1"/>
  <c r="AW681" i="1" s="1"/>
  <c r="AY681" i="1" s="1"/>
  <c r="AT681" i="1"/>
  <c r="AG679" i="1"/>
  <c r="AE295" i="1"/>
  <c r="U37" i="1"/>
  <c r="AE37" i="1"/>
  <c r="AE269" i="1"/>
  <c r="U269" i="1"/>
  <c r="U280" i="1"/>
  <c r="AE280" i="1"/>
  <c r="U427" i="1"/>
  <c r="AM427" i="1"/>
  <c r="AO427" i="1" s="1"/>
  <c r="AE427" i="1"/>
  <c r="U262" i="1"/>
  <c r="AE262" i="1"/>
  <c r="AF466" i="1"/>
  <c r="AD466" i="1"/>
  <c r="AC577" i="1"/>
  <c r="U577" i="1"/>
  <c r="AE577" i="1"/>
  <c r="AM577" i="1"/>
  <c r="AO577" i="1" s="1"/>
  <c r="AE499" i="1"/>
  <c r="U499" i="1"/>
  <c r="AC499" i="1"/>
  <c r="AD546" i="1"/>
  <c r="AF546" i="1"/>
  <c r="AS702" i="1"/>
  <c r="AW702" i="1" s="1"/>
  <c r="AT702" i="1"/>
  <c r="AG684" i="1"/>
  <c r="AX684" i="1"/>
  <c r="U290" i="1"/>
  <c r="AC427" i="1"/>
  <c r="AE27" i="1"/>
  <c r="U27" i="1"/>
  <c r="AE87" i="1"/>
  <c r="U87" i="1"/>
  <c r="U118" i="1"/>
  <c r="AE118" i="1"/>
  <c r="AE298" i="1"/>
  <c r="U298" i="1"/>
  <c r="AF426" i="1"/>
  <c r="AD426" i="1"/>
  <c r="U400" i="1"/>
  <c r="AE400" i="1"/>
  <c r="U568" i="1"/>
  <c r="AE568" i="1"/>
  <c r="AC568" i="1"/>
  <c r="AM568" i="1"/>
  <c r="AO568" i="1" s="1"/>
  <c r="AF569" i="1"/>
  <c r="AD569" i="1"/>
  <c r="AE411" i="1"/>
  <c r="U411" i="1"/>
  <c r="AG704" i="1"/>
  <c r="AX704" i="1"/>
  <c r="U83" i="1"/>
  <c r="AE83" i="1"/>
  <c r="U147" i="1"/>
  <c r="AE147" i="1"/>
  <c r="AE242" i="1"/>
  <c r="U242" i="1"/>
  <c r="U345" i="1"/>
  <c r="AE345" i="1"/>
  <c r="AE354" i="1"/>
  <c r="U354" i="1"/>
  <c r="AE363" i="1"/>
  <c r="U363" i="1"/>
  <c r="AE403" i="1"/>
  <c r="U403" i="1"/>
  <c r="U361" i="1"/>
  <c r="AE361" i="1"/>
  <c r="U433" i="1"/>
  <c r="AE433" i="1"/>
  <c r="AE537" i="1"/>
  <c r="AC537" i="1"/>
  <c r="AE523" i="1"/>
  <c r="U523" i="1"/>
  <c r="U162" i="1"/>
  <c r="U460" i="1"/>
  <c r="AE460" i="1"/>
  <c r="AC461" i="1"/>
  <c r="AE461" i="1"/>
  <c r="U461" i="1"/>
  <c r="AC469" i="1"/>
  <c r="AE469" i="1"/>
  <c r="AE486" i="1"/>
  <c r="AC486" i="1"/>
  <c r="AM486" i="1"/>
  <c r="AO486" i="1" s="1"/>
  <c r="U486" i="1"/>
  <c r="AD502" i="1"/>
  <c r="AF502" i="1"/>
  <c r="U355" i="1"/>
  <c r="AE432" i="1"/>
  <c r="AE346" i="1"/>
  <c r="AM537" i="1"/>
  <c r="AO537" i="1" s="1"/>
  <c r="AE349" i="1"/>
  <c r="U349" i="1"/>
  <c r="AE343" i="1"/>
  <c r="U343" i="1"/>
  <c r="U283" i="1"/>
  <c r="AE283" i="1"/>
  <c r="AE375" i="1"/>
  <c r="U375" i="1"/>
  <c r="AE393" i="1"/>
  <c r="U393" i="1"/>
  <c r="U395" i="1"/>
  <c r="AE395" i="1"/>
  <c r="AD429" i="1"/>
  <c r="AF429" i="1"/>
  <c r="AD430" i="1"/>
  <c r="AF430" i="1"/>
  <c r="AM567" i="1"/>
  <c r="AO567" i="1" s="1"/>
  <c r="U567" i="1"/>
  <c r="AX698" i="1"/>
  <c r="AY644" i="1"/>
  <c r="U588" i="1"/>
  <c r="AE590" i="1"/>
  <c r="AC603" i="1"/>
  <c r="AM550" i="1"/>
  <c r="AO550" i="1" s="1"/>
  <c r="AC564" i="1"/>
  <c r="AC589" i="1"/>
  <c r="AC567" i="1"/>
  <c r="AE226" i="1"/>
  <c r="AE550" i="1"/>
  <c r="AM483" i="1"/>
  <c r="AO483" i="1" s="1"/>
  <c r="AC598" i="1"/>
  <c r="AE560" i="1"/>
  <c r="U564" i="1"/>
  <c r="U156" i="1"/>
  <c r="AE589" i="1"/>
  <c r="U658" i="1"/>
  <c r="AM654" i="1"/>
  <c r="AO654" i="1" s="1"/>
  <c r="AY593" i="1"/>
  <c r="U512" i="1"/>
  <c r="AE54" i="1"/>
  <c r="AY218" i="1"/>
  <c r="AE214" i="1"/>
  <c r="U540" i="1"/>
  <c r="AE47" i="1"/>
  <c r="AE642" i="1"/>
  <c r="AE561" i="1"/>
  <c r="AE178" i="1"/>
  <c r="AE558" i="1"/>
  <c r="AF601" i="1"/>
  <c r="U516" i="1"/>
  <c r="U124" i="1"/>
  <c r="U559" i="1"/>
  <c r="AF589" i="1"/>
  <c r="AC540" i="1"/>
  <c r="AD498" i="1"/>
  <c r="AD572" i="1"/>
  <c r="AF572" i="1"/>
  <c r="AD587" i="1"/>
  <c r="AF587" i="1"/>
  <c r="U594" i="1"/>
  <c r="AC594" i="1"/>
  <c r="AX593" i="1"/>
  <c r="AE540" i="1"/>
  <c r="AE586" i="1"/>
  <c r="AC600" i="1"/>
  <c r="AM566" i="1"/>
  <c r="AO566" i="1" s="1"/>
  <c r="AE566" i="1"/>
  <c r="AT652" i="1"/>
  <c r="AS652" i="1"/>
  <c r="AW652" i="1" s="1"/>
  <c r="AG652" i="1" s="1"/>
  <c r="U599" i="1"/>
  <c r="AM599" i="1"/>
  <c r="AO599" i="1" s="1"/>
  <c r="AD594" i="1"/>
  <c r="AF594" i="1"/>
  <c r="AS687" i="1"/>
  <c r="AW687" i="1" s="1"/>
  <c r="AX687" i="1" s="1"/>
  <c r="AM588" i="1"/>
  <c r="AO588" i="1" s="1"/>
  <c r="U591" i="1"/>
  <c r="AM594" i="1"/>
  <c r="AO594" i="1" s="1"/>
  <c r="AF687" i="1"/>
  <c r="U635" i="1"/>
  <c r="AM603" i="1"/>
  <c r="AO603" i="1" s="1"/>
  <c r="AE591" i="1"/>
  <c r="U22" i="1"/>
  <c r="AE45" i="1"/>
  <c r="AE287" i="1"/>
  <c r="U193" i="1"/>
  <c r="AE473" i="1"/>
  <c r="U8" i="1"/>
  <c r="AE600" i="1"/>
  <c r="AX555" i="1"/>
  <c r="U174" i="1"/>
  <c r="AM642" i="1"/>
  <c r="AO642" i="1" s="1"/>
  <c r="AE658" i="1"/>
  <c r="AF699" i="1"/>
  <c r="AC516" i="1"/>
  <c r="AC586" i="1"/>
  <c r="AM542" i="1"/>
  <c r="AO542" i="1" s="1"/>
  <c r="AC561" i="1"/>
  <c r="AE158" i="1"/>
  <c r="AE216" i="1"/>
  <c r="AE635" i="1"/>
  <c r="AD647" i="1"/>
  <c r="AC566" i="1"/>
  <c r="AE358" i="1"/>
  <c r="U358" i="1"/>
  <c r="U394" i="1"/>
  <c r="AE394" i="1"/>
  <c r="AM455" i="1"/>
  <c r="AO455" i="1" s="1"/>
  <c r="U455" i="1"/>
  <c r="AF545" i="1"/>
  <c r="AD545" i="1"/>
  <c r="AM527" i="1"/>
  <c r="AO527" i="1" s="1"/>
  <c r="AE527" i="1"/>
  <c r="AX680" i="1"/>
  <c r="AY680" i="1"/>
  <c r="AG680" i="1"/>
  <c r="AX705" i="1"/>
  <c r="AY705" i="1"/>
  <c r="AY688" i="1"/>
  <c r="AX688" i="1"/>
  <c r="AF568" i="1"/>
  <c r="AE34" i="1"/>
  <c r="AE101" i="1"/>
  <c r="AF460" i="1"/>
  <c r="AE130" i="1"/>
  <c r="U130" i="1"/>
  <c r="U134" i="1"/>
  <c r="AE134" i="1"/>
  <c r="AE288" i="1"/>
  <c r="U288" i="1"/>
  <c r="U246" i="1"/>
  <c r="AE246" i="1"/>
  <c r="AE152" i="1"/>
  <c r="U152" i="1"/>
  <c r="AE332" i="1"/>
  <c r="U332" i="1"/>
  <c r="AE383" i="1"/>
  <c r="U383" i="1"/>
  <c r="U297" i="1"/>
  <c r="AE297" i="1"/>
  <c r="AE405" i="1"/>
  <c r="U405" i="1"/>
  <c r="U286" i="1"/>
  <c r="AE286" i="1"/>
  <c r="AE485" i="1"/>
  <c r="AC485" i="1"/>
  <c r="AM485" i="1"/>
  <c r="AO485" i="1" s="1"/>
  <c r="AE501" i="1"/>
  <c r="AC501" i="1"/>
  <c r="AM571" i="1"/>
  <c r="AO571" i="1" s="1"/>
  <c r="AC571" i="1"/>
  <c r="AD489" i="1"/>
  <c r="AF489" i="1"/>
  <c r="AF493" i="1"/>
  <c r="AD493" i="1"/>
  <c r="AC496" i="1"/>
  <c r="AE496" i="1"/>
  <c r="U500" i="1"/>
  <c r="AE500" i="1"/>
  <c r="AC510" i="1"/>
  <c r="AE510" i="1"/>
  <c r="AM510" i="1"/>
  <c r="AO510" i="1" s="1"/>
  <c r="U510" i="1"/>
  <c r="AG599" i="1"/>
  <c r="AY599" i="1"/>
  <c r="AG556" i="1"/>
  <c r="AX556" i="1"/>
  <c r="AM555" i="1"/>
  <c r="AE555" i="1"/>
  <c r="AF702" i="1"/>
  <c r="AY700" i="1"/>
  <c r="AG692" i="1"/>
  <c r="AG698" i="1"/>
  <c r="AT688" i="1"/>
  <c r="U88" i="1"/>
  <c r="U42" i="1"/>
  <c r="U17" i="1"/>
  <c r="AE171" i="1"/>
  <c r="U402" i="1"/>
  <c r="AE38" i="1"/>
  <c r="AT705" i="1"/>
  <c r="U153" i="1"/>
  <c r="AE416" i="1"/>
  <c r="AE282" i="1"/>
  <c r="AE360" i="1"/>
  <c r="AE446" i="1"/>
  <c r="AE225" i="1"/>
  <c r="AX599" i="1"/>
  <c r="AC492" i="1"/>
  <c r="AE169" i="1"/>
  <c r="AM587" i="1"/>
  <c r="AO587" i="1" s="1"/>
  <c r="AE587" i="1"/>
  <c r="U33" i="1"/>
  <c r="AE166" i="1"/>
  <c r="U329" i="1"/>
  <c r="AY441" i="1"/>
  <c r="U501" i="1"/>
  <c r="U222" i="1"/>
  <c r="AE366" i="1"/>
  <c r="U352" i="1"/>
  <c r="AC500" i="1"/>
  <c r="AY556" i="1"/>
  <c r="AM554" i="1"/>
  <c r="U99" i="1"/>
  <c r="AE99" i="1"/>
  <c r="AE137" i="1"/>
  <c r="U137" i="1"/>
  <c r="U139" i="1"/>
  <c r="AE139" i="1"/>
  <c r="AE462" i="1"/>
  <c r="AC462" i="1"/>
  <c r="U466" i="1"/>
  <c r="AC466" i="1"/>
  <c r="U470" i="1"/>
  <c r="AC470" i="1"/>
  <c r="AF577" i="1"/>
  <c r="AD577" i="1"/>
  <c r="AC575" i="1"/>
  <c r="AE575" i="1"/>
  <c r="AD518" i="1"/>
  <c r="AF518" i="1"/>
  <c r="AC532" i="1"/>
  <c r="AE532" i="1"/>
  <c r="AD691" i="1"/>
  <c r="AF691" i="1"/>
  <c r="AT698" i="1"/>
  <c r="AF676" i="1"/>
  <c r="AS686" i="1"/>
  <c r="AW686" i="1" s="1"/>
  <c r="AY686" i="1" s="1"/>
  <c r="AS678" i="1"/>
  <c r="AW678" i="1" s="1"/>
  <c r="AY678" i="1" s="1"/>
  <c r="AT680" i="1"/>
  <c r="U49" i="1"/>
  <c r="AE53" i="1"/>
  <c r="U19" i="1"/>
  <c r="AC554" i="1"/>
  <c r="AE312" i="1"/>
  <c r="AD544" i="1"/>
  <c r="AD461" i="1"/>
  <c r="AE571" i="1"/>
  <c r="U575" i="1"/>
  <c r="AC555" i="1"/>
  <c r="AY600" i="1"/>
  <c r="U496" i="1"/>
  <c r="U159" i="1"/>
  <c r="U462" i="1"/>
  <c r="U434" i="1"/>
  <c r="U485" i="1"/>
  <c r="U319" i="1"/>
  <c r="AF506" i="1"/>
  <c r="U359" i="1"/>
  <c r="U250" i="1"/>
  <c r="AE470" i="1"/>
  <c r="U571" i="1"/>
  <c r="AM476" i="1"/>
  <c r="AO476" i="1" s="1"/>
  <c r="AE28" i="1"/>
  <c r="U28" i="1"/>
  <c r="U93" i="1"/>
  <c r="AE93" i="1"/>
  <c r="U96" i="1"/>
  <c r="AE96" i="1"/>
  <c r="U132" i="1"/>
  <c r="AE132" i="1"/>
  <c r="AE197" i="1"/>
  <c r="U197" i="1"/>
  <c r="U186" i="1"/>
  <c r="AE186" i="1"/>
  <c r="AE220" i="1"/>
  <c r="U220" i="1"/>
  <c r="U195" i="1"/>
  <c r="AE195" i="1"/>
  <c r="AE154" i="1"/>
  <c r="U154" i="1"/>
  <c r="AE379" i="1"/>
  <c r="U379" i="1"/>
  <c r="U277" i="1"/>
  <c r="AE277" i="1"/>
  <c r="U305" i="1"/>
  <c r="AE305" i="1"/>
  <c r="AE307" i="1"/>
  <c r="U307" i="1"/>
  <c r="U299" i="1"/>
  <c r="AE299" i="1"/>
  <c r="AE331" i="1"/>
  <c r="U331" i="1"/>
  <c r="AE419" i="1"/>
  <c r="U419" i="1"/>
  <c r="AM454" i="1"/>
  <c r="AO454" i="1" s="1"/>
  <c r="AC454" i="1"/>
  <c r="AE454" i="1"/>
  <c r="U504" i="1"/>
  <c r="AE504" i="1"/>
  <c r="AD505" i="1"/>
  <c r="AF505" i="1"/>
  <c r="AD500" i="1"/>
  <c r="AF500" i="1"/>
  <c r="AC539" i="1"/>
  <c r="AE539" i="1"/>
  <c r="AC523" i="1"/>
  <c r="AM523" i="1"/>
  <c r="AO523" i="1" s="1"/>
  <c r="AE517" i="1"/>
  <c r="U517" i="1"/>
  <c r="AC517" i="1"/>
  <c r="AF535" i="1"/>
  <c r="AD535" i="1"/>
  <c r="U484" i="1"/>
  <c r="AM484" i="1"/>
  <c r="AO484" i="1" s="1"/>
  <c r="AD645" i="1"/>
  <c r="AF645" i="1"/>
  <c r="AF646" i="1"/>
  <c r="AD646" i="1"/>
  <c r="AE653" i="1"/>
  <c r="U653" i="1"/>
  <c r="AC653" i="1"/>
  <c r="U548" i="1"/>
  <c r="AM548" i="1"/>
  <c r="AO548" i="1" s="1"/>
  <c r="U598" i="1"/>
  <c r="AM598" i="1"/>
  <c r="AO598" i="1" s="1"/>
  <c r="AF590" i="1"/>
  <c r="AD590" i="1"/>
  <c r="AF586" i="1"/>
  <c r="AD586" i="1"/>
  <c r="AE593" i="1"/>
  <c r="U593" i="1"/>
  <c r="AO558" i="1"/>
  <c r="AC558" i="1"/>
  <c r="AG592" i="1"/>
  <c r="AX592" i="1"/>
  <c r="AY592" i="1"/>
  <c r="AM656" i="1"/>
  <c r="AC656" i="1"/>
  <c r="AF657" i="1"/>
  <c r="AD657" i="1"/>
  <c r="U41" i="1"/>
  <c r="AE41" i="1"/>
  <c r="AE48" i="1"/>
  <c r="U48" i="1"/>
  <c r="U120" i="1"/>
  <c r="AE120" i="1"/>
  <c r="AE251" i="1"/>
  <c r="U251" i="1"/>
  <c r="AE254" i="1"/>
  <c r="U254" i="1"/>
  <c r="AE291" i="1"/>
  <c r="U291" i="1"/>
  <c r="AE263" i="1"/>
  <c r="U263" i="1"/>
  <c r="U373" i="1"/>
  <c r="AE373" i="1"/>
  <c r="U431" i="1"/>
  <c r="AE431" i="1"/>
  <c r="AY439" i="1"/>
  <c r="AG439" i="1"/>
  <c r="AF459" i="1"/>
  <c r="AD459" i="1"/>
  <c r="AC468" i="1"/>
  <c r="AE468" i="1"/>
  <c r="AC497" i="1"/>
  <c r="AE497" i="1"/>
  <c r="U497" i="1"/>
  <c r="AF537" i="1"/>
  <c r="AD537" i="1"/>
  <c r="AE513" i="1"/>
  <c r="U513" i="1"/>
  <c r="AC513" i="1"/>
  <c r="U534" i="1"/>
  <c r="AC534" i="1"/>
  <c r="AY704" i="1"/>
  <c r="U448" i="1"/>
  <c r="U40" i="1"/>
  <c r="U401" i="1"/>
  <c r="U446" i="1"/>
  <c r="AM378" i="1"/>
  <c r="AO378" i="1" s="1"/>
  <c r="U224" i="1"/>
  <c r="U267" i="1"/>
  <c r="AE267" i="1"/>
  <c r="AF507" i="1"/>
  <c r="AD507" i="1"/>
  <c r="AC511" i="1"/>
  <c r="AM511" i="1"/>
  <c r="AO511" i="1" s="1"/>
  <c r="AG597" i="1"/>
  <c r="AY597" i="1"/>
  <c r="AC644" i="1"/>
  <c r="AE644" i="1"/>
  <c r="AX589" i="1"/>
  <c r="AY589" i="1"/>
  <c r="U278" i="1"/>
  <c r="U102" i="1"/>
  <c r="AE511" i="1"/>
  <c r="AE567" i="1"/>
  <c r="AD465" i="1"/>
  <c r="AC557" i="1"/>
  <c r="AM557" i="1"/>
  <c r="AC638" i="1"/>
  <c r="AE91" i="1"/>
  <c r="AE248" i="1"/>
  <c r="AE255" i="1"/>
  <c r="U140" i="1"/>
  <c r="AM522" i="1"/>
  <c r="AO522" i="1" s="1"/>
  <c r="AD598" i="1"/>
  <c r="AE148" i="1"/>
  <c r="AD464" i="1"/>
  <c r="U144" i="1"/>
  <c r="AE271" i="1"/>
  <c r="AE413" i="1"/>
  <c r="AE338" i="1"/>
  <c r="U338" i="1"/>
  <c r="AE421" i="1"/>
  <c r="U421" i="1"/>
  <c r="AD632" i="1"/>
  <c r="AF632" i="1"/>
  <c r="AF602" i="1"/>
  <c r="AD602" i="1"/>
  <c r="AY656" i="1"/>
  <c r="AG583" i="1"/>
  <c r="AY583" i="1"/>
  <c r="AG585" i="1"/>
  <c r="AX585" i="1"/>
  <c r="AY584" i="1"/>
  <c r="AG716" i="1"/>
  <c r="AY716" i="1"/>
  <c r="AX716" i="1"/>
  <c r="AX690" i="1"/>
  <c r="AY690" i="1"/>
  <c r="AG690" i="1"/>
  <c r="AG720" i="1"/>
  <c r="AY720" i="1"/>
  <c r="AY728" i="1"/>
  <c r="AG728" i="1"/>
  <c r="V405" i="1"/>
  <c r="AX581" i="1"/>
  <c r="U56" i="1"/>
  <c r="AE56" i="1"/>
  <c r="U276" i="1"/>
  <c r="AE276" i="1"/>
  <c r="AE318" i="1"/>
  <c r="U318" i="1"/>
  <c r="U342" i="1"/>
  <c r="AE342" i="1"/>
  <c r="AE374" i="1"/>
  <c r="U374" i="1"/>
  <c r="AE442" i="1"/>
  <c r="U442" i="1"/>
  <c r="U377" i="1"/>
  <c r="AE377" i="1"/>
  <c r="AY429" i="1"/>
  <c r="AG429" i="1"/>
  <c r="AX429" i="1"/>
  <c r="AE481" i="1"/>
  <c r="U481" i="1"/>
  <c r="AC506" i="1"/>
  <c r="AE506" i="1"/>
  <c r="AD543" i="1"/>
  <c r="AF543" i="1"/>
  <c r="AF511" i="1"/>
  <c r="AD511" i="1"/>
  <c r="AC535" i="1"/>
  <c r="AM535" i="1"/>
  <c r="AO535" i="1" s="1"/>
  <c r="AY645" i="1"/>
  <c r="AG645" i="1"/>
  <c r="AD547" i="1"/>
  <c r="AF547" i="1"/>
  <c r="U640" i="1"/>
  <c r="AE640" i="1"/>
  <c r="AG557" i="1"/>
  <c r="AX557" i="1"/>
  <c r="AE722" i="1"/>
  <c r="AM722" i="1"/>
  <c r="AO722" i="1" s="1"/>
  <c r="AC722" i="1"/>
  <c r="AE723" i="1"/>
  <c r="AM723" i="1"/>
  <c r="AO723" i="1" s="1"/>
  <c r="AC675" i="1"/>
  <c r="AE675" i="1"/>
  <c r="AQ717" i="1"/>
  <c r="AT717" i="1"/>
  <c r="AG691" i="1"/>
  <c r="AY581" i="1"/>
  <c r="AX584" i="1"/>
  <c r="AE535" i="1"/>
  <c r="U200" i="1"/>
  <c r="AS717" i="1"/>
  <c r="AW717" i="1" s="1"/>
  <c r="AE362" i="1"/>
  <c r="AE78" i="1"/>
  <c r="AS769" i="1"/>
  <c r="AW769" i="1" s="1"/>
  <c r="AE279" i="1"/>
  <c r="AE80" i="1"/>
  <c r="U506" i="1"/>
  <c r="AE656" i="1"/>
  <c r="U423" i="1"/>
  <c r="AE609" i="1"/>
  <c r="AY124" i="1"/>
  <c r="U94" i="1"/>
  <c r="AE70" i="1"/>
  <c r="AE317" i="1"/>
  <c r="AD582" i="1"/>
  <c r="AM538" i="1"/>
  <c r="AO538" i="1" s="1"/>
  <c r="AY664" i="1"/>
  <c r="AG664" i="1"/>
  <c r="AF588" i="1"/>
  <c r="AC640" i="1"/>
  <c r="AY666" i="1"/>
  <c r="AG666" i="1"/>
  <c r="U347" i="1"/>
  <c r="AM481" i="1"/>
  <c r="AO481" i="1" s="1"/>
  <c r="U424" i="1"/>
  <c r="V358" i="1"/>
  <c r="V167" i="1"/>
  <c r="V197" i="1"/>
  <c r="AE258" i="1"/>
  <c r="U258" i="1"/>
  <c r="AE260" i="1"/>
  <c r="U260" i="1"/>
  <c r="AE259" i="1"/>
  <c r="U259" i="1"/>
  <c r="AE228" i="1"/>
  <c r="U228" i="1"/>
  <c r="U334" i="1"/>
  <c r="AE334" i="1"/>
  <c r="AE351" i="1"/>
  <c r="U351" i="1"/>
  <c r="AE365" i="1"/>
  <c r="U365" i="1"/>
  <c r="AE404" i="1"/>
  <c r="U404" i="1"/>
  <c r="AY423" i="1"/>
  <c r="AG423" i="1"/>
  <c r="AX427" i="1"/>
  <c r="AY427" i="1"/>
  <c r="U417" i="1"/>
  <c r="AE417" i="1"/>
  <c r="AC488" i="1"/>
  <c r="U488" i="1"/>
  <c r="AM488" i="1"/>
  <c r="AO488" i="1" s="1"/>
  <c r="AD491" i="1"/>
  <c r="AF491" i="1"/>
  <c r="U544" i="1"/>
  <c r="AE544" i="1"/>
  <c r="AF514" i="1"/>
  <c r="AD514" i="1"/>
  <c r="U531" i="1"/>
  <c r="AC531" i="1"/>
  <c r="U515" i="1"/>
  <c r="AC515" i="1"/>
  <c r="AM515" i="1"/>
  <c r="AO515" i="1" s="1"/>
  <c r="AM519" i="1"/>
  <c r="AO519" i="1" s="1"/>
  <c r="AC519" i="1"/>
  <c r="AM645" i="1"/>
  <c r="AO645" i="1" s="1"/>
  <c r="AE645" i="1"/>
  <c r="AC645" i="1"/>
  <c r="AE549" i="1"/>
  <c r="U549" i="1"/>
  <c r="AC551" i="1"/>
  <c r="AE551" i="1"/>
  <c r="AM552" i="1"/>
  <c r="AO552" i="1" s="1"/>
  <c r="U552" i="1"/>
  <c r="AC552" i="1"/>
  <c r="AE552" i="1"/>
  <c r="AD591" i="1"/>
  <c r="AF591" i="1"/>
  <c r="U663" i="1"/>
  <c r="AC663" i="1"/>
  <c r="AF745" i="1"/>
  <c r="AD745" i="1"/>
  <c r="AD747" i="1"/>
  <c r="AF747" i="1"/>
  <c r="AE601" i="1"/>
  <c r="AC601" i="1"/>
  <c r="AM602" i="1"/>
  <c r="AO602" i="1" s="1"/>
  <c r="AC602" i="1"/>
  <c r="AC659" i="1"/>
  <c r="AE659" i="1"/>
  <c r="U639" i="1"/>
  <c r="AC639" i="1"/>
  <c r="AT713" i="1"/>
  <c r="AS713" i="1"/>
  <c r="AW713" i="1" s="1"/>
  <c r="AS701" i="1"/>
  <c r="AW701" i="1" s="1"/>
  <c r="AT701" i="1"/>
  <c r="AS696" i="1"/>
  <c r="AW696" i="1" s="1"/>
  <c r="AT696" i="1"/>
  <c r="U765" i="1"/>
  <c r="AM765" i="1"/>
  <c r="AO765" i="1" s="1"/>
  <c r="AG587" i="1"/>
  <c r="AX583" i="1"/>
  <c r="AX691" i="1"/>
  <c r="AG688" i="1"/>
  <c r="AR584" i="1"/>
  <c r="AV584" i="1" s="1"/>
  <c r="AC723" i="1"/>
  <c r="AS677" i="1"/>
  <c r="AW677" i="1" s="1"/>
  <c r="AY692" i="1"/>
  <c r="AY694" i="1"/>
  <c r="AS765" i="1"/>
  <c r="AW765" i="1" s="1"/>
  <c r="AS723" i="1"/>
  <c r="AW723" i="1" s="1"/>
  <c r="U601" i="1"/>
  <c r="U535" i="1"/>
  <c r="AE509" i="1"/>
  <c r="AY514" i="1"/>
  <c r="AM448" i="1"/>
  <c r="AO448" i="1" s="1"/>
  <c r="AF558" i="1"/>
  <c r="AF509" i="1"/>
  <c r="AD643" i="1"/>
  <c r="AT746" i="1"/>
  <c r="AY24" i="1"/>
  <c r="AT699" i="1"/>
  <c r="AM663" i="1"/>
  <c r="AO663" i="1" s="1"/>
  <c r="AE357" i="1"/>
  <c r="U412" i="1"/>
  <c r="AE209" i="1"/>
  <c r="AF539" i="1"/>
  <c r="AC765" i="1"/>
  <c r="U340" i="1"/>
  <c r="U449" i="1"/>
  <c r="U537" i="1"/>
  <c r="U415" i="1"/>
  <c r="AM549" i="1"/>
  <c r="AO549" i="1" s="1"/>
  <c r="AF453" i="1"/>
  <c r="U655" i="1"/>
  <c r="U609" i="1"/>
  <c r="AD451" i="1"/>
  <c r="U84" i="1"/>
  <c r="AE231" i="1"/>
  <c r="AE79" i="1"/>
  <c r="AD610" i="1"/>
  <c r="AM551" i="1"/>
  <c r="AO551" i="1" s="1"/>
  <c r="U227" i="1"/>
  <c r="AG25" i="1"/>
  <c r="AM766" i="1"/>
  <c r="AO766" i="1" s="1"/>
  <c r="AE602" i="1"/>
  <c r="AD656" i="1"/>
  <c r="AD617" i="1"/>
  <c r="AE531" i="1"/>
  <c r="U129" i="1"/>
  <c r="AT765" i="1"/>
  <c r="V88" i="1"/>
  <c r="V477" i="1"/>
  <c r="V479" i="1"/>
  <c r="V271" i="1"/>
  <c r="V460" i="1"/>
  <c r="V263" i="1"/>
  <c r="V551" i="1"/>
  <c r="V599" i="1"/>
  <c r="V597" i="1"/>
  <c r="AE105" i="1"/>
  <c r="U105" i="1"/>
  <c r="U160" i="1"/>
  <c r="AE160" i="1"/>
  <c r="U165" i="1"/>
  <c r="AE165" i="1"/>
  <c r="AE381" i="1"/>
  <c r="U381" i="1"/>
  <c r="AE443" i="1"/>
  <c r="U443" i="1"/>
  <c r="U482" i="1"/>
  <c r="AM482" i="1"/>
  <c r="AO482" i="1" s="1"/>
  <c r="AE482" i="1"/>
  <c r="AF574" i="1"/>
  <c r="AD574" i="1"/>
  <c r="AC459" i="1"/>
  <c r="U459" i="1"/>
  <c r="AF463" i="1"/>
  <c r="AD463" i="1"/>
  <c r="AE456" i="1"/>
  <c r="AM456" i="1"/>
  <c r="AO456" i="1" s="1"/>
  <c r="AC576" i="1"/>
  <c r="U576" i="1"/>
  <c r="AM576" i="1"/>
  <c r="AO576" i="1" s="1"/>
  <c r="AD494" i="1"/>
  <c r="AF494" i="1"/>
  <c r="AE498" i="1"/>
  <c r="U498" i="1"/>
  <c r="AD530" i="1"/>
  <c r="AF530" i="1"/>
  <c r="AC528" i="1"/>
  <c r="AM528" i="1"/>
  <c r="AO528" i="1" s="1"/>
  <c r="AM565" i="1"/>
  <c r="AO565" i="1" s="1"/>
  <c r="AE565" i="1"/>
  <c r="AE533" i="1"/>
  <c r="AM533" i="1"/>
  <c r="AO533" i="1" s="1"/>
  <c r="AE632" i="1"/>
  <c r="AC632" i="1"/>
  <c r="AF556" i="1"/>
  <c r="AD556" i="1"/>
  <c r="AF623" i="1"/>
  <c r="AD623" i="1"/>
  <c r="U581" i="1"/>
  <c r="AE581" i="1"/>
  <c r="AF631" i="1"/>
  <c r="AD631" i="1"/>
  <c r="AE749" i="1"/>
  <c r="U749" i="1"/>
  <c r="AS722" i="1"/>
  <c r="AW722" i="1" s="1"/>
  <c r="AQ722" i="1"/>
  <c r="AR722" i="1" s="1"/>
  <c r="AW582" i="1"/>
  <c r="AT582" i="1"/>
  <c r="AY654" i="1"/>
  <c r="AG654" i="1"/>
  <c r="AQ726" i="1"/>
  <c r="AR726" i="1" s="1"/>
  <c r="AT726" i="1"/>
  <c r="AT697" i="1"/>
  <c r="AS697" i="1"/>
  <c r="AW697" i="1" s="1"/>
  <c r="AQ770" i="1"/>
  <c r="AS770" i="1"/>
  <c r="AW770" i="1" s="1"/>
  <c r="AG705" i="1"/>
  <c r="AU769" i="1"/>
  <c r="AR585" i="1"/>
  <c r="AV585" i="1" s="1"/>
  <c r="AU619" i="1"/>
  <c r="AQ582" i="1"/>
  <c r="U728" i="1"/>
  <c r="AQ727" i="1"/>
  <c r="AR727" i="1" s="1"/>
  <c r="AF698" i="1"/>
  <c r="AT722" i="1"/>
  <c r="AQ714" i="1"/>
  <c r="AR714" i="1" s="1"/>
  <c r="AX694" i="1"/>
  <c r="AQ750" i="1"/>
  <c r="AR750" i="1" s="1"/>
  <c r="AS726" i="1"/>
  <c r="AW726" i="1" s="1"/>
  <c r="AG605" i="1"/>
  <c r="AF721" i="1"/>
  <c r="AY699" i="1"/>
  <c r="AY643" i="1"/>
  <c r="AM544" i="1"/>
  <c r="AO544" i="1" s="1"/>
  <c r="AE592" i="1"/>
  <c r="AC556" i="1"/>
  <c r="U519" i="1"/>
  <c r="AC544" i="1"/>
  <c r="AE97" i="1"/>
  <c r="AY706" i="1"/>
  <c r="AE480" i="1"/>
  <c r="AS748" i="1"/>
  <c r="AW748" i="1" s="1"/>
  <c r="AG748" i="1" s="1"/>
  <c r="AE192" i="1"/>
  <c r="AG706" i="1"/>
  <c r="AT769" i="1"/>
  <c r="U128" i="1"/>
  <c r="AC549" i="1"/>
  <c r="AE237" i="1"/>
  <c r="AE515" i="1"/>
  <c r="AE765" i="1"/>
  <c r="AM750" i="1"/>
  <c r="AO750" i="1" s="1"/>
  <c r="AM449" i="1"/>
  <c r="AO449" i="1" s="1"/>
  <c r="U149" i="1"/>
  <c r="AS753" i="1"/>
  <c r="AW753" i="1" s="1"/>
  <c r="AE488" i="1"/>
  <c r="AF648" i="1"/>
  <c r="AC655" i="1"/>
  <c r="AM655" i="1"/>
  <c r="AO655" i="1" s="1"/>
  <c r="U744" i="1"/>
  <c r="U706" i="1"/>
  <c r="AF707" i="1"/>
  <c r="AE386" i="1"/>
  <c r="AC565" i="1"/>
  <c r="AE177" i="1"/>
  <c r="U138" i="1"/>
  <c r="AE66" i="1"/>
  <c r="AF555" i="1"/>
  <c r="U551" i="1"/>
  <c r="U562" i="1"/>
  <c r="U645" i="1"/>
  <c r="AC498" i="1"/>
  <c r="AE663" i="1"/>
  <c r="AE576" i="1"/>
  <c r="AE503" i="1"/>
  <c r="AE459" i="1"/>
  <c r="AY418" i="1"/>
  <c r="AD654" i="1"/>
  <c r="AE538" i="1"/>
  <c r="AF655" i="1"/>
  <c r="AD603" i="1"/>
  <c r="U474" i="1"/>
  <c r="U509" i="1"/>
  <c r="AG27" i="1"/>
  <c r="AF609" i="1"/>
  <c r="AM531" i="1"/>
  <c r="AO531" i="1" s="1"/>
  <c r="U367" i="1"/>
  <c r="AG512" i="1"/>
  <c r="AD615" i="1"/>
  <c r="AF512" i="1"/>
  <c r="AE303" i="1"/>
  <c r="AF722" i="1"/>
  <c r="AG655" i="1"/>
  <c r="AY557" i="1"/>
  <c r="AG602" i="1"/>
  <c r="U533" i="1"/>
  <c r="AG493" i="1"/>
  <c r="V11" i="1"/>
  <c r="V315" i="1"/>
  <c r="V325" i="1"/>
  <c r="V416" i="1"/>
  <c r="V568" i="1"/>
  <c r="V177" i="1"/>
  <c r="V550" i="1"/>
  <c r="V181" i="1"/>
  <c r="AG26" i="1"/>
  <c r="AE236" i="1"/>
  <c r="U236" i="1"/>
  <c r="AE212" i="1"/>
  <c r="U212" i="1"/>
  <c r="U253" i="1"/>
  <c r="AE253" i="1"/>
  <c r="V27" i="1"/>
  <c r="V53" i="1"/>
  <c r="V312" i="1"/>
  <c r="V342" i="1"/>
  <c r="U203" i="1"/>
  <c r="AE203" i="1"/>
  <c r="AG214" i="1"/>
  <c r="AY214" i="1"/>
  <c r="U382" i="1"/>
  <c r="AE382" i="1"/>
  <c r="AE294" i="1"/>
  <c r="U294" i="1"/>
  <c r="AM426" i="1"/>
  <c r="AO426" i="1" s="1"/>
  <c r="U426" i="1"/>
  <c r="U364" i="1"/>
  <c r="AE364" i="1"/>
  <c r="U336" i="1"/>
  <c r="AE336" i="1"/>
  <c r="U436" i="1"/>
  <c r="AE436" i="1"/>
  <c r="U284" i="1"/>
  <c r="AE284" i="1"/>
  <c r="AE428" i="1"/>
  <c r="AM428" i="1"/>
  <c r="AO428" i="1" s="1"/>
  <c r="V308" i="1"/>
  <c r="V411" i="1"/>
  <c r="AE215" i="1"/>
  <c r="U215" i="1"/>
  <c r="AM652" i="1"/>
  <c r="AO652" i="1" s="1"/>
  <c r="AE652" i="1"/>
  <c r="AF550" i="1"/>
  <c r="AD550" i="1"/>
  <c r="AE643" i="1"/>
  <c r="AM643" i="1"/>
  <c r="AO643" i="1" s="1"/>
  <c r="U643" i="1"/>
  <c r="AC582" i="1"/>
  <c r="U582" i="1"/>
  <c r="AC731" i="1"/>
  <c r="AE731" i="1"/>
  <c r="AU669" i="1"/>
  <c r="AR669" i="1"/>
  <c r="AV669" i="1" s="1"/>
  <c r="U574" i="1"/>
  <c r="AM574" i="1"/>
  <c r="AO574" i="1" s="1"/>
  <c r="AY501" i="1"/>
  <c r="AG501" i="1"/>
  <c r="AE507" i="1"/>
  <c r="AC507" i="1"/>
  <c r="AD496" i="1"/>
  <c r="AF496" i="1"/>
  <c r="U543" i="1"/>
  <c r="AE543" i="1"/>
  <c r="AE536" i="1"/>
  <c r="U536" i="1"/>
  <c r="AY588" i="1"/>
  <c r="AX588" i="1"/>
  <c r="U748" i="1"/>
  <c r="AC748" i="1"/>
  <c r="AG733" i="1"/>
  <c r="AX733" i="1"/>
  <c r="AR733" i="1"/>
  <c r="AV733" i="1" s="1"/>
  <c r="AT733" i="1"/>
  <c r="AX732" i="1"/>
  <c r="AG732" i="1"/>
  <c r="AQ623" i="1"/>
  <c r="AS623" i="1"/>
  <c r="AW623" i="1" s="1"/>
  <c r="AT623" i="1"/>
  <c r="AD719" i="1"/>
  <c r="AM719" i="1"/>
  <c r="AO719" i="1" s="1"/>
  <c r="AE719" i="1"/>
  <c r="AE714" i="1"/>
  <c r="AY662" i="1"/>
  <c r="AG662" i="1"/>
  <c r="AM623" i="1"/>
  <c r="AO623" i="1" s="1"/>
  <c r="AC623" i="1"/>
  <c r="AE623" i="1"/>
  <c r="AS624" i="1"/>
  <c r="AW624" i="1" s="1"/>
  <c r="AG624" i="1" s="1"/>
  <c r="AR624" i="1"/>
  <c r="AV624" i="1" s="1"/>
  <c r="AU624" i="1"/>
  <c r="AT624" i="1"/>
  <c r="AQ625" i="1"/>
  <c r="AU625" i="1" s="1"/>
  <c r="AT625" i="1"/>
  <c r="AQ630" i="1"/>
  <c r="AS630" i="1"/>
  <c r="AW630" i="1" s="1"/>
  <c r="AT630" i="1"/>
  <c r="AS626" i="1"/>
  <c r="AW626" i="1" s="1"/>
  <c r="AQ626" i="1"/>
  <c r="AT626" i="1"/>
  <c r="AT629" i="1"/>
  <c r="AQ629" i="1"/>
  <c r="AS629" i="1"/>
  <c r="AW629" i="1" s="1"/>
  <c r="AS628" i="1"/>
  <c r="AW628" i="1" s="1"/>
  <c r="AQ628" i="1"/>
  <c r="AT628" i="1"/>
  <c r="AS627" i="1"/>
  <c r="AW627" i="1" s="1"/>
  <c r="AQ627" i="1"/>
  <c r="AT627" i="1"/>
  <c r="AS625" i="1"/>
  <c r="AW625" i="1" s="1"/>
  <c r="AR582" i="1" l="1"/>
  <c r="AV582" i="1" s="1"/>
  <c r="AU582" i="1"/>
  <c r="AX600" i="1"/>
  <c r="AR586" i="1"/>
  <c r="AV586" i="1" s="1"/>
  <c r="AU586" i="1"/>
  <c r="AY586" i="1"/>
  <c r="AX586" i="1"/>
  <c r="AG750" i="1"/>
  <c r="AR718" i="1"/>
  <c r="AV718" i="1" s="1"/>
  <c r="AG456" i="1"/>
  <c r="AX718" i="1"/>
  <c r="AG727" i="1"/>
  <c r="AY715" i="1"/>
  <c r="AG721" i="1"/>
  <c r="AR753" i="1"/>
  <c r="AV753" i="1" s="1"/>
  <c r="AG718" i="1"/>
  <c r="AR732" i="1"/>
  <c r="AV732" i="1" s="1"/>
  <c r="AG714" i="1"/>
  <c r="AX730" i="1"/>
  <c r="AG719" i="1"/>
  <c r="AG729" i="1"/>
  <c r="AX619" i="1"/>
  <c r="AX620" i="1"/>
  <c r="AY620" i="1"/>
  <c r="AX752" i="1"/>
  <c r="AG752" i="1"/>
  <c r="AG695" i="1"/>
  <c r="AG619" i="1"/>
  <c r="AG731" i="1"/>
  <c r="AY695" i="1"/>
  <c r="AY685" i="1"/>
  <c r="AG681" i="1"/>
  <c r="AG682" i="1"/>
  <c r="AX681" i="1"/>
  <c r="U6" i="1"/>
  <c r="AG685" i="1"/>
  <c r="AX754" i="1"/>
  <c r="AG754" i="1"/>
  <c r="AX682" i="1"/>
  <c r="AX683" i="1"/>
  <c r="AX678" i="1"/>
  <c r="AG687" i="1"/>
  <c r="AG678" i="1"/>
  <c r="AG683" i="1"/>
  <c r="AS137" i="1"/>
  <c r="AW137" i="1" s="1"/>
  <c r="AG137" i="1" s="1"/>
  <c r="AR621" i="1"/>
  <c r="AV621" i="1" s="1"/>
  <c r="AU621" i="1"/>
  <c r="AU767" i="1"/>
  <c r="AR767" i="1"/>
  <c r="AV767" i="1" s="1"/>
  <c r="AX693" i="1"/>
  <c r="AG621" i="1"/>
  <c r="AX621" i="1"/>
  <c r="AY621" i="1"/>
  <c r="AX767" i="1"/>
  <c r="AG767" i="1"/>
  <c r="AY767" i="1"/>
  <c r="AU731" i="1"/>
  <c r="AR731" i="1"/>
  <c r="AV731" i="1" s="1"/>
  <c r="AG734" i="1"/>
  <c r="AX734" i="1"/>
  <c r="AG686" i="1"/>
  <c r="AX622" i="1"/>
  <c r="AY622" i="1"/>
  <c r="AG622" i="1"/>
  <c r="AG618" i="1"/>
  <c r="AY618" i="1"/>
  <c r="AX703" i="1"/>
  <c r="AG703" i="1"/>
  <c r="AY703" i="1"/>
  <c r="AG689" i="1"/>
  <c r="AG693" i="1"/>
  <c r="AY689" i="1"/>
  <c r="AY679" i="1"/>
  <c r="AY652" i="1"/>
  <c r="AY687" i="1"/>
  <c r="AG702" i="1"/>
  <c r="AX702" i="1"/>
  <c r="AY702" i="1"/>
  <c r="AX686" i="1"/>
  <c r="AG770" i="1"/>
  <c r="AX770" i="1"/>
  <c r="AY770" i="1"/>
  <c r="AY765" i="1"/>
  <c r="AG765" i="1"/>
  <c r="AY713" i="1"/>
  <c r="AG713" i="1"/>
  <c r="AR717" i="1"/>
  <c r="AV717" i="1" s="1"/>
  <c r="AU717" i="1"/>
  <c r="AY726" i="1"/>
  <c r="AG726" i="1"/>
  <c r="AU770" i="1"/>
  <c r="AR770" i="1"/>
  <c r="AV770" i="1" s="1"/>
  <c r="AY582" i="1"/>
  <c r="AG582" i="1"/>
  <c r="AX582" i="1"/>
  <c r="AX696" i="1"/>
  <c r="AY696" i="1"/>
  <c r="AG696" i="1"/>
  <c r="AX697" i="1"/>
  <c r="AG697" i="1"/>
  <c r="AY697" i="1"/>
  <c r="AG717" i="1"/>
  <c r="AY717" i="1"/>
  <c r="AX717" i="1"/>
  <c r="AX753" i="1"/>
  <c r="AG753" i="1"/>
  <c r="AG722" i="1"/>
  <c r="AY722" i="1"/>
  <c r="AG723" i="1"/>
  <c r="AY723" i="1"/>
  <c r="AX677" i="1"/>
  <c r="AY677" i="1"/>
  <c r="AG677" i="1"/>
  <c r="AX701" i="1"/>
  <c r="AG701" i="1"/>
  <c r="AY701" i="1"/>
  <c r="AY769" i="1"/>
  <c r="AG769" i="1"/>
  <c r="AX769" i="1"/>
  <c r="AY623" i="1"/>
  <c r="AG623" i="1"/>
  <c r="AU623" i="1"/>
  <c r="AR623" i="1"/>
  <c r="AV623" i="1" s="1"/>
  <c r="AY624" i="1"/>
  <c r="AR625" i="1"/>
  <c r="AV625" i="1" s="1"/>
  <c r="AX626" i="1"/>
  <c r="AY626" i="1"/>
  <c r="AG626" i="1"/>
  <c r="AU629" i="1"/>
  <c r="AR629" i="1"/>
  <c r="AV629" i="1" s="1"/>
  <c r="AG628" i="1"/>
  <c r="AY628" i="1"/>
  <c r="AG630" i="1"/>
  <c r="AY630" i="1"/>
  <c r="AU627" i="1"/>
  <c r="AR627" i="1"/>
  <c r="AV627" i="1" s="1"/>
  <c r="AG627" i="1"/>
  <c r="AX627" i="1"/>
  <c r="AY627" i="1"/>
  <c r="AG625" i="1"/>
  <c r="AY625" i="1"/>
  <c r="AX625" i="1"/>
  <c r="AR628" i="1"/>
  <c r="AV628" i="1" s="1"/>
  <c r="AU628" i="1"/>
  <c r="AY629" i="1"/>
  <c r="AG629" i="1"/>
  <c r="AU626" i="1"/>
  <c r="AR626" i="1"/>
  <c r="AV626" i="1" s="1"/>
  <c r="AR630" i="1"/>
  <c r="AV630" i="1" s="1"/>
  <c r="AU630" i="1"/>
  <c r="AY137" i="1" l="1"/>
</calcChain>
</file>

<file path=xl/comments1.xml><?xml version="1.0" encoding="utf-8"?>
<comments xmlns="http://schemas.openxmlformats.org/spreadsheetml/2006/main">
  <authors>
    <author>Patricia Velasquez Espinoza</author>
    <author>RIZ</author>
    <author>pave</author>
    <author>JBG</author>
    <author>nims</author>
    <author>bva</author>
    <author>Nazario Medina</author>
    <author>sdbo</author>
    <author>Ben van Adrichem</author>
    <author>mxque-barcode01</author>
    <author>lgs</author>
    <author>Stephan</author>
    <author>lza</author>
  </authors>
  <commentList>
    <comment ref="N61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S8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Se cerro compartimento por una semana (27-jun-14). Se perdieron como dos racimos (ave)</t>
        </r>
      </text>
    </comment>
    <comment ref="N10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naranja</t>
        </r>
      </text>
    </comment>
    <comment ref="N10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ambar-etiqueta blanca</t>
        </r>
      </text>
    </comment>
    <comment ref="AP11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pollen. Started marking with red ring on wk30 until wk31 (2rings)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wk28</t>
        </r>
      </text>
    </comment>
    <comment ref="AP122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Started abortion on wk 28</t>
        </r>
      </text>
    </comment>
    <comment ref="AP12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Not enough pollen, we cut flower on wk30 and started marking with red ring on wk31</t>
        </r>
      </text>
    </comment>
    <comment ref="AP13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Plant is still too young. Was transplanted las week. We hadn't start the pollen harvest.11-aug-14: still no flowers in males. Was planned to star 30-jul but started on 28-aug</t>
        </r>
      </text>
    </comment>
    <comment ref="AP14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Planeado para 14 de jun pero se inicio mas tarde porque la planta estaba pequenia</t>
        </r>
      </text>
    </comment>
    <comment ref="AH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 la semilla llegó tarde</t>
        </r>
      </text>
    </comment>
    <comment ref="AI15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AH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15 pero la semilla llegó tarde</t>
        </r>
      </text>
    </comment>
    <comment ref="AI15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fecha de siembra estaba para Oct 29 pero la semilla llegó tarde</t>
        </r>
      </text>
    </comment>
    <comment ref="N165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amarilla se juntan dos variedades</t>
        </r>
      </text>
    </comment>
    <comment ref="N173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Tubo azul-etiqueta verde-cinta azul
Se junta 116 con 132</t>
        </r>
      </text>
    </comment>
    <comment ref="AP177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Inicie una semana mas tarde porque al limpiar la planta se fueron botones.</t>
        </r>
      </text>
    </comment>
    <comment ref="AP178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Iniciamos una semana tarde porque al limpiar la planta se cortaron botones tambien.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
</t>
        </r>
      </text>
    </comment>
    <comment ref="AP179" authorId="0" shapeId="0">
      <text>
        <r>
          <rPr>
            <b/>
            <sz val="9"/>
            <color indexed="81"/>
            <rFont val="Tahoma"/>
            <family val="2"/>
          </rPr>
          <t>Patricia Velasquez Espinoza:</t>
        </r>
        <r>
          <rPr>
            <sz val="9"/>
            <color indexed="81"/>
            <rFont val="Tahoma"/>
            <family val="2"/>
          </rPr>
          <t xml:space="preserve">
Planning marcaba 23 de agosto, pero la planta estuvo lista hasta 18sep</t>
        </r>
      </text>
    </comment>
    <comment ref="AH18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H18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H182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Llegó tarde la semilla</t>
        </r>
      </text>
    </comment>
    <comment ref="AP185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M186" authorId="2" shapeId="0">
      <text>
        <r>
          <rPr>
            <b/>
            <sz val="7"/>
            <color indexed="81"/>
            <rFont val="Tahoma"/>
            <family val="2"/>
          </rPr>
          <t>pave:</t>
        </r>
        <r>
          <rPr>
            <sz val="7"/>
            <color indexed="81"/>
            <rFont val="Tahoma"/>
            <family val="2"/>
          </rPr>
          <t xml:space="preserve">
5-dec-14 There are 45 plnats missing but will be transplanted 1 week delayed (they are too small)</t>
        </r>
      </text>
    </comment>
    <comment ref="AP186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Females of this comp are stil not big enough. Pollination planned Dec19, but maybe 2 more weeks.</t>
        </r>
      </text>
    </comment>
    <comment ref="AH20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No nos liberaron la semilla a tiempo</t>
        </r>
      </text>
    </comment>
    <comment ref="AH201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semilla llego el 1-Ago a Promex, y fue liberada hasta el 8 de Agosto
</t>
        </r>
      </text>
    </comment>
    <comment ref="AH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08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09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0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1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1st, 2014, but seeds are delayed</t>
        </r>
      </text>
    </comment>
    <comment ref="AI212" authorId="2" shapeId="0">
      <text>
        <r>
          <rPr>
            <b/>
            <sz val="8"/>
            <color indexed="81"/>
            <rFont val="Tahoma"/>
            <family val="2"/>
          </rPr>
          <t>pave:</t>
        </r>
        <r>
          <rPr>
            <sz val="8"/>
            <color indexed="81"/>
            <rFont val="Tahoma"/>
            <family val="2"/>
          </rPr>
          <t xml:space="preserve">
Sowing planned Dec 15,2014 but seeds are delayed.</t>
        </r>
      </text>
    </comment>
    <comment ref="AH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no llegó a tiempo (no se liberó a tiempo)</t>
        </r>
      </text>
    </comment>
    <comment ref="AI213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 (no se liberó a tiempo)</t>
        </r>
      </text>
    </comment>
    <comment ref="AI214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1-Nov-14, pero la semilla llegó tarde (no se liberó a tiempo)</t>
        </r>
      </text>
    </comment>
    <comment ref="AI215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6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llegó tarde, no se liberó a tiempo.</t>
        </r>
      </text>
    </comment>
    <comment ref="AH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7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8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19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AH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1-Nov-14 pero la semilla llegó tarde, no se liberó a tiempo.</t>
        </r>
      </text>
    </comment>
    <comment ref="AI220" authorId="1" shapeId="0">
      <text>
        <r>
          <rPr>
            <b/>
            <sz val="9"/>
            <color indexed="81"/>
            <rFont val="Tahoma"/>
            <family val="2"/>
          </rPr>
          <t>RIZ:</t>
        </r>
        <r>
          <rPr>
            <sz val="9"/>
            <color indexed="81"/>
            <rFont val="Tahoma"/>
            <family val="2"/>
          </rPr>
          <t xml:space="preserve">
La siembra estaba para el 15-Nov-14 pero la semilla no llegó a tiempo, no se liberó.</t>
        </r>
      </text>
    </comment>
    <comment ref="C24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L240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Possible blind plants</t>
        </r>
      </text>
    </comment>
    <comment ref="C24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priority</t>
        </r>
      </text>
    </comment>
    <comment ref="N241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Germ:74%. Possible dwarf plants</t>
        </r>
      </text>
    </comment>
    <comment ref="N257" authorId="2" shapeId="0">
      <text>
        <r>
          <rPr>
            <b/>
            <sz val="9"/>
            <color indexed="81"/>
            <rFont val="Tahoma"/>
            <family val="2"/>
          </rPr>
          <t>pave:</t>
        </r>
        <r>
          <rPr>
            <sz val="9"/>
            <color indexed="81"/>
            <rFont val="Tahoma"/>
            <family val="2"/>
          </rPr>
          <t xml:space="preserve">
Revisar freezer, tenemos polen.</t>
        </r>
      </text>
    </comment>
    <comment ref="L25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Gem: 76%</t>
        </r>
      </text>
    </comment>
    <comment ref="L264" authorId="4" shapeId="0">
      <text>
        <r>
          <rPr>
            <b/>
            <sz val="9"/>
            <color indexed="81"/>
            <rFont val="Tahoma"/>
            <family val="2"/>
          </rPr>
          <t xml:space="preserve">nims: </t>
        </r>
        <r>
          <rPr>
            <sz val="9"/>
            <color indexed="81"/>
            <rFont val="Tahoma"/>
            <family val="2"/>
          </rPr>
          <t xml:space="preserve">not enough stockseeds female </t>
        </r>
      </text>
    </comment>
    <comment ref="L268" authorId="4" shapeId="0">
      <text>
        <r>
          <rPr>
            <b/>
            <sz val="9"/>
            <color indexed="81"/>
            <rFont val="Tahoma"/>
            <family val="2"/>
          </rPr>
          <t>nims:</t>
        </r>
        <r>
          <rPr>
            <sz val="9"/>
            <color indexed="81"/>
            <rFont val="Tahoma"/>
            <family val="2"/>
          </rPr>
          <t xml:space="preserve">
germ: 34%</t>
        </r>
      </text>
    </comment>
    <comment ref="AH269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received until 15/07/15. sowing date was 01/07</t>
        </r>
      </text>
    </comment>
    <comment ref="C281" authorId="4" shapeId="0">
      <text>
        <r>
          <rPr>
            <b/>
            <sz val="9"/>
            <color indexed="81"/>
            <rFont val="Tahoma"/>
            <family val="2"/>
          </rPr>
          <t>nims:Priority variety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3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Other hybrid same female
NL 2009: 18,9 gr/pl 
NL 2010: 30 gr/pl </t>
        </r>
      </text>
    </comment>
    <comment ref="F286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2011: 29,1 gr/pl in 2 cycle crop</t>
        </r>
      </text>
    </comment>
    <comment ref="F297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same female like PA 916
2014 GH 136: 12 gr/pl</t>
        </r>
      </text>
    </comment>
    <comment ref="F300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GH 124, harvest 2012: 10gr/pl</t>
        </r>
      </text>
    </comment>
    <comment ref="AH30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receveid until 15/july. Prep activities Compartment delayed </t>
        </r>
      </text>
    </comment>
    <comment ref="C306" authorId="6" shapeId="0">
      <text>
        <r>
          <rPr>
            <b/>
            <sz val="9"/>
            <color indexed="81"/>
            <rFont val="Tahoma"/>
            <family val="2"/>
          </rPr>
          <t>Nazario Medina:New variey,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6" shapeId="0">
      <text>
        <r>
          <rPr>
            <b/>
            <sz val="9"/>
            <color indexed="81"/>
            <rFont val="Tahoma"/>
            <family val="2"/>
          </rPr>
          <t>Nazario Medina:New Variety,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8" authorId="6" shapeId="0">
      <text>
        <r>
          <rPr>
            <b/>
            <sz val="9"/>
            <color indexed="81"/>
            <rFont val="Tahoma"/>
            <family val="2"/>
          </rPr>
          <t>Nazario Medina: 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9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0" authorId="6" shapeId="0">
      <text>
        <r>
          <rPr>
            <b/>
            <sz val="9"/>
            <color indexed="81"/>
            <rFont val="Tahoma"/>
            <family val="2"/>
          </rPr>
          <t>Nazario Medina:Llenar formato nueva variedad.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0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preparecompartment delayed</t>
        </r>
      </text>
    </comment>
    <comment ref="F324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harvest 2014: 20 gr/pl 2 cycle crop</t>
        </r>
      </text>
    </comment>
    <comment ref="AH32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</t>
        </r>
      </text>
    </comment>
    <comment ref="AH332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delayed sowing 01/01/16</t>
        </r>
      </text>
    </comment>
    <comment ref="AI34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ib their activities</t>
        </r>
      </text>
    </comment>
    <comment ref="L354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se duplica la densidad para trabajar a un tallo por planta.</t>
        </r>
      </text>
    </comment>
    <comment ref="AH35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seed receive delayed
</t>
        </r>
      </text>
    </comment>
    <comment ref="C356" authorId="4" shapeId="0">
      <text>
        <r>
          <rPr>
            <b/>
            <sz val="9"/>
            <color indexed="81"/>
            <rFont val="Tahoma"/>
            <family val="2"/>
          </rPr>
          <t>nims:New variety. Llenar formato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363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4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5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6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7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7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X372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Full steam because of cucumber afterwards
</t>
        </r>
      </text>
    </comment>
    <comment ref="AH373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busy with trasplant
</t>
        </r>
      </text>
    </comment>
    <comment ref="AH37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programed to 15/01/16. team busy with trasplanting gh 115</t>
        </r>
      </text>
    </comment>
    <comment ref="F381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2014: 8,7 + 9,5
plant damage during crop</t>
        </r>
      </text>
    </comment>
    <comment ref="AH381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team nursery delayed with their activities</t>
        </r>
      </text>
    </comment>
    <comment ref="F382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PA 730 same female
Peru 2014:
10,2 gr/pl
17,7 gr/pl</t>
        </r>
      </text>
    </comment>
    <comment ref="AH384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H385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AH386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dejayed due arrive of seed 01/ene/16</t>
        </r>
      </text>
    </comment>
    <comment ref="C38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Destroyed because of bad chemical application
</t>
        </r>
      </text>
    </comment>
    <comment ref="AH387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date 01/11. seed delayed</t>
        </r>
      </text>
    </comment>
    <comment ref="F388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
2013: 13,8 + 15,4
2014: 12,3
2015: 15,5</t>
        </r>
      </text>
    </comment>
    <comment ref="AH388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before programed 15/11 due misteake</t>
        </r>
      </text>
    </comment>
    <comment ref="F389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Promex:
2011: 8,9 gr/pl
2014: 8,6 gr/pl</t>
        </r>
      </text>
    </comment>
    <comment ref="AI39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25/4 extra 14 lines sown
</t>
        </r>
      </text>
    </comment>
    <comment ref="F392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 2015: 14,8 gr/pl</t>
        </r>
      </text>
    </comment>
    <comment ref="F393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 2011: 5,3 gr/pl</t>
        </r>
      </text>
    </comment>
    <comment ref="L402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  <comment ref="AN404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RETIRARON 2 BRAZOS, TOTAL DE PLANTA RETIRADA ES 182.66 PLANTAS.</t>
        </r>
      </text>
    </comment>
    <comment ref="AN405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RETIRARON 11 BRAZOS ,DANDO UN TOTAL DE 166.63 PANTAS RETIRADAS.</t>
        </r>
      </text>
    </comment>
    <comment ref="N407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Germ:33%</t>
        </r>
      </text>
    </comment>
    <comment ref="C40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for 136
</t>
        </r>
      </text>
    </comment>
    <comment ref="S40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for 131
</t>
        </r>
      </text>
    </comment>
    <comment ref="N431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N433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AH435" authorId="3" shapeId="0">
      <text>
        <r>
          <rPr>
            <b/>
            <sz val="9"/>
            <color indexed="81"/>
            <rFont val="Tahoma"/>
            <family val="2"/>
          </rPr>
          <t>JBG:</t>
        </r>
        <r>
          <rPr>
            <sz val="9"/>
            <color indexed="81"/>
            <rFont val="Tahoma"/>
            <family val="2"/>
          </rPr>
          <t xml:space="preserve">
sowing 01/12 seed delayed</t>
        </r>
      </text>
    </comment>
    <comment ref="C43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planned in GH 132 crop 10. 
</t>
        </r>
      </text>
    </comment>
    <comment ref="F438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2014: 18,7 gr/pl
2014: 15,1 gr/pl
2013: 20,6 gr/pl</t>
        </r>
      </text>
    </comment>
    <comment ref="F439" authorId="8" shapeId="0">
      <text>
        <r>
          <rPr>
            <b/>
            <sz val="9"/>
            <color indexed="81"/>
            <rFont val="Tahoma"/>
            <family val="2"/>
          </rPr>
          <t>Ben van Adrichem:</t>
        </r>
        <r>
          <rPr>
            <sz val="9"/>
            <color indexed="81"/>
            <rFont val="Tahoma"/>
            <family val="2"/>
          </rPr>
          <t xml:space="preserve">
Promex
2011: 11,0 gr/pl
2013: 14,4 gr/pl</t>
        </r>
      </text>
    </comment>
    <comment ref="N440" authorId="6" shapeId="0">
      <text>
        <r>
          <rPr>
            <b/>
            <sz val="9"/>
            <color indexed="81"/>
            <rFont val="Tahoma"/>
            <family val="2"/>
          </rPr>
          <t>Nazario Medina:</t>
        </r>
        <r>
          <rPr>
            <sz val="9"/>
            <color indexed="81"/>
            <rFont val="Tahoma"/>
            <family val="2"/>
          </rPr>
          <t xml:space="preserve">
surplus pollen in -80</t>
        </r>
      </text>
    </comment>
    <comment ref="M445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Mutants with shorter cluster
</t>
        </r>
      </text>
    </comment>
    <comment ref="C44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Special phyto Japon
</t>
        </r>
      </text>
    </comment>
    <comment ref="K447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Hembra recibida</t>
        </r>
      </text>
    </comment>
    <comment ref="A45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Cancelled email 21/09
</t>
        </r>
      </text>
    </comment>
    <comment ref="S476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COMP.111 SE CAMBIA CULTIVO 131</t>
        </r>
      </text>
    </comment>
    <comment ref="K482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seed already in promex
</t>
        </r>
      </text>
    </comment>
    <comment ref="M49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37% blinds
</t>
        </r>
      </text>
    </comment>
    <comment ref="T49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Decreased because of low germination mother line. See mail bva 26/10
</t>
        </r>
      </text>
    </comment>
    <comment ref="E500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CHANGED AFTER MAIL BEN 
</t>
        </r>
      </text>
    </comment>
    <comment ref="T50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Increased because of compensation PA 411 se mail bva 26/10
</t>
        </r>
      </text>
    </comment>
    <comment ref="K508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solo falta semilla de macho, la semilla llego en el mismo envio que la hembra</t>
        </r>
      </text>
    </comment>
    <comment ref="C50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Oorspronkelijk in 112 gepland
</t>
        </r>
      </text>
    </comment>
    <comment ref="C51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in GH 111, email pvdz 25/10</t>
        </r>
      </text>
    </comment>
    <comment ref="C52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in GH 136, email pvdz 25/10</t>
        </r>
      </text>
    </comment>
    <comment ref="K525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en el mismo envio llego la hembra </t>
        </r>
      </text>
    </comment>
    <comment ref="C527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originally in GH 136, email pvdz 25/10</t>
        </r>
      </text>
    </comment>
    <comment ref="Y52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Avoid pollen shortage
</t>
        </r>
      </text>
    </comment>
    <comment ref="K533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sobre de 5,000 seeds llego mal sellado por sagarpa</t>
        </r>
      </text>
    </comment>
    <comment ref="E53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Only pollen production
</t>
        </r>
      </text>
    </comment>
    <comment ref="AL538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no hay hembra, solo macho para produccion de pollen</t>
        </r>
      </text>
    </comment>
    <comment ref="AP538" authorId="10" shapeId="0">
      <text>
        <r>
          <rPr>
            <b/>
            <sz val="9"/>
            <color indexed="81"/>
            <rFont val="Tahoma"/>
            <family val="2"/>
          </rPr>
          <t>lgs:</t>
        </r>
        <r>
          <rPr>
            <sz val="9"/>
            <color indexed="81"/>
            <rFont val="Tahoma"/>
            <family val="2"/>
          </rPr>
          <t xml:space="preserve">
Date of the pollen harvest</t>
        </r>
      </text>
    </comment>
    <comment ref="K539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solo llego la hembra en el envio 80135, y el macho en el envio 79784.</t>
        </r>
      </text>
    </comment>
    <comment ref="AH53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Maybe a week later to avoid congestion with 122
</t>
        </r>
      </text>
    </comment>
    <comment ref="O540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Possible sterile and wild plants</t>
        </r>
      </text>
    </comment>
    <comment ref="H541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Met peter veranderd tijdens bezoek
</t>
        </r>
      </text>
    </comment>
    <comment ref="T546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Reduced by 2 rows
</t>
        </r>
      </text>
    </comment>
    <comment ref="K547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sobre de 5,000 seeds llego mal sellado por sagarpa</t>
        </r>
      </text>
    </comment>
    <comment ref="C550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Also harvest male 150 plants</t>
        </r>
      </text>
    </comment>
    <comment ref="C552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Also harvest male for stockseed
60 plants
</t>
        </r>
      </text>
    </comment>
    <comment ref="E552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Also harvest male for stockseed 60 plants
</t>
        </r>
      </text>
    </comment>
    <comment ref="A55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cancelled due to import problems
</t>
        </r>
      </text>
    </comment>
    <comment ref="K557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sembro semilla del contract nomber 128760,order date 128,760 batch:101,412,824. production lot: 1001182</t>
        </r>
      </text>
    </comment>
    <comment ref="F565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 
2016: 20 gr/pl</t>
        </r>
      </text>
    </comment>
    <comment ref="F566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Promex 
2014: 12,9 gr/pl
2015:  7,1 gr/pl</t>
        </r>
      </text>
    </comment>
    <comment ref="F567" authorId="5" shapeId="0">
      <text>
        <r>
          <rPr>
            <b/>
            <sz val="9"/>
            <color indexed="81"/>
            <rFont val="Tahoma"/>
            <family val="2"/>
          </rPr>
          <t>bva:</t>
        </r>
        <r>
          <rPr>
            <sz val="9"/>
            <color indexed="81"/>
            <rFont val="Tahoma"/>
            <family val="2"/>
          </rPr>
          <t xml:space="preserve">
NL 
2014: 10,1 gr/pl
2015: 14,3 gr/pl</t>
        </r>
      </text>
    </comment>
    <comment ref="L569" authorId="9" shapeId="0">
      <text>
        <r>
          <rPr>
            <b/>
            <sz val="9"/>
            <color indexed="81"/>
            <rFont val="Tahoma"/>
            <family val="2"/>
          </rPr>
          <t>mxque-barcode01:Planing error stated before  as TO5032</t>
        </r>
      </text>
    </comment>
    <comment ref="K578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The seeds of the female are still in test.
Shipment is expected short before sowing!
</t>
        </r>
      </text>
    </comment>
    <comment ref="C579" authorId="7" shapeId="0">
      <text>
        <r>
          <rPr>
            <b/>
            <sz val="9"/>
            <color indexed="81"/>
            <rFont val="Tahoma"/>
            <family val="2"/>
          </rPr>
          <t>sdbo:</t>
        </r>
        <r>
          <rPr>
            <sz val="9"/>
            <color indexed="81"/>
            <rFont val="Tahoma"/>
            <family val="2"/>
          </rPr>
          <t xml:space="preserve">
You will receive 2 seed lots of the female line.
Please keep these seed lots separate.
</t>
        </r>
      </text>
    </comment>
    <comment ref="C587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Female pregermination sensitive
</t>
        </r>
      </text>
    </comment>
    <comment ref="K591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sembro semilla del contract nomber 128760,order date 128,760 batch:101,412,824. production lot: 1001182</t>
        </r>
      </text>
    </comment>
    <comment ref="A59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Cancelado correo 04/07
</t>
        </r>
      </text>
    </comment>
    <comment ref="C596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Para completar lo que falta de PA 576
</t>
        </r>
      </text>
    </comment>
    <comment ref="L599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Reduced fertility and 4% sterile plants
</t>
        </r>
      </text>
    </comment>
    <comment ref="C600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cancelled email 14/03
</t>
        </r>
      </text>
    </comment>
    <comment ref="AH604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utilizara polen del freezer</t>
        </r>
      </text>
    </comment>
    <comment ref="S609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Swapped with 121
</t>
        </r>
      </text>
    </comment>
    <comment ref="C612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Male is bad pollen producer place more males
</t>
        </r>
      </text>
    </comment>
    <comment ref="Y612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Male is bad pollen producer place more males</t>
        </r>
      </text>
    </comment>
    <comment ref="C61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Hacer esquejes de hembra para completar plantas. Correo Rick 23/06
</t>
        </r>
      </text>
    </comment>
    <comment ref="AH618" authorId="9" shapeId="0">
      <text>
        <r>
          <rPr>
            <b/>
            <sz val="9"/>
            <color indexed="81"/>
            <rFont val="Tahoma"/>
            <family val="2"/>
          </rPr>
          <t>mxque-barcode01:</t>
        </r>
        <r>
          <rPr>
            <sz val="9"/>
            <color indexed="81"/>
            <rFont val="Tahoma"/>
            <family val="2"/>
          </rPr>
          <t xml:space="preserve">
se va a utilizar polen del freezer</t>
        </r>
      </text>
    </comment>
    <comment ref="C628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Parentline production
</t>
        </r>
      </text>
    </comment>
    <comment ref="C629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Cancelled mail ben 06/10/2017
</t>
        </r>
      </text>
    </comment>
    <comment ref="C630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Parentline production
</t>
        </r>
      </text>
    </comment>
    <comment ref="C634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cancelled 07/8 by breeding
</t>
        </r>
      </text>
    </comment>
    <comment ref="C635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Moved from GH 131 to GH 122.</t>
        </r>
      </text>
    </comment>
    <comment ref="C639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male flowers late, has to be sown two weeks before.
22/08 changed with TB91B inc omp 131 
</t>
        </r>
      </text>
    </comment>
    <comment ref="AH639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male flowers late, has to be sown two weeks before.
</t>
        </r>
      </text>
    </comment>
    <comment ref="AJ647" authorId="12" shapeId="0">
      <text>
        <r>
          <rPr>
            <b/>
            <sz val="9"/>
            <color indexed="81"/>
            <rFont val="Tahoma"/>
            <family val="2"/>
          </rPr>
          <t>lza: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2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Place next to TX 028</t>
        </r>
      </text>
    </comment>
    <comment ref="C65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Pollen can be used from freezer -80
</t>
        </r>
      </text>
    </comment>
    <comment ref="S654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Swapped with 111
</t>
        </r>
      </text>
    </comment>
    <comment ref="C656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Moved from GH 122 email 02/06
</t>
        </r>
      </text>
    </comment>
    <comment ref="C66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female sensitive early release pollen = sensitive inbreds"
</t>
        </r>
      </text>
    </comment>
    <comment ref="C664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female sensitive early release pollen = sensitive inbreds"
</t>
        </r>
      </text>
    </comment>
    <comment ref="AS67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180 day harvest pollen</t>
        </r>
      </text>
    </comment>
    <comment ref="AS674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180 day harvest pollen</t>
        </r>
      </text>
    </comment>
    <comment ref="AS675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180 day harvest pollen</t>
        </r>
      </text>
    </comment>
    <comment ref="C706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Reciproke PA 217X see mail production 02/03/17
</t>
        </r>
      </text>
    </comment>
    <comment ref="N712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7% of first leaves are blind</t>
        </r>
      </text>
    </comment>
    <comment ref="C713" authorId="11" shapeId="0">
      <text>
        <r>
          <rPr>
            <b/>
            <sz val="9"/>
            <color indexed="81"/>
            <rFont val="Tahoma"/>
            <family val="2"/>
          </rPr>
          <t>Stephan:</t>
        </r>
        <r>
          <rPr>
            <sz val="9"/>
            <color indexed="81"/>
            <rFont val="Tahoma"/>
            <family val="2"/>
          </rPr>
          <t xml:space="preserve">
Changed with TT 525 in comp 122
</t>
        </r>
      </text>
    </comment>
    <comment ref="C767" authorId="10" shapeId="0">
      <text>
        <r>
          <rPr>
            <b/>
            <sz val="9"/>
            <color indexed="81"/>
            <rFont val="Tahoma"/>
            <family val="2"/>
          </rPr>
          <t>lgs:</t>
        </r>
        <r>
          <rPr>
            <sz val="9"/>
            <color indexed="81"/>
            <rFont val="Tahoma"/>
            <family val="2"/>
          </rPr>
          <t xml:space="preserve">
Cancel by Stephan, mail 20/12/17</t>
        </r>
      </text>
    </comment>
  </commentList>
</comments>
</file>

<file path=xl/sharedStrings.xml><?xml version="1.0" encoding="utf-8"?>
<sst xmlns="http://schemas.openxmlformats.org/spreadsheetml/2006/main" count="3359" uniqueCount="1178">
  <si>
    <t>x</t>
  </si>
  <si>
    <t>Crop</t>
  </si>
  <si>
    <t>Variety</t>
  </si>
  <si>
    <t xml:space="preserve"> </t>
  </si>
  <si>
    <t>Order</t>
  </si>
  <si>
    <t>g/pl
RZ</t>
  </si>
  <si>
    <t>Fertile</t>
  </si>
  <si>
    <t>Requested delivery date</t>
  </si>
  <si>
    <t>Order date</t>
  </si>
  <si>
    <t>Contract number</t>
  </si>
  <si>
    <t>SS rec. date</t>
  </si>
  <si>
    <t>Female</t>
  </si>
  <si>
    <t>Male</t>
  </si>
  <si>
    <t>rows</t>
  </si>
  <si>
    <t>m2</t>
  </si>
  <si>
    <t>net length row</t>
  </si>
  <si>
    <t>Compart-ment</t>
  </si>
  <si>
    <t>Nr of rows</t>
  </si>
  <si>
    <t>Calc. yield</t>
  </si>
  <si>
    <t>Surface</t>
  </si>
  <si>
    <t>Female2</t>
  </si>
  <si>
    <t>Male2</t>
  </si>
  <si>
    <t xml:space="preserve">Female </t>
  </si>
  <si>
    <t xml:space="preserve">Male </t>
  </si>
  <si>
    <t xml:space="preserve">Female  </t>
  </si>
  <si>
    <t xml:space="preserve">Male  </t>
  </si>
  <si>
    <t>Female pl. for nursery</t>
  </si>
  <si>
    <t>Male pl. for nursery</t>
  </si>
  <si>
    <t>Check delivery date</t>
  </si>
  <si>
    <t>Sowing Male</t>
  </si>
  <si>
    <t>Sowing Female</t>
  </si>
  <si>
    <t>Trans-planting Male</t>
  </si>
  <si>
    <t>Realised nr of plants Male</t>
  </si>
  <si>
    <t>Trans-planting Female</t>
  </si>
  <si>
    <t>Realised nr of plants Female</t>
  </si>
  <si>
    <t>From..</t>
  </si>
  <si>
    <t>Until..</t>
  </si>
  <si>
    <t>From ..</t>
  </si>
  <si>
    <t>Until ..</t>
  </si>
  <si>
    <t>Steam desinfection</t>
  </si>
  <si>
    <t>Duration of the crop</t>
  </si>
  <si>
    <t>Change date</t>
  </si>
  <si>
    <t>New estimation</t>
  </si>
  <si>
    <t>Difference estimate - order</t>
  </si>
  <si>
    <t>Column1</t>
  </si>
  <si>
    <t>Crop 6</t>
  </si>
  <si>
    <t>year</t>
  </si>
  <si>
    <t>Pepper</t>
  </si>
  <si>
    <t>PA 523</t>
  </si>
  <si>
    <t>22/02/13</t>
  </si>
  <si>
    <t>PA5719</t>
  </si>
  <si>
    <t>PA5716</t>
  </si>
  <si>
    <t>PA 886</t>
  </si>
  <si>
    <t>PA 8347</t>
  </si>
  <si>
    <t>PA8302</t>
  </si>
  <si>
    <t>Tomato</t>
  </si>
  <si>
    <t>TT 934</t>
  </si>
  <si>
    <t>TB5461</t>
  </si>
  <si>
    <t>TR5306</t>
  </si>
  <si>
    <t>TX 001</t>
  </si>
  <si>
    <t>TB8099</t>
  </si>
  <si>
    <t>TS8166</t>
  </si>
  <si>
    <t>TX 007</t>
  </si>
  <si>
    <t>TR8168</t>
  </si>
  <si>
    <t>TT506</t>
  </si>
  <si>
    <t>TR3401</t>
  </si>
  <si>
    <t>TB5234</t>
  </si>
  <si>
    <t>12-Ago</t>
  </si>
  <si>
    <t>TX 028</t>
  </si>
  <si>
    <t>27/05/13</t>
  </si>
  <si>
    <t>TO5623</t>
  </si>
  <si>
    <t>TX5900</t>
  </si>
  <si>
    <t>25/04/13</t>
  </si>
  <si>
    <t>PA 670</t>
  </si>
  <si>
    <t>PA5720</t>
  </si>
  <si>
    <t>PA5702</t>
  </si>
  <si>
    <t>PA 790</t>
  </si>
  <si>
    <t>PA5207</t>
  </si>
  <si>
    <t>PA5166</t>
  </si>
  <si>
    <t>PA 999</t>
  </si>
  <si>
    <t>15/04/13</t>
  </si>
  <si>
    <t>PA5151</t>
  </si>
  <si>
    <t>PA5144</t>
  </si>
  <si>
    <t>TX 162</t>
  </si>
  <si>
    <t>TX5905</t>
  </si>
  <si>
    <t>25/10/12</t>
  </si>
  <si>
    <t>14-Dic</t>
  </si>
  <si>
    <t>TT 254</t>
  </si>
  <si>
    <t>21/12/12</t>
  </si>
  <si>
    <t>TT1102</t>
  </si>
  <si>
    <t>TR1201</t>
  </si>
  <si>
    <t>TB 823</t>
  </si>
  <si>
    <t>TB5091</t>
  </si>
  <si>
    <t>TR 423</t>
  </si>
  <si>
    <t>25/10/12--6-Dic-12</t>
  </si>
  <si>
    <t>TR3403</t>
  </si>
  <si>
    <t>TR5101</t>
  </si>
  <si>
    <t>TT 247</t>
  </si>
  <si>
    <t>TO5714</t>
  </si>
  <si>
    <t>TO5120</t>
  </si>
  <si>
    <t>TS 435</t>
  </si>
  <si>
    <t>TO5062</t>
  </si>
  <si>
    <t>TO5040</t>
  </si>
  <si>
    <t>11-Abr</t>
  </si>
  <si>
    <t>TB 412</t>
  </si>
  <si>
    <t>26/03/13</t>
  </si>
  <si>
    <t>TB3514</t>
  </si>
  <si>
    <t>TB3515</t>
  </si>
  <si>
    <t>TT 302</t>
  </si>
  <si>
    <t>TB3516</t>
  </si>
  <si>
    <t>TB 788</t>
  </si>
  <si>
    <t>TB5490</t>
  </si>
  <si>
    <t>TT5728</t>
  </si>
  <si>
    <t>PA 243</t>
  </si>
  <si>
    <t>21/06/13</t>
  </si>
  <si>
    <t>PA5165</t>
  </si>
  <si>
    <t>PA 419</t>
  </si>
  <si>
    <t>PA7345</t>
  </si>
  <si>
    <t>PA8350</t>
  </si>
  <si>
    <t>PA 489</t>
  </si>
  <si>
    <t>PA8347</t>
  </si>
  <si>
    <t>PA5201</t>
  </si>
  <si>
    <t>PA 724</t>
  </si>
  <si>
    <t>PA5062</t>
  </si>
  <si>
    <t>PA5136</t>
  </si>
  <si>
    <t>TS 035</t>
  </si>
  <si>
    <t>TS1406</t>
  </si>
  <si>
    <t>TS5294</t>
  </si>
  <si>
    <t>TS 068</t>
  </si>
  <si>
    <t>TS1408</t>
  </si>
  <si>
    <t>TS1401</t>
  </si>
  <si>
    <t>TS 132</t>
  </si>
  <si>
    <t>TS5271</t>
  </si>
  <si>
    <t>TS5398</t>
  </si>
  <si>
    <t>TS 160</t>
  </si>
  <si>
    <t>TS2503</t>
  </si>
  <si>
    <t>TS2505</t>
  </si>
  <si>
    <t>TT 279</t>
  </si>
  <si>
    <t>TT2205</t>
  </si>
  <si>
    <t>TB2401</t>
  </si>
  <si>
    <t>TS 442</t>
  </si>
  <si>
    <t>TS5114</t>
  </si>
  <si>
    <t>TS5057</t>
  </si>
  <si>
    <t>TS 614</t>
  </si>
  <si>
    <t>TS1409</t>
  </si>
  <si>
    <t>TS1405</t>
  </si>
  <si>
    <t>TS 940</t>
  </si>
  <si>
    <t>TS5032</t>
  </si>
  <si>
    <t>TS5626</t>
  </si>
  <si>
    <t>TX 005</t>
  </si>
  <si>
    <t>28/06/13</t>
  </si>
  <si>
    <t>TR1224</t>
  </si>
  <si>
    <t>TX 5900</t>
  </si>
  <si>
    <t>TT 367</t>
  </si>
  <si>
    <t>TB4605</t>
  </si>
  <si>
    <t>TR4506</t>
  </si>
  <si>
    <t>TT 427</t>
  </si>
  <si>
    <t>TB5060</t>
  </si>
  <si>
    <t>TR4501</t>
  </si>
  <si>
    <t>TS 245</t>
  </si>
  <si>
    <t>TS3612</t>
  </si>
  <si>
    <t>TS3607</t>
  </si>
  <si>
    <t>TS 422</t>
  </si>
  <si>
    <t>TS3606</t>
  </si>
  <si>
    <t>TS3613</t>
  </si>
  <si>
    <t>PA 045</t>
  </si>
  <si>
    <t>PA8965</t>
  </si>
  <si>
    <t>PA8947</t>
  </si>
  <si>
    <t>PA 182</t>
  </si>
  <si>
    <t>PA8961</t>
  </si>
  <si>
    <t>PA8962</t>
  </si>
  <si>
    <t>PA 190</t>
  </si>
  <si>
    <t>PA 085</t>
  </si>
  <si>
    <t>PA8727</t>
  </si>
  <si>
    <t>PA8728</t>
  </si>
  <si>
    <t>PA 127</t>
  </si>
  <si>
    <t>PA5128</t>
  </si>
  <si>
    <t>PA5112</t>
  </si>
  <si>
    <t>PA 779</t>
  </si>
  <si>
    <t>PA5187</t>
  </si>
  <si>
    <t>PA5172</t>
  </si>
  <si>
    <t>TT 436</t>
  </si>
  <si>
    <t>TR3406</t>
  </si>
  <si>
    <t>TB 041</t>
  </si>
  <si>
    <t>TB5673</t>
  </si>
  <si>
    <t>TB5671</t>
  </si>
  <si>
    <t>TS 546</t>
  </si>
  <si>
    <t>TR5649</t>
  </si>
  <si>
    <t>TS5647</t>
  </si>
  <si>
    <t>TT 480</t>
  </si>
  <si>
    <t>TB5309</t>
  </si>
  <si>
    <t>TR5691</t>
  </si>
  <si>
    <t>TT 496</t>
  </si>
  <si>
    <t/>
  </si>
  <si>
    <t>TR3410</t>
  </si>
  <si>
    <t>TT3313</t>
  </si>
  <si>
    <t>TT 312</t>
  </si>
  <si>
    <t>TT3312</t>
  </si>
  <si>
    <t>TT3310</t>
  </si>
  <si>
    <t>TT 359</t>
  </si>
  <si>
    <t>TT1104</t>
  </si>
  <si>
    <t>TB1305</t>
  </si>
  <si>
    <t>TT 509</t>
  </si>
  <si>
    <t>15/10/13</t>
  </si>
  <si>
    <t>TR3418</t>
  </si>
  <si>
    <t>TB5202</t>
  </si>
  <si>
    <t>TS 493</t>
  </si>
  <si>
    <t>TS3616</t>
  </si>
  <si>
    <t>TS5191</t>
  </si>
  <si>
    <t>TT 535</t>
  </si>
  <si>
    <t>TB5375</t>
  </si>
  <si>
    <t>TR1221</t>
  </si>
  <si>
    <t>TB 020</t>
  </si>
  <si>
    <t>TB2414</t>
  </si>
  <si>
    <t>TB2415</t>
  </si>
  <si>
    <t>TT 515</t>
  </si>
  <si>
    <t>TT3305</t>
  </si>
  <si>
    <t>TB3537</t>
  </si>
  <si>
    <t>TT 296</t>
  </si>
  <si>
    <t>TR3413</t>
  </si>
  <si>
    <t>TB3527</t>
  </si>
  <si>
    <t>16/08/13</t>
  </si>
  <si>
    <t>PA7774</t>
  </si>
  <si>
    <t>25/07/13</t>
  </si>
  <si>
    <t>PA 582</t>
  </si>
  <si>
    <t>26/08/13</t>
  </si>
  <si>
    <t>PA7241</t>
  </si>
  <si>
    <t>PA8214</t>
  </si>
  <si>
    <t>PA 703</t>
  </si>
  <si>
    <t>PA8301</t>
  </si>
  <si>
    <t>TT 234</t>
  </si>
  <si>
    <t>TR5137</t>
  </si>
  <si>
    <t>TB5322</t>
  </si>
  <si>
    <t>TT 785</t>
  </si>
  <si>
    <t>TO5026</t>
  </si>
  <si>
    <t>TO5128</t>
  </si>
  <si>
    <t>TT 616</t>
  </si>
  <si>
    <t>TT2206</t>
  </si>
  <si>
    <t>TT 644</t>
  </si>
  <si>
    <t>TB4610</t>
  </si>
  <si>
    <t>TR4507</t>
  </si>
  <si>
    <t>TT 645</t>
  </si>
  <si>
    <t>TB4611</t>
  </si>
  <si>
    <t>PA 500</t>
  </si>
  <si>
    <t>PA6302</t>
  </si>
  <si>
    <t xml:space="preserve">29-Ago </t>
  </si>
  <si>
    <t>PA 5719</t>
  </si>
  <si>
    <t>Crop 7</t>
  </si>
  <si>
    <t>15/07/13</t>
  </si>
  <si>
    <t>PA 249</t>
  </si>
  <si>
    <t>PA8582</t>
  </si>
  <si>
    <t>PA8583</t>
  </si>
  <si>
    <t>TB 028</t>
  </si>
  <si>
    <t>TB2410</t>
  </si>
  <si>
    <t>TB2411</t>
  </si>
  <si>
    <t>TB 824</t>
  </si>
  <si>
    <t>TB5099</t>
  </si>
  <si>
    <t>TB 882</t>
  </si>
  <si>
    <t>TB5882</t>
  </si>
  <si>
    <t>TB5880</t>
  </si>
  <si>
    <t>TT 561</t>
  </si>
  <si>
    <t>TT1101</t>
  </si>
  <si>
    <t>TR5520</t>
  </si>
  <si>
    <t>TT 975</t>
  </si>
  <si>
    <t>TT5447</t>
  </si>
  <si>
    <t>TR1202</t>
  </si>
  <si>
    <t>TX 019</t>
  </si>
  <si>
    <t>TR5619</t>
  </si>
  <si>
    <t>TX5675</t>
  </si>
  <si>
    <t>TB 558</t>
  </si>
  <si>
    <t>27/11/13</t>
  </si>
  <si>
    <t>TB1355</t>
  </si>
  <si>
    <t>TB5590</t>
  </si>
  <si>
    <t>TS 089</t>
  </si>
  <si>
    <t>27/11/!3</t>
  </si>
  <si>
    <t>TS5278</t>
  </si>
  <si>
    <t>TR5495</t>
  </si>
  <si>
    <t>TS 092</t>
  </si>
  <si>
    <t>TS5372</t>
  </si>
  <si>
    <t>TS 230</t>
  </si>
  <si>
    <t>TS1412</t>
  </si>
  <si>
    <t>TS1410</t>
  </si>
  <si>
    <t>TS 233</t>
  </si>
  <si>
    <t>TS5318</t>
  </si>
  <si>
    <t>TS1411</t>
  </si>
  <si>
    <t>TT 534</t>
  </si>
  <si>
    <t>TT1105</t>
  </si>
  <si>
    <t>TT 570</t>
  </si>
  <si>
    <t>TT1106</t>
  </si>
  <si>
    <t>TR1216</t>
  </si>
  <si>
    <t>PA 480</t>
  </si>
  <si>
    <t>PA6504</t>
  </si>
  <si>
    <t>PA8572</t>
  </si>
  <si>
    <t>PA 060</t>
  </si>
  <si>
    <t>PA5158</t>
  </si>
  <si>
    <t>PA5159</t>
  </si>
  <si>
    <t>PA 061</t>
  </si>
  <si>
    <t>PA5701</t>
  </si>
  <si>
    <t>PA5168</t>
  </si>
  <si>
    <t>TT 197</t>
  </si>
  <si>
    <t>TR4502</t>
  </si>
  <si>
    <t>TB4601</t>
  </si>
  <si>
    <t>TS 144</t>
  </si>
  <si>
    <t>TS5173</t>
  </si>
  <si>
    <t>TR5577</t>
  </si>
  <si>
    <t>TS 604</t>
  </si>
  <si>
    <t>TS5016</t>
  </si>
  <si>
    <t>TS5017</t>
  </si>
  <si>
    <t>TS 008</t>
  </si>
  <si>
    <t>TS1423</t>
  </si>
  <si>
    <t>TR1217</t>
  </si>
  <si>
    <t>TS 007</t>
  </si>
  <si>
    <t>TR 007</t>
  </si>
  <si>
    <t>TR1220</t>
  </si>
  <si>
    <t>TR1210</t>
  </si>
  <si>
    <t>TR 784</t>
  </si>
  <si>
    <t>TR5222</t>
  </si>
  <si>
    <t>TT 266</t>
  </si>
  <si>
    <t>TR1213</t>
  </si>
  <si>
    <t>TO5386</t>
  </si>
  <si>
    <t>TS 156</t>
  </si>
  <si>
    <t>TS5339</t>
  </si>
  <si>
    <t>TX 655</t>
  </si>
  <si>
    <t>TR5632</t>
  </si>
  <si>
    <t>TX5674</t>
  </si>
  <si>
    <t>TS 005</t>
  </si>
  <si>
    <t>TS1425</t>
  </si>
  <si>
    <t>TR5433</t>
  </si>
  <si>
    <t>TS 229</t>
  </si>
  <si>
    <t>Breeding</t>
  </si>
  <si>
    <t>PA 361</t>
  </si>
  <si>
    <t>PA3840</t>
  </si>
  <si>
    <t>PA3841</t>
  </si>
  <si>
    <t>PA3750</t>
  </si>
  <si>
    <t>PA 068</t>
  </si>
  <si>
    <t>PA8361</t>
  </si>
  <si>
    <t>PA8366</t>
  </si>
  <si>
    <t>PA 088</t>
  </si>
  <si>
    <t>PA7449</t>
  </si>
  <si>
    <t>PA8457</t>
  </si>
  <si>
    <t>PA5079</t>
  </si>
  <si>
    <t>PA5081</t>
  </si>
  <si>
    <t>TB 045</t>
  </si>
  <si>
    <t>16/04/14</t>
  </si>
  <si>
    <t>TB5672</t>
  </si>
  <si>
    <t>TB5336</t>
  </si>
  <si>
    <t>TS 110</t>
  </si>
  <si>
    <t>TS5183</t>
  </si>
  <si>
    <t>TS 116</t>
  </si>
  <si>
    <t>TR 5396</t>
  </si>
  <si>
    <t>TS5607</t>
  </si>
  <si>
    <t>TS 134</t>
  </si>
  <si>
    <t>TS 5108</t>
  </si>
  <si>
    <t>TS5054</t>
  </si>
  <si>
    <t>TS 396</t>
  </si>
  <si>
    <t>TS2508</t>
  </si>
  <si>
    <t>TS2507</t>
  </si>
  <si>
    <t>16/04/14/6/5/14</t>
  </si>
  <si>
    <t>PA 283</t>
  </si>
  <si>
    <t>PA3833</t>
  </si>
  <si>
    <t>PA3834</t>
  </si>
  <si>
    <t>PA 284</t>
  </si>
  <si>
    <t>PA8461</t>
  </si>
  <si>
    <t>PA 916</t>
  </si>
  <si>
    <t>PA8792</t>
  </si>
  <si>
    <t>PA8793</t>
  </si>
  <si>
    <t>Crop 8</t>
  </si>
  <si>
    <t>TB 608</t>
  </si>
  <si>
    <t>TB2418</t>
  </si>
  <si>
    <t>TB2419</t>
  </si>
  <si>
    <t>TB 846</t>
  </si>
  <si>
    <t>TB1318</t>
  </si>
  <si>
    <t>TR 853</t>
  </si>
  <si>
    <t>TR2313</t>
  </si>
  <si>
    <t>TR2314</t>
  </si>
  <si>
    <t>TT 845</t>
  </si>
  <si>
    <t>TR5625</t>
  </si>
  <si>
    <t>TR1226</t>
  </si>
  <si>
    <t>-2</t>
  </si>
  <si>
    <t>PA 009</t>
  </si>
  <si>
    <t>PA8453</t>
  </si>
  <si>
    <t>PA8254</t>
  </si>
  <si>
    <t>PA8360</t>
  </si>
  <si>
    <t>TS 612</t>
  </si>
  <si>
    <t>TS2517</t>
  </si>
  <si>
    <t>TS2518</t>
  </si>
  <si>
    <t>TS 849</t>
  </si>
  <si>
    <t>TS2523</t>
  </si>
  <si>
    <t>TS 850</t>
  </si>
  <si>
    <t>TS2524</t>
  </si>
  <si>
    <t>TT 852</t>
  </si>
  <si>
    <t>TT2212</t>
  </si>
  <si>
    <t>TR2312</t>
  </si>
  <si>
    <t>TT 656</t>
  </si>
  <si>
    <t>TB4616</t>
  </si>
  <si>
    <t>TR4511</t>
  </si>
  <si>
    <t>TT 660</t>
  </si>
  <si>
    <t>TB4617</t>
  </si>
  <si>
    <t>TB 732</t>
  </si>
  <si>
    <t>8/1/2014-27/01/14</t>
  </si>
  <si>
    <t>TB2422</t>
  </si>
  <si>
    <t>TB 747</t>
  </si>
  <si>
    <t>27/01/14</t>
  </si>
  <si>
    <t>TB2423</t>
  </si>
  <si>
    <t>TB2424</t>
  </si>
  <si>
    <t>TB 749</t>
  </si>
  <si>
    <t>TB2421</t>
  </si>
  <si>
    <t>TB 771</t>
  </si>
  <si>
    <t>TB2420</t>
  </si>
  <si>
    <t>TB2403</t>
  </si>
  <si>
    <t>TR 569</t>
  </si>
  <si>
    <t>TR1223</t>
  </si>
  <si>
    <t>TS 474</t>
  </si>
  <si>
    <t>TS1420</t>
  </si>
  <si>
    <t>TS 745</t>
  </si>
  <si>
    <t>TS1437</t>
  </si>
  <si>
    <t>TS5346</t>
  </si>
  <si>
    <t>TT 369</t>
  </si>
  <si>
    <t>TB1306</t>
  </si>
  <si>
    <t>TT 889</t>
  </si>
  <si>
    <t>PA 125</t>
  </si>
  <si>
    <t>PA3729</t>
  </si>
  <si>
    <t>TB 290</t>
  </si>
  <si>
    <t>TB5669</t>
  </si>
  <si>
    <t>TB5329</t>
  </si>
  <si>
    <t>TR 410</t>
  </si>
  <si>
    <t>TS5194</t>
  </si>
  <si>
    <t>TR1214</t>
  </si>
  <si>
    <t>TT 069</t>
  </si>
  <si>
    <t>TR5514</t>
  </si>
  <si>
    <t>TT5502</t>
  </si>
  <si>
    <t>PA 815</t>
  </si>
  <si>
    <t>PA8808</t>
  </si>
  <si>
    <t>PA5902</t>
  </si>
  <si>
    <t>-3</t>
  </si>
  <si>
    <t>PA 230</t>
  </si>
  <si>
    <t>PA8786</t>
  </si>
  <si>
    <t>PA3743</t>
  </si>
  <si>
    <t>PA 365</t>
  </si>
  <si>
    <t>PA3844</t>
  </si>
  <si>
    <t>PA3845</t>
  </si>
  <si>
    <t>PA 367</t>
  </si>
  <si>
    <t>PA3846</t>
  </si>
  <si>
    <t>Red colour is default</t>
  </si>
  <si>
    <t>Plantingdistance</t>
  </si>
  <si>
    <t>Ratio</t>
  </si>
  <si>
    <t>Net nr of plants</t>
  </si>
  <si>
    <t>Black colour is realised</t>
  </si>
  <si>
    <t>Pollination</t>
  </si>
  <si>
    <t>Harvest</t>
  </si>
  <si>
    <t>Number of rows</t>
  </si>
  <si>
    <t>Gross surface</t>
  </si>
  <si>
    <t>Net surface</t>
  </si>
  <si>
    <t>Gross length</t>
  </si>
  <si>
    <t>Net length</t>
  </si>
  <si>
    <t>Width</t>
  </si>
  <si>
    <t>Remarks</t>
  </si>
  <si>
    <t>Substrate</t>
  </si>
  <si>
    <t>PA 012</t>
  </si>
  <si>
    <t>16/04/14//20/05/14</t>
  </si>
  <si>
    <t>20/05/14</t>
  </si>
  <si>
    <t>TS 615</t>
  </si>
  <si>
    <t>TS2515</t>
  </si>
  <si>
    <t>TS2516</t>
  </si>
  <si>
    <t>TT 775</t>
  </si>
  <si>
    <t>TT 860</t>
  </si>
  <si>
    <t>PA 087</t>
  </si>
  <si>
    <t>PA 488</t>
  </si>
  <si>
    <t>PA3712</t>
  </si>
  <si>
    <t>PA8752</t>
  </si>
  <si>
    <t>6/5/2014//02/06/14</t>
  </si>
  <si>
    <t>Crop 9</t>
  </si>
  <si>
    <t>PA 188</t>
  </si>
  <si>
    <t>PA8797</t>
  </si>
  <si>
    <t>PA3746</t>
  </si>
  <si>
    <t>PA 347</t>
  </si>
  <si>
    <t>PA8464</t>
  </si>
  <si>
    <t>PA 336</t>
  </si>
  <si>
    <t>PA7252</t>
  </si>
  <si>
    <t>PA 345</t>
  </si>
  <si>
    <t>PA8362</t>
  </si>
  <si>
    <t>PA8368</t>
  </si>
  <si>
    <t>PA 349</t>
  </si>
  <si>
    <t>PA8462</t>
  </si>
  <si>
    <t>PA8465</t>
  </si>
  <si>
    <t>PA 360</t>
  </si>
  <si>
    <t>PA 821</t>
  </si>
  <si>
    <t>PA5225</t>
  </si>
  <si>
    <t>2/6/2014//17/06/14</t>
  </si>
  <si>
    <t>17/06/14</t>
  </si>
  <si>
    <t>PA 295</t>
  </si>
  <si>
    <t>PA6875</t>
  </si>
  <si>
    <t>PA5121</t>
  </si>
  <si>
    <t>PA 081</t>
  </si>
  <si>
    <t>23/06/14</t>
  </si>
  <si>
    <t>1-Ago</t>
  </si>
  <si>
    <t>23/6/14</t>
  </si>
  <si>
    <t>TS 383</t>
  </si>
  <si>
    <t>TS 928</t>
  </si>
  <si>
    <t>TT 847</t>
  </si>
  <si>
    <t>8-Ago-14</t>
  </si>
  <si>
    <t>TR4518</t>
  </si>
  <si>
    <t>TB4625</t>
  </si>
  <si>
    <t>TT4405</t>
  </si>
  <si>
    <t>TT4404</t>
  </si>
  <si>
    <t>TR1232</t>
  </si>
  <si>
    <t>TR1212</t>
  </si>
  <si>
    <t>TS1403</t>
  </si>
  <si>
    <t>TS5021</t>
  </si>
  <si>
    <t>TS3601</t>
  </si>
  <si>
    <t>PA7761</t>
  </si>
  <si>
    <t>PA 308</t>
  </si>
  <si>
    <t>PA5199</t>
  </si>
  <si>
    <t>PA5200</t>
  </si>
  <si>
    <t>PA 390</t>
  </si>
  <si>
    <t>PA 394</t>
  </si>
  <si>
    <t>PA 395</t>
  </si>
  <si>
    <t>PA7792</t>
  </si>
  <si>
    <t>PA3792</t>
  </si>
  <si>
    <t>PA7793</t>
  </si>
  <si>
    <t>PA3760</t>
  </si>
  <si>
    <t>PA7766</t>
  </si>
  <si>
    <t>PA 237</t>
  </si>
  <si>
    <t>PA8255</t>
  </si>
  <si>
    <t>18-Ago</t>
  </si>
  <si>
    <t>PA5008</t>
  </si>
  <si>
    <t>PA5046</t>
  </si>
  <si>
    <t>PA 358</t>
  </si>
  <si>
    <t>PA7232</t>
  </si>
  <si>
    <t>PA8581</t>
  </si>
  <si>
    <t>PA7794</t>
  </si>
  <si>
    <t>PA3793</t>
  </si>
  <si>
    <t>PA 362</t>
  </si>
  <si>
    <t>PA7786</t>
  </si>
  <si>
    <t>PA8751</t>
  </si>
  <si>
    <t>PA 792</t>
  </si>
  <si>
    <t>PA5901</t>
  </si>
  <si>
    <t>PA 786</t>
  </si>
  <si>
    <t>PA 019</t>
  </si>
  <si>
    <t>PA5162</t>
  </si>
  <si>
    <t>PA5163</t>
  </si>
  <si>
    <t>PA 206</t>
  </si>
  <si>
    <t>PA8802</t>
  </si>
  <si>
    <t>PA8741</t>
  </si>
  <si>
    <t>PA8742</t>
  </si>
  <si>
    <t>PA 713</t>
  </si>
  <si>
    <t>PA 232</t>
  </si>
  <si>
    <t>PA8953</t>
  </si>
  <si>
    <t>PA8954</t>
  </si>
  <si>
    <t>PA 187</t>
  </si>
  <si>
    <t>TB 647</t>
  </si>
  <si>
    <t>TB 695</t>
  </si>
  <si>
    <t>TB 717</t>
  </si>
  <si>
    <t>TS 05A</t>
  </si>
  <si>
    <t>TS 06A</t>
  </si>
  <si>
    <t>TB3539</t>
  </si>
  <si>
    <t>TB3548</t>
  </si>
  <si>
    <t>TB1361</t>
  </si>
  <si>
    <t>TS3629</t>
  </si>
  <si>
    <t>TS3625</t>
  </si>
  <si>
    <t>TB3538</t>
  </si>
  <si>
    <t>TB3547</t>
  </si>
  <si>
    <t>TB1358</t>
  </si>
  <si>
    <t>TS3615</t>
  </si>
  <si>
    <t>TS3617</t>
  </si>
  <si>
    <t>PA 264</t>
  </si>
  <si>
    <t>PA3766</t>
  </si>
  <si>
    <t>PA 364</t>
  </si>
  <si>
    <t>PA5048</t>
  </si>
  <si>
    <t>PA8974</t>
  </si>
  <si>
    <t>PA 366</t>
  </si>
  <si>
    <t>PA8975</t>
  </si>
  <si>
    <t>PA8976</t>
  </si>
  <si>
    <t>TS 228</t>
  </si>
  <si>
    <t>TT 109</t>
  </si>
  <si>
    <t>TB5039</t>
  </si>
  <si>
    <t>TT 789</t>
  </si>
  <si>
    <t>TB3551</t>
  </si>
  <si>
    <t>TR3428</t>
  </si>
  <si>
    <t>PA 186</t>
  </si>
  <si>
    <t>PA 425</t>
  </si>
  <si>
    <t>PA 421</t>
  </si>
  <si>
    <t>PA 368</t>
  </si>
  <si>
    <t>PA7779</t>
  </si>
  <si>
    <t>PA8595</t>
  </si>
  <si>
    <t>PA8590</t>
  </si>
  <si>
    <t>PA5400</t>
  </si>
  <si>
    <t>PA8594</t>
  </si>
  <si>
    <t>PA8889</t>
  </si>
  <si>
    <t>PA8891</t>
  </si>
  <si>
    <t>PA 270</t>
  </si>
  <si>
    <t>PA 178</t>
  </si>
  <si>
    <t>PA8970</t>
  </si>
  <si>
    <t>PA5909</t>
  </si>
  <si>
    <t>PA8966</t>
  </si>
  <si>
    <t>PA 8786</t>
  </si>
  <si>
    <t>17/02/115</t>
  </si>
  <si>
    <t>Crop 10</t>
  </si>
  <si>
    <t>TB 648</t>
  </si>
  <si>
    <t>TB3534</t>
  </si>
  <si>
    <t>TB 828</t>
  </si>
  <si>
    <t>TB2430</t>
  </si>
  <si>
    <t>TB2431</t>
  </si>
  <si>
    <t>TT 883</t>
  </si>
  <si>
    <t>TB5501</t>
  </si>
  <si>
    <t>TT 576</t>
  </si>
  <si>
    <t>TT7707</t>
  </si>
  <si>
    <t>TT7704</t>
  </si>
  <si>
    <t>TT 780</t>
  </si>
  <si>
    <t>TT4403</t>
  </si>
  <si>
    <t>TR4515</t>
  </si>
  <si>
    <t>TT 578</t>
  </si>
  <si>
    <t>TT7708</t>
  </si>
  <si>
    <t>TT7709</t>
  </si>
  <si>
    <t>no crops because of crack</t>
  </si>
  <si>
    <t>TB 694</t>
  </si>
  <si>
    <t>TB 808</t>
  </si>
  <si>
    <t>TS 783</t>
  </si>
  <si>
    <t>TS 821</t>
  </si>
  <si>
    <t>TS 837</t>
  </si>
  <si>
    <t>TT 925</t>
  </si>
  <si>
    <t>TB3549</t>
  </si>
  <si>
    <t>TB2428</t>
  </si>
  <si>
    <t>TS2520</t>
  </si>
  <si>
    <t>TS3624</t>
  </si>
  <si>
    <t>TS2525</t>
  </si>
  <si>
    <t>TB2429</t>
  </si>
  <si>
    <t>TS6901</t>
  </si>
  <si>
    <t>TS3623</t>
  </si>
  <si>
    <t>TS2526</t>
  </si>
  <si>
    <t>TB 549</t>
  </si>
  <si>
    <t>TB 807</t>
  </si>
  <si>
    <t>TS 781</t>
  </si>
  <si>
    <t>TS 964</t>
  </si>
  <si>
    <t>TT 54A</t>
  </si>
  <si>
    <t>TT 55A</t>
  </si>
  <si>
    <t>TT 56A</t>
  </si>
  <si>
    <t>TT 57A</t>
  </si>
  <si>
    <t>TT 58A</t>
  </si>
  <si>
    <t>TT 622</t>
  </si>
  <si>
    <t>TT 898</t>
  </si>
  <si>
    <t>TT 922</t>
  </si>
  <si>
    <t>TT 926</t>
  </si>
  <si>
    <t>TX 006</t>
  </si>
  <si>
    <t>TX 013</t>
  </si>
  <si>
    <t>TX 015</t>
  </si>
  <si>
    <t>TB3533</t>
  </si>
  <si>
    <t>TB2425</t>
  </si>
  <si>
    <t>TS3618</t>
  </si>
  <si>
    <t>TS1435</t>
  </si>
  <si>
    <t>TR1244</t>
  </si>
  <si>
    <t>TR1242</t>
  </si>
  <si>
    <t>TB1316</t>
  </si>
  <si>
    <t>TT2207</t>
  </si>
  <si>
    <t>TR1219</t>
  </si>
  <si>
    <t>TB1310</t>
  </si>
  <si>
    <t>TR1239</t>
  </si>
  <si>
    <t>TS1439</t>
  </si>
  <si>
    <t>TB1325</t>
  </si>
  <si>
    <t>TR1245</t>
  </si>
  <si>
    <t>TR1246</t>
  </si>
  <si>
    <t>TT2208</t>
  </si>
  <si>
    <t>TR1234</t>
  </si>
  <si>
    <t>TX1503</t>
  </si>
  <si>
    <t>TX1505</t>
  </si>
  <si>
    <t>PA 247</t>
  </si>
  <si>
    <t>PA 468</t>
  </si>
  <si>
    <t>PA 820</t>
  </si>
  <si>
    <t>PA7785</t>
  </si>
  <si>
    <t>PA5709</t>
  </si>
  <si>
    <t>PA3753</t>
  </si>
  <si>
    <t>PA5710</t>
  </si>
  <si>
    <t>PA 210</t>
  </si>
  <si>
    <t>PA7783</t>
  </si>
  <si>
    <t>PA3749</t>
  </si>
  <si>
    <t>PA 423</t>
  </si>
  <si>
    <t>PA 426</t>
  </si>
  <si>
    <t>PA 431</t>
  </si>
  <si>
    <t>PA 433</t>
  </si>
  <si>
    <t>PA 492</t>
  </si>
  <si>
    <t>PA 562</t>
  </si>
  <si>
    <t>PA3784</t>
  </si>
  <si>
    <t>PA8798</t>
  </si>
  <si>
    <t>PAT030</t>
  </si>
  <si>
    <t>PA7764</t>
  </si>
  <si>
    <t>PAS001</t>
  </si>
  <si>
    <t>PAS002</t>
  </si>
  <si>
    <t>PAS003</t>
  </si>
  <si>
    <t>PAS004</t>
  </si>
  <si>
    <t>PAT031</t>
  </si>
  <si>
    <t>PA5704</t>
  </si>
  <si>
    <t>PA 168</t>
  </si>
  <si>
    <t>PA8456</t>
  </si>
  <si>
    <t>PA 373</t>
  </si>
  <si>
    <t>PA3779</t>
  </si>
  <si>
    <t>Crop 11</t>
  </si>
  <si>
    <t>PA 262</t>
  </si>
  <si>
    <t>PA 463</t>
  </si>
  <si>
    <t>PA8562</t>
  </si>
  <si>
    <t>PA8560</t>
  </si>
  <si>
    <t>PA8587</t>
  </si>
  <si>
    <t>PA8561</t>
  </si>
  <si>
    <t>PA5077</t>
  </si>
  <si>
    <t>PA5134</t>
  </si>
  <si>
    <t>TB 548</t>
  </si>
  <si>
    <t>TB 738</t>
  </si>
  <si>
    <t>TB 740</t>
  </si>
  <si>
    <t>TB 763</t>
  </si>
  <si>
    <t>TR 668</t>
  </si>
  <si>
    <t>TS 38A</t>
  </si>
  <si>
    <t>TS 492</t>
  </si>
  <si>
    <t>TT3311</t>
  </si>
  <si>
    <t>TB1301</t>
  </si>
  <si>
    <t>TB1363</t>
  </si>
  <si>
    <t>TS2532</t>
  </si>
  <si>
    <t>TB1313</t>
  </si>
  <si>
    <t>TB1364</t>
  </si>
  <si>
    <t>TR1228</t>
  </si>
  <si>
    <t>TS2533</t>
  </si>
  <si>
    <t>TS5023</t>
  </si>
  <si>
    <t>TB 40A</t>
  </si>
  <si>
    <t>TT 562</t>
  </si>
  <si>
    <t>TT 60A</t>
  </si>
  <si>
    <t>TT 62A</t>
  </si>
  <si>
    <t>TT 64A</t>
  </si>
  <si>
    <t>TT 68A</t>
  </si>
  <si>
    <t>TT 72A</t>
  </si>
  <si>
    <t>TT 802</t>
  </si>
  <si>
    <t>TT 942</t>
  </si>
  <si>
    <t>TB1326</t>
  </si>
  <si>
    <t>TR1233</t>
  </si>
  <si>
    <t>TT1112</t>
  </si>
  <si>
    <t>TR1248</t>
  </si>
  <si>
    <t>TB1302</t>
  </si>
  <si>
    <t>TO5494</t>
  </si>
  <si>
    <t>TR2316</t>
  </si>
  <si>
    <t>TT2217</t>
  </si>
  <si>
    <t>TR 865</t>
  </si>
  <si>
    <t>TT 526</t>
  </si>
  <si>
    <t>TR3430</t>
  </si>
  <si>
    <t>TR3431</t>
  </si>
  <si>
    <t>TB3531</t>
  </si>
  <si>
    <t>PA 730</t>
  </si>
  <si>
    <t>PA8580</t>
  </si>
  <si>
    <t>Cucumber</t>
  </si>
  <si>
    <t>KK 024</t>
  </si>
  <si>
    <t>KK5779</t>
  </si>
  <si>
    <t>KK5755</t>
  </si>
  <si>
    <t>TR 400</t>
  </si>
  <si>
    <t>TR 945</t>
  </si>
  <si>
    <t>TS 679</t>
  </si>
  <si>
    <t>TS 851</t>
  </si>
  <si>
    <t>TO5957</t>
  </si>
  <si>
    <t>TR5598</t>
  </si>
  <si>
    <t>TS1434</t>
  </si>
  <si>
    <t>TR5377</t>
  </si>
  <si>
    <t>TR3441</t>
  </si>
  <si>
    <t>TS1433</t>
  </si>
  <si>
    <t>TO5747</t>
  </si>
  <si>
    <t>TS 627</t>
  </si>
  <si>
    <t>TS 890</t>
  </si>
  <si>
    <t>TS1426</t>
  </si>
  <si>
    <t>TS1441</t>
  </si>
  <si>
    <t>TS1427</t>
  </si>
  <si>
    <t>TS1442</t>
  </si>
  <si>
    <t>TB 917</t>
  </si>
  <si>
    <t>TB1360</t>
  </si>
  <si>
    <t>TT 930</t>
  </si>
  <si>
    <t>TB1315</t>
  </si>
  <si>
    <t>TT 932</t>
  </si>
  <si>
    <t>TB1320</t>
  </si>
  <si>
    <t>TT 944</t>
  </si>
  <si>
    <t>Eggplant</t>
  </si>
  <si>
    <t>AB 012</t>
  </si>
  <si>
    <t>AB 016</t>
  </si>
  <si>
    <t>AB 301</t>
  </si>
  <si>
    <t>AB 603</t>
  </si>
  <si>
    <t>AB 765</t>
  </si>
  <si>
    <t>AB5703</t>
  </si>
  <si>
    <t>AB6101</t>
  </si>
  <si>
    <t>AB5018</t>
  </si>
  <si>
    <t>AB5266</t>
  </si>
  <si>
    <t>AB5261</t>
  </si>
  <si>
    <t>AB7157</t>
  </si>
  <si>
    <t>AB6102</t>
  </si>
  <si>
    <t>AB5044</t>
  </si>
  <si>
    <t>AB5216</t>
  </si>
  <si>
    <t>PA 444</t>
  </si>
  <si>
    <t>PA8349</t>
  </si>
  <si>
    <t>PA 952</t>
  </si>
  <si>
    <t>PA5014</t>
  </si>
  <si>
    <t>PA5045</t>
  </si>
  <si>
    <t>23-dec-2015</t>
  </si>
  <si>
    <t>23-Dec-2015</t>
  </si>
  <si>
    <t>TB 51A</t>
  </si>
  <si>
    <t>TX 018</t>
  </si>
  <si>
    <t>TX 025</t>
  </si>
  <si>
    <t>TB3559</t>
  </si>
  <si>
    <t>TR1247</t>
  </si>
  <si>
    <t>TB3560</t>
  </si>
  <si>
    <t>TX1507</t>
  </si>
  <si>
    <t>TX1508</t>
  </si>
  <si>
    <t>TS 974</t>
  </si>
  <si>
    <t>TT 502</t>
  </si>
  <si>
    <t>TS5190</t>
  </si>
  <si>
    <t>TR3420</t>
  </si>
  <si>
    <t>TB5327</t>
  </si>
  <si>
    <t>TS 02A</t>
  </si>
  <si>
    <t>TS 04A</t>
  </si>
  <si>
    <t>TS 53A</t>
  </si>
  <si>
    <t>TS 630</t>
  </si>
  <si>
    <t>TS 980</t>
  </si>
  <si>
    <t>TT 931</t>
  </si>
  <si>
    <t>TS1449</t>
  </si>
  <si>
    <t>TS1452</t>
  </si>
  <si>
    <t>TS1454</t>
  </si>
  <si>
    <t>TS1428</t>
  </si>
  <si>
    <t>TS1447</t>
  </si>
  <si>
    <t>TT7715</t>
  </si>
  <si>
    <t>TS1448</t>
  </si>
  <si>
    <t>TS1451</t>
  </si>
  <si>
    <t>TR1243</t>
  </si>
  <si>
    <t>TS1445</t>
  </si>
  <si>
    <t>TT7714</t>
  </si>
  <si>
    <t>PA 110</t>
  </si>
  <si>
    <t>PA6405</t>
  </si>
  <si>
    <t>PA7448</t>
  </si>
  <si>
    <t>PA 218</t>
  </si>
  <si>
    <t>PA7740</t>
  </si>
  <si>
    <t>PA3738</t>
  </si>
  <si>
    <t>PA 220</t>
  </si>
  <si>
    <t>PA3739</t>
  </si>
  <si>
    <t>PA 238</t>
  </si>
  <si>
    <t>PA5703</t>
  </si>
  <si>
    <t>Estimación Alonso</t>
  </si>
  <si>
    <t>gdh</t>
  </si>
  <si>
    <t>thy</t>
  </si>
  <si>
    <t>Extracted plants Female</t>
  </si>
  <si>
    <t>Remaining Plants Female</t>
  </si>
  <si>
    <t>4hr steam</t>
  </si>
  <si>
    <t>1hr steam</t>
  </si>
  <si>
    <t>C. 123</t>
  </si>
  <si>
    <t>Parental</t>
  </si>
  <si>
    <t>TS 179</t>
  </si>
  <si>
    <t>TS5315</t>
  </si>
  <si>
    <t>TS 37A</t>
  </si>
  <si>
    <t>TS2537</t>
  </si>
  <si>
    <t>TS 838</t>
  </si>
  <si>
    <t>TS2527</t>
  </si>
  <si>
    <t>TS2528</t>
  </si>
  <si>
    <t>TT 47A</t>
  </si>
  <si>
    <t>TR5487</t>
  </si>
  <si>
    <t>TB1324</t>
  </si>
  <si>
    <t>TT 50A</t>
  </si>
  <si>
    <t>TT2222</t>
  </si>
  <si>
    <t>TR2317</t>
  </si>
  <si>
    <t>TT 66A</t>
  </si>
  <si>
    <t>TB 12B</t>
  </si>
  <si>
    <t>TB2436</t>
  </si>
  <si>
    <t>TS 25B</t>
  </si>
  <si>
    <t>TT2226</t>
  </si>
  <si>
    <t>TS3614</t>
  </si>
  <si>
    <t>TT 09B</t>
  </si>
  <si>
    <t>TT 118</t>
  </si>
  <si>
    <t>TT 15A</t>
  </si>
  <si>
    <t>TT 16B</t>
  </si>
  <si>
    <t>TT 17B</t>
  </si>
  <si>
    <t>TT 18B</t>
  </si>
  <si>
    <t>TT 45A</t>
  </si>
  <si>
    <t>TO5348</t>
  </si>
  <si>
    <t>TB3553</t>
  </si>
  <si>
    <t>TO5411</t>
  </si>
  <si>
    <t>TR1255</t>
  </si>
  <si>
    <t>TS 39A</t>
  </si>
  <si>
    <t>TS2534</t>
  </si>
  <si>
    <t>TS2535</t>
  </si>
  <si>
    <t>remark stockseed male</t>
  </si>
  <si>
    <t>TB 41A</t>
  </si>
  <si>
    <t>TB2426</t>
  </si>
  <si>
    <t>TB2434</t>
  </si>
  <si>
    <t>Germination stockseed female</t>
  </si>
  <si>
    <t>TB 33B</t>
  </si>
  <si>
    <t>TR 34B</t>
  </si>
  <si>
    <t>TS 85A</t>
  </si>
  <si>
    <t>TT 92A</t>
  </si>
  <si>
    <t>TB7718</t>
  </si>
  <si>
    <t>TS1455</t>
  </si>
  <si>
    <t>TS1444</t>
  </si>
  <si>
    <t>TT7716</t>
  </si>
  <si>
    <t>TB7719</t>
  </si>
  <si>
    <t>TR1252</t>
  </si>
  <si>
    <t>TR1253</t>
  </si>
  <si>
    <t>TT7717</t>
  </si>
  <si>
    <t>hybrids</t>
  </si>
  <si>
    <t>PA5801</t>
  </si>
  <si>
    <t>Sowing</t>
  </si>
  <si>
    <t>76536/76953</t>
  </si>
  <si>
    <t>TS 33A</t>
  </si>
  <si>
    <t>TS1453</t>
  </si>
  <si>
    <t>TB 18A</t>
  </si>
  <si>
    <t>TB 855</t>
  </si>
  <si>
    <t>TT 24A</t>
  </si>
  <si>
    <t>TB4626</t>
  </si>
  <si>
    <t>TB5856</t>
  </si>
  <si>
    <t>TB3554</t>
  </si>
  <si>
    <t>TR4519</t>
  </si>
  <si>
    <t>TB5807</t>
  </si>
  <si>
    <t>TS 24B</t>
  </si>
  <si>
    <t>TX 017</t>
  </si>
  <si>
    <t>TX 023</t>
  </si>
  <si>
    <t>TS2548</t>
  </si>
  <si>
    <t>TR1257</t>
  </si>
  <si>
    <t>TR1258</t>
  </si>
  <si>
    <t>TS2549</t>
  </si>
  <si>
    <t>Crop 12</t>
  </si>
  <si>
    <t>76999 / 76698</t>
  </si>
  <si>
    <t>PA 411</t>
  </si>
  <si>
    <t>PA8365</t>
  </si>
  <si>
    <t>76698/77234</t>
  </si>
  <si>
    <t>TS 82A</t>
  </si>
  <si>
    <t>TR5132</t>
  </si>
  <si>
    <t>77234/78001</t>
  </si>
  <si>
    <t>PA7347</t>
  </si>
  <si>
    <t>TT 45B</t>
  </si>
  <si>
    <t>TR5206</t>
  </si>
  <si>
    <t>TT2221</t>
  </si>
  <si>
    <t>PA 681</t>
  </si>
  <si>
    <t>PA5205</t>
  </si>
  <si>
    <t>PA 078</t>
  </si>
  <si>
    <t>PA 257</t>
  </si>
  <si>
    <t>PA5003</t>
  </si>
  <si>
    <t>PA5023</t>
  </si>
  <si>
    <t>PA 434</t>
  </si>
  <si>
    <t>PA3774</t>
  </si>
  <si>
    <t>TB 46B</t>
  </si>
  <si>
    <t>TB2437</t>
  </si>
  <si>
    <t>TS 476</t>
  </si>
  <si>
    <t>TS 779</t>
  </si>
  <si>
    <t>TS 78B</t>
  </si>
  <si>
    <t>TS 81A</t>
  </si>
  <si>
    <t>TS 83A</t>
  </si>
  <si>
    <t>TS3626</t>
  </si>
  <si>
    <t>TS1474</t>
  </si>
  <si>
    <t>TS1458</t>
  </si>
  <si>
    <t>TR1251</t>
  </si>
  <si>
    <t>TS1459</t>
  </si>
  <si>
    <t>TB 47B</t>
  </si>
  <si>
    <t>TB 52B</t>
  </si>
  <si>
    <t>TB 895</t>
  </si>
  <si>
    <t>TT 61B</t>
  </si>
  <si>
    <t>TT 76A</t>
  </si>
  <si>
    <t>TT 78A</t>
  </si>
  <si>
    <t>TT 89A</t>
  </si>
  <si>
    <t>TB1374</t>
  </si>
  <si>
    <t>TB1376</t>
  </si>
  <si>
    <t>TB1368</t>
  </si>
  <si>
    <t>TB1327</t>
  </si>
  <si>
    <t>TB1308</t>
  </si>
  <si>
    <t>TB1328</t>
  </si>
  <si>
    <t>TB1319</t>
  </si>
  <si>
    <t>TX 024</t>
  </si>
  <si>
    <t>TR 34A</t>
  </si>
  <si>
    <t>Ratios</t>
  </si>
  <si>
    <t>Substrate old</t>
  </si>
  <si>
    <t>Soil old</t>
  </si>
  <si>
    <t>Soil new</t>
  </si>
  <si>
    <t>Substrate new</t>
  </si>
  <si>
    <t>Plant distance cm</t>
  </si>
  <si>
    <t>79439 male</t>
  </si>
  <si>
    <t>78442/79930</t>
  </si>
  <si>
    <t>80135/79784</t>
  </si>
  <si>
    <t>PA8551</t>
  </si>
  <si>
    <t>PA 979</t>
  </si>
  <si>
    <t>TB 162</t>
  </si>
  <si>
    <t>TS 01A</t>
  </si>
  <si>
    <t>TS1446</t>
  </si>
  <si>
    <t>TT 621</t>
  </si>
  <si>
    <t>Crop 13</t>
  </si>
  <si>
    <t>No</t>
  </si>
  <si>
    <t>no</t>
  </si>
  <si>
    <t>TB 71A</t>
  </si>
  <si>
    <t>TR 26B</t>
  </si>
  <si>
    <t>TB2435</t>
  </si>
  <si>
    <t>TR2320</t>
  </si>
  <si>
    <t>66740/67185</t>
  </si>
  <si>
    <t>TT 854</t>
  </si>
  <si>
    <t>67185/66740</t>
  </si>
  <si>
    <t>74209/74300</t>
  </si>
  <si>
    <t>72935/74919</t>
  </si>
  <si>
    <t>73776/47919</t>
  </si>
  <si>
    <t>76698/76536</t>
  </si>
  <si>
    <t>72935/74300</t>
  </si>
  <si>
    <t>new slabs</t>
  </si>
  <si>
    <t>used slabs for males</t>
  </si>
  <si>
    <t>81365/81569</t>
  </si>
  <si>
    <t>79784/80135</t>
  </si>
  <si>
    <t>PA 437</t>
  </si>
  <si>
    <t>PAS015</t>
  </si>
  <si>
    <t>PA3767</t>
  </si>
  <si>
    <t>PA 576</t>
  </si>
  <si>
    <t>PA 577</t>
  </si>
  <si>
    <t>PA 579</t>
  </si>
  <si>
    <t>PAS110</t>
  </si>
  <si>
    <t>PAS020</t>
  </si>
  <si>
    <t>PAS111</t>
  </si>
  <si>
    <t>PAS112</t>
  </si>
  <si>
    <t>TB 91B</t>
  </si>
  <si>
    <t>TB 98B</t>
  </si>
  <si>
    <t>TT 06E</t>
  </si>
  <si>
    <t>TT 86B</t>
  </si>
  <si>
    <t>TT 87B</t>
  </si>
  <si>
    <t>TT 88B</t>
  </si>
  <si>
    <t>TT 89B</t>
  </si>
  <si>
    <t>TT 90B</t>
  </si>
  <si>
    <t>TB3636</t>
  </si>
  <si>
    <t>TB8005</t>
  </si>
  <si>
    <t>TT2228</t>
  </si>
  <si>
    <t>TT7722</t>
  </si>
  <si>
    <t>TT7724</t>
  </si>
  <si>
    <t>TR4530</t>
  </si>
  <si>
    <t>TR4531</t>
  </si>
  <si>
    <t>TB4643</t>
  </si>
  <si>
    <t>TB3637</t>
  </si>
  <si>
    <t>TB8006</t>
  </si>
  <si>
    <t>TR2324</t>
  </si>
  <si>
    <t>TB7723</t>
  </si>
  <si>
    <t>TB7725</t>
  </si>
  <si>
    <t>TB4641</t>
  </si>
  <si>
    <t>TB4642</t>
  </si>
  <si>
    <t>TR4532</t>
  </si>
  <si>
    <t>TS 030</t>
  </si>
  <si>
    <t>TS 20B</t>
  </si>
  <si>
    <t>TS 23B</t>
  </si>
  <si>
    <t>TS5203</t>
  </si>
  <si>
    <t>TS5108</t>
  </si>
  <si>
    <t>TS2541</t>
  </si>
  <si>
    <t>TS2547</t>
  </si>
  <si>
    <t>TS5383</t>
  </si>
  <si>
    <t>TS2542</t>
  </si>
  <si>
    <t>TT 04E</t>
  </si>
  <si>
    <t>TT 14B</t>
  </si>
  <si>
    <t>TT 19B</t>
  </si>
  <si>
    <t>TT 92B</t>
  </si>
  <si>
    <t>TT 93B</t>
  </si>
  <si>
    <t>TR4536</t>
  </si>
  <si>
    <t>TB1331</t>
  </si>
  <si>
    <t>TB4645</t>
  </si>
  <si>
    <t>TB4646</t>
  </si>
  <si>
    <t>TR4534</t>
  </si>
  <si>
    <t>TR4535</t>
  </si>
  <si>
    <t>TB 32B</t>
  </si>
  <si>
    <t>TB 43B</t>
  </si>
  <si>
    <t>TB7720</t>
  </si>
  <si>
    <t>TB4632</t>
  </si>
  <si>
    <t>TB7721</t>
  </si>
  <si>
    <t>TB4633</t>
  </si>
  <si>
    <t>AB 056</t>
  </si>
  <si>
    <t>AB1427</t>
  </si>
  <si>
    <t>PA 588</t>
  </si>
  <si>
    <t>PAS106</t>
  </si>
  <si>
    <t>AB1428</t>
  </si>
  <si>
    <t>PA 342</t>
  </si>
  <si>
    <t>PA 354</t>
  </si>
  <si>
    <t>PA8781</t>
  </si>
  <si>
    <t>PA8952</t>
  </si>
  <si>
    <t>PA8951</t>
  </si>
  <si>
    <t>PA 255</t>
  </si>
  <si>
    <t>PA8589</t>
  </si>
  <si>
    <t>PA 572</t>
  </si>
  <si>
    <t>PA8948</t>
  </si>
  <si>
    <t>AB 017</t>
  </si>
  <si>
    <t>AB8103</t>
  </si>
  <si>
    <t>AB5802</t>
  </si>
  <si>
    <t>PA 565</t>
  </si>
  <si>
    <t>PAS013</t>
  </si>
  <si>
    <t>PAS098</t>
  </si>
  <si>
    <t>TT 472</t>
  </si>
  <si>
    <t>TB5050</t>
  </si>
  <si>
    <t>Crop 14</t>
  </si>
  <si>
    <t>TR 80A</t>
  </si>
  <si>
    <t>TR1250</t>
  </si>
  <si>
    <t>TT 525</t>
  </si>
  <si>
    <t>TR3416</t>
  </si>
  <si>
    <t>TT 36B</t>
  </si>
  <si>
    <t>TB4638</t>
  </si>
  <si>
    <t>TR4529</t>
  </si>
  <si>
    <t>TR4528</t>
  </si>
  <si>
    <t>TT 37B</t>
  </si>
  <si>
    <t>81651/85556</t>
  </si>
  <si>
    <t>83376/85556</t>
  </si>
  <si>
    <t>PA 380</t>
  </si>
  <si>
    <t>PA5105</t>
  </si>
  <si>
    <t>PA 937</t>
  </si>
  <si>
    <t>PA5110</t>
  </si>
  <si>
    <t>PA5075</t>
  </si>
  <si>
    <t>PA 049</t>
  </si>
  <si>
    <t>PA8799</t>
  </si>
  <si>
    <t>PA3701</t>
  </si>
  <si>
    <t>Males 3 rassen</t>
  </si>
  <si>
    <t>AB 359</t>
  </si>
  <si>
    <t>AB5401</t>
  </si>
  <si>
    <t>AB5135</t>
  </si>
  <si>
    <t>tomato</t>
  </si>
  <si>
    <t>tx1503</t>
  </si>
  <si>
    <t>Start pollination 1st set</t>
  </si>
  <si>
    <t>Finish pollination 1st set</t>
  </si>
  <si>
    <t>Start pollination 2nd set</t>
  </si>
  <si>
    <t>Finish pollination 2nd set</t>
  </si>
  <si>
    <t>Start .. Harvest 1st set</t>
  </si>
  <si>
    <t>Finish harvest 2nd set</t>
  </si>
  <si>
    <t>Start harvest 2nd set</t>
  </si>
  <si>
    <t>Finish harvest 1st set</t>
  </si>
  <si>
    <t>TB 35B</t>
  </si>
  <si>
    <t>TB 36E</t>
  </si>
  <si>
    <t>TB 37E</t>
  </si>
  <si>
    <t>TB 38E</t>
  </si>
  <si>
    <t>TB 39B</t>
  </si>
  <si>
    <t>TB 42E</t>
  </si>
  <si>
    <t>TB 49E</t>
  </si>
  <si>
    <t>TB 51E</t>
  </si>
  <si>
    <t>TB 56B</t>
  </si>
  <si>
    <t>TB 57B</t>
  </si>
  <si>
    <t>TS 20A</t>
  </si>
  <si>
    <t>TS 446</t>
  </si>
  <si>
    <t>TS 64B</t>
  </si>
  <si>
    <t>TS 66B</t>
  </si>
  <si>
    <t>TS 73B</t>
  </si>
  <si>
    <t>TS 74B</t>
  </si>
  <si>
    <t>TS 75B</t>
  </si>
  <si>
    <t>TS 85B</t>
  </si>
  <si>
    <t>TS 86A</t>
  </si>
  <si>
    <t>TS 86E</t>
  </si>
  <si>
    <t>TS 88A</t>
  </si>
  <si>
    <t>TS 969</t>
  </si>
  <si>
    <t>TT 19E</t>
  </si>
  <si>
    <t>TT 50E</t>
  </si>
  <si>
    <t>TX 026</t>
  </si>
  <si>
    <t>TX 029</t>
  </si>
  <si>
    <t>TB1382</t>
  </si>
  <si>
    <t>TB1380</t>
  </si>
  <si>
    <t>TB3568</t>
  </si>
  <si>
    <t>TB1381</t>
  </si>
  <si>
    <t>TB1338</t>
  </si>
  <si>
    <t>TB1339</t>
  </si>
  <si>
    <t>TS1463</t>
  </si>
  <si>
    <t>TS1466</t>
  </si>
  <si>
    <t>TS1460</t>
  </si>
  <si>
    <t>TS1467</t>
  </si>
  <si>
    <t>TS1471</t>
  </si>
  <si>
    <t>TS1457</t>
  </si>
  <si>
    <t>TS1481</t>
  </si>
  <si>
    <t>TS1440</t>
  </si>
  <si>
    <t>TT7718</t>
  </si>
  <si>
    <t>TR1268</t>
  </si>
  <si>
    <t>TB3567</t>
  </si>
  <si>
    <t>TB1383</t>
  </si>
  <si>
    <t>TB1379</t>
  </si>
  <si>
    <t>TB2443</t>
  </si>
  <si>
    <t>TB2445</t>
  </si>
  <si>
    <t>TB1335</t>
  </si>
  <si>
    <t>TS3630</t>
  </si>
  <si>
    <t>TS1417</t>
  </si>
  <si>
    <t>TS1470</t>
  </si>
  <si>
    <t>TR1260</t>
  </si>
  <si>
    <t>TS1461</t>
  </si>
  <si>
    <t>TS1468</t>
  </si>
  <si>
    <t>TR1218</t>
  </si>
  <si>
    <t>TS1482</t>
  </si>
  <si>
    <t>TB2444</t>
  </si>
  <si>
    <t>TX1509</t>
  </si>
  <si>
    <t>sale,</t>
  </si>
  <si>
    <t>TX 052</t>
  </si>
  <si>
    <t>85112/87470</t>
  </si>
  <si>
    <t>PA 810</t>
  </si>
  <si>
    <t>PA5091</t>
  </si>
  <si>
    <t xml:space="preserve">ok lo checo yt te aviso,, polen de chile </t>
  </si>
  <si>
    <t>TS 138</t>
  </si>
  <si>
    <t>TS5175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</si>
</sst>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164" formatCode="_-* #,##0.00_-;\-* #,##0.00_-;_-* &quot;-&quot;??_-;_-@_-"/>
    <numFmt numFmtId="165" formatCode="_ * #,##0.00_ ;_ * \-#,##0.00_ ;_ * &quot;-&quot;??_ ;_ @_ "/>
    <numFmt numFmtId="166" formatCode="_(* #,##0.00_);_(* \(#,##0.00\);_(* &quot;-&quot;??_);_(@_)"/>
    <numFmt numFmtId="167" formatCode="&quot;-&quot;0"/>
    <numFmt numFmtId="168" formatCode="0\ &quot;kg&quot;"/>
    <numFmt numFmtId="169" formatCode="[$-413]d/mmm/yy;@"/>
    <numFmt numFmtId="170" formatCode="[$-409]d\-mmm\-yy;@"/>
    <numFmt numFmtId="171" formatCode="dd/mmm/yy"/>
    <numFmt numFmtId="172" formatCode="#,##0\ &quot;kg&quot;"/>
    <numFmt numFmtId="173" formatCode="#,##0\ &quot;m²&quot;"/>
    <numFmt numFmtId="174" formatCode="0\ &quot;days&quot;"/>
    <numFmt numFmtId="175" formatCode="#,##0.0&quot; kg&quot;\ ;[Red]\-#,##0.0&quot; kg&quot;"/>
    <numFmt numFmtId="176" formatCode="[$-413]dd/mmm/yy;@"/>
    <numFmt numFmtId="177" formatCode="#,##0.0&quot; kg&quot;"/>
    <numFmt numFmtId="178" formatCode="0.0&quot; kg&quot;"/>
    <numFmt numFmtId="179" formatCode="[$-409]d\-mmm;@"/>
    <numFmt numFmtId="180" formatCode="[$-409]mmm/yy;@"/>
    <numFmt numFmtId="181" formatCode="mm/dd/yy;@"/>
    <numFmt numFmtId="182" formatCode="m/d/yy;@"/>
    <numFmt numFmtId="183" formatCode="[$-409]d/mmm/yy;@"/>
    <numFmt numFmtId="184" formatCode="#,##0&quot; kg&quot;"/>
    <numFmt numFmtId="185" formatCode="[$-409]d/mmm;@"/>
    <numFmt numFmtId="186" formatCode="_-* #,##0_-;_-* #,##0\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theme="4" tint="-0.249977111117893"/>
      <name val="Arial"/>
      <family val="2"/>
    </font>
    <font>
      <b/>
      <sz val="10"/>
      <name val="Arial"/>
      <family val="2"/>
    </font>
    <font>
      <sz val="8"/>
      <color theme="3" tint="0.3999755851924192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8"/>
      <color rgb="FFFF000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3" tint="0.39997558519241921"/>
      <name val="Arial"/>
      <family val="2"/>
    </font>
    <font>
      <sz val="8"/>
      <color rgb="FF00B0F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trike/>
      <sz val="10"/>
      <color theme="1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trike/>
      <sz val="8"/>
      <color theme="3" tint="0.39997558519241921"/>
      <name val="Arial"/>
      <family val="2"/>
    </font>
    <font>
      <b/>
      <strike/>
      <sz val="10"/>
      <color theme="1"/>
      <name val="Arial"/>
      <family val="2"/>
    </font>
    <font>
      <strike/>
      <sz val="10"/>
      <color rgb="FFFF0000"/>
      <name val="Arial"/>
      <family val="2"/>
    </font>
    <font>
      <strike/>
      <sz val="10"/>
      <color rgb="FF0070C0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10"/>
      <name val="Arial"/>
      <family val="2"/>
    </font>
    <font>
      <b/>
      <sz val="8"/>
      <color theme="3" tint="0.39997558519241921"/>
      <name val="Arial"/>
      <family val="2"/>
    </font>
    <font>
      <u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5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5" fontId="1" fillId="0" borderId="0"/>
    <xf numFmtId="185" fontId="1" fillId="0" borderId="0"/>
    <xf numFmtId="164" fontId="1" fillId="0" borderId="0" applyFont="0" applyFill="0" applyBorder="0" applyAlignment="0" applyProtection="0"/>
    <xf numFmtId="185" fontId="1" fillId="0" borderId="0"/>
  </cellStyleXfs>
  <cellXfs count="59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167" fontId="2" fillId="2" borderId="1" xfId="0" applyNumberFormat="1" applyFont="1" applyFill="1" applyBorder="1" applyAlignment="1">
      <alignment vertical="top" wrapText="1"/>
    </xf>
    <xf numFmtId="168" fontId="2" fillId="2" borderId="2" xfId="0" applyNumberFormat="1" applyFont="1" applyFill="1" applyBorder="1" applyAlignment="1">
      <alignment vertical="top" wrapText="1"/>
    </xf>
    <xf numFmtId="168" fontId="3" fillId="2" borderId="2" xfId="0" applyNumberFormat="1" applyFont="1" applyFill="1" applyBorder="1" applyAlignment="1">
      <alignment vertical="top" wrapText="1"/>
    </xf>
    <xf numFmtId="170" fontId="4" fillId="2" borderId="2" xfId="0" applyNumberFormat="1" applyFont="1" applyFill="1" applyBorder="1" applyAlignment="1">
      <alignment vertical="top" wrapText="1"/>
    </xf>
    <xf numFmtId="3" fontId="4" fillId="2" borderId="2" xfId="0" applyNumberFormat="1" applyFont="1" applyFill="1" applyBorder="1" applyAlignment="1">
      <alignment horizontal="center" vertical="top" wrapText="1"/>
    </xf>
    <xf numFmtId="171" fontId="4" fillId="2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172" fontId="2" fillId="3" borderId="2" xfId="0" applyNumberFormat="1" applyFont="1" applyFill="1" applyBorder="1" applyAlignment="1">
      <alignment vertical="top" wrapText="1"/>
    </xf>
    <xf numFmtId="173" fontId="2" fillId="3" borderId="2" xfId="0" applyNumberFormat="1" applyFont="1" applyFill="1" applyBorder="1" applyAlignment="1">
      <alignment vertical="top" wrapText="1"/>
    </xf>
    <xf numFmtId="3" fontId="2" fillId="4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vertical="top" wrapText="1"/>
    </xf>
    <xf numFmtId="17" fontId="2" fillId="3" borderId="2" xfId="0" applyNumberFormat="1" applyFont="1" applyFill="1" applyBorder="1" applyAlignment="1">
      <alignment vertical="top" wrapText="1"/>
    </xf>
    <xf numFmtId="15" fontId="2" fillId="5" borderId="2" xfId="0" applyNumberFormat="1" applyFont="1" applyFill="1" applyBorder="1" applyAlignment="1">
      <alignment vertical="top" wrapText="1"/>
    </xf>
    <xf numFmtId="3" fontId="2" fillId="5" borderId="2" xfId="0" applyNumberFormat="1" applyFont="1" applyFill="1" applyBorder="1" applyAlignment="1">
      <alignment vertical="top" wrapText="1"/>
    </xf>
    <xf numFmtId="174" fontId="2" fillId="3" borderId="2" xfId="0" applyNumberFormat="1" applyFont="1" applyFill="1" applyBorder="1" applyAlignment="1">
      <alignment vertical="top" wrapText="1"/>
    </xf>
    <xf numFmtId="170" fontId="2" fillId="0" borderId="4" xfId="0" applyNumberFormat="1" applyFont="1" applyFill="1" applyBorder="1" applyAlignment="1" applyProtection="1">
      <alignment vertical="top"/>
      <protection locked="0"/>
    </xf>
    <xf numFmtId="168" fontId="2" fillId="6" borderId="2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/>
    </xf>
    <xf numFmtId="0" fontId="5" fillId="7" borderId="5" xfId="0" applyFont="1" applyFill="1" applyBorder="1" applyAlignment="1">
      <alignment vertical="top" wrapText="1"/>
    </xf>
    <xf numFmtId="167" fontId="5" fillId="7" borderId="5" xfId="0" applyNumberFormat="1" applyFont="1" applyFill="1" applyBorder="1" applyAlignment="1">
      <alignment vertical="top" wrapText="1"/>
    </xf>
    <xf numFmtId="168" fontId="2" fillId="7" borderId="5" xfId="0" applyNumberFormat="1" applyFont="1" applyFill="1" applyBorder="1" applyAlignment="1">
      <alignment vertical="top" wrapText="1"/>
    </xf>
    <xf numFmtId="168" fontId="3" fillId="7" borderId="5" xfId="0" applyNumberFormat="1" applyFont="1" applyFill="1" applyBorder="1" applyAlignment="1">
      <alignment vertical="top" wrapText="1"/>
    </xf>
    <xf numFmtId="169" fontId="2" fillId="7" borderId="5" xfId="0" applyNumberFormat="1" applyFont="1" applyFill="1" applyBorder="1" applyAlignment="1">
      <alignment vertical="top" wrapText="1"/>
    </xf>
    <xf numFmtId="170" fontId="6" fillId="7" borderId="5" xfId="0" applyNumberFormat="1" applyFont="1" applyFill="1" applyBorder="1" applyAlignment="1">
      <alignment vertical="top" wrapText="1"/>
    </xf>
    <xf numFmtId="3" fontId="6" fillId="7" borderId="5" xfId="0" applyNumberFormat="1" applyFont="1" applyFill="1" applyBorder="1" applyAlignment="1">
      <alignment horizontal="center" vertical="top" wrapText="1"/>
    </xf>
    <xf numFmtId="171" fontId="6" fillId="7" borderId="5" xfId="0" applyNumberFormat="1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center" vertical="top" wrapText="1"/>
    </xf>
    <xf numFmtId="172" fontId="2" fillId="7" borderId="5" xfId="0" applyNumberFormat="1" applyFont="1" applyFill="1" applyBorder="1" applyAlignment="1">
      <alignment vertical="top" wrapText="1"/>
    </xf>
    <xf numFmtId="173" fontId="2" fillId="7" borderId="5" xfId="0" applyNumberFormat="1" applyFont="1" applyFill="1" applyBorder="1" applyAlignment="1">
      <alignment vertical="top" wrapText="1"/>
    </xf>
    <xf numFmtId="3" fontId="2" fillId="7" borderId="5" xfId="0" applyNumberFormat="1" applyFont="1" applyFill="1" applyBorder="1" applyAlignment="1">
      <alignment vertical="top" wrapText="1"/>
    </xf>
    <xf numFmtId="17" fontId="2" fillId="7" borderId="5" xfId="0" applyNumberFormat="1" applyFont="1" applyFill="1" applyBorder="1" applyAlignment="1">
      <alignment vertical="top" wrapText="1"/>
    </xf>
    <xf numFmtId="15" fontId="2" fillId="7" borderId="5" xfId="0" applyNumberFormat="1" applyFont="1" applyFill="1" applyBorder="1" applyAlignment="1" applyProtection="1">
      <alignment vertical="top" wrapText="1"/>
      <protection locked="0"/>
    </xf>
    <xf numFmtId="0" fontId="2" fillId="7" borderId="5" xfId="0" applyFont="1" applyFill="1" applyBorder="1" applyAlignment="1" applyProtection="1">
      <alignment vertical="top" wrapText="1"/>
      <protection locked="0"/>
    </xf>
    <xf numFmtId="3" fontId="2" fillId="7" borderId="5" xfId="0" applyNumberFormat="1" applyFont="1" applyFill="1" applyBorder="1" applyAlignment="1" applyProtection="1">
      <alignment vertical="top" wrapText="1"/>
      <protection locked="0"/>
    </xf>
    <xf numFmtId="174" fontId="2" fillId="7" borderId="5" xfId="0" applyNumberFormat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Alignment="1">
      <alignment vertical="top"/>
    </xf>
    <xf numFmtId="0" fontId="2" fillId="8" borderId="6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2" fillId="8" borderId="7" xfId="0" applyFont="1" applyFill="1" applyBorder="1" applyAlignment="1">
      <alignment vertical="top"/>
    </xf>
    <xf numFmtId="167" fontId="2" fillId="8" borderId="8" xfId="0" applyNumberFormat="1" applyFont="1" applyFill="1" applyBorder="1" applyAlignment="1">
      <alignment vertical="top"/>
    </xf>
    <xf numFmtId="3" fontId="2" fillId="8" borderId="4" xfId="0" applyNumberFormat="1" applyFont="1" applyFill="1" applyBorder="1" applyAlignment="1">
      <alignment vertical="top"/>
    </xf>
    <xf numFmtId="9" fontId="3" fillId="8" borderId="4" xfId="0" applyNumberFormat="1" applyFont="1" applyFill="1" applyBorder="1" applyAlignment="1">
      <alignment vertical="top"/>
    </xf>
    <xf numFmtId="176" fontId="2" fillId="8" borderId="4" xfId="0" applyNumberFormat="1" applyFont="1" applyFill="1" applyBorder="1" applyAlignment="1">
      <alignment vertical="top"/>
    </xf>
    <xf numFmtId="170" fontId="6" fillId="8" borderId="8" xfId="0" applyNumberFormat="1" applyFont="1" applyFill="1" applyBorder="1" applyAlignment="1">
      <alignment vertical="top"/>
    </xf>
    <xf numFmtId="3" fontId="6" fillId="8" borderId="4" xfId="0" applyNumberFormat="1" applyFont="1" applyFill="1" applyBorder="1" applyAlignment="1" applyProtection="1">
      <alignment horizontal="center" vertical="top"/>
      <protection locked="0"/>
    </xf>
    <xf numFmtId="171" fontId="6" fillId="8" borderId="7" xfId="0" applyNumberFormat="1" applyFont="1" applyFill="1" applyBorder="1" applyAlignment="1">
      <alignment vertical="top"/>
    </xf>
    <xf numFmtId="169" fontId="6" fillId="8" borderId="4" xfId="0" applyNumberFormat="1" applyFont="1" applyFill="1" applyBorder="1" applyAlignment="1" applyProtection="1">
      <alignment vertical="top"/>
      <protection locked="0"/>
    </xf>
    <xf numFmtId="3" fontId="2" fillId="8" borderId="9" xfId="0" applyNumberFormat="1" applyFont="1" applyFill="1" applyBorder="1" applyAlignment="1">
      <alignment vertical="top"/>
    </xf>
    <xf numFmtId="0" fontId="5" fillId="8" borderId="4" xfId="0" applyFont="1" applyFill="1" applyBorder="1" applyAlignment="1">
      <alignment horizontal="center" vertical="top"/>
    </xf>
    <xf numFmtId="0" fontId="8" fillId="8" borderId="9" xfId="0" applyFont="1" applyFill="1" applyBorder="1" applyAlignment="1">
      <alignment vertical="top"/>
    </xf>
    <xf numFmtId="177" fontId="2" fillId="8" borderId="4" xfId="0" applyNumberFormat="1" applyFont="1" applyFill="1" applyBorder="1" applyAlignment="1">
      <alignment vertical="top"/>
    </xf>
    <xf numFmtId="173" fontId="2" fillId="8" borderId="4" xfId="0" applyNumberFormat="1" applyFont="1" applyFill="1" applyBorder="1" applyAlignment="1">
      <alignment horizontal="right" vertical="top"/>
    </xf>
    <xf numFmtId="0" fontId="2" fillId="8" borderId="9" xfId="0" applyFont="1" applyFill="1" applyBorder="1" applyAlignment="1">
      <alignment vertical="top"/>
    </xf>
    <xf numFmtId="0" fontId="2" fillId="8" borderId="7" xfId="0" applyNumberFormat="1" applyFont="1" applyFill="1" applyBorder="1" applyAlignment="1">
      <alignment horizontal="center" vertical="top"/>
    </xf>
    <xf numFmtId="15" fontId="2" fillId="8" borderId="9" xfId="0" applyNumberFormat="1" applyFont="1" applyFill="1" applyBorder="1" applyAlignment="1" applyProtection="1">
      <alignment vertical="top"/>
      <protection locked="0"/>
    </xf>
    <xf numFmtId="16" fontId="2" fillId="8" borderId="9" xfId="0" applyNumberFormat="1" applyFont="1" applyFill="1" applyBorder="1" applyAlignment="1" applyProtection="1">
      <alignment vertical="top"/>
      <protection locked="0"/>
    </xf>
    <xf numFmtId="3" fontId="2" fillId="8" borderId="9" xfId="0" applyNumberFormat="1" applyFont="1" applyFill="1" applyBorder="1" applyAlignment="1" applyProtection="1">
      <alignment vertical="top"/>
      <protection locked="0"/>
    </xf>
    <xf numFmtId="16" fontId="8" fillId="8" borderId="4" xfId="0" applyNumberFormat="1" applyFont="1" applyFill="1" applyBorder="1" applyAlignment="1" applyProtection="1">
      <alignment vertical="top"/>
      <protection locked="0"/>
    </xf>
    <xf numFmtId="174" fontId="8" fillId="8" borderId="4" xfId="0" applyNumberFormat="1" applyFont="1" applyFill="1" applyBorder="1" applyAlignment="1" applyProtection="1">
      <alignment vertical="top"/>
      <protection locked="0"/>
    </xf>
    <xf numFmtId="175" fontId="2" fillId="8" borderId="4" xfId="0" applyNumberFormat="1" applyFont="1" applyFill="1" applyBorder="1" applyAlignment="1" applyProtection="1">
      <alignment horizontal="right" vertical="top" wrapText="1"/>
    </xf>
    <xf numFmtId="0" fontId="7" fillId="8" borderId="4" xfId="0" applyFont="1" applyFill="1" applyBorder="1" applyAlignment="1">
      <alignment vertical="top"/>
    </xf>
    <xf numFmtId="0" fontId="7" fillId="8" borderId="0" xfId="0" applyNumberFormat="1" applyFont="1" applyFill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0" xfId="0" applyFont="1" applyFill="1" applyBorder="1" applyAlignment="1">
      <alignment vertical="top"/>
    </xf>
    <xf numFmtId="167" fontId="2" fillId="8" borderId="11" xfId="0" applyNumberFormat="1" applyFont="1" applyFill="1" applyBorder="1" applyAlignment="1">
      <alignment vertical="top"/>
    </xf>
    <xf numFmtId="9" fontId="3" fillId="8" borderId="9" xfId="0" applyNumberFormat="1" applyFont="1" applyFill="1" applyBorder="1" applyAlignment="1">
      <alignment vertical="top"/>
    </xf>
    <xf numFmtId="3" fontId="6" fillId="8" borderId="9" xfId="0" applyNumberFormat="1" applyFont="1" applyFill="1" applyBorder="1" applyAlignment="1" applyProtection="1">
      <alignment horizontal="center" vertical="top"/>
      <protection locked="0"/>
    </xf>
    <xf numFmtId="0" fontId="6" fillId="8" borderId="10" xfId="0" applyFont="1" applyFill="1" applyBorder="1" applyAlignment="1">
      <alignment vertical="top"/>
    </xf>
    <xf numFmtId="169" fontId="6" fillId="8" borderId="9" xfId="0" applyNumberFormat="1" applyFont="1" applyFill="1" applyBorder="1" applyAlignment="1" applyProtection="1">
      <alignment vertical="top"/>
      <protection locked="0"/>
    </xf>
    <xf numFmtId="3" fontId="2" fillId="8" borderId="4" xfId="0" quotePrefix="1" applyNumberFormat="1" applyFont="1" applyFill="1" applyBorder="1" applyAlignment="1">
      <alignment vertical="top"/>
    </xf>
    <xf numFmtId="0" fontId="2" fillId="8" borderId="4" xfId="0" quotePrefix="1" applyNumberFormat="1" applyFont="1" applyFill="1" applyBorder="1" applyAlignment="1">
      <alignment horizontal="center" vertical="top"/>
    </xf>
    <xf numFmtId="0" fontId="2" fillId="0" borderId="6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7" xfId="0" applyNumberFormat="1" applyFont="1" applyFill="1" applyBorder="1" applyAlignment="1">
      <alignment vertical="top"/>
    </xf>
    <xf numFmtId="167" fontId="2" fillId="0" borderId="8" xfId="0" applyNumberFormat="1" applyFont="1" applyFill="1" applyBorder="1" applyAlignment="1">
      <alignment vertical="top"/>
    </xf>
    <xf numFmtId="3" fontId="2" fillId="0" borderId="4" xfId="0" applyNumberFormat="1" applyFont="1" applyFill="1" applyBorder="1" applyAlignment="1">
      <alignment vertical="top"/>
    </xf>
    <xf numFmtId="9" fontId="3" fillId="0" borderId="4" xfId="0" applyNumberFormat="1" applyFont="1" applyFill="1" applyBorder="1" applyAlignment="1">
      <alignment vertical="top"/>
    </xf>
    <xf numFmtId="176" fontId="2" fillId="0" borderId="4" xfId="0" applyNumberFormat="1" applyFont="1" applyFill="1" applyBorder="1" applyAlignment="1">
      <alignment vertical="top"/>
    </xf>
    <xf numFmtId="170" fontId="6" fillId="0" borderId="8" xfId="0" applyNumberFormat="1" applyFont="1" applyFill="1" applyBorder="1" applyAlignment="1">
      <alignment vertical="top"/>
    </xf>
    <xf numFmtId="3" fontId="6" fillId="0" borderId="4" xfId="0" applyNumberFormat="1" applyFont="1" applyFill="1" applyBorder="1" applyAlignment="1" applyProtection="1">
      <alignment horizontal="center" vertical="top"/>
      <protection locked="0"/>
    </xf>
    <xf numFmtId="14" fontId="6" fillId="0" borderId="7" xfId="0" applyNumberFormat="1" applyFont="1" applyFill="1" applyBorder="1" applyAlignment="1">
      <alignment vertical="top"/>
    </xf>
    <xf numFmtId="169" fontId="6" fillId="0" borderId="4" xfId="0" applyNumberFormat="1" applyFont="1" applyFill="1" applyBorder="1" applyAlignment="1" applyProtection="1">
      <alignment vertical="top"/>
      <protection locked="0"/>
    </xf>
    <xf numFmtId="0" fontId="5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vertical="top"/>
    </xf>
    <xf numFmtId="177" fontId="2" fillId="9" borderId="4" xfId="0" applyNumberFormat="1" applyFont="1" applyFill="1" applyBorder="1" applyAlignment="1">
      <alignment vertical="top"/>
    </xf>
    <xf numFmtId="173" fontId="2" fillId="10" borderId="4" xfId="0" applyNumberFormat="1" applyFont="1" applyFill="1" applyBorder="1" applyAlignment="1">
      <alignment horizontal="right" vertical="top"/>
    </xf>
    <xf numFmtId="0" fontId="2" fillId="0" borderId="9" xfId="0" applyFont="1" applyFill="1" applyBorder="1" applyAlignment="1">
      <alignment vertical="top"/>
    </xf>
    <xf numFmtId="3" fontId="2" fillId="9" borderId="4" xfId="0" quotePrefix="1" applyNumberFormat="1" applyFont="1" applyFill="1" applyBorder="1" applyAlignment="1">
      <alignment vertical="top"/>
    </xf>
    <xf numFmtId="15" fontId="2" fillId="0" borderId="4" xfId="0" applyNumberFormat="1" applyFont="1" applyFill="1" applyBorder="1" applyAlignment="1" applyProtection="1">
      <alignment vertical="top"/>
      <protection locked="0"/>
    </xf>
    <xf numFmtId="16" fontId="2" fillId="0" borderId="9" xfId="0" applyNumberFormat="1" applyFont="1" applyFill="1" applyBorder="1" applyAlignment="1" applyProtection="1">
      <alignment vertical="top"/>
      <protection locked="0"/>
    </xf>
    <xf numFmtId="3" fontId="2" fillId="0" borderId="9" xfId="0" applyNumberFormat="1" applyFont="1" applyFill="1" applyBorder="1" applyAlignment="1" applyProtection="1">
      <alignment vertical="top"/>
      <protection locked="0"/>
    </xf>
    <xf numFmtId="16" fontId="8" fillId="0" borderId="4" xfId="0" applyNumberFormat="1" applyFont="1" applyBorder="1" applyAlignment="1" applyProtection="1">
      <alignment vertical="top"/>
      <protection locked="0"/>
    </xf>
    <xf numFmtId="174" fontId="8" fillId="0" borderId="4" xfId="0" applyNumberFormat="1" applyFont="1" applyFill="1" applyBorder="1" applyAlignment="1" applyProtection="1">
      <alignment vertical="top"/>
      <protection locked="0"/>
    </xf>
    <xf numFmtId="175" fontId="2" fillId="0" borderId="4" xfId="0" applyNumberFormat="1" applyFont="1" applyFill="1" applyBorder="1" applyAlignment="1" applyProtection="1">
      <alignment vertical="top"/>
      <protection locked="0"/>
    </xf>
    <xf numFmtId="3" fontId="2" fillId="9" borderId="4" xfId="0" applyNumberFormat="1" applyFont="1" applyFill="1" applyBorder="1" applyAlignment="1">
      <alignment vertical="top"/>
    </xf>
    <xf numFmtId="0" fontId="2" fillId="8" borderId="7" xfId="0" applyNumberFormat="1" applyFont="1" applyFill="1" applyBorder="1" applyAlignment="1">
      <alignment vertical="top"/>
    </xf>
    <xf numFmtId="14" fontId="6" fillId="8" borderId="7" xfId="0" applyNumberFormat="1" applyFont="1" applyFill="1" applyBorder="1" applyAlignment="1">
      <alignment vertical="top"/>
    </xf>
    <xf numFmtId="0" fontId="8" fillId="8" borderId="4" xfId="0" applyFont="1" applyFill="1" applyBorder="1" applyAlignment="1">
      <alignment vertical="top"/>
    </xf>
    <xf numFmtId="16" fontId="9" fillId="8" borderId="4" xfId="0" applyNumberFormat="1" applyFont="1" applyFill="1" applyBorder="1" applyAlignment="1">
      <alignment horizontal="center"/>
    </xf>
    <xf numFmtId="16" fontId="2" fillId="8" borderId="9" xfId="0" applyNumberFormat="1" applyFont="1" applyFill="1" applyBorder="1" applyAlignment="1" applyProtection="1">
      <alignment horizontal="right" vertical="top"/>
      <protection locked="0"/>
    </xf>
    <xf numFmtId="3" fontId="2" fillId="8" borderId="9" xfId="0" applyNumberFormat="1" applyFont="1" applyFill="1" applyBorder="1" applyAlignment="1" applyProtection="1">
      <alignment horizontal="right" vertical="top"/>
      <protection locked="0"/>
    </xf>
    <xf numFmtId="179" fontId="2" fillId="8" borderId="9" xfId="0" applyNumberFormat="1" applyFont="1" applyFill="1" applyBorder="1" applyAlignment="1" applyProtection="1">
      <alignment horizontal="right" vertical="top"/>
      <protection locked="0"/>
    </xf>
    <xf numFmtId="0" fontId="6" fillId="8" borderId="7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3" fontId="2" fillId="0" borderId="4" xfId="0" quotePrefix="1" applyNumberFormat="1" applyFont="1" applyFill="1" applyBorder="1" applyAlignment="1">
      <alignment vertical="top"/>
    </xf>
    <xf numFmtId="16" fontId="9" fillId="0" borderId="4" xfId="0" applyNumberFormat="1" applyFont="1" applyFill="1" applyBorder="1" applyAlignment="1">
      <alignment horizontal="center"/>
    </xf>
    <xf numFmtId="179" fontId="2" fillId="8" borderId="9" xfId="0" applyNumberFormat="1" applyFont="1" applyFill="1" applyBorder="1" applyAlignment="1" applyProtection="1">
      <alignment vertical="top"/>
      <protection locked="0"/>
    </xf>
    <xf numFmtId="176" fontId="2" fillId="0" borderId="9" xfId="0" applyNumberFormat="1" applyFont="1" applyFill="1" applyBorder="1" applyAlignment="1">
      <alignment vertical="top"/>
    </xf>
    <xf numFmtId="170" fontId="6" fillId="0" borderId="11" xfId="0" applyNumberFormat="1" applyFont="1" applyFill="1" applyBorder="1" applyAlignment="1">
      <alignment vertical="top"/>
    </xf>
    <xf numFmtId="16" fontId="2" fillId="0" borderId="9" xfId="0" applyNumberFormat="1" applyFont="1" applyFill="1" applyBorder="1" applyAlignment="1" applyProtection="1">
      <alignment horizontal="right" vertical="top"/>
      <protection locked="0"/>
    </xf>
    <xf numFmtId="15" fontId="2" fillId="8" borderId="4" xfId="0" applyNumberFormat="1" applyFont="1" applyFill="1" applyBorder="1" applyAlignment="1" applyProtection="1">
      <alignment vertical="top"/>
      <protection locked="0"/>
    </xf>
    <xf numFmtId="0" fontId="6" fillId="8" borderId="7" xfId="0" applyNumberFormat="1" applyFont="1" applyFill="1" applyBorder="1" applyAlignment="1">
      <alignment vertical="top"/>
    </xf>
    <xf numFmtId="0" fontId="6" fillId="0" borderId="7" xfId="0" applyNumberFormat="1" applyFont="1" applyFill="1" applyBorder="1" applyAlignment="1">
      <alignment vertical="top"/>
    </xf>
    <xf numFmtId="0" fontId="2" fillId="8" borderId="4" xfId="0" applyFont="1" applyFill="1" applyBorder="1" applyAlignment="1" applyProtection="1">
      <alignment vertical="top"/>
      <protection locked="0"/>
    </xf>
    <xf numFmtId="167" fontId="2" fillId="8" borderId="4" xfId="0" applyNumberFormat="1" applyFont="1" applyFill="1" applyBorder="1" applyAlignment="1">
      <alignment vertical="top"/>
    </xf>
    <xf numFmtId="0" fontId="2" fillId="8" borderId="0" xfId="0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2" fillId="8" borderId="7" xfId="0" applyFont="1" applyFill="1" applyBorder="1" applyAlignment="1" applyProtection="1">
      <alignment vertical="top"/>
      <protection locked="0"/>
    </xf>
    <xf numFmtId="3" fontId="2" fillId="8" borderId="4" xfId="0" applyNumberFormat="1" applyFont="1" applyFill="1" applyBorder="1" applyAlignment="1" applyProtection="1">
      <alignment vertical="top"/>
      <protection locked="0"/>
    </xf>
    <xf numFmtId="9" fontId="2" fillId="0" borderId="4" xfId="1" applyFont="1" applyFill="1" applyBorder="1" applyAlignment="1" applyProtection="1">
      <alignment horizontal="center" vertical="top"/>
      <protection locked="0"/>
    </xf>
    <xf numFmtId="180" fontId="2" fillId="0" borderId="4" xfId="0" applyNumberFormat="1" applyFont="1" applyFill="1" applyBorder="1" applyAlignment="1" applyProtection="1">
      <alignment vertical="top" wrapText="1"/>
      <protection locked="0"/>
    </xf>
    <xf numFmtId="15" fontId="6" fillId="0" borderId="4" xfId="0" applyNumberFormat="1" applyFont="1" applyFill="1" applyBorder="1" applyAlignment="1" applyProtection="1">
      <alignment horizontal="center" vertical="top"/>
      <protection locked="0"/>
    </xf>
    <xf numFmtId="181" fontId="6" fillId="0" borderId="4" xfId="0" applyNumberFormat="1" applyFont="1" applyFill="1" applyBorder="1" applyAlignment="1" applyProtection="1">
      <alignment horizontal="center" vertical="top"/>
      <protection locked="0"/>
    </xf>
    <xf numFmtId="0" fontId="6" fillId="0" borderId="4" xfId="0" applyFont="1" applyFill="1" applyBorder="1" applyAlignment="1" applyProtection="1">
      <alignment vertical="top"/>
      <protection locked="0"/>
    </xf>
    <xf numFmtId="16" fontId="8" fillId="8" borderId="9" xfId="0" applyNumberFormat="1" applyFont="1" applyFill="1" applyBorder="1" applyAlignment="1" applyProtection="1">
      <alignment vertical="top"/>
      <protection locked="0"/>
    </xf>
    <xf numFmtId="15" fontId="8" fillId="8" borderId="4" xfId="0" applyNumberFormat="1" applyFont="1" applyFill="1" applyBorder="1" applyAlignment="1" applyProtection="1">
      <alignment vertical="top"/>
      <protection locked="0"/>
    </xf>
    <xf numFmtId="179" fontId="2" fillId="0" borderId="9" xfId="0" applyNumberFormat="1" applyFont="1" applyFill="1" applyBorder="1" applyAlignment="1" applyProtection="1">
      <alignment horizontal="right" vertical="top"/>
      <protection locked="0"/>
    </xf>
    <xf numFmtId="3" fontId="6" fillId="0" borderId="4" xfId="0" applyNumberFormat="1" applyFont="1" applyFill="1" applyBorder="1" applyAlignment="1">
      <alignment horizontal="center" vertical="top"/>
    </xf>
    <xf numFmtId="169" fontId="6" fillId="0" borderId="4" xfId="0" applyNumberFormat="1" applyFont="1" applyFill="1" applyBorder="1" applyAlignment="1">
      <alignment vertical="top"/>
    </xf>
    <xf numFmtId="0" fontId="6" fillId="8" borderId="4" xfId="0" applyFont="1" applyFill="1" applyBorder="1" applyAlignment="1" applyProtection="1">
      <alignment vertical="top"/>
      <protection locked="0"/>
    </xf>
    <xf numFmtId="0" fontId="8" fillId="12" borderId="4" xfId="0" applyFont="1" applyFill="1" applyBorder="1" applyAlignment="1">
      <alignment vertical="top"/>
    </xf>
    <xf numFmtId="14" fontId="6" fillId="8" borderId="10" xfId="0" applyNumberFormat="1" applyFont="1" applyFill="1" applyBorder="1" applyAlignment="1">
      <alignment vertical="top"/>
    </xf>
    <xf numFmtId="177" fontId="2" fillId="0" borderId="4" xfId="0" applyNumberFormat="1" applyFont="1" applyFill="1" applyBorder="1" applyAlignment="1">
      <alignment vertical="top"/>
    </xf>
    <xf numFmtId="173" fontId="2" fillId="0" borderId="4" xfId="0" applyNumberFormat="1" applyFont="1" applyFill="1" applyBorder="1" applyAlignment="1">
      <alignment horizontal="right" vertical="top"/>
    </xf>
    <xf numFmtId="16" fontId="8" fillId="0" borderId="4" xfId="0" applyNumberFormat="1" applyFont="1" applyFill="1" applyBorder="1" applyAlignment="1" applyProtection="1">
      <alignment vertical="top"/>
      <protection locked="0"/>
    </xf>
    <xf numFmtId="0" fontId="10" fillId="8" borderId="4" xfId="0" applyFont="1" applyFill="1" applyBorder="1" applyAlignment="1" applyProtection="1">
      <alignment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>
      <alignment vertical="top"/>
    </xf>
    <xf numFmtId="15" fontId="6" fillId="0" borderId="4" xfId="0" applyNumberFormat="1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170" fontId="6" fillId="0" borderId="4" xfId="0" applyNumberFormat="1" applyFont="1" applyFill="1" applyBorder="1" applyAlignment="1">
      <alignment vertical="top"/>
    </xf>
    <xf numFmtId="14" fontId="6" fillId="12" borderId="7" xfId="0" applyNumberFormat="1" applyFont="1" applyFill="1" applyBorder="1" applyAlignment="1">
      <alignment vertical="top"/>
    </xf>
    <xf numFmtId="0" fontId="2" fillId="0" borderId="12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167" fontId="2" fillId="0" borderId="5" xfId="0" applyNumberFormat="1" applyFont="1" applyFill="1" applyBorder="1" applyAlignment="1">
      <alignment vertical="top"/>
    </xf>
    <xf numFmtId="15" fontId="6" fillId="8" borderId="4" xfId="0" applyNumberFormat="1" applyFont="1" applyFill="1" applyBorder="1" applyAlignment="1">
      <alignment vertical="top"/>
    </xf>
    <xf numFmtId="3" fontId="6" fillId="8" borderId="4" xfId="0" applyNumberFormat="1" applyFont="1" applyFill="1" applyBorder="1" applyAlignment="1">
      <alignment horizontal="center" vertical="top"/>
    </xf>
    <xf numFmtId="0" fontId="6" fillId="8" borderId="4" xfId="0" applyFont="1" applyFill="1" applyBorder="1" applyAlignment="1">
      <alignment vertical="top"/>
    </xf>
    <xf numFmtId="0" fontId="11" fillId="8" borderId="4" xfId="0" applyFont="1" applyFill="1" applyBorder="1" applyAlignment="1">
      <alignment horizontal="center" vertical="top"/>
    </xf>
    <xf numFmtId="0" fontId="7" fillId="0" borderId="4" xfId="0" quotePrefix="1" applyFont="1" applyFill="1" applyBorder="1" applyAlignment="1">
      <alignment vertical="top"/>
    </xf>
    <xf numFmtId="15" fontId="7" fillId="0" borderId="4" xfId="0" applyNumberFormat="1" applyFont="1" applyFill="1" applyBorder="1" applyAlignment="1">
      <alignment vertical="top"/>
    </xf>
    <xf numFmtId="0" fontId="11" fillId="0" borderId="4" xfId="0" applyFont="1" applyFill="1" applyBorder="1" applyAlignment="1">
      <alignment horizontal="center" vertical="top"/>
    </xf>
    <xf numFmtId="3" fontId="2" fillId="0" borderId="4" xfId="0" applyNumberFormat="1" applyFont="1" applyFill="1" applyBorder="1" applyAlignment="1" applyProtection="1">
      <alignment vertical="top"/>
      <protection locked="0"/>
    </xf>
    <xf numFmtId="14" fontId="6" fillId="0" borderId="4" xfId="0" applyNumberFormat="1" applyFont="1" applyFill="1" applyBorder="1" applyAlignment="1">
      <alignment vertical="top"/>
    </xf>
    <xf numFmtId="167" fontId="2" fillId="0" borderId="4" xfId="0" applyNumberFormat="1" applyFont="1" applyFill="1" applyBorder="1" applyAlignment="1">
      <alignment vertical="top"/>
    </xf>
    <xf numFmtId="0" fontId="2" fillId="13" borderId="4" xfId="0" applyFont="1" applyFill="1" applyBorder="1" applyAlignment="1">
      <alignment vertical="top"/>
    </xf>
    <xf numFmtId="170" fontId="6" fillId="8" borderId="4" xfId="0" applyNumberFormat="1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9" fontId="2" fillId="8" borderId="4" xfId="1" applyFont="1" applyFill="1" applyBorder="1" applyAlignment="1" applyProtection="1">
      <alignment horizontal="center" vertical="top"/>
      <protection locked="0"/>
    </xf>
    <xf numFmtId="180" fontId="2" fillId="8" borderId="4" xfId="0" applyNumberFormat="1" applyFont="1" applyFill="1" applyBorder="1" applyAlignment="1" applyProtection="1">
      <alignment vertical="top" wrapText="1"/>
      <protection locked="0"/>
    </xf>
    <xf numFmtId="15" fontId="6" fillId="8" borderId="4" xfId="0" applyNumberFormat="1" applyFont="1" applyFill="1" applyBorder="1" applyAlignment="1" applyProtection="1">
      <alignment horizontal="center" vertical="top"/>
      <protection locked="0"/>
    </xf>
    <xf numFmtId="169" fontId="3" fillId="2" borderId="2" xfId="0" applyNumberFormat="1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3" fontId="2" fillId="3" borderId="10" xfId="0" applyNumberFormat="1" applyFont="1" applyFill="1" applyBorder="1" applyAlignment="1">
      <alignment vertical="top"/>
    </xf>
    <xf numFmtId="3" fontId="2" fillId="3" borderId="11" xfId="0" applyNumberFormat="1" applyFont="1" applyFill="1" applyBorder="1" applyAlignment="1">
      <alignment vertical="top"/>
    </xf>
    <xf numFmtId="3" fontId="2" fillId="3" borderId="3" xfId="0" applyNumberFormat="1" applyFont="1" applyFill="1" applyBorder="1" applyAlignment="1">
      <alignment vertical="top"/>
    </xf>
    <xf numFmtId="3" fontId="2" fillId="3" borderId="0" xfId="0" applyNumberFormat="1" applyFont="1" applyFill="1" applyBorder="1" applyAlignment="1">
      <alignment vertical="top"/>
    </xf>
    <xf numFmtId="17" fontId="12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0" fontId="2" fillId="4" borderId="13" xfId="0" applyFont="1" applyFill="1" applyBorder="1" applyAlignment="1">
      <alignment horizontal="centerContinuous" vertical="top"/>
    </xf>
    <xf numFmtId="0" fontId="2" fillId="4" borderId="6" xfId="0" applyFont="1" applyFill="1" applyBorder="1" applyAlignment="1">
      <alignment horizontal="centerContinuous" vertical="top"/>
    </xf>
    <xf numFmtId="3" fontId="2" fillId="3" borderId="13" xfId="0" applyNumberFormat="1" applyFont="1" applyFill="1" applyBorder="1" applyAlignment="1">
      <alignment horizontal="centerContinuous" vertical="top"/>
    </xf>
    <xf numFmtId="3" fontId="2" fillId="3" borderId="6" xfId="0" applyNumberFormat="1" applyFont="1" applyFill="1" applyBorder="1" applyAlignment="1">
      <alignment horizontal="centerContinuous" vertical="top"/>
    </xf>
    <xf numFmtId="3" fontId="2" fillId="3" borderId="13" xfId="0" applyNumberFormat="1" applyFont="1" applyFill="1" applyBorder="1" applyAlignment="1">
      <alignment vertical="top"/>
    </xf>
    <xf numFmtId="3" fontId="2" fillId="3" borderId="12" xfId="0" applyNumberFormat="1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2" fillId="3" borderId="7" xfId="0" applyFont="1" applyFill="1" applyBorder="1" applyAlignment="1">
      <alignment horizontal="centerContinuous" vertical="top" wrapText="1"/>
    </xf>
    <xf numFmtId="0" fontId="2" fillId="3" borderId="8" xfId="0" applyFont="1" applyFill="1" applyBorder="1" applyAlignment="1">
      <alignment horizontal="centerContinuous" vertical="top" wrapText="1"/>
    </xf>
    <xf numFmtId="0" fontId="2" fillId="3" borderId="5" xfId="0" applyFont="1" applyFill="1" applyBorder="1" applyAlignment="1">
      <alignment horizontal="centerContinuous" vertical="top" wrapText="1"/>
    </xf>
    <xf numFmtId="0" fontId="5" fillId="10" borderId="14" xfId="0" applyFont="1" applyFill="1" applyBorder="1"/>
    <xf numFmtId="0" fontId="11" fillId="0" borderId="15" xfId="0" applyFont="1" applyBorder="1"/>
    <xf numFmtId="173" fontId="11" fillId="0" borderId="15" xfId="0" applyNumberFormat="1" applyFont="1" applyBorder="1"/>
    <xf numFmtId="0" fontId="11" fillId="0" borderId="16" xfId="0" applyFont="1" applyBorder="1"/>
    <xf numFmtId="0" fontId="7" fillId="0" borderId="0" xfId="0" applyFont="1"/>
    <xf numFmtId="0" fontId="11" fillId="0" borderId="17" xfId="0" applyFont="1" applyBorder="1"/>
    <xf numFmtId="0" fontId="7" fillId="0" borderId="17" xfId="0" applyFont="1" applyBorder="1"/>
    <xf numFmtId="173" fontId="11" fillId="0" borderId="17" xfId="0" applyNumberFormat="1" applyFont="1" applyBorder="1"/>
    <xf numFmtId="0" fontId="7" fillId="0" borderId="15" xfId="0" applyFont="1" applyBorder="1"/>
    <xf numFmtId="0" fontId="7" fillId="0" borderId="0" xfId="0" applyFont="1" applyBorder="1"/>
    <xf numFmtId="0" fontId="2" fillId="14" borderId="18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horizontal="center" vertical="top" wrapText="1"/>
    </xf>
    <xf numFmtId="0" fontId="2" fillId="14" borderId="19" xfId="0" applyFont="1" applyFill="1" applyBorder="1" applyAlignment="1">
      <alignment vertical="top" wrapText="1"/>
    </xf>
    <xf numFmtId="0" fontId="5" fillId="10" borderId="2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173" fontId="2" fillId="10" borderId="13" xfId="0" applyNumberFormat="1" applyFont="1" applyFill="1" applyBorder="1"/>
    <xf numFmtId="0" fontId="7" fillId="0" borderId="20" xfId="0" applyFont="1" applyBorder="1"/>
    <xf numFmtId="0" fontId="7" fillId="0" borderId="13" xfId="0" applyFont="1" applyBorder="1"/>
    <xf numFmtId="0" fontId="5" fillId="12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73" fontId="2" fillId="10" borderId="7" xfId="0" applyNumberFormat="1" applyFont="1" applyFill="1" applyBorder="1"/>
    <xf numFmtId="0" fontId="7" fillId="0" borderId="4" xfId="0" applyFont="1" applyBorder="1"/>
    <xf numFmtId="0" fontId="7" fillId="0" borderId="7" xfId="0" applyFont="1" applyBorder="1"/>
    <xf numFmtId="0" fontId="5" fillId="10" borderId="4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173" fontId="2" fillId="10" borderId="10" xfId="0" applyNumberFormat="1" applyFont="1" applyFill="1" applyBorder="1"/>
    <xf numFmtId="0" fontId="7" fillId="0" borderId="9" xfId="0" applyFont="1" applyBorder="1"/>
    <xf numFmtId="0" fontId="7" fillId="0" borderId="10" xfId="0" applyFont="1" applyBorder="1"/>
    <xf numFmtId="3" fontId="2" fillId="0" borderId="9" xfId="0" applyNumberFormat="1" applyFont="1" applyFill="1" applyBorder="1" applyAlignment="1">
      <alignment vertical="top"/>
    </xf>
    <xf numFmtId="4" fontId="2" fillId="0" borderId="9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vertical="top"/>
      <protection locked="0"/>
    </xf>
    <xf numFmtId="0" fontId="7" fillId="8" borderId="8" xfId="0" applyFont="1" applyFill="1" applyBorder="1" applyAlignment="1">
      <alignment vertical="top"/>
    </xf>
    <xf numFmtId="14" fontId="6" fillId="8" borderId="4" xfId="0" applyNumberFormat="1" applyFont="1" applyFill="1" applyBorder="1" applyAlignment="1">
      <alignment vertical="top"/>
    </xf>
    <xf numFmtId="0" fontId="8" fillId="15" borderId="4" xfId="0" applyFont="1" applyFill="1" applyBorder="1" applyAlignment="1">
      <alignment vertical="top"/>
    </xf>
    <xf numFmtId="177" fontId="2" fillId="15" borderId="4" xfId="0" applyNumberFormat="1" applyFont="1" applyFill="1" applyBorder="1" applyAlignment="1">
      <alignment vertical="top"/>
    </xf>
    <xf numFmtId="173" fontId="2" fillId="15" borderId="4" xfId="0" applyNumberFormat="1" applyFont="1" applyFill="1" applyBorder="1" applyAlignment="1">
      <alignment horizontal="right" vertical="top"/>
    </xf>
    <xf numFmtId="182" fontId="6" fillId="0" borderId="4" xfId="0" applyNumberFormat="1" applyFont="1" applyFill="1" applyBorder="1" applyAlignment="1" applyProtection="1">
      <alignment horizontal="center" vertical="top"/>
      <protection locked="0"/>
    </xf>
    <xf numFmtId="16" fontId="2" fillId="8" borderId="4" xfId="0" applyNumberFormat="1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horizontal="right" vertical="top"/>
    </xf>
    <xf numFmtId="178" fontId="2" fillId="0" borderId="4" xfId="0" applyNumberFormat="1" applyFont="1" applyFill="1" applyBorder="1" applyAlignment="1">
      <alignment vertical="top"/>
    </xf>
    <xf numFmtId="178" fontId="2" fillId="8" borderId="4" xfId="0" applyNumberFormat="1" applyFont="1" applyFill="1" applyBorder="1" applyAlignment="1">
      <alignment vertical="top"/>
    </xf>
    <xf numFmtId="15" fontId="7" fillId="8" borderId="4" xfId="0" applyNumberFormat="1" applyFont="1" applyFill="1" applyBorder="1" applyAlignment="1">
      <alignment vertical="top"/>
    </xf>
    <xf numFmtId="16" fontId="2" fillId="0" borderId="4" xfId="0" applyNumberFormat="1" applyFont="1" applyFill="1" applyBorder="1" applyAlignment="1" applyProtection="1">
      <alignment horizontal="right" vertical="top"/>
      <protection locked="0"/>
    </xf>
    <xf numFmtId="15" fontId="6" fillId="8" borderId="7" xfId="0" applyNumberFormat="1" applyFont="1" applyFill="1" applyBorder="1" applyAlignment="1">
      <alignment vertical="top"/>
    </xf>
    <xf numFmtId="49" fontId="15" fillId="6" borderId="4" xfId="0" applyNumberFormat="1" applyFont="1" applyFill="1" applyBorder="1" applyAlignment="1">
      <alignment vertical="top"/>
    </xf>
    <xf numFmtId="177" fontId="2" fillId="8" borderId="4" xfId="2" applyNumberFormat="1" applyFont="1" applyFill="1" applyBorder="1" applyAlignment="1" applyProtection="1">
      <alignment vertical="top"/>
      <protection locked="0"/>
    </xf>
    <xf numFmtId="0" fontId="2" fillId="16" borderId="4" xfId="0" applyFont="1" applyFill="1" applyBorder="1" applyAlignment="1">
      <alignment vertical="top"/>
    </xf>
    <xf numFmtId="0" fontId="20" fillId="0" borderId="4" xfId="0" applyFont="1" applyFill="1" applyBorder="1" applyAlignment="1">
      <alignment vertical="top"/>
    </xf>
    <xf numFmtId="3" fontId="8" fillId="0" borderId="4" xfId="0" applyNumberFormat="1" applyFont="1" applyFill="1" applyBorder="1" applyAlignment="1" applyProtection="1">
      <alignment vertical="top"/>
      <protection locked="0"/>
    </xf>
    <xf numFmtId="3" fontId="8" fillId="8" borderId="4" xfId="0" applyNumberFormat="1" applyFont="1" applyFill="1" applyBorder="1" applyAlignment="1" applyProtection="1">
      <alignment vertical="top"/>
      <protection locked="0"/>
    </xf>
    <xf numFmtId="0" fontId="2" fillId="17" borderId="4" xfId="0" applyFont="1" applyFill="1" applyBorder="1" applyAlignment="1">
      <alignment vertical="top"/>
    </xf>
    <xf numFmtId="16" fontId="7" fillId="8" borderId="4" xfId="0" applyNumberFormat="1" applyFont="1" applyFill="1" applyBorder="1" applyAlignment="1" applyProtection="1">
      <alignment vertical="top"/>
      <protection locked="0"/>
    </xf>
    <xf numFmtId="16" fontId="7" fillId="0" borderId="4" xfId="0" applyNumberFormat="1" applyFont="1" applyFill="1" applyBorder="1" applyAlignment="1" applyProtection="1">
      <alignment vertical="top"/>
      <protection locked="0"/>
    </xf>
    <xf numFmtId="183" fontId="2" fillId="8" borderId="4" xfId="0" applyNumberFormat="1" applyFont="1" applyFill="1" applyBorder="1" applyAlignment="1" applyProtection="1">
      <alignment vertical="top" wrapText="1"/>
      <protection locked="0"/>
    </xf>
    <xf numFmtId="0" fontId="2" fillId="18" borderId="4" xfId="0" applyFont="1" applyFill="1" applyBorder="1" applyAlignment="1" applyProtection="1">
      <alignment vertical="top"/>
      <protection locked="0"/>
    </xf>
    <xf numFmtId="184" fontId="2" fillId="18" borderId="4" xfId="2" applyNumberFormat="1" applyFont="1" applyFill="1" applyBorder="1" applyAlignment="1" applyProtection="1">
      <alignment vertical="top"/>
      <protection locked="0"/>
    </xf>
    <xf numFmtId="183" fontId="2" fillId="0" borderId="4" xfId="0" applyNumberFormat="1" applyFont="1" applyFill="1" applyBorder="1" applyAlignment="1" applyProtection="1">
      <alignment vertical="top" wrapText="1"/>
      <protection locked="0"/>
    </xf>
    <xf numFmtId="184" fontId="2" fillId="0" borderId="4" xfId="2" applyNumberFormat="1" applyFont="1" applyFill="1" applyBorder="1" applyAlignment="1" applyProtection="1">
      <alignment vertical="top"/>
      <protection locked="0"/>
    </xf>
    <xf numFmtId="184" fontId="2" fillId="8" borderId="4" xfId="2" applyNumberFormat="1" applyFont="1" applyFill="1" applyBorder="1" applyAlignment="1" applyProtection="1">
      <alignment vertical="top"/>
      <protection locked="0"/>
    </xf>
    <xf numFmtId="177" fontId="2" fillId="18" borderId="4" xfId="2" applyNumberFormat="1" applyFont="1" applyFill="1" applyBorder="1" applyAlignment="1" applyProtection="1">
      <alignment vertical="top"/>
      <protection locked="0"/>
    </xf>
    <xf numFmtId="177" fontId="2" fillId="0" borderId="4" xfId="2" applyNumberFormat="1" applyFont="1" applyFill="1" applyBorder="1" applyAlignment="1" applyProtection="1">
      <alignment vertical="top"/>
      <protection locked="0"/>
    </xf>
    <xf numFmtId="0" fontId="7" fillId="8" borderId="9" xfId="0" applyFont="1" applyFill="1" applyBorder="1" applyAlignment="1">
      <alignment vertical="top"/>
    </xf>
    <xf numFmtId="0" fontId="0" fillId="0" borderId="4" xfId="0" applyBorder="1"/>
    <xf numFmtId="183" fontId="2" fillId="0" borderId="4" xfId="0" applyNumberFormat="1" applyFont="1" applyFill="1" applyBorder="1" applyAlignment="1" applyProtection="1">
      <alignment horizontal="center" vertical="top"/>
      <protection locked="0"/>
    </xf>
    <xf numFmtId="183" fontId="2" fillId="8" borderId="4" xfId="0" applyNumberFormat="1" applyFont="1" applyFill="1" applyBorder="1" applyAlignment="1" applyProtection="1">
      <alignment horizontal="center" vertical="top"/>
      <protection locked="0"/>
    </xf>
    <xf numFmtId="15" fontId="7" fillId="8" borderId="4" xfId="0" applyNumberFormat="1" applyFont="1" applyFill="1" applyBorder="1" applyAlignment="1" applyProtection="1">
      <alignment vertical="top"/>
      <protection locked="0"/>
    </xf>
    <xf numFmtId="0" fontId="0" fillId="0" borderId="0" xfId="0" applyFill="1"/>
    <xf numFmtId="1" fontId="2" fillId="8" borderId="4" xfId="0" applyNumberFormat="1" applyFont="1" applyFill="1" applyBorder="1" applyAlignment="1" applyProtection="1">
      <alignment vertical="top"/>
      <protection locked="0"/>
    </xf>
    <xf numFmtId="0" fontId="0" fillId="8" borderId="0" xfId="0" applyFill="1"/>
    <xf numFmtId="49" fontId="2" fillId="6" borderId="4" xfId="0" applyNumberFormat="1" applyFont="1" applyFill="1" applyBorder="1" applyAlignment="1">
      <alignment horizontal="center" vertical="center" wrapText="1"/>
    </xf>
    <xf numFmtId="3" fontId="2" fillId="19" borderId="2" xfId="0" applyNumberFormat="1" applyFont="1" applyFill="1" applyBorder="1" applyAlignment="1">
      <alignment vertical="top" wrapText="1"/>
    </xf>
    <xf numFmtId="0" fontId="7" fillId="20" borderId="4" xfId="0" applyFont="1" applyFill="1" applyBorder="1" applyAlignment="1">
      <alignment vertical="top"/>
    </xf>
    <xf numFmtId="0" fontId="8" fillId="20" borderId="4" xfId="0" applyFont="1" applyFill="1" applyBorder="1" applyAlignment="1">
      <alignment vertical="top"/>
    </xf>
    <xf numFmtId="177" fontId="2" fillId="20" borderId="4" xfId="0" applyNumberFormat="1" applyFont="1" applyFill="1" applyBorder="1" applyAlignment="1">
      <alignment vertical="top"/>
    </xf>
    <xf numFmtId="173" fontId="2" fillId="20" borderId="4" xfId="0" applyNumberFormat="1" applyFont="1" applyFill="1" applyBorder="1" applyAlignment="1">
      <alignment horizontal="right" vertical="top"/>
    </xf>
    <xf numFmtId="0" fontId="2" fillId="20" borderId="4" xfId="0" applyFont="1" applyFill="1" applyBorder="1" applyAlignment="1">
      <alignment vertical="top"/>
    </xf>
    <xf numFmtId="3" fontId="2" fillId="20" borderId="4" xfId="0" applyNumberFormat="1" applyFont="1" applyFill="1" applyBorder="1" applyAlignment="1">
      <alignment vertical="top"/>
    </xf>
    <xf numFmtId="3" fontId="2" fillId="20" borderId="4" xfId="0" quotePrefix="1" applyNumberFormat="1" applyFont="1" applyFill="1" applyBorder="1" applyAlignment="1">
      <alignment vertical="top"/>
    </xf>
    <xf numFmtId="0" fontId="2" fillId="20" borderId="4" xfId="0" quotePrefix="1" applyNumberFormat="1" applyFont="1" applyFill="1" applyBorder="1" applyAlignment="1">
      <alignment horizontal="center" vertical="top"/>
    </xf>
    <xf numFmtId="15" fontId="8" fillId="20" borderId="4" xfId="0" applyNumberFormat="1" applyFont="1" applyFill="1" applyBorder="1" applyAlignment="1" applyProtection="1">
      <alignment vertical="top"/>
      <protection locked="0"/>
    </xf>
    <xf numFmtId="16" fontId="8" fillId="20" borderId="4" xfId="0" applyNumberFormat="1" applyFont="1" applyFill="1" applyBorder="1" applyAlignment="1" applyProtection="1">
      <alignment vertical="top"/>
      <protection locked="0"/>
    </xf>
    <xf numFmtId="3" fontId="2" fillId="20" borderId="4" xfId="0" applyNumberFormat="1" applyFont="1" applyFill="1" applyBorder="1" applyAlignment="1" applyProtection="1">
      <alignment vertical="top"/>
      <protection locked="0"/>
    </xf>
    <xf numFmtId="174" fontId="8" fillId="20" borderId="4" xfId="0" applyNumberFormat="1" applyFont="1" applyFill="1" applyBorder="1" applyAlignment="1" applyProtection="1">
      <alignment vertical="top"/>
      <protection locked="0"/>
    </xf>
    <xf numFmtId="0" fontId="0" fillId="20" borderId="0" xfId="0" applyFill="1"/>
    <xf numFmtId="3" fontId="21" fillId="0" borderId="0" xfId="0" applyNumberFormat="1" applyFont="1" applyAlignment="1">
      <alignment vertical="top"/>
    </xf>
    <xf numFmtId="3" fontId="21" fillId="19" borderId="2" xfId="0" applyNumberFormat="1" applyFont="1" applyFill="1" applyBorder="1" applyAlignment="1">
      <alignment vertical="top" wrapText="1"/>
    </xf>
    <xf numFmtId="3" fontId="21" fillId="7" borderId="5" xfId="0" applyNumberFormat="1" applyFont="1" applyFill="1" applyBorder="1" applyAlignment="1" applyProtection="1">
      <alignment vertical="top" wrapText="1"/>
      <protection locked="0"/>
    </xf>
    <xf numFmtId="3" fontId="21" fillId="8" borderId="4" xfId="0" applyNumberFormat="1" applyFont="1" applyFill="1" applyBorder="1" applyAlignment="1" applyProtection="1">
      <alignment vertical="top"/>
      <protection locked="0"/>
    </xf>
    <xf numFmtId="3" fontId="21" fillId="0" borderId="4" xfId="0" applyNumberFormat="1" applyFont="1" applyFill="1" applyBorder="1" applyAlignment="1" applyProtection="1">
      <alignment vertical="top"/>
      <protection locked="0"/>
    </xf>
    <xf numFmtId="1" fontId="21" fillId="8" borderId="4" xfId="0" applyNumberFormat="1" applyFont="1" applyFill="1" applyBorder="1" applyAlignment="1" applyProtection="1">
      <alignment vertical="top"/>
      <protection locked="0"/>
    </xf>
    <xf numFmtId="3" fontId="21" fillId="20" borderId="4" xfId="0" applyNumberFormat="1" applyFont="1" applyFill="1" applyBorder="1" applyAlignment="1" applyProtection="1">
      <alignment vertical="top"/>
      <protection locked="0"/>
    </xf>
    <xf numFmtId="0" fontId="22" fillId="0" borderId="0" xfId="0" applyFont="1"/>
    <xf numFmtId="0" fontId="0" fillId="21" borderId="0" xfId="0" applyFill="1"/>
    <xf numFmtId="0" fontId="0" fillId="19" borderId="0" xfId="0" applyFill="1"/>
    <xf numFmtId="16" fontId="2" fillId="21" borderId="4" xfId="0" applyNumberFormat="1" applyFont="1" applyFill="1" applyBorder="1" applyAlignment="1" applyProtection="1">
      <alignment vertical="top"/>
      <protection locked="0"/>
    </xf>
    <xf numFmtId="0" fontId="2" fillId="0" borderId="4" xfId="0" quotePrefix="1" applyNumberFormat="1" applyFont="1" applyFill="1" applyBorder="1" applyAlignment="1">
      <alignment horizontal="center" vertical="top"/>
    </xf>
    <xf numFmtId="0" fontId="23" fillId="0" borderId="0" xfId="0" applyFont="1"/>
    <xf numFmtId="0" fontId="24" fillId="8" borderId="4" xfId="0" applyFont="1" applyFill="1" applyBorder="1" applyAlignment="1">
      <alignment vertical="top"/>
    </xf>
    <xf numFmtId="0" fontId="25" fillId="8" borderId="4" xfId="0" applyFont="1" applyFill="1" applyBorder="1" applyAlignment="1">
      <alignment vertical="top"/>
    </xf>
    <xf numFmtId="16" fontId="0" fillId="0" borderId="0" xfId="0" applyNumberFormat="1"/>
    <xf numFmtId="185" fontId="0" fillId="0" borderId="0" xfId="0" applyNumberFormat="1"/>
    <xf numFmtId="16" fontId="0" fillId="8" borderId="4" xfId="0" applyNumberFormat="1" applyFill="1" applyBorder="1"/>
    <xf numFmtId="169" fontId="6" fillId="0" borderId="9" xfId="0" applyNumberFormat="1" applyFont="1" applyFill="1" applyBorder="1" applyAlignment="1" applyProtection="1">
      <alignment vertical="top"/>
      <protection locked="0"/>
    </xf>
    <xf numFmtId="0" fontId="6" fillId="0" borderId="9" xfId="0" applyFont="1" applyFill="1" applyBorder="1" applyAlignment="1" applyProtection="1">
      <alignment vertical="top"/>
      <protection locked="0"/>
    </xf>
    <xf numFmtId="169" fontId="6" fillId="0" borderId="9" xfId="0" applyNumberFormat="1" applyFont="1" applyFill="1" applyBorder="1" applyAlignment="1">
      <alignment vertical="top"/>
    </xf>
    <xf numFmtId="0" fontId="6" fillId="8" borderId="9" xfId="0" applyFont="1" applyFill="1" applyBorder="1" applyAlignment="1" applyProtection="1">
      <alignment vertical="top"/>
      <protection locked="0"/>
    </xf>
    <xf numFmtId="0" fontId="10" fillId="8" borderId="9" xfId="0" applyFont="1" applyFill="1" applyBorder="1" applyAlignment="1" applyProtection="1">
      <alignment vertical="top"/>
      <protection locked="0"/>
    </xf>
    <xf numFmtId="0" fontId="6" fillId="0" borderId="9" xfId="0" applyFont="1" applyFill="1" applyBorder="1" applyAlignment="1">
      <alignment vertical="top"/>
    </xf>
    <xf numFmtId="0" fontId="6" fillId="8" borderId="9" xfId="0" applyFont="1" applyFill="1" applyBorder="1" applyAlignment="1">
      <alignment vertical="top"/>
    </xf>
    <xf numFmtId="0" fontId="20" fillId="0" borderId="9" xfId="0" applyFont="1" applyFill="1" applyBorder="1" applyAlignment="1">
      <alignment vertical="top"/>
    </xf>
    <xf numFmtId="9" fontId="6" fillId="0" borderId="9" xfId="0" applyNumberFormat="1" applyFont="1" applyFill="1" applyBorder="1" applyAlignment="1" applyProtection="1">
      <alignment vertical="top"/>
      <protection locked="0"/>
    </xf>
    <xf numFmtId="9" fontId="6" fillId="0" borderId="4" xfId="0" applyNumberFormat="1" applyFont="1" applyFill="1" applyBorder="1" applyAlignment="1" applyProtection="1">
      <alignment vertical="top"/>
      <protection locked="0"/>
    </xf>
    <xf numFmtId="3" fontId="2" fillId="3" borderId="12" xfId="0" applyNumberFormat="1" applyFont="1" applyFill="1" applyBorder="1" applyAlignment="1">
      <alignment horizontal="centerContinuous" vertical="top"/>
    </xf>
    <xf numFmtId="0" fontId="6" fillId="11" borderId="7" xfId="0" applyFont="1" applyFill="1" applyBorder="1" applyAlignment="1">
      <alignment vertical="top"/>
    </xf>
    <xf numFmtId="16" fontId="7" fillId="21" borderId="4" xfId="0" applyNumberFormat="1" applyFont="1" applyFill="1" applyBorder="1" applyAlignment="1" applyProtection="1">
      <alignment vertical="top"/>
      <protection locked="0"/>
    </xf>
    <xf numFmtId="0" fontId="7" fillId="8" borderId="5" xfId="0" applyFont="1" applyFill="1" applyBorder="1" applyAlignment="1">
      <alignment vertical="top"/>
    </xf>
    <xf numFmtId="15" fontId="7" fillId="0" borderId="4" xfId="0" applyNumberFormat="1" applyFont="1" applyFill="1" applyBorder="1" applyAlignment="1" applyProtection="1">
      <alignment vertical="top"/>
      <protection locked="0"/>
    </xf>
    <xf numFmtId="0" fontId="2" fillId="11" borderId="0" xfId="0" applyFont="1" applyFill="1" applyAlignment="1">
      <alignment vertical="top"/>
    </xf>
    <xf numFmtId="16" fontId="6" fillId="8" borderId="4" xfId="0" applyNumberFormat="1" applyFont="1" applyFill="1" applyBorder="1" applyAlignment="1">
      <alignment vertical="top"/>
    </xf>
    <xf numFmtId="14" fontId="7" fillId="8" borderId="4" xfId="0" applyNumberFormat="1" applyFont="1" applyFill="1" applyBorder="1" applyAlignment="1">
      <alignment vertical="top"/>
    </xf>
    <xf numFmtId="3" fontId="6" fillId="0" borderId="0" xfId="0" applyNumberFormat="1" applyFont="1" applyFill="1" applyBorder="1" applyAlignment="1">
      <alignment horizontal="center" vertical="top"/>
    </xf>
    <xf numFmtId="0" fontId="7" fillId="8" borderId="4" xfId="0" applyNumberFormat="1" applyFont="1" applyFill="1" applyBorder="1" applyAlignment="1">
      <alignment vertical="top"/>
    </xf>
    <xf numFmtId="0" fontId="28" fillId="14" borderId="19" xfId="0" applyFont="1" applyFill="1" applyBorder="1" applyAlignment="1">
      <alignment vertical="top" wrapText="1"/>
    </xf>
    <xf numFmtId="0" fontId="27" fillId="22" borderId="0" xfId="0" applyNumberFormat="1" applyFont="1" applyFill="1" applyBorder="1" applyAlignment="1"/>
    <xf numFmtId="3" fontId="6" fillId="0" borderId="7" xfId="0" applyNumberFormat="1" applyFont="1" applyFill="1" applyBorder="1" applyAlignment="1">
      <alignment horizontal="center" vertical="top"/>
    </xf>
    <xf numFmtId="0" fontId="29" fillId="8" borderId="4" xfId="0" applyFont="1" applyFill="1" applyBorder="1" applyAlignment="1">
      <alignment vertical="top"/>
    </xf>
    <xf numFmtId="178" fontId="30" fillId="8" borderId="4" xfId="0" applyNumberFormat="1" applyFont="1" applyFill="1" applyBorder="1" applyAlignment="1">
      <alignment vertical="top"/>
    </xf>
    <xf numFmtId="0" fontId="30" fillId="8" borderId="4" xfId="0" applyFont="1" applyFill="1" applyBorder="1" applyAlignment="1" applyProtection="1">
      <alignment vertical="top"/>
      <protection locked="0"/>
    </xf>
    <xf numFmtId="9" fontId="31" fillId="8" borderId="4" xfId="0" applyNumberFormat="1" applyFont="1" applyFill="1" applyBorder="1" applyAlignment="1">
      <alignment vertical="top"/>
    </xf>
    <xf numFmtId="176" fontId="30" fillId="8" borderId="4" xfId="0" applyNumberFormat="1" applyFont="1" applyFill="1" applyBorder="1" applyAlignment="1">
      <alignment vertical="top"/>
    </xf>
    <xf numFmtId="15" fontId="32" fillId="8" borderId="4" xfId="0" applyNumberFormat="1" applyFont="1" applyFill="1" applyBorder="1" applyAlignment="1">
      <alignment vertical="top"/>
    </xf>
    <xf numFmtId="3" fontId="32" fillId="8" borderId="4" xfId="0" applyNumberFormat="1" applyFont="1" applyFill="1" applyBorder="1" applyAlignment="1">
      <alignment horizontal="center" vertical="top"/>
    </xf>
    <xf numFmtId="0" fontId="32" fillId="8" borderId="4" xfId="0" applyFont="1" applyFill="1" applyBorder="1" applyAlignment="1" applyProtection="1">
      <alignment vertical="top"/>
      <protection locked="0"/>
    </xf>
    <xf numFmtId="0" fontId="32" fillId="8" borderId="9" xfId="0" applyFont="1" applyFill="1" applyBorder="1" applyAlignment="1" applyProtection="1">
      <alignment vertical="top"/>
      <protection locked="0"/>
    </xf>
    <xf numFmtId="3" fontId="30" fillId="8" borderId="9" xfId="0" applyNumberFormat="1" applyFont="1" applyFill="1" applyBorder="1" applyAlignment="1">
      <alignment vertical="top"/>
    </xf>
    <xf numFmtId="4" fontId="30" fillId="8" borderId="9" xfId="0" applyNumberFormat="1" applyFont="1" applyFill="1" applyBorder="1" applyAlignment="1">
      <alignment vertical="top"/>
    </xf>
    <xf numFmtId="0" fontId="33" fillId="8" borderId="4" xfId="0" applyFont="1" applyFill="1" applyBorder="1" applyAlignment="1">
      <alignment horizontal="center" vertical="top"/>
    </xf>
    <xf numFmtId="4" fontId="2" fillId="0" borderId="4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178" fontId="2" fillId="0" borderId="9" xfId="0" applyNumberFormat="1" applyFont="1" applyFill="1" applyBorder="1" applyAlignment="1">
      <alignment vertical="top"/>
    </xf>
    <xf numFmtId="9" fontId="3" fillId="0" borderId="9" xfId="0" applyNumberFormat="1" applyFont="1" applyFill="1" applyBorder="1" applyAlignment="1">
      <alignment vertical="top"/>
    </xf>
    <xf numFmtId="15" fontId="6" fillId="0" borderId="9" xfId="0" applyNumberFormat="1" applyFont="1" applyFill="1" applyBorder="1" applyAlignment="1">
      <alignment vertical="top"/>
    </xf>
    <xf numFmtId="3" fontId="6" fillId="0" borderId="9" xfId="0" applyNumberFormat="1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9" xfId="0" applyFont="1" applyFill="1" applyBorder="1" applyAlignment="1">
      <alignment vertical="top"/>
    </xf>
    <xf numFmtId="177" fontId="2" fillId="0" borderId="9" xfId="0" applyNumberFormat="1" applyFont="1" applyFill="1" applyBorder="1" applyAlignment="1">
      <alignment vertical="top"/>
    </xf>
    <xf numFmtId="173" fontId="2" fillId="0" borderId="9" xfId="0" applyNumberFormat="1" applyFont="1" applyFill="1" applyBorder="1" applyAlignment="1">
      <alignment horizontal="right" vertical="top"/>
    </xf>
    <xf numFmtId="3" fontId="2" fillId="0" borderId="9" xfId="0" quotePrefix="1" applyNumberFormat="1" applyFont="1" applyFill="1" applyBorder="1" applyAlignment="1">
      <alignment vertical="top"/>
    </xf>
    <xf numFmtId="0" fontId="2" fillId="0" borderId="9" xfId="0" quotePrefix="1" applyNumberFormat="1" applyFont="1" applyFill="1" applyBorder="1" applyAlignment="1">
      <alignment horizontal="center" vertical="top"/>
    </xf>
    <xf numFmtId="16" fontId="8" fillId="0" borderId="9" xfId="0" applyNumberFormat="1" applyFont="1" applyFill="1" applyBorder="1" applyAlignment="1" applyProtection="1">
      <alignment vertical="top"/>
      <protection locked="0"/>
    </xf>
    <xf numFmtId="3" fontId="21" fillId="0" borderId="9" xfId="0" applyNumberFormat="1" applyFont="1" applyFill="1" applyBorder="1" applyAlignment="1" applyProtection="1">
      <alignment vertical="top"/>
      <protection locked="0"/>
    </xf>
    <xf numFmtId="174" fontId="8" fillId="0" borderId="9" xfId="0" applyNumberFormat="1" applyFont="1" applyFill="1" applyBorder="1" applyAlignment="1" applyProtection="1">
      <alignment vertical="top"/>
      <protection locked="0"/>
    </xf>
    <xf numFmtId="2" fontId="7" fillId="0" borderId="0" xfId="0" applyNumberFormat="1" applyFont="1"/>
    <xf numFmtId="0" fontId="26" fillId="8" borderId="4" xfId="0" applyFont="1" applyFill="1" applyBorder="1" applyAlignment="1" applyProtection="1">
      <alignment vertical="top"/>
      <protection locked="0"/>
    </xf>
    <xf numFmtId="0" fontId="6" fillId="11" borderId="4" xfId="0" applyFont="1" applyFill="1" applyBorder="1" applyAlignment="1">
      <alignment horizontal="right" vertical="top"/>
    </xf>
    <xf numFmtId="16" fontId="6" fillId="0" borderId="4" xfId="0" applyNumberFormat="1" applyFont="1" applyFill="1" applyBorder="1" applyAlignment="1">
      <alignment vertical="top"/>
    </xf>
    <xf numFmtId="14" fontId="7" fillId="0" borderId="4" xfId="0" applyNumberFormat="1" applyFont="1" applyFill="1" applyBorder="1" applyAlignment="1">
      <alignment vertical="top"/>
    </xf>
    <xf numFmtId="3" fontId="21" fillId="23" borderId="4" xfId="0" applyNumberFormat="1" applyFont="1" applyFill="1" applyBorder="1" applyAlignment="1" applyProtection="1">
      <alignment vertical="top"/>
      <protection locked="0"/>
    </xf>
    <xf numFmtId="16" fontId="2" fillId="19" borderId="4" xfId="0" applyNumberFormat="1" applyFont="1" applyFill="1" applyBorder="1" applyAlignment="1" applyProtection="1">
      <alignment vertical="top"/>
      <protection locked="0"/>
    </xf>
    <xf numFmtId="16" fontId="8" fillId="12" borderId="4" xfId="0" applyNumberFormat="1" applyFont="1" applyFill="1" applyBorder="1" applyAlignment="1" applyProtection="1">
      <alignment vertical="top"/>
      <protection locked="0"/>
    </xf>
    <xf numFmtId="0" fontId="0" fillId="0" borderId="4" xfId="0" applyFill="1" applyBorder="1"/>
    <xf numFmtId="171" fontId="6" fillId="7" borderId="5" xfId="0" applyNumberFormat="1" applyFont="1" applyFill="1" applyBorder="1" applyAlignment="1">
      <alignment horizontal="right" vertical="top" wrapText="1"/>
    </xf>
    <xf numFmtId="0" fontId="6" fillId="8" borderId="7" xfId="0" applyFont="1" applyFill="1" applyBorder="1" applyAlignment="1">
      <alignment horizontal="right" vertical="top"/>
    </xf>
    <xf numFmtId="0" fontId="6" fillId="8" borderId="4" xfId="0" applyNumberFormat="1" applyFont="1" applyFill="1" applyBorder="1" applyAlignment="1">
      <alignment horizontal="right" vertical="top"/>
    </xf>
    <xf numFmtId="0" fontId="6" fillId="8" borderId="7" xfId="0" applyNumberFormat="1" applyFont="1" applyFill="1" applyBorder="1" applyAlignment="1">
      <alignment horizontal="right" vertical="top"/>
    </xf>
    <xf numFmtId="0" fontId="6" fillId="0" borderId="10" xfId="0" applyNumberFormat="1" applyFont="1" applyFill="1" applyBorder="1" applyAlignment="1">
      <alignment horizontal="right" vertical="top"/>
    </xf>
    <xf numFmtId="0" fontId="6" fillId="21" borderId="4" xfId="0" applyFont="1" applyFill="1" applyBorder="1" applyAlignment="1">
      <alignment horizontal="right" vertical="top"/>
    </xf>
    <xf numFmtId="0" fontId="6" fillId="0" borderId="7" xfId="0" applyFont="1" applyFill="1" applyBorder="1" applyAlignment="1">
      <alignment horizontal="right" vertical="top"/>
    </xf>
    <xf numFmtId="0" fontId="6" fillId="11" borderId="7" xfId="0" applyFont="1" applyFill="1" applyBorder="1" applyAlignment="1">
      <alignment horizontal="right" vertical="top"/>
    </xf>
    <xf numFmtId="0" fontId="6" fillId="12" borderId="7" xfId="0" applyNumberFormat="1" applyFont="1" applyFill="1" applyBorder="1" applyAlignment="1">
      <alignment horizontal="right" vertical="top"/>
    </xf>
    <xf numFmtId="0" fontId="6" fillId="0" borderId="4" xfId="0" applyNumberFormat="1" applyFont="1" applyFill="1" applyBorder="1" applyAlignment="1">
      <alignment horizontal="right" vertical="top"/>
    </xf>
    <xf numFmtId="0" fontId="6" fillId="0" borderId="7" xfId="0" applyNumberFormat="1" applyFont="1" applyFill="1" applyBorder="1" applyAlignment="1">
      <alignment horizontal="right" vertical="top"/>
    </xf>
    <xf numFmtId="0" fontId="6" fillId="8" borderId="4" xfId="0" applyNumberFormat="1" applyFont="1" applyFill="1" applyBorder="1" applyAlignment="1" applyProtection="1">
      <alignment horizontal="right" vertical="top"/>
      <protection locked="0"/>
    </xf>
    <xf numFmtId="0" fontId="6" fillId="0" borderId="4" xfId="0" applyNumberFormat="1" applyFont="1" applyFill="1" applyBorder="1" applyAlignment="1" applyProtection="1">
      <alignment horizontal="right" vertical="top"/>
      <protection locked="0"/>
    </xf>
    <xf numFmtId="0" fontId="6" fillId="12" borderId="4" xfId="0" applyNumberFormat="1" applyFont="1" applyFill="1" applyBorder="1" applyAlignment="1">
      <alignment horizontal="right" vertical="top"/>
    </xf>
    <xf numFmtId="0" fontId="0" fillId="0" borderId="0" xfId="0" applyNumberFormat="1" applyAlignment="1">
      <alignment horizontal="right"/>
    </xf>
    <xf numFmtId="0" fontId="4" fillId="2" borderId="2" xfId="0" applyNumberFormat="1" applyFont="1" applyFill="1" applyBorder="1" applyAlignment="1">
      <alignment horizontal="right" vertical="top" wrapText="1"/>
    </xf>
    <xf numFmtId="0" fontId="6" fillId="7" borderId="5" xfId="0" applyNumberFormat="1" applyFont="1" applyFill="1" applyBorder="1" applyAlignment="1">
      <alignment horizontal="right" vertical="top" wrapText="1"/>
    </xf>
    <xf numFmtId="0" fontId="32" fillId="8" borderId="7" xfId="0" applyNumberFormat="1" applyFont="1" applyFill="1" applyBorder="1" applyAlignment="1">
      <alignment horizontal="right" vertical="top"/>
    </xf>
    <xf numFmtId="0" fontId="6" fillId="21" borderId="4" xfId="0" applyNumberFormat="1" applyFont="1" applyFill="1" applyBorder="1" applyAlignment="1">
      <alignment horizontal="right" vertical="top"/>
    </xf>
    <xf numFmtId="0" fontId="6" fillId="11" borderId="7" xfId="0" applyNumberFormat="1" applyFont="1" applyFill="1" applyBorder="1" applyAlignment="1">
      <alignment horizontal="right" vertical="top"/>
    </xf>
    <xf numFmtId="0" fontId="6" fillId="11" borderId="4" xfId="0" applyNumberFormat="1" applyFont="1" applyFill="1" applyBorder="1" applyAlignment="1">
      <alignment horizontal="right" vertical="top"/>
    </xf>
    <xf numFmtId="3" fontId="30" fillId="8" borderId="4" xfId="0" applyNumberFormat="1" applyFont="1" applyFill="1" applyBorder="1" applyAlignment="1">
      <alignment vertical="top"/>
    </xf>
    <xf numFmtId="0" fontId="32" fillId="11" borderId="4" xfId="0" applyFont="1" applyFill="1" applyBorder="1" applyAlignment="1">
      <alignment horizontal="right" vertical="top"/>
    </xf>
    <xf numFmtId="0" fontId="34" fillId="8" borderId="4" xfId="0" applyFont="1" applyFill="1" applyBorder="1" applyAlignment="1">
      <alignment vertical="top"/>
    </xf>
    <xf numFmtId="177" fontId="30" fillId="8" borderId="4" xfId="0" applyNumberFormat="1" applyFont="1" applyFill="1" applyBorder="1" applyAlignment="1">
      <alignment vertical="top"/>
    </xf>
    <xf numFmtId="173" fontId="30" fillId="8" borderId="4" xfId="0" applyNumberFormat="1" applyFont="1" applyFill="1" applyBorder="1" applyAlignment="1">
      <alignment horizontal="right" vertical="top"/>
    </xf>
    <xf numFmtId="0" fontId="30" fillId="8" borderId="4" xfId="0" applyFont="1" applyFill="1" applyBorder="1" applyAlignment="1">
      <alignment vertical="top"/>
    </xf>
    <xf numFmtId="3" fontId="30" fillId="8" borderId="4" xfId="0" quotePrefix="1" applyNumberFormat="1" applyFont="1" applyFill="1" applyBorder="1" applyAlignment="1">
      <alignment vertical="top"/>
    </xf>
    <xf numFmtId="0" fontId="30" fillId="8" borderId="4" xfId="0" quotePrefix="1" applyNumberFormat="1" applyFont="1" applyFill="1" applyBorder="1" applyAlignment="1">
      <alignment horizontal="center" vertical="top"/>
    </xf>
    <xf numFmtId="16" fontId="34" fillId="8" borderId="4" xfId="0" applyNumberFormat="1" applyFont="1" applyFill="1" applyBorder="1" applyAlignment="1" applyProtection="1">
      <alignment vertical="top"/>
      <protection locked="0"/>
    </xf>
    <xf numFmtId="174" fontId="34" fillId="8" borderId="4" xfId="0" applyNumberFormat="1" applyFont="1" applyFill="1" applyBorder="1" applyAlignment="1" applyProtection="1">
      <alignment vertical="top"/>
      <protection locked="0"/>
    </xf>
    <xf numFmtId="16" fontId="2" fillId="12" borderId="4" xfId="0" applyNumberFormat="1" applyFont="1" applyFill="1" applyBorder="1" applyAlignment="1" applyProtection="1">
      <alignment vertical="top"/>
      <protection locked="0"/>
    </xf>
    <xf numFmtId="0" fontId="0" fillId="0" borderId="0" xfId="0" applyFont="1"/>
    <xf numFmtId="16" fontId="8" fillId="11" borderId="4" xfId="0" applyNumberFormat="1" applyFont="1" applyFill="1" applyBorder="1" applyAlignment="1" applyProtection="1">
      <alignment vertical="top"/>
      <protection locked="0"/>
    </xf>
    <xf numFmtId="0" fontId="29" fillId="0" borderId="4" xfId="0" applyFont="1" applyFill="1" applyBorder="1" applyAlignment="1">
      <alignment vertical="top"/>
    </xf>
    <xf numFmtId="178" fontId="30" fillId="0" borderId="4" xfId="0" applyNumberFormat="1" applyFont="1" applyFill="1" applyBorder="1" applyAlignment="1">
      <alignment vertical="top"/>
    </xf>
    <xf numFmtId="3" fontId="30" fillId="0" borderId="4" xfId="0" applyNumberFormat="1" applyFont="1" applyFill="1" applyBorder="1" applyAlignment="1">
      <alignment vertical="top"/>
    </xf>
    <xf numFmtId="9" fontId="31" fillId="0" borderId="4" xfId="0" applyNumberFormat="1" applyFont="1" applyFill="1" applyBorder="1" applyAlignment="1">
      <alignment vertical="top"/>
    </xf>
    <xf numFmtId="176" fontId="30" fillId="0" borderId="4" xfId="0" applyNumberFormat="1" applyFont="1" applyFill="1" applyBorder="1" applyAlignment="1">
      <alignment vertical="top"/>
    </xf>
    <xf numFmtId="1" fontId="6" fillId="11" borderId="4" xfId="0" applyNumberFormat="1" applyFont="1" applyFill="1" applyBorder="1" applyAlignment="1">
      <alignment horizontal="right" vertical="top"/>
    </xf>
    <xf numFmtId="0" fontId="0" fillId="0" borderId="0" xfId="0"/>
    <xf numFmtId="0" fontId="0" fillId="0" borderId="0" xfId="0" applyFont="1" applyFill="1"/>
    <xf numFmtId="0" fontId="32" fillId="11" borderId="7" xfId="0" applyFont="1" applyFill="1" applyBorder="1" applyAlignment="1">
      <alignment horizontal="right" vertical="top"/>
    </xf>
    <xf numFmtId="15" fontId="32" fillId="0" borderId="4" xfId="0" applyNumberFormat="1" applyFont="1" applyFill="1" applyBorder="1" applyAlignment="1">
      <alignment vertical="top"/>
    </xf>
    <xf numFmtId="0" fontId="32" fillId="0" borderId="4" xfId="0" applyFont="1" applyFill="1" applyBorder="1" applyAlignment="1" applyProtection="1">
      <alignment vertical="top"/>
      <protection locked="0"/>
    </xf>
    <xf numFmtId="0" fontId="33" fillId="0" borderId="4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vertical="top"/>
    </xf>
    <xf numFmtId="177" fontId="30" fillId="0" borderId="4" xfId="0" applyNumberFormat="1" applyFont="1" applyFill="1" applyBorder="1" applyAlignment="1">
      <alignment vertical="top"/>
    </xf>
    <xf numFmtId="173" fontId="30" fillId="0" borderId="4" xfId="0" applyNumberFormat="1" applyFont="1" applyFill="1" applyBorder="1" applyAlignment="1">
      <alignment horizontal="right" vertical="top"/>
    </xf>
    <xf numFmtId="0" fontId="30" fillId="0" borderId="4" xfId="0" applyFont="1" applyFill="1" applyBorder="1" applyAlignment="1">
      <alignment vertical="top"/>
    </xf>
    <xf numFmtId="3" fontId="30" fillId="0" borderId="4" xfId="0" quotePrefix="1" applyNumberFormat="1" applyFont="1" applyFill="1" applyBorder="1" applyAlignment="1">
      <alignment vertical="top"/>
    </xf>
    <xf numFmtId="0" fontId="30" fillId="0" borderId="4" xfId="0" quotePrefix="1" applyNumberFormat="1" applyFont="1" applyFill="1" applyBorder="1" applyAlignment="1">
      <alignment horizontal="center" vertical="top"/>
    </xf>
    <xf numFmtId="15" fontId="34" fillId="0" borderId="4" xfId="0" applyNumberFormat="1" applyFont="1" applyFill="1" applyBorder="1" applyAlignment="1" applyProtection="1">
      <alignment vertical="top"/>
      <protection locked="0"/>
    </xf>
    <xf numFmtId="16" fontId="34" fillId="0" borderId="4" xfId="0" applyNumberFormat="1" applyFont="1" applyFill="1" applyBorder="1" applyAlignment="1" applyProtection="1">
      <alignment vertical="top"/>
      <protection locked="0"/>
    </xf>
    <xf numFmtId="3" fontId="34" fillId="0" borderId="4" xfId="0" applyNumberFormat="1" applyFont="1" applyFill="1" applyBorder="1" applyAlignment="1" applyProtection="1">
      <alignment vertical="top"/>
      <protection locked="0"/>
    </xf>
    <xf numFmtId="174" fontId="34" fillId="0" borderId="4" xfId="0" applyNumberFormat="1" applyFont="1" applyFill="1" applyBorder="1" applyAlignment="1" applyProtection="1">
      <alignment vertical="top"/>
      <protection locked="0"/>
    </xf>
    <xf numFmtId="0" fontId="36" fillId="0" borderId="0" xfId="0" applyFont="1" applyFill="1"/>
    <xf numFmtId="1" fontId="6" fillId="11" borderId="7" xfId="0" applyNumberFormat="1" applyFont="1" applyFill="1" applyBorder="1" applyAlignment="1">
      <alignment vertical="top"/>
    </xf>
    <xf numFmtId="1" fontId="6" fillId="11" borderId="4" xfId="0" applyNumberFormat="1" applyFont="1" applyFill="1" applyBorder="1" applyAlignment="1">
      <alignment vertical="top"/>
    </xf>
    <xf numFmtId="1" fontId="32" fillId="0" borderId="7" xfId="0" applyNumberFormat="1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3" fontId="2" fillId="8" borderId="4" xfId="0" applyNumberFormat="1" applyFont="1" applyFill="1" applyBorder="1" applyAlignment="1">
      <alignment vertical="top"/>
    </xf>
    <xf numFmtId="9" fontId="3" fillId="8" borderId="4" xfId="0" applyNumberFormat="1" applyFont="1" applyFill="1" applyBorder="1" applyAlignment="1">
      <alignment vertical="top"/>
    </xf>
    <xf numFmtId="176" fontId="2" fillId="8" borderId="4" xfId="0" applyNumberFormat="1" applyFont="1" applyFill="1" applyBorder="1" applyAlignment="1">
      <alignment vertical="top"/>
    </xf>
    <xf numFmtId="3" fontId="2" fillId="8" borderId="9" xfId="0" applyNumberFormat="1" applyFont="1" applyFill="1" applyBorder="1" applyAlignment="1">
      <alignment vertical="top"/>
    </xf>
    <xf numFmtId="4" fontId="2" fillId="8" borderId="9" xfId="0" applyNumberFormat="1" applyFont="1" applyFill="1" applyBorder="1" applyAlignment="1">
      <alignment vertical="top"/>
    </xf>
    <xf numFmtId="0" fontId="5" fillId="8" borderId="4" xfId="0" applyFont="1" applyFill="1" applyBorder="1" applyAlignment="1">
      <alignment horizontal="center" vertical="top"/>
    </xf>
    <xf numFmtId="177" fontId="2" fillId="8" borderId="4" xfId="0" applyNumberFormat="1" applyFont="1" applyFill="1" applyBorder="1" applyAlignment="1">
      <alignment vertical="top"/>
    </xf>
    <xf numFmtId="173" fontId="2" fillId="8" borderId="4" xfId="0" applyNumberFormat="1" applyFont="1" applyFill="1" applyBorder="1" applyAlignment="1">
      <alignment horizontal="right" vertical="top"/>
    </xf>
    <xf numFmtId="16" fontId="8" fillId="8" borderId="4" xfId="0" applyNumberFormat="1" applyFont="1" applyFill="1" applyBorder="1" applyAlignment="1" applyProtection="1">
      <alignment vertical="top"/>
      <protection locked="0"/>
    </xf>
    <xf numFmtId="174" fontId="8" fillId="8" borderId="4" xfId="0" applyNumberFormat="1" applyFont="1" applyFill="1" applyBorder="1" applyAlignment="1" applyProtection="1">
      <alignment vertical="top"/>
      <protection locked="0"/>
    </xf>
    <xf numFmtId="0" fontId="7" fillId="8" borderId="4" xfId="0" applyFont="1" applyFill="1" applyBorder="1" applyAlignment="1">
      <alignment vertical="top"/>
    </xf>
    <xf numFmtId="3" fontId="2" fillId="8" borderId="4" xfId="0" quotePrefix="1" applyNumberFormat="1" applyFont="1" applyFill="1" applyBorder="1" applyAlignment="1">
      <alignment vertical="top"/>
    </xf>
    <xf numFmtId="0" fontId="2" fillId="8" borderId="4" xfId="0" quotePrefix="1" applyNumberFormat="1" applyFont="1" applyFill="1" applyBorder="1" applyAlignment="1">
      <alignment horizontal="center" vertical="top"/>
    </xf>
    <xf numFmtId="0" fontId="2" fillId="0" borderId="4" xfId="0" applyFont="1" applyFill="1" applyBorder="1" applyAlignment="1">
      <alignment vertical="top"/>
    </xf>
    <xf numFmtId="3" fontId="2" fillId="0" borderId="4" xfId="0" applyNumberFormat="1" applyFont="1" applyFill="1" applyBorder="1" applyAlignment="1">
      <alignment vertical="top"/>
    </xf>
    <xf numFmtId="9" fontId="3" fillId="0" borderId="4" xfId="0" applyNumberFormat="1" applyFont="1" applyFill="1" applyBorder="1" applyAlignment="1">
      <alignment vertical="top"/>
    </xf>
    <xf numFmtId="176" fontId="2" fillId="0" borderId="4" xfId="0" applyNumberFormat="1" applyFont="1" applyFill="1" applyBorder="1" applyAlignment="1">
      <alignment vertical="top"/>
    </xf>
    <xf numFmtId="0" fontId="5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vertical="top"/>
    </xf>
    <xf numFmtId="174" fontId="8" fillId="0" borderId="4" xfId="0" applyNumberFormat="1" applyFont="1" applyFill="1" applyBorder="1" applyAlignment="1" applyProtection="1">
      <alignment vertical="top"/>
      <protection locked="0"/>
    </xf>
    <xf numFmtId="0" fontId="8" fillId="8" borderId="4" xfId="0" applyFont="1" applyFill="1" applyBorder="1" applyAlignment="1">
      <alignment vertical="top"/>
    </xf>
    <xf numFmtId="0" fontId="6" fillId="8" borderId="7" xfId="0" applyFont="1" applyFill="1" applyBorder="1" applyAlignment="1">
      <alignment vertical="top"/>
    </xf>
    <xf numFmtId="3" fontId="2" fillId="0" borderId="4" xfId="0" quotePrefix="1" applyNumberFormat="1" applyFont="1" applyFill="1" applyBorder="1" applyAlignment="1">
      <alignment vertical="top"/>
    </xf>
    <xf numFmtId="15" fontId="2" fillId="8" borderId="4" xfId="0" applyNumberFormat="1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 applyProtection="1">
      <alignment vertical="top"/>
      <protection locked="0"/>
    </xf>
    <xf numFmtId="15" fontId="8" fillId="8" borderId="4" xfId="0" applyNumberFormat="1" applyFont="1" applyFill="1" applyBorder="1" applyAlignment="1" applyProtection="1">
      <alignment vertical="top"/>
      <protection locked="0"/>
    </xf>
    <xf numFmtId="3" fontId="6" fillId="0" borderId="4" xfId="0" applyNumberFormat="1" applyFont="1" applyFill="1" applyBorder="1" applyAlignment="1">
      <alignment horizontal="center" vertical="top"/>
    </xf>
    <xf numFmtId="0" fontId="6" fillId="8" borderId="4" xfId="0" applyFont="1" applyFill="1" applyBorder="1" applyAlignment="1" applyProtection="1">
      <alignment vertical="top"/>
      <protection locked="0"/>
    </xf>
    <xf numFmtId="177" fontId="2" fillId="0" borderId="4" xfId="0" applyNumberFormat="1" applyFont="1" applyFill="1" applyBorder="1" applyAlignment="1">
      <alignment vertical="top"/>
    </xf>
    <xf numFmtId="173" fontId="2" fillId="0" borderId="4" xfId="0" applyNumberFormat="1" applyFont="1" applyFill="1" applyBorder="1" applyAlignment="1">
      <alignment horizontal="right" vertical="top"/>
    </xf>
    <xf numFmtId="16" fontId="8" fillId="0" borderId="4" xfId="0" applyNumberFormat="1" applyFont="1" applyFill="1" applyBorder="1" applyAlignment="1" applyProtection="1">
      <alignment vertical="top"/>
      <protection locked="0"/>
    </xf>
    <xf numFmtId="15" fontId="8" fillId="0" borderId="4" xfId="0" applyNumberFormat="1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>
      <alignment vertical="top"/>
    </xf>
    <xf numFmtId="15" fontId="6" fillId="0" borderId="4" xfId="0" applyNumberFormat="1" applyFont="1" applyFill="1" applyBorder="1" applyAlignment="1">
      <alignment vertical="top"/>
    </xf>
    <xf numFmtId="15" fontId="6" fillId="8" borderId="4" xfId="0" applyNumberFormat="1" applyFont="1" applyFill="1" applyBorder="1" applyAlignment="1">
      <alignment vertical="top"/>
    </xf>
    <xf numFmtId="3" fontId="6" fillId="8" borderId="4" xfId="0" applyNumberFormat="1" applyFont="1" applyFill="1" applyBorder="1" applyAlignment="1">
      <alignment horizontal="center" vertical="top"/>
    </xf>
    <xf numFmtId="0" fontId="11" fillId="8" borderId="4" xfId="0" applyFont="1" applyFill="1" applyBorder="1" applyAlignment="1">
      <alignment horizontal="center" vertical="top"/>
    </xf>
    <xf numFmtId="3" fontId="2" fillId="0" borderId="9" xfId="0" applyNumberFormat="1" applyFont="1" applyFill="1" applyBorder="1" applyAlignment="1">
      <alignment vertical="top"/>
    </xf>
    <xf numFmtId="4" fontId="2" fillId="0" borderId="9" xfId="0" applyNumberFormat="1" applyFont="1" applyFill="1" applyBorder="1" applyAlignment="1">
      <alignment vertical="top"/>
    </xf>
    <xf numFmtId="16" fontId="2" fillId="8" borderId="4" xfId="0" applyNumberFormat="1" applyFont="1" applyFill="1" applyBorder="1" applyAlignment="1" applyProtection="1">
      <alignment vertical="top"/>
      <protection locked="0"/>
    </xf>
    <xf numFmtId="178" fontId="2" fillId="0" borderId="4" xfId="0" applyNumberFormat="1" applyFont="1" applyFill="1" applyBorder="1" applyAlignment="1">
      <alignment vertical="top"/>
    </xf>
    <xf numFmtId="178" fontId="2" fillId="8" borderId="4" xfId="0" applyNumberFormat="1" applyFont="1" applyFill="1" applyBorder="1" applyAlignment="1">
      <alignment vertical="top"/>
    </xf>
    <xf numFmtId="3" fontId="8" fillId="0" borderId="4" xfId="0" applyNumberFormat="1" applyFont="1" applyFill="1" applyBorder="1" applyAlignment="1" applyProtection="1">
      <alignment vertical="top"/>
      <protection locked="0"/>
    </xf>
    <xf numFmtId="3" fontId="8" fillId="8" borderId="4" xfId="0" applyNumberFormat="1" applyFont="1" applyFill="1" applyBorder="1" applyAlignment="1" applyProtection="1">
      <alignment vertical="top"/>
      <protection locked="0"/>
    </xf>
    <xf numFmtId="0" fontId="2" fillId="0" borderId="4" xfId="0" quotePrefix="1" applyNumberFormat="1" applyFont="1" applyFill="1" applyBorder="1" applyAlignment="1">
      <alignment horizontal="center" vertical="top"/>
    </xf>
    <xf numFmtId="0" fontId="6" fillId="0" borderId="9" xfId="0" applyFont="1" applyFill="1" applyBorder="1" applyAlignment="1" applyProtection="1">
      <alignment vertical="top"/>
      <protection locked="0"/>
    </xf>
    <xf numFmtId="0" fontId="6" fillId="8" borderId="9" xfId="0" applyFont="1" applyFill="1" applyBorder="1" applyAlignment="1" applyProtection="1">
      <alignment vertical="top"/>
      <protection locked="0"/>
    </xf>
    <xf numFmtId="0" fontId="6" fillId="8" borderId="7" xfId="0" applyFont="1" applyFill="1" applyBorder="1" applyAlignment="1">
      <alignment horizontal="right" vertical="top"/>
    </xf>
    <xf numFmtId="0" fontId="29" fillId="0" borderId="4" xfId="0" applyFont="1" applyFill="1" applyBorder="1" applyAlignment="1">
      <alignment vertical="top"/>
    </xf>
    <xf numFmtId="178" fontId="30" fillId="0" borderId="4" xfId="0" applyNumberFormat="1" applyFont="1" applyFill="1" applyBorder="1" applyAlignment="1">
      <alignment vertical="top"/>
    </xf>
    <xf numFmtId="3" fontId="30" fillId="0" borderId="4" xfId="0" applyNumberFormat="1" applyFont="1" applyFill="1" applyBorder="1" applyAlignment="1">
      <alignment vertical="top"/>
    </xf>
    <xf numFmtId="9" fontId="31" fillId="0" borderId="4" xfId="0" applyNumberFormat="1" applyFont="1" applyFill="1" applyBorder="1" applyAlignment="1">
      <alignment vertical="top"/>
    </xf>
    <xf numFmtId="176" fontId="30" fillId="0" borderId="4" xfId="0" applyNumberFormat="1" applyFont="1" applyFill="1" applyBorder="1" applyAlignment="1">
      <alignment vertical="top"/>
    </xf>
    <xf numFmtId="15" fontId="32" fillId="0" borderId="4" xfId="0" applyNumberFormat="1" applyFont="1" applyFill="1" applyBorder="1" applyAlignment="1">
      <alignment vertical="top"/>
    </xf>
    <xf numFmtId="3" fontId="32" fillId="0" borderId="4" xfId="0" applyNumberFormat="1" applyFont="1" applyFill="1" applyBorder="1" applyAlignment="1">
      <alignment horizontal="center" vertical="top"/>
    </xf>
    <xf numFmtId="0" fontId="32" fillId="0" borderId="4" xfId="0" applyFont="1" applyFill="1" applyBorder="1" applyAlignment="1" applyProtection="1">
      <alignment vertical="top"/>
      <protection locked="0"/>
    </xf>
    <xf numFmtId="3" fontId="30" fillId="0" borderId="9" xfId="0" applyNumberFormat="1" applyFont="1" applyFill="1" applyBorder="1" applyAlignment="1">
      <alignment vertical="top"/>
    </xf>
    <xf numFmtId="4" fontId="30" fillId="0" borderId="9" xfId="0" applyNumberFormat="1" applyFont="1" applyFill="1" applyBorder="1" applyAlignment="1">
      <alignment vertical="top"/>
    </xf>
    <xf numFmtId="0" fontId="34" fillId="0" borderId="4" xfId="0" applyFont="1" applyFill="1" applyBorder="1" applyAlignment="1">
      <alignment vertical="top"/>
    </xf>
    <xf numFmtId="177" fontId="30" fillId="0" borderId="4" xfId="0" applyNumberFormat="1" applyFont="1" applyFill="1" applyBorder="1" applyAlignment="1">
      <alignment vertical="top"/>
    </xf>
    <xf numFmtId="173" fontId="30" fillId="0" borderId="4" xfId="0" applyNumberFormat="1" applyFont="1" applyFill="1" applyBorder="1" applyAlignment="1">
      <alignment horizontal="right" vertical="top"/>
    </xf>
    <xf numFmtId="0" fontId="30" fillId="0" borderId="4" xfId="0" applyFont="1" applyFill="1" applyBorder="1" applyAlignment="1">
      <alignment vertical="top"/>
    </xf>
    <xf numFmtId="3" fontId="30" fillId="0" borderId="4" xfId="0" quotePrefix="1" applyNumberFormat="1" applyFont="1" applyFill="1" applyBorder="1" applyAlignment="1">
      <alignment vertical="top"/>
    </xf>
    <xf numFmtId="0" fontId="30" fillId="0" borderId="4" xfId="0" quotePrefix="1" applyNumberFormat="1" applyFont="1" applyFill="1" applyBorder="1" applyAlignment="1">
      <alignment horizontal="center" vertical="top"/>
    </xf>
    <xf numFmtId="16" fontId="34" fillId="0" borderId="4" xfId="0" applyNumberFormat="1" applyFont="1" applyFill="1" applyBorder="1" applyAlignment="1" applyProtection="1">
      <alignment vertical="top"/>
      <protection locked="0"/>
    </xf>
    <xf numFmtId="3" fontId="34" fillId="0" borderId="4" xfId="0" applyNumberFormat="1" applyFont="1" applyFill="1" applyBorder="1" applyAlignment="1" applyProtection="1">
      <alignment vertical="top"/>
      <protection locked="0"/>
    </xf>
    <xf numFmtId="174" fontId="34" fillId="0" borderId="4" xfId="0" applyNumberFormat="1" applyFont="1" applyFill="1" applyBorder="1" applyAlignment="1" applyProtection="1">
      <alignment vertical="top"/>
      <protection locked="0"/>
    </xf>
    <xf numFmtId="0" fontId="32" fillId="0" borderId="9" xfId="0" applyFont="1" applyFill="1" applyBorder="1" applyAlignment="1" applyProtection="1">
      <alignment vertical="top"/>
      <protection locked="0"/>
    </xf>
    <xf numFmtId="16" fontId="0" fillId="8" borderId="0" xfId="0" applyNumberFormat="1" applyFill="1"/>
    <xf numFmtId="185" fontId="0" fillId="8" borderId="0" xfId="0" applyNumberFormat="1" applyFill="1"/>
    <xf numFmtId="15" fontId="30" fillId="0" borderId="4" xfId="0" applyNumberFormat="1" applyFont="1" applyFill="1" applyBorder="1" applyAlignment="1" applyProtection="1">
      <alignment vertical="top"/>
      <protection locked="0"/>
    </xf>
    <xf numFmtId="16" fontId="30" fillId="0" borderId="4" xfId="0" applyNumberFormat="1" applyFont="1" applyFill="1" applyBorder="1" applyAlignment="1" applyProtection="1">
      <alignment vertical="top"/>
      <protection locked="0"/>
    </xf>
    <xf numFmtId="3" fontId="30" fillId="0" borderId="4" xfId="0" applyNumberFormat="1" applyFont="1" applyFill="1" applyBorder="1" applyAlignment="1" applyProtection="1">
      <alignment vertical="top"/>
      <protection locked="0"/>
    </xf>
    <xf numFmtId="3" fontId="35" fillId="0" borderId="4" xfId="0" applyNumberFormat="1" applyFont="1" applyFill="1" applyBorder="1" applyAlignment="1" applyProtection="1">
      <alignment vertical="top"/>
      <protection locked="0"/>
    </xf>
    <xf numFmtId="15" fontId="34" fillId="8" borderId="4" xfId="0" applyNumberFormat="1" applyFont="1" applyFill="1" applyBorder="1" applyAlignment="1" applyProtection="1">
      <alignment vertical="top"/>
      <protection locked="0"/>
    </xf>
    <xf numFmtId="3" fontId="34" fillId="8" borderId="4" xfId="0" applyNumberFormat="1" applyFont="1" applyFill="1" applyBorder="1" applyAlignment="1" applyProtection="1">
      <alignment vertical="top"/>
      <protection locked="0"/>
    </xf>
    <xf numFmtId="0" fontId="11" fillId="8" borderId="4" xfId="0" applyFont="1" applyFill="1" applyBorder="1" applyAlignment="1">
      <alignment vertical="top"/>
    </xf>
    <xf numFmtId="3" fontId="38" fillId="0" borderId="4" xfId="0" applyNumberFormat="1" applyFont="1" applyFill="1" applyBorder="1" applyAlignment="1">
      <alignment horizontal="center" vertical="top"/>
    </xf>
    <xf numFmtId="3" fontId="38" fillId="8" borderId="4" xfId="0" applyNumberFormat="1" applyFont="1" applyFill="1" applyBorder="1" applyAlignment="1">
      <alignment horizontal="center" vertical="top"/>
    </xf>
    <xf numFmtId="3" fontId="6" fillId="21" borderId="4" xfId="0" applyNumberFormat="1" applyFont="1" applyFill="1" applyBorder="1" applyAlignment="1">
      <alignment horizontal="center" vertical="top"/>
    </xf>
    <xf numFmtId="16" fontId="39" fillId="0" borderId="4" xfId="0" applyNumberFormat="1" applyFont="1" applyFill="1" applyBorder="1" applyAlignment="1" applyProtection="1">
      <alignment vertical="top"/>
      <protection locked="0"/>
    </xf>
    <xf numFmtId="16" fontId="2" fillId="11" borderId="4" xfId="0" applyNumberFormat="1" applyFont="1" applyFill="1" applyBorder="1" applyAlignment="1" applyProtection="1">
      <alignment vertical="top"/>
      <protection locked="0"/>
    </xf>
    <xf numFmtId="15" fontId="2" fillId="11" borderId="4" xfId="0" applyNumberFormat="1" applyFont="1" applyFill="1" applyBorder="1" applyAlignment="1" applyProtection="1">
      <alignment vertical="top"/>
      <protection locked="0"/>
    </xf>
    <xf numFmtId="3" fontId="8" fillId="11" borderId="4" xfId="0" applyNumberFormat="1" applyFont="1" applyFill="1" applyBorder="1" applyAlignment="1" applyProtection="1">
      <alignment vertical="top"/>
      <protection locked="0"/>
    </xf>
    <xf numFmtId="174" fontId="2" fillId="8" borderId="4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/>
    <xf numFmtId="0" fontId="2" fillId="0" borderId="0" xfId="0" applyFont="1" applyFill="1" applyBorder="1" applyAlignment="1">
      <alignment vertical="top" wrapText="1"/>
    </xf>
    <xf numFmtId="167" fontId="2" fillId="0" borderId="0" xfId="0" applyNumberFormat="1" applyFont="1" applyFill="1" applyBorder="1" applyAlignment="1">
      <alignment vertical="top" wrapText="1"/>
    </xf>
    <xf numFmtId="178" fontId="2" fillId="0" borderId="0" xfId="0" applyNumberFormat="1" applyFont="1" applyFill="1" applyBorder="1" applyAlignment="1">
      <alignment vertical="top"/>
    </xf>
    <xf numFmtId="168" fontId="2" fillId="0" borderId="0" xfId="0" applyNumberFormat="1" applyFont="1" applyFill="1" applyBorder="1" applyAlignment="1">
      <alignment vertical="top" wrapText="1"/>
    </xf>
    <xf numFmtId="172" fontId="2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7" fillId="0" borderId="0" xfId="0" applyFont="1" applyFill="1" applyBorder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177" fontId="2" fillId="8" borderId="4" xfId="3" applyNumberFormat="1" applyFont="1" applyFill="1" applyBorder="1" applyAlignment="1" applyProtection="1">
      <alignment vertical="top"/>
      <protection locked="0"/>
    </xf>
    <xf numFmtId="183" fontId="2" fillId="8" borderId="4" xfId="0" applyNumberFormat="1" applyFont="1" applyFill="1" applyBorder="1" applyAlignment="1" applyProtection="1">
      <alignment vertical="top"/>
      <protection locked="0"/>
    </xf>
    <xf numFmtId="0" fontId="2" fillId="8" borderId="4" xfId="0" applyNumberFormat="1" applyFont="1" applyFill="1" applyBorder="1" applyAlignment="1" applyProtection="1">
      <alignment vertical="top" wrapText="1"/>
      <protection locked="0"/>
    </xf>
    <xf numFmtId="186" fontId="2" fillId="8" borderId="4" xfId="3" applyNumberFormat="1" applyFont="1" applyFill="1" applyBorder="1" applyAlignment="1" applyProtection="1">
      <alignment vertical="top"/>
    </xf>
    <xf numFmtId="16" fontId="7" fillId="11" borderId="4" xfId="0" applyNumberFormat="1" applyFont="1" applyFill="1" applyBorder="1" applyAlignment="1" applyProtection="1">
      <alignment vertical="top"/>
      <protection locked="0"/>
    </xf>
    <xf numFmtId="178" fontId="2" fillId="8" borderId="5" xfId="0" applyNumberFormat="1" applyFont="1" applyFill="1" applyBorder="1" applyAlignment="1">
      <alignment vertical="top"/>
    </xf>
    <xf numFmtId="3" fontId="2" fillId="8" borderId="5" xfId="0" applyNumberFormat="1" applyFont="1" applyFill="1" applyBorder="1" applyAlignment="1">
      <alignment vertical="top"/>
    </xf>
    <xf numFmtId="9" fontId="3" fillId="8" borderId="5" xfId="0" applyNumberFormat="1" applyFont="1" applyFill="1" applyBorder="1" applyAlignment="1">
      <alignment vertical="top"/>
    </xf>
    <xf numFmtId="176" fontId="2" fillId="8" borderId="5" xfId="0" applyNumberFormat="1" applyFont="1" applyFill="1" applyBorder="1" applyAlignment="1">
      <alignment vertical="top"/>
    </xf>
    <xf numFmtId="15" fontId="6" fillId="8" borderId="5" xfId="0" applyNumberFormat="1" applyFont="1" applyFill="1" applyBorder="1" applyAlignment="1">
      <alignment vertical="top"/>
    </xf>
    <xf numFmtId="3" fontId="6" fillId="8" borderId="5" xfId="0" applyNumberFormat="1" applyFont="1" applyFill="1" applyBorder="1" applyAlignment="1">
      <alignment horizontal="center" vertical="top"/>
    </xf>
    <xf numFmtId="0" fontId="6" fillId="11" borderId="5" xfId="0" applyFont="1" applyFill="1" applyBorder="1" applyAlignment="1">
      <alignment horizontal="right" vertical="top"/>
    </xf>
    <xf numFmtId="0" fontId="6" fillId="8" borderId="5" xfId="0" applyFont="1" applyFill="1" applyBorder="1" applyAlignment="1" applyProtection="1">
      <alignment vertical="top"/>
      <protection locked="0"/>
    </xf>
    <xf numFmtId="0" fontId="6" fillId="8" borderId="21" xfId="0" applyFont="1" applyFill="1" applyBorder="1" applyAlignment="1" applyProtection="1">
      <alignment vertical="top"/>
      <protection locked="0"/>
    </xf>
    <xf numFmtId="0" fontId="11" fillId="8" borderId="5" xfId="0" applyFont="1" applyFill="1" applyBorder="1" applyAlignment="1">
      <alignment horizontal="center" vertical="top"/>
    </xf>
    <xf numFmtId="0" fontId="8" fillId="8" borderId="5" xfId="0" applyFont="1" applyFill="1" applyBorder="1" applyAlignment="1">
      <alignment vertical="top"/>
    </xf>
    <xf numFmtId="177" fontId="2" fillId="8" borderId="5" xfId="0" applyNumberFormat="1" applyFont="1" applyFill="1" applyBorder="1" applyAlignment="1">
      <alignment vertical="top"/>
    </xf>
    <xf numFmtId="173" fontId="2" fillId="8" borderId="5" xfId="0" applyNumberFormat="1" applyFont="1" applyFill="1" applyBorder="1" applyAlignment="1">
      <alignment horizontal="right" vertical="top"/>
    </xf>
    <xf numFmtId="0" fontId="2" fillId="8" borderId="5" xfId="0" applyFont="1" applyFill="1" applyBorder="1" applyAlignment="1">
      <alignment vertical="top"/>
    </xf>
    <xf numFmtId="3" fontId="2" fillId="8" borderId="5" xfId="0" quotePrefix="1" applyNumberFormat="1" applyFont="1" applyFill="1" applyBorder="1" applyAlignment="1">
      <alignment vertical="top"/>
    </xf>
    <xf numFmtId="15" fontId="8" fillId="8" borderId="5" xfId="0" applyNumberFormat="1" applyFont="1" applyFill="1" applyBorder="1" applyAlignment="1" applyProtection="1">
      <alignment vertical="top"/>
      <protection locked="0"/>
    </xf>
    <xf numFmtId="16" fontId="7" fillId="8" borderId="5" xfId="0" applyNumberFormat="1" applyFont="1" applyFill="1" applyBorder="1" applyAlignment="1" applyProtection="1">
      <alignment vertical="top"/>
      <protection locked="0"/>
    </xf>
    <xf numFmtId="16" fontId="2" fillId="8" borderId="5" xfId="0" applyNumberFormat="1" applyFont="1" applyFill="1" applyBorder="1" applyAlignment="1" applyProtection="1">
      <alignment vertical="top"/>
      <protection locked="0"/>
    </xf>
    <xf numFmtId="3" fontId="8" fillId="8" borderId="5" xfId="0" applyNumberFormat="1" applyFont="1" applyFill="1" applyBorder="1" applyAlignment="1" applyProtection="1">
      <alignment vertical="top"/>
      <protection locked="0"/>
    </xf>
    <xf numFmtId="16" fontId="2" fillId="11" borderId="5" xfId="0" applyNumberFormat="1" applyFont="1" applyFill="1" applyBorder="1" applyAlignment="1" applyProtection="1">
      <alignment vertical="top"/>
      <protection locked="0"/>
    </xf>
    <xf numFmtId="16" fontId="7" fillId="11" borderId="5" xfId="0" applyNumberFormat="1" applyFont="1" applyFill="1" applyBorder="1" applyAlignment="1" applyProtection="1">
      <alignment vertical="top"/>
      <protection locked="0"/>
    </xf>
    <xf numFmtId="16" fontId="8" fillId="8" borderId="5" xfId="0" applyNumberFormat="1" applyFont="1" applyFill="1" applyBorder="1" applyAlignment="1" applyProtection="1">
      <alignment vertical="top"/>
      <protection locked="0"/>
    </xf>
    <xf numFmtId="174" fontId="8" fillId="8" borderId="5" xfId="0" applyNumberFormat="1" applyFont="1" applyFill="1" applyBorder="1" applyAlignment="1" applyProtection="1">
      <alignment vertical="top"/>
      <protection locked="0"/>
    </xf>
    <xf numFmtId="15" fontId="7" fillId="11" borderId="4" xfId="0" applyNumberFormat="1" applyFont="1" applyFill="1" applyBorder="1" applyAlignment="1" applyProtection="1">
      <alignment vertical="top"/>
      <protection locked="0"/>
    </xf>
    <xf numFmtId="0" fontId="32" fillId="8" borderId="7" xfId="0" applyFont="1" applyFill="1" applyBorder="1" applyAlignment="1">
      <alignment vertical="top"/>
    </xf>
    <xf numFmtId="0" fontId="37" fillId="8" borderId="4" xfId="0" applyFont="1" applyFill="1" applyBorder="1" applyAlignment="1">
      <alignment horizontal="center" vertical="top"/>
    </xf>
    <xf numFmtId="185" fontId="7" fillId="0" borderId="4" xfId="7" applyFont="1" applyFill="1" applyBorder="1" applyAlignment="1">
      <alignment vertical="top"/>
    </xf>
    <xf numFmtId="178" fontId="2" fillId="0" borderId="4" xfId="7" applyNumberFormat="1" applyFont="1" applyFill="1" applyBorder="1" applyAlignment="1">
      <alignment vertical="top"/>
    </xf>
    <xf numFmtId="3" fontId="2" fillId="0" borderId="4" xfId="7" applyNumberFormat="1" applyFont="1" applyFill="1" applyBorder="1" applyAlignment="1">
      <alignment vertical="top"/>
    </xf>
    <xf numFmtId="9" fontId="3" fillId="0" borderId="4" xfId="7" applyNumberFormat="1" applyFont="1" applyFill="1" applyBorder="1" applyAlignment="1">
      <alignment vertical="top"/>
    </xf>
    <xf numFmtId="185" fontId="2" fillId="0" borderId="4" xfId="7" applyNumberFormat="1" applyFont="1" applyFill="1" applyBorder="1" applyAlignment="1">
      <alignment vertical="top"/>
    </xf>
    <xf numFmtId="15" fontId="6" fillId="0" borderId="4" xfId="7" applyNumberFormat="1" applyFont="1" applyFill="1" applyBorder="1" applyAlignment="1">
      <alignment vertical="top"/>
    </xf>
    <xf numFmtId="3" fontId="6" fillId="0" borderId="4" xfId="7" applyNumberFormat="1" applyFont="1" applyFill="1" applyBorder="1" applyAlignment="1">
      <alignment horizontal="center" vertical="top"/>
    </xf>
    <xf numFmtId="0" fontId="6" fillId="0" borderId="7" xfId="7" applyNumberFormat="1" applyFont="1" applyFill="1" applyBorder="1" applyAlignment="1">
      <alignment vertical="top"/>
    </xf>
    <xf numFmtId="185" fontId="6" fillId="0" borderId="4" xfId="7" applyFont="1" applyFill="1" applyBorder="1" applyAlignment="1" applyProtection="1">
      <alignment vertical="top"/>
      <protection locked="0"/>
    </xf>
    <xf numFmtId="0" fontId="6" fillId="0" borderId="9" xfId="7" applyNumberFormat="1" applyFont="1" applyFill="1" applyBorder="1" applyAlignment="1" applyProtection="1">
      <alignment vertical="top"/>
      <protection locked="0"/>
    </xf>
    <xf numFmtId="3" fontId="2" fillId="0" borderId="9" xfId="7" applyNumberFormat="1" applyFont="1" applyFill="1" applyBorder="1" applyAlignment="1">
      <alignment vertical="top"/>
    </xf>
    <xf numFmtId="4" fontId="2" fillId="0" borderId="9" xfId="7" applyNumberFormat="1" applyFont="1" applyFill="1" applyBorder="1" applyAlignment="1">
      <alignment vertical="top"/>
    </xf>
    <xf numFmtId="177" fontId="2" fillId="0" borderId="4" xfId="7" applyNumberFormat="1" applyFont="1" applyFill="1" applyBorder="1" applyAlignment="1">
      <alignment vertical="top"/>
    </xf>
    <xf numFmtId="173" fontId="2" fillId="0" borderId="4" xfId="7" applyNumberFormat="1" applyFont="1" applyFill="1" applyBorder="1" applyAlignment="1">
      <alignment horizontal="right" vertical="top"/>
    </xf>
    <xf numFmtId="0" fontId="8" fillId="8" borderId="4" xfId="0" applyNumberFormat="1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center"/>
    </xf>
    <xf numFmtId="3" fontId="10" fillId="8" borderId="4" xfId="0" applyNumberFormat="1" applyFont="1" applyFill="1" applyBorder="1" applyAlignment="1">
      <alignment horizontal="center" vertical="top"/>
    </xf>
    <xf numFmtId="176" fontId="8" fillId="0" borderId="4" xfId="0" applyNumberFormat="1" applyFont="1" applyFill="1" applyBorder="1" applyAlignment="1">
      <alignment vertical="top"/>
    </xf>
    <xf numFmtId="9" fontId="7" fillId="0" borderId="4" xfId="0" applyNumberFormat="1" applyFont="1" applyFill="1" applyBorder="1" applyAlignment="1">
      <alignment vertical="top"/>
    </xf>
    <xf numFmtId="9" fontId="7" fillId="8" borderId="4" xfId="0" applyNumberFormat="1" applyFont="1" applyFill="1" applyBorder="1" applyAlignment="1">
      <alignment vertical="top"/>
    </xf>
    <xf numFmtId="177" fontId="2" fillId="0" borderId="4" xfId="3" applyNumberFormat="1" applyFont="1" applyFill="1" applyBorder="1" applyAlignment="1" applyProtection="1">
      <alignment vertical="top"/>
      <protection locked="0"/>
    </xf>
    <xf numFmtId="1" fontId="8" fillId="0" borderId="4" xfId="0" applyNumberFormat="1" applyFont="1" applyFill="1" applyBorder="1" applyAlignment="1">
      <alignment vertical="top"/>
    </xf>
    <xf numFmtId="176" fontId="8" fillId="0" borderId="9" xfId="0" applyNumberFormat="1" applyFont="1" applyFill="1" applyBorder="1" applyAlignment="1">
      <alignment vertical="top"/>
    </xf>
    <xf numFmtId="0" fontId="6" fillId="11" borderId="10" xfId="0" applyFont="1" applyFill="1" applyBorder="1" applyAlignment="1">
      <alignment vertical="top"/>
    </xf>
    <xf numFmtId="15" fontId="8" fillId="0" borderId="9" xfId="0" applyNumberFormat="1" applyFont="1" applyFill="1" applyBorder="1" applyAlignment="1" applyProtection="1">
      <alignment vertical="top"/>
      <protection locked="0"/>
    </xf>
    <xf numFmtId="3" fontId="8" fillId="0" borderId="9" xfId="0" applyNumberFormat="1" applyFont="1" applyFill="1" applyBorder="1" applyAlignment="1" applyProtection="1">
      <alignment vertical="top"/>
      <protection locked="0"/>
    </xf>
    <xf numFmtId="0" fontId="5" fillId="7" borderId="12" xfId="0" applyFont="1" applyFill="1" applyBorder="1" applyAlignment="1">
      <alignment vertical="top"/>
    </xf>
    <xf numFmtId="0" fontId="5" fillId="7" borderId="12" xfId="0" applyFont="1" applyFill="1" applyBorder="1" applyAlignment="1">
      <alignment vertical="top" wrapText="1"/>
    </xf>
    <xf numFmtId="167" fontId="5" fillId="7" borderId="12" xfId="0" applyNumberFormat="1" applyFont="1" applyFill="1" applyBorder="1" applyAlignment="1">
      <alignment vertical="top" wrapText="1"/>
    </xf>
    <xf numFmtId="168" fontId="2" fillId="7" borderId="12" xfId="0" applyNumberFormat="1" applyFont="1" applyFill="1" applyBorder="1" applyAlignment="1">
      <alignment vertical="top" wrapText="1"/>
    </xf>
    <xf numFmtId="168" fontId="3" fillId="7" borderId="12" xfId="0" applyNumberFormat="1" applyFont="1" applyFill="1" applyBorder="1" applyAlignment="1">
      <alignment vertical="top" wrapText="1"/>
    </xf>
    <xf numFmtId="169" fontId="2" fillId="7" borderId="12" xfId="0" applyNumberFormat="1" applyFont="1" applyFill="1" applyBorder="1" applyAlignment="1">
      <alignment vertical="top" wrapText="1"/>
    </xf>
    <xf numFmtId="170" fontId="6" fillId="7" borderId="12" xfId="0" applyNumberFormat="1" applyFont="1" applyFill="1" applyBorder="1" applyAlignment="1">
      <alignment vertical="top" wrapText="1"/>
    </xf>
    <xf numFmtId="3" fontId="6" fillId="7" borderId="12" xfId="0" applyNumberFormat="1" applyFont="1" applyFill="1" applyBorder="1" applyAlignment="1">
      <alignment horizontal="center" vertical="top" wrapText="1"/>
    </xf>
    <xf numFmtId="171" fontId="6" fillId="7" borderId="12" xfId="0" applyNumberFormat="1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top" wrapText="1"/>
    </xf>
    <xf numFmtId="0" fontId="2" fillId="7" borderId="12" xfId="0" applyFont="1" applyFill="1" applyBorder="1" applyAlignment="1">
      <alignment horizontal="center" vertical="top" wrapText="1"/>
    </xf>
    <xf numFmtId="172" fontId="2" fillId="7" borderId="12" xfId="0" applyNumberFormat="1" applyFont="1" applyFill="1" applyBorder="1" applyAlignment="1">
      <alignment vertical="top" wrapText="1"/>
    </xf>
    <xf numFmtId="173" fontId="2" fillId="7" borderId="12" xfId="0" applyNumberFormat="1" applyFont="1" applyFill="1" applyBorder="1" applyAlignment="1">
      <alignment vertical="top" wrapText="1"/>
    </xf>
    <xf numFmtId="3" fontId="2" fillId="7" borderId="12" xfId="0" applyNumberFormat="1" applyFont="1" applyFill="1" applyBorder="1" applyAlignment="1">
      <alignment vertical="top" wrapText="1"/>
    </xf>
    <xf numFmtId="0" fontId="2" fillId="8" borderId="20" xfId="0" quotePrefix="1" applyNumberFormat="1" applyFont="1" applyFill="1" applyBorder="1" applyAlignment="1">
      <alignment horizontal="center" vertical="top"/>
    </xf>
    <xf numFmtId="15" fontId="2" fillId="7" borderId="12" xfId="0" applyNumberFormat="1" applyFont="1" applyFill="1" applyBorder="1" applyAlignment="1" applyProtection="1">
      <alignment vertical="top" wrapText="1"/>
      <protection locked="0"/>
    </xf>
    <xf numFmtId="0" fontId="2" fillId="7" borderId="12" xfId="0" applyFont="1" applyFill="1" applyBorder="1" applyAlignment="1" applyProtection="1">
      <alignment vertical="top" wrapText="1"/>
      <protection locked="0"/>
    </xf>
    <xf numFmtId="3" fontId="2" fillId="7" borderId="12" xfId="0" applyNumberFormat="1" applyFont="1" applyFill="1" applyBorder="1" applyAlignment="1" applyProtection="1">
      <alignment vertical="top" wrapText="1"/>
      <protection locked="0"/>
    </xf>
    <xf numFmtId="3" fontId="21" fillId="7" borderId="12" xfId="0" applyNumberFormat="1" applyFont="1" applyFill="1" applyBorder="1" applyAlignment="1" applyProtection="1">
      <alignment vertical="top" wrapText="1"/>
      <protection locked="0"/>
    </xf>
    <xf numFmtId="174" fontId="2" fillId="7" borderId="12" xfId="0" applyNumberFormat="1" applyFont="1" applyFill="1" applyBorder="1" applyAlignment="1" applyProtection="1">
      <alignment vertical="top" wrapText="1"/>
      <protection locked="0"/>
    </xf>
    <xf numFmtId="176" fontId="8" fillId="8" borderId="4" xfId="0" applyNumberFormat="1" applyFont="1" applyFill="1" applyBorder="1" applyAlignment="1">
      <alignment vertical="top"/>
    </xf>
    <xf numFmtId="1" fontId="8" fillId="8" borderId="4" xfId="0" applyNumberFormat="1" applyFont="1" applyFill="1" applyBorder="1" applyAlignment="1">
      <alignment vertical="top"/>
    </xf>
    <xf numFmtId="3" fontId="2" fillId="0" borderId="9" xfId="0" applyNumberFormat="1" applyFont="1" applyFill="1" applyBorder="1" applyAlignment="1" applyProtection="1">
      <alignment horizontal="center" vertical="top"/>
      <protection locked="0"/>
    </xf>
    <xf numFmtId="3" fontId="2" fillId="0" borderId="2" xfId="0" applyNumberFormat="1" applyFont="1" applyFill="1" applyBorder="1" applyAlignment="1" applyProtection="1">
      <alignment horizontal="center" vertical="top"/>
      <protection locked="0"/>
    </xf>
    <xf numFmtId="3" fontId="2" fillId="0" borderId="20" xfId="0" applyNumberFormat="1" applyFont="1" applyFill="1" applyBorder="1" applyAlignment="1" applyProtection="1">
      <alignment horizontal="center" vertical="top"/>
      <protection locked="0"/>
    </xf>
  </cellXfs>
  <cellStyles count="8">
    <cellStyle name="Comma 2" xfId="3"/>
    <cellStyle name="Comma 3" xfId="6"/>
    <cellStyle name="Millares" xfId="2" builtinId="3"/>
    <cellStyle name="Normal" xfId="0" builtinId="0"/>
    <cellStyle name="Normal 2" xfId="4"/>
    <cellStyle name="Normal 3" xfId="5"/>
    <cellStyle name="Normal 4" xfId="7"/>
    <cellStyle name="Porcentaje" xfId="1" builtinId="5"/>
  </cellStyles>
  <dxfs count="1980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3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3" formatCode="#,##0\ &quot;m²&quot;"/>
      <fill>
        <patternFill patternType="solid">
          <fgColor indexed="64"/>
          <bgColor indexed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>
          <fgColor indexed="64"/>
        </patternFill>
      </fill>
      <alignment textRotation="0" relativeIndent="0" justifyLastLine="0" shrinkToFit="0" readingOrder="0"/>
      <border diagonalUp="0" diagonalDown="0" outline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xquesrv01\production\Planning\Last%20update\Planning%20Promex%202014corta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GH"/>
      <sheetName val="Default crop schedules"/>
      <sheetName val="Planning nursery"/>
      <sheetName val="Compartments"/>
      <sheetName val="Formules"/>
      <sheetName val="Sheet1"/>
      <sheetName val="Planning Promex 2014cortad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Compartments" displayName="Compartments" ref="A3:I21" totalsRowShown="0" headerRowDxfId="24" dataDxfId="22" headerRowBorderDxfId="23" tableBorderDxfId="21">
  <autoFilter ref="A3:I21"/>
  <tableColumns count="9">
    <tableColumn id="1" name="Compart-ment" dataDxfId="20"/>
    <tableColumn id="2" name="Number of rows" dataDxfId="19">
      <calculatedColumnFormula>G4/0.8</calculatedColumnFormula>
    </tableColumn>
    <tableColumn id="3" name="Gross surface" dataDxfId="18">
      <calculatedColumnFormula>E4*G4</calculatedColumnFormula>
    </tableColumn>
    <tableColumn id="4" name="Net surface" dataDxfId="17">
      <calculatedColumnFormula>F4*G4</calculatedColumnFormula>
    </tableColumn>
    <tableColumn id="5" name="Gross length" dataDxfId="16"/>
    <tableColumn id="6" name="Net length" dataDxfId="15"/>
    <tableColumn id="7" name="Width" dataDxfId="14"/>
    <tableColumn id="8" name="Remarks" dataDxfId="13"/>
    <tableColumn id="9" name="Column1" dataDxfId="12">
      <calculatedColumnFormula>Compartments[[#This Row],[Gross surface]]/60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Y778"/>
  <sheetViews>
    <sheetView tabSelected="1" zoomScaleNormal="100" workbookViewId="0">
      <pane xSplit="3" ySplit="4" topLeftCell="D531" activePane="bottomRight" state="frozen"/>
      <selection pane="topRight" activeCell="D1" sqref="D1"/>
      <selection pane="bottomLeft" activeCell="A5" sqref="A5"/>
      <selection pane="bottomRight" activeCell="A538" sqref="A538"/>
    </sheetView>
  </sheetViews>
  <sheetFormatPr baseColWidth="10" defaultColWidth="9.140625" defaultRowHeight="15" outlineLevelCol="1" x14ac:dyDescent="0.25"/>
  <cols>
    <col min="1" max="1" width="6.42578125" bestFit="1" customWidth="1"/>
    <col min="2" max="2" width="10.140625" customWidth="1"/>
    <col min="3" max="3" width="16.42578125" customWidth="1"/>
    <col min="4" max="4" width="5.42578125" customWidth="1"/>
    <col min="5" max="5" width="10.28515625" style="233" customWidth="1" outlineLevel="1"/>
    <col min="6" max="6" width="6.140625" customWidth="1" outlineLevel="1"/>
    <col min="7" max="7" width="5.28515625" customWidth="1" outlineLevel="1"/>
    <col min="8" max="8" width="11.7109375" customWidth="1" outlineLevel="1"/>
    <col min="9" max="9" width="10.5703125" customWidth="1" outlineLevel="1"/>
    <col min="10" max="10" width="11.42578125" style="556" customWidth="1" outlineLevel="1"/>
    <col min="11" max="11" width="11.42578125" style="369" customWidth="1" outlineLevel="1"/>
    <col min="12" max="12" width="8.140625" customWidth="1" outlineLevel="1"/>
    <col min="13" max="13" width="9.7109375" customWidth="1" outlineLevel="1"/>
    <col min="14" max="14" width="7.5703125" customWidth="1" outlineLevel="1"/>
    <col min="15" max="15" width="9.5703125" customWidth="1" outlineLevel="1"/>
    <col min="16" max="16" width="7.42578125" customWidth="1" outlineLevel="1"/>
    <col min="17" max="17" width="6.28515625" customWidth="1" outlineLevel="1"/>
    <col min="18" max="18" width="8.85546875" customWidth="1" outlineLevel="1"/>
    <col min="19" max="19" width="9.140625" customWidth="1"/>
    <col min="20" max="20" width="6.7109375" customWidth="1" outlineLevel="1"/>
    <col min="21" max="21" width="12" customWidth="1" outlineLevel="1"/>
    <col min="22" max="22" width="9.5703125" customWidth="1" outlineLevel="1"/>
    <col min="23" max="23" width="14.85546875" customWidth="1" outlineLevel="1"/>
    <col min="24" max="24" width="10.5703125" customWidth="1" outlineLevel="1"/>
    <col min="25" max="25" width="11.7109375" customWidth="1" outlineLevel="1"/>
    <col min="26" max="26" width="9.5703125" customWidth="1" outlineLevel="1"/>
    <col min="27" max="27" width="11.7109375" customWidth="1" outlineLevel="1"/>
    <col min="28" max="28" width="9.5703125" customWidth="1" outlineLevel="1"/>
    <col min="29" max="33" width="8.85546875" customWidth="1" outlineLevel="1"/>
    <col min="34" max="34" width="10.7109375" customWidth="1" outlineLevel="1"/>
    <col min="35" max="35" width="10.28515625" customWidth="1" outlineLevel="1"/>
    <col min="36" max="36" width="11.140625" customWidth="1" outlineLevel="1"/>
    <col min="37" max="37" width="12.42578125" customWidth="1" outlineLevel="1"/>
    <col min="38" max="38" width="9.7109375" customWidth="1" outlineLevel="1"/>
    <col min="39" max="39" width="11.7109375" customWidth="1" outlineLevel="1"/>
    <col min="40" max="40" width="11.7109375" style="285" customWidth="1" outlineLevel="1"/>
    <col min="41" max="41" width="11.7109375" customWidth="1" outlineLevel="1"/>
    <col min="42" max="42" width="11.140625" customWidth="1"/>
    <col min="43" max="44" width="11.140625" style="395" customWidth="1"/>
    <col min="45" max="46" width="9.140625" customWidth="1"/>
    <col min="47" max="48" width="9.140625" style="395" customWidth="1"/>
    <col min="49" max="49" width="10" customWidth="1"/>
    <col min="50" max="50" width="9.140625" customWidth="1"/>
    <col min="51" max="51" width="12.140625" customWidth="1"/>
  </cols>
  <sheetData>
    <row r="1" spans="1:51" x14ac:dyDescent="0.25">
      <c r="W1" s="173"/>
      <c r="X1" s="174"/>
      <c r="Y1" s="173"/>
      <c r="Z1" s="174"/>
      <c r="AA1" s="175"/>
      <c r="AB1" s="176"/>
      <c r="AC1" s="178"/>
      <c r="AD1" s="178"/>
      <c r="AE1" s="177"/>
      <c r="AF1" s="178"/>
      <c r="AG1" s="179"/>
      <c r="AH1" s="180" t="s">
        <v>443</v>
      </c>
      <c r="AI1" s="180"/>
      <c r="AJ1" s="181"/>
      <c r="AK1" s="182"/>
      <c r="AL1" s="311"/>
      <c r="AM1" s="182"/>
      <c r="AN1" s="278"/>
      <c r="AO1" s="182"/>
      <c r="AP1" s="181"/>
      <c r="AQ1" s="181"/>
      <c r="AR1" s="181"/>
      <c r="AS1" s="181"/>
      <c r="AT1" s="181"/>
      <c r="AU1" s="181"/>
      <c r="AV1" s="181"/>
      <c r="AW1" s="181"/>
      <c r="AX1" s="286" t="s">
        <v>839</v>
      </c>
    </row>
    <row r="2" spans="1:51" x14ac:dyDescent="0.25">
      <c r="W2" s="183" t="s">
        <v>444</v>
      </c>
      <c r="X2" s="184"/>
      <c r="Y2" s="183" t="s">
        <v>445</v>
      </c>
      <c r="Z2" s="184"/>
      <c r="AA2" s="185" t="s">
        <v>446</v>
      </c>
      <c r="AB2" s="186"/>
      <c r="AC2" s="306" t="s">
        <v>895</v>
      </c>
      <c r="AD2" s="306"/>
      <c r="AE2" s="187"/>
      <c r="AF2" s="188"/>
      <c r="AG2" s="179"/>
      <c r="AH2" s="181" t="s">
        <v>447</v>
      </c>
      <c r="AI2" s="189"/>
      <c r="AJ2" s="189"/>
      <c r="AK2" s="182"/>
      <c r="AL2" s="181"/>
      <c r="AM2" s="182"/>
      <c r="AN2" s="278"/>
      <c r="AO2" s="182"/>
      <c r="AP2" s="190" t="s">
        <v>448</v>
      </c>
      <c r="AQ2" s="192"/>
      <c r="AR2" s="192"/>
      <c r="AS2" s="191"/>
      <c r="AT2" s="190" t="s">
        <v>449</v>
      </c>
      <c r="AU2" s="192"/>
      <c r="AV2" s="192"/>
      <c r="AW2" s="192"/>
      <c r="AX2" s="287" t="s">
        <v>840</v>
      </c>
    </row>
    <row r="3" spans="1:51" s="25" customFormat="1" ht="38.25" x14ac:dyDescent="0.25">
      <c r="A3" s="1" t="s">
        <v>0</v>
      </c>
      <c r="B3" s="2" t="s">
        <v>1</v>
      </c>
      <c r="C3" s="3" t="s">
        <v>2</v>
      </c>
      <c r="D3" s="4" t="s">
        <v>3</v>
      </c>
      <c r="E3" s="233" t="s">
        <v>4</v>
      </c>
      <c r="F3" s="5" t="s">
        <v>5</v>
      </c>
      <c r="G3" s="6" t="s">
        <v>6</v>
      </c>
      <c r="H3" s="172" t="s">
        <v>7</v>
      </c>
      <c r="I3" s="7" t="s">
        <v>8</v>
      </c>
      <c r="J3" s="8" t="s">
        <v>9</v>
      </c>
      <c r="K3" s="370" t="s">
        <v>10</v>
      </c>
      <c r="L3" s="9" t="s">
        <v>11</v>
      </c>
      <c r="M3" s="9" t="s">
        <v>880</v>
      </c>
      <c r="N3" s="9" t="s">
        <v>12</v>
      </c>
      <c r="O3" s="9" t="s">
        <v>876</v>
      </c>
      <c r="P3" s="10" t="s">
        <v>13</v>
      </c>
      <c r="Q3" s="10" t="s">
        <v>14</v>
      </c>
      <c r="R3" s="10" t="s">
        <v>15</v>
      </c>
      <c r="S3" s="11" t="s">
        <v>16</v>
      </c>
      <c r="T3" s="12" t="s">
        <v>17</v>
      </c>
      <c r="U3" s="13" t="s">
        <v>18</v>
      </c>
      <c r="V3" s="14" t="s">
        <v>19</v>
      </c>
      <c r="W3" s="11" t="s">
        <v>20</v>
      </c>
      <c r="X3" s="11" t="s">
        <v>21</v>
      </c>
      <c r="Y3" s="15" t="s">
        <v>22</v>
      </c>
      <c r="Z3" s="15" t="s">
        <v>23</v>
      </c>
      <c r="AA3" s="16" t="s">
        <v>24</v>
      </c>
      <c r="AB3" s="16" t="s">
        <v>25</v>
      </c>
      <c r="AC3" s="16" t="s">
        <v>11</v>
      </c>
      <c r="AD3" s="16" t="s">
        <v>12</v>
      </c>
      <c r="AE3" s="17" t="s">
        <v>26</v>
      </c>
      <c r="AF3" s="17" t="s">
        <v>27</v>
      </c>
      <c r="AG3" s="18" t="s">
        <v>28</v>
      </c>
      <c r="AH3" s="19" t="s">
        <v>29</v>
      </c>
      <c r="AI3" s="10" t="s">
        <v>30</v>
      </c>
      <c r="AJ3" s="10" t="s">
        <v>31</v>
      </c>
      <c r="AK3" s="20" t="s">
        <v>32</v>
      </c>
      <c r="AL3" s="10" t="s">
        <v>33</v>
      </c>
      <c r="AM3" s="20" t="s">
        <v>34</v>
      </c>
      <c r="AN3" s="279" t="s">
        <v>837</v>
      </c>
      <c r="AO3" s="264" t="s">
        <v>838</v>
      </c>
      <c r="AP3" s="10" t="s">
        <v>1104</v>
      </c>
      <c r="AQ3" s="10" t="s">
        <v>1105</v>
      </c>
      <c r="AR3" s="10" t="s">
        <v>1106</v>
      </c>
      <c r="AS3" s="10" t="s">
        <v>1107</v>
      </c>
      <c r="AT3" s="10" t="s">
        <v>1108</v>
      </c>
      <c r="AU3" s="10" t="s">
        <v>1111</v>
      </c>
      <c r="AV3" s="10" t="s">
        <v>1110</v>
      </c>
      <c r="AW3" s="10" t="s">
        <v>1109</v>
      </c>
      <c r="AX3" s="10" t="s">
        <v>39</v>
      </c>
      <c r="AY3" s="21" t="s">
        <v>40</v>
      </c>
    </row>
    <row r="4" spans="1:51" s="45" customFormat="1" ht="12.75" hidden="1" x14ac:dyDescent="0.25">
      <c r="A4" s="26">
        <v>6</v>
      </c>
      <c r="B4" s="27" t="s">
        <v>45</v>
      </c>
      <c r="C4" s="27" t="s">
        <v>46</v>
      </c>
      <c r="D4" s="28"/>
      <c r="E4" s="29"/>
      <c r="F4" s="29"/>
      <c r="G4" s="30"/>
      <c r="H4" s="31"/>
      <c r="I4" s="32"/>
      <c r="J4" s="33"/>
      <c r="K4" s="34"/>
      <c r="L4" s="34"/>
      <c r="M4" s="34"/>
      <c r="N4" s="34"/>
      <c r="O4" s="34"/>
      <c r="P4" s="35"/>
      <c r="Q4" s="35"/>
      <c r="R4" s="35"/>
      <c r="S4" s="36"/>
      <c r="T4" s="35"/>
      <c r="U4" s="37"/>
      <c r="V4" s="38"/>
      <c r="W4" s="35"/>
      <c r="X4" s="35"/>
      <c r="Y4" s="39"/>
      <c r="Z4" s="39"/>
      <c r="AA4" s="39"/>
      <c r="AB4" s="39"/>
      <c r="AC4" s="39"/>
      <c r="AD4" s="39"/>
      <c r="AE4" s="39"/>
      <c r="AF4" s="39"/>
      <c r="AG4" s="40"/>
      <c r="AH4" s="41"/>
      <c r="AI4" s="42"/>
      <c r="AJ4" s="42"/>
      <c r="AK4" s="43"/>
      <c r="AL4" s="42"/>
      <c r="AM4" s="43"/>
      <c r="AN4" s="43"/>
      <c r="AO4" s="43"/>
      <c r="AP4" s="42"/>
      <c r="AQ4" s="42"/>
      <c r="AR4" s="42"/>
      <c r="AS4" s="42"/>
      <c r="AT4" s="42"/>
      <c r="AU4" s="42"/>
      <c r="AV4" s="42"/>
      <c r="AW4" s="42"/>
      <c r="AX4" s="42"/>
      <c r="AY4" s="44"/>
    </row>
    <row r="5" spans="1:51" s="71" customFormat="1" ht="12.75" hidden="1" x14ac:dyDescent="0.25">
      <c r="A5" s="46">
        <v>6</v>
      </c>
      <c r="B5" s="47" t="s">
        <v>47</v>
      </c>
      <c r="C5" s="48" t="s">
        <v>48</v>
      </c>
      <c r="D5" s="49">
        <f>--3</f>
        <v>3</v>
      </c>
      <c r="E5" s="233">
        <v>20</v>
      </c>
      <c r="F5" s="50">
        <v>15</v>
      </c>
      <c r="G5" s="51"/>
      <c r="H5" s="52">
        <v>41579</v>
      </c>
      <c r="I5" s="53">
        <v>41292</v>
      </c>
      <c r="J5" s="54">
        <v>115994</v>
      </c>
      <c r="K5" s="55" t="s">
        <v>49</v>
      </c>
      <c r="L5" s="56" t="s">
        <v>50</v>
      </c>
      <c r="M5" s="56"/>
      <c r="N5" s="56" t="s">
        <v>51</v>
      </c>
      <c r="O5" s="78"/>
      <c r="P5" s="419">
        <v>40</v>
      </c>
      <c r="Q5" s="419">
        <v>1296</v>
      </c>
      <c r="R5" s="420">
        <v>37.75</v>
      </c>
      <c r="S5" s="58">
        <v>111</v>
      </c>
      <c r="T5" s="59">
        <v>22</v>
      </c>
      <c r="U5" s="60">
        <f t="shared" ref="U5:U55" si="0">F5*AA5/1000</f>
        <v>21.355714285714281</v>
      </c>
      <c r="V5" s="61" t="e">
        <f>IF((T5*#REF!/#REF!)&gt;#REF!,"too many rows!",T5*#REF!/#REF!)</f>
        <v>#REF!</v>
      </c>
      <c r="W5" s="62">
        <v>50</v>
      </c>
      <c r="X5" s="62">
        <v>50</v>
      </c>
      <c r="Y5" s="62">
        <v>6</v>
      </c>
      <c r="Z5" s="62">
        <v>1</v>
      </c>
      <c r="AA5" s="50">
        <f>(37.75*100)/W5*Y5/($Z5+$Y5)*$T5</f>
        <v>1423.7142857142856</v>
      </c>
      <c r="AB5" s="50">
        <f>(37.75*100)/X5*Z5/($Z5+$Y5)*$T5</f>
        <v>237.28571428571431</v>
      </c>
      <c r="AC5" s="50"/>
      <c r="AD5" s="50"/>
      <c r="AE5" s="50"/>
      <c r="AF5" s="50"/>
      <c r="AG5" s="63"/>
      <c r="AH5" s="64">
        <v>41330</v>
      </c>
      <c r="AI5" s="65">
        <f>AH5+14</f>
        <v>41344</v>
      </c>
      <c r="AJ5" s="65">
        <v>41367</v>
      </c>
      <c r="AK5" s="66">
        <v>330</v>
      </c>
      <c r="AL5" s="65">
        <v>41381</v>
      </c>
      <c r="AM5" s="66">
        <v>1320</v>
      </c>
      <c r="AN5" s="66"/>
      <c r="AO5" s="66">
        <f>AM5-AN5</f>
        <v>1320</v>
      </c>
      <c r="AP5" s="65">
        <v>41412</v>
      </c>
      <c r="AQ5" s="65"/>
      <c r="AR5" s="65"/>
      <c r="AS5" s="65">
        <v>41507</v>
      </c>
      <c r="AT5" s="65">
        <v>41491</v>
      </c>
      <c r="AU5" s="65"/>
      <c r="AV5" s="65"/>
      <c r="AW5" s="65">
        <v>41575</v>
      </c>
      <c r="AX5" s="67"/>
      <c r="AY5" s="68">
        <f t="shared" ref="AY5:AY36" si="1">AW5-AH5</f>
        <v>245</v>
      </c>
    </row>
    <row r="6" spans="1:51" s="71" customFormat="1" ht="12.75" hidden="1" x14ac:dyDescent="0.25">
      <c r="A6" s="72">
        <v>6</v>
      </c>
      <c r="B6" s="62" t="s">
        <v>47</v>
      </c>
      <c r="C6" s="73" t="s">
        <v>52</v>
      </c>
      <c r="D6" s="74"/>
      <c r="E6" s="233">
        <v>20</v>
      </c>
      <c r="F6" s="57">
        <v>18</v>
      </c>
      <c r="G6" s="75"/>
      <c r="H6" s="52">
        <v>41579</v>
      </c>
      <c r="I6" s="53">
        <v>41292</v>
      </c>
      <c r="J6" s="76">
        <v>115995</v>
      </c>
      <c r="K6" s="77" t="s">
        <v>49</v>
      </c>
      <c r="L6" s="78" t="s">
        <v>53</v>
      </c>
      <c r="M6" s="78"/>
      <c r="N6" s="78" t="s">
        <v>54</v>
      </c>
      <c r="O6" s="78"/>
      <c r="P6" s="419">
        <v>40</v>
      </c>
      <c r="Q6" s="419">
        <v>1296</v>
      </c>
      <c r="R6" s="420">
        <v>37.75</v>
      </c>
      <c r="S6" s="58">
        <v>111</v>
      </c>
      <c r="T6" s="59">
        <v>18</v>
      </c>
      <c r="U6" s="60" t="e">
        <f t="shared" si="0"/>
        <v>#REF!</v>
      </c>
      <c r="V6" s="61" t="e">
        <f>IF((T6*#REF!/#REF!)&gt;#REF!,"too many rows!",T6*#REF!/#REF!)</f>
        <v>#REF!</v>
      </c>
      <c r="W6" s="62">
        <v>50</v>
      </c>
      <c r="X6" s="62">
        <v>50</v>
      </c>
      <c r="Y6" s="62">
        <v>6</v>
      </c>
      <c r="Z6" s="62">
        <v>1</v>
      </c>
      <c r="AA6" s="50" t="e">
        <f>(#REF!*100/W6)*(Y6/(Y6+Z6))*T6</f>
        <v>#REF!</v>
      </c>
      <c r="AB6" s="50" t="e">
        <f>(#REF!*100/W6)*(Z6/(Y6+Z6))*T6</f>
        <v>#REF!</v>
      </c>
      <c r="AC6" s="50"/>
      <c r="AD6" s="50"/>
      <c r="AE6" s="79" t="e">
        <f>IF(G6=0,AA6*1.15,IF(OR(G6=50%,G6=100%),AA6*1.15/G6,"check MS"))</f>
        <v>#REF!</v>
      </c>
      <c r="AF6" s="50" t="e">
        <f>AB6*1.15</f>
        <v>#REF!</v>
      </c>
      <c r="AG6" s="80" t="str">
        <f t="shared" ref="AG6:AG69" si="2">IF((AW6+7)&gt;H6,"Check!","ok")</f>
        <v>Check!</v>
      </c>
      <c r="AH6" s="64">
        <v>41330</v>
      </c>
      <c r="AI6" s="65">
        <f t="shared" ref="AI6:AI16" si="3">AH6+14</f>
        <v>41344</v>
      </c>
      <c r="AJ6" s="65">
        <v>41367</v>
      </c>
      <c r="AK6" s="66">
        <v>270</v>
      </c>
      <c r="AL6" s="65">
        <v>41381</v>
      </c>
      <c r="AM6" s="66">
        <v>1080</v>
      </c>
      <c r="AN6" s="66"/>
      <c r="AO6" s="66"/>
      <c r="AP6" s="65">
        <v>41412</v>
      </c>
      <c r="AQ6" s="65"/>
      <c r="AR6" s="65"/>
      <c r="AS6" s="65">
        <v>41507</v>
      </c>
      <c r="AT6" s="65">
        <v>41491</v>
      </c>
      <c r="AU6" s="65"/>
      <c r="AV6" s="65"/>
      <c r="AW6" s="65">
        <v>41575</v>
      </c>
      <c r="AX6" s="67"/>
      <c r="AY6" s="68">
        <f t="shared" si="1"/>
        <v>245</v>
      </c>
    </row>
    <row r="7" spans="1:51" s="45" customFormat="1" ht="12.75" hidden="1" x14ac:dyDescent="0.25">
      <c r="A7" s="81">
        <v>6</v>
      </c>
      <c r="B7" s="82" t="s">
        <v>55</v>
      </c>
      <c r="C7" s="83" t="s">
        <v>56</v>
      </c>
      <c r="D7" s="84"/>
      <c r="E7" s="233">
        <v>17</v>
      </c>
      <c r="F7" s="85">
        <v>22</v>
      </c>
      <c r="G7" s="86"/>
      <c r="H7" s="87">
        <v>41548</v>
      </c>
      <c r="I7" s="88">
        <v>41264</v>
      </c>
      <c r="J7" s="89">
        <v>115775</v>
      </c>
      <c r="K7" s="90">
        <v>41396</v>
      </c>
      <c r="L7" s="91" t="s">
        <v>57</v>
      </c>
      <c r="M7" s="91"/>
      <c r="N7" s="91" t="s">
        <v>58</v>
      </c>
      <c r="O7" s="296"/>
      <c r="P7" s="453">
        <v>60</v>
      </c>
      <c r="Q7" s="453">
        <v>1944</v>
      </c>
      <c r="R7" s="454">
        <v>37.75</v>
      </c>
      <c r="S7" s="92">
        <v>112</v>
      </c>
      <c r="T7" s="93">
        <v>12</v>
      </c>
      <c r="U7" s="94">
        <f t="shared" si="0"/>
        <v>17.084571428571426</v>
      </c>
      <c r="V7" s="95" t="e">
        <f>IF((T7*#REF!/#REF!)&gt;#REF!,"too many rows!",T7*#REF!/#REF!)</f>
        <v>#REF!</v>
      </c>
      <c r="W7" s="96">
        <v>50</v>
      </c>
      <c r="X7" s="96">
        <v>50</v>
      </c>
      <c r="Y7" s="96">
        <v>6</v>
      </c>
      <c r="Z7" s="96">
        <v>1</v>
      </c>
      <c r="AA7" s="85">
        <f t="shared" ref="AA7:AB22" si="4">(37.75*100)/W7*Y7/($Z7+$Y7)*$T7</f>
        <v>776.57142857142844</v>
      </c>
      <c r="AB7" s="85">
        <f t="shared" si="4"/>
        <v>129.42857142857144</v>
      </c>
      <c r="AC7" s="85"/>
      <c r="AD7" s="85"/>
      <c r="AE7" s="97">
        <f>IF(G7=0,AA7*1.15,IF(OR(G7=50%,G7=100%),AA7*1.15/G7,"check MS"))</f>
        <v>893.05714285714259</v>
      </c>
      <c r="AF7" s="85"/>
      <c r="AG7" s="80" t="str">
        <f t="shared" si="2"/>
        <v>ok</v>
      </c>
      <c r="AH7" s="98">
        <v>41316</v>
      </c>
      <c r="AI7" s="99">
        <f t="shared" si="3"/>
        <v>41330</v>
      </c>
      <c r="AJ7" s="99">
        <v>41355</v>
      </c>
      <c r="AK7" s="100">
        <v>180</v>
      </c>
      <c r="AL7" s="99">
        <v>41361</v>
      </c>
      <c r="AM7" s="100">
        <v>720</v>
      </c>
      <c r="AN7" s="100"/>
      <c r="AO7" s="66"/>
      <c r="AP7" s="99">
        <v>41383</v>
      </c>
      <c r="AQ7" s="99"/>
      <c r="AR7" s="99"/>
      <c r="AS7" s="99">
        <v>41474</v>
      </c>
      <c r="AT7" s="99">
        <v>41446</v>
      </c>
      <c r="AU7" s="99"/>
      <c r="AV7" s="99"/>
      <c r="AW7" s="99">
        <v>41519</v>
      </c>
      <c r="AX7" s="101">
        <f>AW7+7</f>
        <v>41526</v>
      </c>
      <c r="AY7" s="102">
        <f t="shared" si="1"/>
        <v>203</v>
      </c>
    </row>
    <row r="8" spans="1:51" s="45" customFormat="1" ht="12.75" hidden="1" x14ac:dyDescent="0.25">
      <c r="A8" s="81">
        <v>6</v>
      </c>
      <c r="B8" s="82" t="s">
        <v>55</v>
      </c>
      <c r="C8" s="83" t="s">
        <v>59</v>
      </c>
      <c r="D8" s="84"/>
      <c r="E8" s="233">
        <v>10</v>
      </c>
      <c r="F8" s="85">
        <v>6</v>
      </c>
      <c r="G8" s="86"/>
      <c r="H8" s="87">
        <v>41548</v>
      </c>
      <c r="I8" s="88">
        <v>41264</v>
      </c>
      <c r="J8" s="89">
        <v>115776</v>
      </c>
      <c r="K8" s="90">
        <v>41396</v>
      </c>
      <c r="L8" s="91" t="s">
        <v>60</v>
      </c>
      <c r="M8" s="91"/>
      <c r="N8" s="91" t="s">
        <v>61</v>
      </c>
      <c r="O8" s="296"/>
      <c r="P8" s="453">
        <v>60</v>
      </c>
      <c r="Q8" s="453">
        <v>1944</v>
      </c>
      <c r="R8" s="454">
        <v>37.75</v>
      </c>
      <c r="S8" s="92">
        <v>112</v>
      </c>
      <c r="T8" s="93">
        <v>24</v>
      </c>
      <c r="U8" s="94">
        <f t="shared" si="0"/>
        <v>9.3188571428571407</v>
      </c>
      <c r="V8" s="95" t="e">
        <f>IF((T8*#REF!/#REF!)&gt;#REF!,"too many rows!",T8*#REF!/#REF!)</f>
        <v>#REF!</v>
      </c>
      <c r="W8" s="96">
        <v>50</v>
      </c>
      <c r="X8" s="96">
        <v>50</v>
      </c>
      <c r="Y8" s="96">
        <v>6</v>
      </c>
      <c r="Z8" s="96">
        <v>1</v>
      </c>
      <c r="AA8" s="85">
        <f t="shared" si="4"/>
        <v>1553.1428571428569</v>
      </c>
      <c r="AB8" s="85">
        <f t="shared" si="4"/>
        <v>258.85714285714289</v>
      </c>
      <c r="AC8" s="85"/>
      <c r="AD8" s="85"/>
      <c r="AE8" s="97">
        <f>IF(G8=0,AA8*1.15,IF(OR(G8=50%,G8=100%),AA8*1.15/G8,"check MS"))</f>
        <v>1786.1142857142852</v>
      </c>
      <c r="AF8" s="85"/>
      <c r="AG8" s="80" t="str">
        <f t="shared" si="2"/>
        <v>ok</v>
      </c>
      <c r="AH8" s="98">
        <v>41316</v>
      </c>
      <c r="AI8" s="99">
        <f t="shared" si="3"/>
        <v>41330</v>
      </c>
      <c r="AJ8" s="99">
        <v>41355</v>
      </c>
      <c r="AK8" s="100">
        <v>360</v>
      </c>
      <c r="AL8" s="99">
        <v>41361</v>
      </c>
      <c r="AM8" s="100">
        <v>1440</v>
      </c>
      <c r="AN8" s="100"/>
      <c r="AO8" s="66"/>
      <c r="AP8" s="99">
        <v>41380</v>
      </c>
      <c r="AQ8" s="99"/>
      <c r="AR8" s="99"/>
      <c r="AS8" s="99">
        <v>41473</v>
      </c>
      <c r="AT8" s="99">
        <v>41430</v>
      </c>
      <c r="AU8" s="99"/>
      <c r="AV8" s="99"/>
      <c r="AW8" s="99">
        <v>41519</v>
      </c>
      <c r="AX8" s="101">
        <f>AW8+7</f>
        <v>41526</v>
      </c>
      <c r="AY8" s="102">
        <f t="shared" si="1"/>
        <v>203</v>
      </c>
    </row>
    <row r="9" spans="1:51" s="45" customFormat="1" ht="12.75" hidden="1" x14ac:dyDescent="0.25">
      <c r="A9" s="81">
        <v>6</v>
      </c>
      <c r="B9" s="82" t="s">
        <v>55</v>
      </c>
      <c r="C9" s="83" t="s">
        <v>62</v>
      </c>
      <c r="D9" s="84"/>
      <c r="E9" s="233">
        <v>10</v>
      </c>
      <c r="F9" s="85">
        <v>6</v>
      </c>
      <c r="G9" s="86"/>
      <c r="H9" s="87">
        <v>41548</v>
      </c>
      <c r="I9" s="88">
        <v>41264</v>
      </c>
      <c r="J9" s="89">
        <v>115777</v>
      </c>
      <c r="K9" s="90">
        <v>41396</v>
      </c>
      <c r="L9" s="91" t="s">
        <v>60</v>
      </c>
      <c r="M9" s="91"/>
      <c r="N9" s="91" t="s">
        <v>63</v>
      </c>
      <c r="O9" s="296"/>
      <c r="P9" s="453">
        <v>60</v>
      </c>
      <c r="Q9" s="453">
        <v>1944</v>
      </c>
      <c r="R9" s="454">
        <v>37.75</v>
      </c>
      <c r="S9" s="92">
        <v>112</v>
      </c>
      <c r="T9" s="93">
        <v>24</v>
      </c>
      <c r="U9" s="94">
        <f t="shared" si="0"/>
        <v>9.3188571428571407</v>
      </c>
      <c r="V9" s="95" t="e">
        <f>IF((T9*#REF!/#REF!)&gt;#REF!,"too many rows!",T9*#REF!/#REF!)</f>
        <v>#REF!</v>
      </c>
      <c r="W9" s="96">
        <v>50</v>
      </c>
      <c r="X9" s="96">
        <v>50</v>
      </c>
      <c r="Y9" s="96">
        <v>6</v>
      </c>
      <c r="Z9" s="96">
        <v>1</v>
      </c>
      <c r="AA9" s="85">
        <f t="shared" si="4"/>
        <v>1553.1428571428569</v>
      </c>
      <c r="AB9" s="85">
        <f t="shared" si="4"/>
        <v>258.85714285714289</v>
      </c>
      <c r="AC9" s="85"/>
      <c r="AD9" s="85"/>
      <c r="AE9" s="97">
        <f>IF(G9=0,AA9*1.15,IF(OR(G9=50%,G9=100%),AA9*1.15/G9,"check MS"))</f>
        <v>1786.1142857142852</v>
      </c>
      <c r="AF9" s="104">
        <f>AB9*1.15</f>
        <v>297.68571428571431</v>
      </c>
      <c r="AG9" s="80" t="str">
        <f t="shared" si="2"/>
        <v>ok</v>
      </c>
      <c r="AH9" s="98">
        <v>41316</v>
      </c>
      <c r="AI9" s="99">
        <f t="shared" si="3"/>
        <v>41330</v>
      </c>
      <c r="AJ9" s="99">
        <v>41355</v>
      </c>
      <c r="AK9" s="100">
        <v>360</v>
      </c>
      <c r="AL9" s="99">
        <v>41361</v>
      </c>
      <c r="AM9" s="100">
        <v>1440</v>
      </c>
      <c r="AN9" s="100"/>
      <c r="AO9" s="66"/>
      <c r="AP9" s="99">
        <v>41382</v>
      </c>
      <c r="AQ9" s="99"/>
      <c r="AR9" s="99"/>
      <c r="AS9" s="99">
        <v>41473</v>
      </c>
      <c r="AT9" s="99">
        <v>41430</v>
      </c>
      <c r="AU9" s="99"/>
      <c r="AV9" s="99"/>
      <c r="AW9" s="99">
        <v>41519</v>
      </c>
      <c r="AX9" s="101">
        <f>AW9+7</f>
        <v>41526</v>
      </c>
      <c r="AY9" s="102">
        <f t="shared" si="1"/>
        <v>203</v>
      </c>
    </row>
    <row r="10" spans="1:51" s="71" customFormat="1" hidden="1" x14ac:dyDescent="0.25">
      <c r="A10" s="46">
        <v>6</v>
      </c>
      <c r="B10" s="47" t="s">
        <v>55</v>
      </c>
      <c r="C10" s="105" t="s">
        <v>64</v>
      </c>
      <c r="D10" s="49">
        <v>2</v>
      </c>
      <c r="E10" s="233">
        <v>23</v>
      </c>
      <c r="F10" s="50">
        <v>6</v>
      </c>
      <c r="G10" s="51"/>
      <c r="H10" s="52">
        <v>41699</v>
      </c>
      <c r="I10" s="53">
        <v>41401</v>
      </c>
      <c r="J10" s="54">
        <v>117452</v>
      </c>
      <c r="K10" s="106">
        <v>41585</v>
      </c>
      <c r="L10" s="56" t="s">
        <v>65</v>
      </c>
      <c r="M10" s="56"/>
      <c r="N10" s="56" t="s">
        <v>66</v>
      </c>
      <c r="O10" s="78"/>
      <c r="P10" s="419">
        <v>60</v>
      </c>
      <c r="Q10" s="419">
        <v>1944</v>
      </c>
      <c r="R10" s="420">
        <v>37.75</v>
      </c>
      <c r="S10" s="58">
        <v>113</v>
      </c>
      <c r="T10" s="107">
        <v>56</v>
      </c>
      <c r="U10" s="60">
        <f>F10*AA10/1000</f>
        <v>21.743999999999996</v>
      </c>
      <c r="V10" s="61" t="e">
        <f>IF((T10*#REF!/#REF!)&gt;#REF!,"too many rows!",T10*#REF!/#REF!)</f>
        <v>#REF!</v>
      </c>
      <c r="W10" s="62">
        <v>50</v>
      </c>
      <c r="X10" s="62">
        <v>50</v>
      </c>
      <c r="Y10" s="62">
        <v>6</v>
      </c>
      <c r="Z10" s="62">
        <v>1</v>
      </c>
      <c r="AA10" s="50">
        <f>(37.75*100)/W10*Y10/($Z10+$Y10)*$T10</f>
        <v>3623.9999999999995</v>
      </c>
      <c r="AB10" s="50">
        <f>(37.75*100)/X10*Z10/($Z10+$Y10)*$T10</f>
        <v>604</v>
      </c>
      <c r="AC10" s="50"/>
      <c r="AD10" s="50"/>
      <c r="AE10" s="79"/>
      <c r="AF10" s="50"/>
      <c r="AG10" s="80" t="str">
        <f t="shared" si="2"/>
        <v>Check!</v>
      </c>
      <c r="AH10" s="108">
        <v>41467</v>
      </c>
      <c r="AI10" s="65">
        <f>AH10+14</f>
        <v>41481</v>
      </c>
      <c r="AJ10" s="109" t="s">
        <v>67</v>
      </c>
      <c r="AK10" s="110">
        <v>672</v>
      </c>
      <c r="AL10" s="111">
        <v>41510</v>
      </c>
      <c r="AM10" s="66">
        <v>3360</v>
      </c>
      <c r="AN10" s="66"/>
      <c r="AO10" s="66"/>
      <c r="AP10" s="65">
        <v>41533</v>
      </c>
      <c r="AQ10" s="65"/>
      <c r="AR10" s="65"/>
      <c r="AS10" s="65">
        <v>41653</v>
      </c>
      <c r="AT10" s="65">
        <v>41586</v>
      </c>
      <c r="AU10" s="65"/>
      <c r="AV10" s="65"/>
      <c r="AW10" s="65">
        <v>41708</v>
      </c>
      <c r="AX10" s="67">
        <f>AW10+7</f>
        <v>41715</v>
      </c>
      <c r="AY10" s="68">
        <f t="shared" si="1"/>
        <v>241</v>
      </c>
    </row>
    <row r="11" spans="1:51" s="71" customFormat="1" hidden="1" x14ac:dyDescent="0.25">
      <c r="A11" s="46">
        <v>6</v>
      </c>
      <c r="B11" s="47" t="s">
        <v>55</v>
      </c>
      <c r="C11" s="48" t="s">
        <v>68</v>
      </c>
      <c r="D11" s="49">
        <v>2</v>
      </c>
      <c r="E11" s="233">
        <v>3</v>
      </c>
      <c r="F11" s="50">
        <v>9</v>
      </c>
      <c r="G11" s="51"/>
      <c r="H11" s="52">
        <v>41730</v>
      </c>
      <c r="I11" s="53">
        <v>41383</v>
      </c>
      <c r="J11" s="54">
        <v>116995</v>
      </c>
      <c r="K11" s="112" t="s">
        <v>69</v>
      </c>
      <c r="L11" s="56" t="s">
        <v>70</v>
      </c>
      <c r="M11" s="56"/>
      <c r="N11" s="56" t="s">
        <v>71</v>
      </c>
      <c r="O11" s="78"/>
      <c r="P11" s="419">
        <v>60</v>
      </c>
      <c r="Q11" s="419">
        <v>1944</v>
      </c>
      <c r="R11" s="420">
        <v>37.75</v>
      </c>
      <c r="S11" s="58">
        <v>113</v>
      </c>
      <c r="T11" s="107">
        <v>4</v>
      </c>
      <c r="U11" s="60">
        <f>F11*AA11/1000</f>
        <v>2.3297142857142852</v>
      </c>
      <c r="V11" s="61" t="e">
        <f>IF((T11*#REF!/#REF!)&gt;#REF!,"too many rows!",T11*#REF!/#REF!)</f>
        <v>#REF!</v>
      </c>
      <c r="W11" s="62">
        <v>50</v>
      </c>
      <c r="X11" s="62">
        <v>50</v>
      </c>
      <c r="Y11" s="62">
        <v>6</v>
      </c>
      <c r="Z11" s="62">
        <v>1</v>
      </c>
      <c r="AA11" s="50">
        <f>(37.75*100)/W11*Y11/($Z11+$Y11)*$T11</f>
        <v>258.85714285714283</v>
      </c>
      <c r="AB11" s="50">
        <f>(37.75*100)/X11*Z11/($Z11+$Y11)*$T11</f>
        <v>43.142857142857146</v>
      </c>
      <c r="AC11" s="50"/>
      <c r="AD11" s="50"/>
      <c r="AE11" s="79"/>
      <c r="AF11" s="50"/>
      <c r="AG11" s="80" t="str">
        <f t="shared" si="2"/>
        <v>ok</v>
      </c>
      <c r="AH11" s="108">
        <v>41467</v>
      </c>
      <c r="AI11" s="65">
        <f>AH11+14</f>
        <v>41481</v>
      </c>
      <c r="AJ11" s="109" t="s">
        <v>67</v>
      </c>
      <c r="AK11" s="110">
        <v>672</v>
      </c>
      <c r="AL11" s="111">
        <v>41510</v>
      </c>
      <c r="AM11" s="66">
        <v>300</v>
      </c>
      <c r="AN11" s="66"/>
      <c r="AO11" s="66"/>
      <c r="AP11" s="65">
        <v>41533</v>
      </c>
      <c r="AQ11" s="65"/>
      <c r="AR11" s="65"/>
      <c r="AS11" s="65">
        <v>41653</v>
      </c>
      <c r="AT11" s="65">
        <v>41582</v>
      </c>
      <c r="AU11" s="65"/>
      <c r="AV11" s="65"/>
      <c r="AW11" s="65">
        <v>41708</v>
      </c>
      <c r="AX11" s="67">
        <f>AW11+7</f>
        <v>41715</v>
      </c>
      <c r="AY11" s="68">
        <f t="shared" si="1"/>
        <v>241</v>
      </c>
    </row>
    <row r="12" spans="1:51" s="45" customFormat="1" hidden="1" x14ac:dyDescent="0.25">
      <c r="A12" s="81">
        <v>6</v>
      </c>
      <c r="B12" s="82" t="s">
        <v>47</v>
      </c>
      <c r="C12" s="113" t="s">
        <v>48</v>
      </c>
      <c r="D12" s="84">
        <f>--4</f>
        <v>4</v>
      </c>
      <c r="E12" s="233">
        <v>12</v>
      </c>
      <c r="F12" s="85">
        <v>12</v>
      </c>
      <c r="G12" s="86"/>
      <c r="H12" s="87">
        <v>41609</v>
      </c>
      <c r="I12" s="88">
        <v>41331</v>
      </c>
      <c r="J12" s="89">
        <v>116453</v>
      </c>
      <c r="K12" s="114" t="s">
        <v>72</v>
      </c>
      <c r="L12" s="91" t="s">
        <v>50</v>
      </c>
      <c r="M12" s="91"/>
      <c r="N12" s="91" t="s">
        <v>51</v>
      </c>
      <c r="O12" s="296"/>
      <c r="P12" s="453">
        <v>60</v>
      </c>
      <c r="Q12" s="453">
        <v>1944</v>
      </c>
      <c r="R12" s="454">
        <v>37.75</v>
      </c>
      <c r="S12" s="92">
        <v>114</v>
      </c>
      <c r="T12" s="93">
        <v>14</v>
      </c>
      <c r="U12" s="94">
        <f t="shared" si="0"/>
        <v>10.871999999999998</v>
      </c>
      <c r="V12" s="95" t="e">
        <f>IF((T12*#REF!/#REF!)&gt;#REF!,"too many rows!",T12*#REF!/#REF!)</f>
        <v>#REF!</v>
      </c>
      <c r="W12" s="96">
        <v>50</v>
      </c>
      <c r="X12" s="96">
        <v>50</v>
      </c>
      <c r="Y12" s="96">
        <v>6</v>
      </c>
      <c r="Z12" s="96">
        <v>1</v>
      </c>
      <c r="AA12" s="85">
        <f t="shared" si="4"/>
        <v>905.99999999999989</v>
      </c>
      <c r="AB12" s="85">
        <f t="shared" si="4"/>
        <v>151</v>
      </c>
      <c r="AC12" s="85"/>
      <c r="AD12" s="85"/>
      <c r="AE12" s="115"/>
      <c r="AF12" s="85"/>
      <c r="AG12" s="80" t="str">
        <f t="shared" si="2"/>
        <v>Check!</v>
      </c>
      <c r="AH12" s="116">
        <v>41390</v>
      </c>
      <c r="AI12" s="99">
        <f>AH12+14</f>
        <v>41404</v>
      </c>
      <c r="AJ12" s="99">
        <v>41446</v>
      </c>
      <c r="AK12" s="100"/>
      <c r="AL12" s="99">
        <v>41446</v>
      </c>
      <c r="AM12" s="100">
        <v>840</v>
      </c>
      <c r="AN12" s="100"/>
      <c r="AO12" s="66"/>
      <c r="AP12" s="99">
        <v>41472</v>
      </c>
      <c r="AQ12" s="99"/>
      <c r="AR12" s="99"/>
      <c r="AS12" s="99">
        <v>41551</v>
      </c>
      <c r="AT12" s="99">
        <v>41540</v>
      </c>
      <c r="AU12" s="99"/>
      <c r="AV12" s="99"/>
      <c r="AW12" s="99">
        <v>41604</v>
      </c>
      <c r="AX12" s="101">
        <f t="shared" ref="AX12:AX17" si="5">AW12+7</f>
        <v>41611</v>
      </c>
      <c r="AY12" s="102">
        <f t="shared" si="1"/>
        <v>214</v>
      </c>
    </row>
    <row r="13" spans="1:51" s="45" customFormat="1" hidden="1" x14ac:dyDescent="0.25">
      <c r="A13" s="81">
        <v>6</v>
      </c>
      <c r="B13" s="82" t="s">
        <v>47</v>
      </c>
      <c r="C13" s="113" t="s">
        <v>73</v>
      </c>
      <c r="D13" s="84"/>
      <c r="E13" s="233">
        <v>12</v>
      </c>
      <c r="F13" s="85">
        <v>12</v>
      </c>
      <c r="G13" s="86"/>
      <c r="H13" s="87">
        <v>41609</v>
      </c>
      <c r="I13" s="88">
        <v>41331</v>
      </c>
      <c r="J13" s="89">
        <v>116454</v>
      </c>
      <c r="K13" s="114" t="s">
        <v>72</v>
      </c>
      <c r="L13" s="91" t="s">
        <v>74</v>
      </c>
      <c r="M13" s="91"/>
      <c r="N13" s="91" t="s">
        <v>75</v>
      </c>
      <c r="O13" s="296"/>
      <c r="P13" s="453">
        <v>60</v>
      </c>
      <c r="Q13" s="453">
        <v>1944</v>
      </c>
      <c r="R13" s="454">
        <v>37.75</v>
      </c>
      <c r="S13" s="92">
        <v>114</v>
      </c>
      <c r="T13" s="93">
        <v>16</v>
      </c>
      <c r="U13" s="94">
        <f t="shared" si="0"/>
        <v>12.425142857142855</v>
      </c>
      <c r="V13" s="95" t="e">
        <f>IF((T13*#REF!/#REF!)&gt;#REF!,"too many rows!",T13*#REF!/#REF!)</f>
        <v>#REF!</v>
      </c>
      <c r="W13" s="96">
        <v>50</v>
      </c>
      <c r="X13" s="96">
        <v>50</v>
      </c>
      <c r="Y13" s="96">
        <v>6</v>
      </c>
      <c r="Z13" s="96">
        <v>1</v>
      </c>
      <c r="AA13" s="85">
        <f t="shared" si="4"/>
        <v>1035.4285714285713</v>
      </c>
      <c r="AB13" s="85">
        <f t="shared" si="4"/>
        <v>172.57142857142858</v>
      </c>
      <c r="AC13" s="85"/>
      <c r="AD13" s="85"/>
      <c r="AE13" s="115"/>
      <c r="AF13" s="85"/>
      <c r="AG13" s="80" t="str">
        <f t="shared" si="2"/>
        <v>Check!</v>
      </c>
      <c r="AH13" s="116">
        <v>41390</v>
      </c>
      <c r="AI13" s="99">
        <f>AH13+14</f>
        <v>41404</v>
      </c>
      <c r="AJ13" s="99">
        <v>41446</v>
      </c>
      <c r="AK13" s="100"/>
      <c r="AL13" s="99">
        <v>41446</v>
      </c>
      <c r="AM13" s="100">
        <v>960</v>
      </c>
      <c r="AN13" s="100"/>
      <c r="AO13" s="66"/>
      <c r="AP13" s="99">
        <v>41472</v>
      </c>
      <c r="AQ13" s="99"/>
      <c r="AR13" s="99"/>
      <c r="AS13" s="99">
        <v>41551</v>
      </c>
      <c r="AT13" s="99">
        <v>41547</v>
      </c>
      <c r="AU13" s="99"/>
      <c r="AV13" s="99"/>
      <c r="AW13" s="99">
        <v>41604</v>
      </c>
      <c r="AX13" s="101">
        <f t="shared" si="5"/>
        <v>41611</v>
      </c>
      <c r="AY13" s="102">
        <f t="shared" si="1"/>
        <v>214</v>
      </c>
    </row>
    <row r="14" spans="1:51" s="45" customFormat="1" hidden="1" x14ac:dyDescent="0.25">
      <c r="A14" s="81">
        <v>6</v>
      </c>
      <c r="B14" s="82" t="s">
        <v>47</v>
      </c>
      <c r="C14" s="113" t="s">
        <v>76</v>
      </c>
      <c r="D14" s="84"/>
      <c r="E14" s="233">
        <v>15</v>
      </c>
      <c r="F14" s="85">
        <v>18</v>
      </c>
      <c r="G14" s="86">
        <v>0.5</v>
      </c>
      <c r="H14" s="87">
        <v>41609</v>
      </c>
      <c r="I14" s="88">
        <v>41331</v>
      </c>
      <c r="J14" s="89">
        <v>116455</v>
      </c>
      <c r="K14" s="114" t="s">
        <v>72</v>
      </c>
      <c r="L14" s="91" t="s">
        <v>77</v>
      </c>
      <c r="M14" s="91"/>
      <c r="N14" s="91" t="s">
        <v>78</v>
      </c>
      <c r="O14" s="296"/>
      <c r="P14" s="453">
        <v>60</v>
      </c>
      <c r="Q14" s="453">
        <v>1944</v>
      </c>
      <c r="R14" s="454">
        <v>37.75</v>
      </c>
      <c r="S14" s="92">
        <v>114</v>
      </c>
      <c r="T14" s="93">
        <v>14</v>
      </c>
      <c r="U14" s="94">
        <f t="shared" si="0"/>
        <v>16.308</v>
      </c>
      <c r="V14" s="95" t="e">
        <f>IF((T14*#REF!/#REF!)&gt;#REF!,"too many rows!",T14*#REF!/#REF!)</f>
        <v>#REF!</v>
      </c>
      <c r="W14" s="96">
        <v>50</v>
      </c>
      <c r="X14" s="96">
        <v>50</v>
      </c>
      <c r="Y14" s="96">
        <v>6</v>
      </c>
      <c r="Z14" s="96">
        <v>1</v>
      </c>
      <c r="AA14" s="85">
        <f t="shared" si="4"/>
        <v>905.99999999999989</v>
      </c>
      <c r="AB14" s="85">
        <f t="shared" si="4"/>
        <v>151</v>
      </c>
      <c r="AC14" s="85"/>
      <c r="AD14" s="85"/>
      <c r="AE14" s="97">
        <f>IF(G14=0,AA14*1.15,IF(OR(G14=50%,G14=100%),AA14*1.15/G14,"check MS"))</f>
        <v>2083.7999999999997</v>
      </c>
      <c r="AF14" s="104">
        <f>AB14*1.15</f>
        <v>173.64999999999998</v>
      </c>
      <c r="AG14" s="80" t="str">
        <f t="shared" si="2"/>
        <v>Check!</v>
      </c>
      <c r="AH14" s="116">
        <v>41390</v>
      </c>
      <c r="AI14" s="99">
        <f t="shared" si="3"/>
        <v>41404</v>
      </c>
      <c r="AJ14" s="99">
        <v>41446</v>
      </c>
      <c r="AK14" s="100"/>
      <c r="AL14" s="99">
        <v>41446</v>
      </c>
      <c r="AM14" s="100">
        <v>840</v>
      </c>
      <c r="AN14" s="100"/>
      <c r="AO14" s="66"/>
      <c r="AP14" s="99">
        <v>41473</v>
      </c>
      <c r="AQ14" s="99"/>
      <c r="AR14" s="99"/>
      <c r="AS14" s="99">
        <v>41551</v>
      </c>
      <c r="AT14" s="99">
        <v>41547</v>
      </c>
      <c r="AU14" s="99"/>
      <c r="AV14" s="99"/>
      <c r="AW14" s="99">
        <v>41604</v>
      </c>
      <c r="AX14" s="101">
        <f t="shared" si="5"/>
        <v>41611</v>
      </c>
      <c r="AY14" s="102">
        <f t="shared" si="1"/>
        <v>214</v>
      </c>
    </row>
    <row r="15" spans="1:51" s="45" customFormat="1" hidden="1" x14ac:dyDescent="0.25">
      <c r="A15" s="81">
        <v>6</v>
      </c>
      <c r="B15" s="82" t="s">
        <v>47</v>
      </c>
      <c r="C15" s="113" t="s">
        <v>79</v>
      </c>
      <c r="D15" s="84"/>
      <c r="E15" s="233">
        <v>12</v>
      </c>
      <c r="F15" s="85">
        <v>12</v>
      </c>
      <c r="G15" s="86">
        <v>0.5</v>
      </c>
      <c r="H15" s="87">
        <v>41609</v>
      </c>
      <c r="I15" s="88">
        <v>41331</v>
      </c>
      <c r="J15" s="89">
        <v>116456</v>
      </c>
      <c r="K15" s="114" t="s">
        <v>80</v>
      </c>
      <c r="L15" s="91" t="s">
        <v>81</v>
      </c>
      <c r="M15" s="91"/>
      <c r="N15" s="91" t="s">
        <v>82</v>
      </c>
      <c r="O15" s="296"/>
      <c r="P15" s="453">
        <v>60</v>
      </c>
      <c r="Q15" s="453">
        <v>1944</v>
      </c>
      <c r="R15" s="454">
        <v>37.75</v>
      </c>
      <c r="S15" s="92">
        <v>114</v>
      </c>
      <c r="T15" s="93">
        <v>16</v>
      </c>
      <c r="U15" s="94">
        <f t="shared" si="0"/>
        <v>12.425142857142855</v>
      </c>
      <c r="V15" s="95" t="e">
        <f>IF((T15*#REF!/#REF!)&gt;#REF!,"too many rows!",T15*#REF!/#REF!)</f>
        <v>#REF!</v>
      </c>
      <c r="W15" s="96">
        <v>50</v>
      </c>
      <c r="X15" s="96">
        <v>50</v>
      </c>
      <c r="Y15" s="96">
        <v>6</v>
      </c>
      <c r="Z15" s="96">
        <v>1</v>
      </c>
      <c r="AA15" s="85">
        <f t="shared" si="4"/>
        <v>1035.4285714285713</v>
      </c>
      <c r="AB15" s="85">
        <f t="shared" si="4"/>
        <v>172.57142857142858</v>
      </c>
      <c r="AC15" s="85"/>
      <c r="AD15" s="85"/>
      <c r="AE15" s="115"/>
      <c r="AF15" s="85"/>
      <c r="AG15" s="80" t="str">
        <f t="shared" si="2"/>
        <v>Check!</v>
      </c>
      <c r="AH15" s="116">
        <v>41390</v>
      </c>
      <c r="AI15" s="99">
        <f>AH15+14</f>
        <v>41404</v>
      </c>
      <c r="AJ15" s="99">
        <v>41446</v>
      </c>
      <c r="AK15" s="100"/>
      <c r="AL15" s="99">
        <v>41446</v>
      </c>
      <c r="AM15" s="100">
        <v>960</v>
      </c>
      <c r="AN15" s="100"/>
      <c r="AO15" s="66"/>
      <c r="AP15" s="99">
        <v>41473</v>
      </c>
      <c r="AQ15" s="99"/>
      <c r="AR15" s="99"/>
      <c r="AS15" s="99">
        <v>41551</v>
      </c>
      <c r="AT15" s="99">
        <v>41533</v>
      </c>
      <c r="AU15" s="99"/>
      <c r="AV15" s="99"/>
      <c r="AW15" s="99">
        <v>41604</v>
      </c>
      <c r="AX15" s="101">
        <f t="shared" si="5"/>
        <v>41611</v>
      </c>
      <c r="AY15" s="102">
        <f t="shared" si="1"/>
        <v>214</v>
      </c>
    </row>
    <row r="16" spans="1:51" s="71" customFormat="1" hidden="1" x14ac:dyDescent="0.25">
      <c r="A16" s="46">
        <v>6</v>
      </c>
      <c r="B16" s="47" t="s">
        <v>55</v>
      </c>
      <c r="C16" s="48" t="s">
        <v>83</v>
      </c>
      <c r="D16" s="49">
        <f>--1</f>
        <v>1</v>
      </c>
      <c r="E16" s="233">
        <v>20</v>
      </c>
      <c r="F16" s="50">
        <v>5</v>
      </c>
      <c r="G16" s="51"/>
      <c r="H16" s="52">
        <v>41671</v>
      </c>
      <c r="I16" s="53">
        <v>41333</v>
      </c>
      <c r="J16" s="54">
        <v>116460</v>
      </c>
      <c r="K16" s="112" t="s">
        <v>72</v>
      </c>
      <c r="L16" s="56" t="s">
        <v>70</v>
      </c>
      <c r="M16" s="56"/>
      <c r="N16" s="56" t="s">
        <v>84</v>
      </c>
      <c r="O16" s="78"/>
      <c r="P16" s="419">
        <v>60</v>
      </c>
      <c r="Q16" s="419">
        <v>1944</v>
      </c>
      <c r="R16" s="420">
        <v>37.75</v>
      </c>
      <c r="S16" s="58">
        <v>115</v>
      </c>
      <c r="T16" s="107">
        <v>60</v>
      </c>
      <c r="U16" s="60">
        <f t="shared" si="0"/>
        <v>19.414285714285715</v>
      </c>
      <c r="V16" s="61" t="e">
        <f>IF((T16*#REF!/#REF!)&gt;#REF!,"too many rows!",T16*#REF!/#REF!)</f>
        <v>#REF!</v>
      </c>
      <c r="W16" s="62">
        <v>50</v>
      </c>
      <c r="X16" s="62">
        <v>50</v>
      </c>
      <c r="Y16" s="62">
        <v>6</v>
      </c>
      <c r="Z16" s="62">
        <v>1</v>
      </c>
      <c r="AA16" s="50">
        <f t="shared" si="4"/>
        <v>3882.8571428571427</v>
      </c>
      <c r="AB16" s="50">
        <f t="shared" si="4"/>
        <v>647.14285714285722</v>
      </c>
      <c r="AC16" s="50"/>
      <c r="AD16" s="50"/>
      <c r="AE16" s="79">
        <f t="shared" ref="AE16:AE22" si="6">IF(G16=0,AA16*1.15,IF(OR(G16=50%,G16=100%),AA16*1.15/G16,"check MS"))</f>
        <v>4465.2857142857138</v>
      </c>
      <c r="AF16" s="50">
        <f t="shared" ref="AF16:AF22" si="7">AB16*1.15</f>
        <v>744.21428571428578</v>
      </c>
      <c r="AG16" s="80" t="str">
        <f t="shared" si="2"/>
        <v>ok</v>
      </c>
      <c r="AH16" s="108">
        <v>41409</v>
      </c>
      <c r="AI16" s="65">
        <f t="shared" si="3"/>
        <v>41423</v>
      </c>
      <c r="AJ16" s="65">
        <v>41447</v>
      </c>
      <c r="AK16" s="66">
        <v>600</v>
      </c>
      <c r="AL16" s="65">
        <v>41458</v>
      </c>
      <c r="AM16" s="66">
        <v>3900</v>
      </c>
      <c r="AN16" s="66"/>
      <c r="AO16" s="66"/>
      <c r="AP16" s="117">
        <v>41484</v>
      </c>
      <c r="AQ16" s="117"/>
      <c r="AR16" s="117"/>
      <c r="AS16" s="65">
        <v>41617</v>
      </c>
      <c r="AT16" s="65">
        <v>41529</v>
      </c>
      <c r="AU16" s="65"/>
      <c r="AV16" s="65"/>
      <c r="AW16" s="65">
        <v>41663</v>
      </c>
      <c r="AX16" s="67"/>
      <c r="AY16" s="68">
        <f t="shared" si="1"/>
        <v>254</v>
      </c>
    </row>
    <row r="17" spans="1:51" s="45" customFormat="1" ht="12.75" hidden="1" x14ac:dyDescent="0.25">
      <c r="A17" s="81">
        <v>6</v>
      </c>
      <c r="B17" s="82" t="s">
        <v>47</v>
      </c>
      <c r="C17" s="113" t="s">
        <v>48</v>
      </c>
      <c r="D17" s="84">
        <f>--2</f>
        <v>2</v>
      </c>
      <c r="E17" s="233">
        <v>30</v>
      </c>
      <c r="F17" s="85">
        <v>12</v>
      </c>
      <c r="G17" s="86"/>
      <c r="H17" s="118">
        <v>41456</v>
      </c>
      <c r="I17" s="119">
        <v>41173</v>
      </c>
      <c r="J17" s="89">
        <v>114961</v>
      </c>
      <c r="K17" s="114" t="s">
        <v>85</v>
      </c>
      <c r="L17" s="91" t="s">
        <v>50</v>
      </c>
      <c r="M17" s="91"/>
      <c r="N17" s="91" t="s">
        <v>51</v>
      </c>
      <c r="O17" s="296"/>
      <c r="P17" s="453">
        <v>40</v>
      </c>
      <c r="Q17" s="453">
        <v>1296</v>
      </c>
      <c r="R17" s="454">
        <v>37.75</v>
      </c>
      <c r="S17" s="92">
        <v>116</v>
      </c>
      <c r="T17" s="93">
        <v>40</v>
      </c>
      <c r="U17" s="94">
        <f t="shared" si="0"/>
        <v>31.062857142857141</v>
      </c>
      <c r="V17" s="95" t="e">
        <f>IF((T17*#REF!/#REF!)&gt;#REF!,"too many rows!",T17*#REF!/#REF!)</f>
        <v>#REF!</v>
      </c>
      <c r="W17" s="96">
        <v>50</v>
      </c>
      <c r="X17" s="96">
        <v>50</v>
      </c>
      <c r="Y17" s="96">
        <v>6</v>
      </c>
      <c r="Z17" s="96">
        <v>1</v>
      </c>
      <c r="AA17" s="85">
        <f t="shared" si="4"/>
        <v>2588.5714285714284</v>
      </c>
      <c r="AB17" s="85">
        <f t="shared" si="4"/>
        <v>431.42857142857144</v>
      </c>
      <c r="AC17" s="85"/>
      <c r="AD17" s="85"/>
      <c r="AE17" s="97">
        <f t="shared" si="6"/>
        <v>2976.8571428571427</v>
      </c>
      <c r="AF17" s="104">
        <f t="shared" si="7"/>
        <v>496.14285714285711</v>
      </c>
      <c r="AG17" s="80" t="str">
        <f t="shared" si="2"/>
        <v>Check!</v>
      </c>
      <c r="AH17" s="98">
        <v>41215</v>
      </c>
      <c r="AI17" s="99">
        <f>AH17+14</f>
        <v>41229</v>
      </c>
      <c r="AJ17" s="120" t="s">
        <v>86</v>
      </c>
      <c r="AK17" s="100">
        <v>450</v>
      </c>
      <c r="AL17" s="99">
        <v>41629</v>
      </c>
      <c r="AM17" s="100">
        <v>2370</v>
      </c>
      <c r="AN17" s="100"/>
      <c r="AO17" s="66"/>
      <c r="AP17" s="99">
        <v>41299</v>
      </c>
      <c r="AQ17" s="99"/>
      <c r="AR17" s="99"/>
      <c r="AS17" s="99">
        <v>41379</v>
      </c>
      <c r="AT17" s="99">
        <v>41372</v>
      </c>
      <c r="AU17" s="99"/>
      <c r="AV17" s="99"/>
      <c r="AW17" s="99">
        <v>41456</v>
      </c>
      <c r="AX17" s="101">
        <f t="shared" si="5"/>
        <v>41463</v>
      </c>
      <c r="AY17" s="102">
        <f t="shared" si="1"/>
        <v>241</v>
      </c>
    </row>
    <row r="18" spans="1:51" s="71" customFormat="1" ht="12.75" hidden="1" x14ac:dyDescent="0.25">
      <c r="A18" s="46">
        <v>6</v>
      </c>
      <c r="B18" s="47" t="s">
        <v>55</v>
      </c>
      <c r="C18" s="48" t="s">
        <v>87</v>
      </c>
      <c r="D18" s="49"/>
      <c r="E18" s="233">
        <v>2</v>
      </c>
      <c r="F18" s="50">
        <v>8</v>
      </c>
      <c r="G18" s="51"/>
      <c r="H18" s="52">
        <v>41518</v>
      </c>
      <c r="I18" s="53">
        <v>41236</v>
      </c>
      <c r="J18" s="54">
        <v>115500</v>
      </c>
      <c r="K18" s="112" t="s">
        <v>88</v>
      </c>
      <c r="L18" s="56" t="s">
        <v>89</v>
      </c>
      <c r="M18" s="56"/>
      <c r="N18" s="56" t="s">
        <v>90</v>
      </c>
      <c r="O18" s="78"/>
      <c r="P18" s="419">
        <v>40</v>
      </c>
      <c r="Q18" s="419">
        <v>1296</v>
      </c>
      <c r="R18" s="420">
        <v>37.75</v>
      </c>
      <c r="S18" s="58">
        <v>121</v>
      </c>
      <c r="T18" s="107">
        <v>4</v>
      </c>
      <c r="U18" s="60">
        <f t="shared" si="0"/>
        <v>2.0708571428571427</v>
      </c>
      <c r="V18" s="61" t="e">
        <f>IF((T18*#REF!/#REF!)&gt;#REF!,"too many rows!",T18*#REF!/#REF!)</f>
        <v>#REF!</v>
      </c>
      <c r="W18" s="62">
        <v>50</v>
      </c>
      <c r="X18" s="62">
        <v>50</v>
      </c>
      <c r="Y18" s="62">
        <v>6</v>
      </c>
      <c r="Z18" s="62">
        <v>1</v>
      </c>
      <c r="AA18" s="50">
        <f t="shared" si="4"/>
        <v>258.85714285714283</v>
      </c>
      <c r="AB18" s="50">
        <f t="shared" si="4"/>
        <v>43.142857142857146</v>
      </c>
      <c r="AC18" s="50"/>
      <c r="AD18" s="50"/>
      <c r="AE18" s="79">
        <f t="shared" si="6"/>
        <v>297.68571428571425</v>
      </c>
      <c r="AF18" s="50">
        <f t="shared" si="7"/>
        <v>49.614285714285714</v>
      </c>
      <c r="AG18" s="80" t="str">
        <f t="shared" si="2"/>
        <v>Check!</v>
      </c>
      <c r="AH18" s="121">
        <v>41302</v>
      </c>
      <c r="AI18" s="65">
        <f>AH18+14</f>
        <v>41316</v>
      </c>
      <c r="AJ18" s="65">
        <v>41337</v>
      </c>
      <c r="AK18" s="66">
        <v>60</v>
      </c>
      <c r="AL18" s="65">
        <v>41352</v>
      </c>
      <c r="AM18" s="66">
        <v>240</v>
      </c>
      <c r="AN18" s="66"/>
      <c r="AO18" s="66"/>
      <c r="AP18" s="65">
        <v>41372</v>
      </c>
      <c r="AQ18" s="65"/>
      <c r="AR18" s="65"/>
      <c r="AS18" s="65">
        <v>41498</v>
      </c>
      <c r="AT18" s="65">
        <v>41431</v>
      </c>
      <c r="AU18" s="65"/>
      <c r="AV18" s="65"/>
      <c r="AW18" s="65">
        <v>41536</v>
      </c>
      <c r="AX18" s="67"/>
      <c r="AY18" s="68">
        <f t="shared" si="1"/>
        <v>234</v>
      </c>
    </row>
    <row r="19" spans="1:51" s="71" customFormat="1" ht="12.75" hidden="1" x14ac:dyDescent="0.25">
      <c r="A19" s="46">
        <v>6</v>
      </c>
      <c r="B19" s="47" t="s">
        <v>55</v>
      </c>
      <c r="C19" s="48" t="s">
        <v>91</v>
      </c>
      <c r="D19" s="49"/>
      <c r="E19" s="233">
        <v>11</v>
      </c>
      <c r="F19" s="50">
        <v>15</v>
      </c>
      <c r="G19" s="51"/>
      <c r="H19" s="52">
        <v>41518</v>
      </c>
      <c r="I19" s="53">
        <v>41236</v>
      </c>
      <c r="J19" s="54">
        <v>115499</v>
      </c>
      <c r="K19" s="106">
        <v>41072</v>
      </c>
      <c r="L19" s="56" t="s">
        <v>92</v>
      </c>
      <c r="M19" s="56"/>
      <c r="N19" s="56" t="s">
        <v>66</v>
      </c>
      <c r="O19" s="78"/>
      <c r="P19" s="419">
        <v>40</v>
      </c>
      <c r="Q19" s="419">
        <v>1296</v>
      </c>
      <c r="R19" s="420">
        <v>37.75</v>
      </c>
      <c r="S19" s="58">
        <v>121</v>
      </c>
      <c r="T19" s="107">
        <v>12</v>
      </c>
      <c r="U19" s="60">
        <f t="shared" si="0"/>
        <v>11.648571428571428</v>
      </c>
      <c r="V19" s="61" t="e">
        <f>IF((T19*#REF!/#REF!)&gt;#REF!,"too many rows!",T19*#REF!/#REF!)</f>
        <v>#REF!</v>
      </c>
      <c r="W19" s="62">
        <v>50</v>
      </c>
      <c r="X19" s="62">
        <v>50</v>
      </c>
      <c r="Y19" s="62">
        <v>6</v>
      </c>
      <c r="Z19" s="62">
        <v>1</v>
      </c>
      <c r="AA19" s="50">
        <f t="shared" si="4"/>
        <v>776.57142857142844</v>
      </c>
      <c r="AB19" s="50">
        <f t="shared" si="4"/>
        <v>129.42857142857144</v>
      </c>
      <c r="AC19" s="50"/>
      <c r="AD19" s="50"/>
      <c r="AE19" s="79">
        <f t="shared" si="6"/>
        <v>893.05714285714259</v>
      </c>
      <c r="AF19" s="50">
        <f t="shared" si="7"/>
        <v>148.84285714285716</v>
      </c>
      <c r="AG19" s="80" t="str">
        <f t="shared" si="2"/>
        <v>Check!</v>
      </c>
      <c r="AH19" s="121">
        <v>41302</v>
      </c>
      <c r="AI19" s="65">
        <f>AH19+14</f>
        <v>41316</v>
      </c>
      <c r="AJ19" s="65">
        <v>41337</v>
      </c>
      <c r="AK19" s="66">
        <v>180</v>
      </c>
      <c r="AL19" s="65">
        <v>41352</v>
      </c>
      <c r="AM19" s="66">
        <v>720</v>
      </c>
      <c r="AN19" s="66"/>
      <c r="AO19" s="66"/>
      <c r="AP19" s="65">
        <v>41369</v>
      </c>
      <c r="AQ19" s="65"/>
      <c r="AR19" s="65"/>
      <c r="AS19" s="65">
        <v>41498</v>
      </c>
      <c r="AT19" s="65">
        <v>41431</v>
      </c>
      <c r="AU19" s="65"/>
      <c r="AV19" s="65"/>
      <c r="AW19" s="65">
        <v>41556</v>
      </c>
      <c r="AX19" s="67"/>
      <c r="AY19" s="68">
        <f t="shared" si="1"/>
        <v>254</v>
      </c>
    </row>
    <row r="20" spans="1:51" s="71" customFormat="1" ht="12.75" hidden="1" x14ac:dyDescent="0.25">
      <c r="A20" s="46">
        <v>6</v>
      </c>
      <c r="B20" s="47" t="s">
        <v>55</v>
      </c>
      <c r="C20" s="105" t="s">
        <v>93</v>
      </c>
      <c r="D20" s="49"/>
      <c r="E20" s="233">
        <v>5</v>
      </c>
      <c r="F20" s="50">
        <v>10</v>
      </c>
      <c r="G20" s="51"/>
      <c r="H20" s="52">
        <v>41518</v>
      </c>
      <c r="I20" s="53">
        <v>41236</v>
      </c>
      <c r="J20" s="54">
        <v>114976</v>
      </c>
      <c r="K20" s="122" t="s">
        <v>94</v>
      </c>
      <c r="L20" s="56" t="s">
        <v>95</v>
      </c>
      <c r="M20" s="56"/>
      <c r="N20" s="56" t="s">
        <v>96</v>
      </c>
      <c r="O20" s="78"/>
      <c r="P20" s="419">
        <v>40</v>
      </c>
      <c r="Q20" s="419">
        <v>1296</v>
      </c>
      <c r="R20" s="420">
        <v>37.75</v>
      </c>
      <c r="S20" s="58">
        <v>121</v>
      </c>
      <c r="T20" s="107">
        <v>8</v>
      </c>
      <c r="U20" s="60">
        <f t="shared" si="0"/>
        <v>5.177142857142857</v>
      </c>
      <c r="V20" s="61" t="e">
        <f>IF((T20*#REF!/#REF!)&gt;#REF!,"too many rows!",T20*#REF!/#REF!)</f>
        <v>#REF!</v>
      </c>
      <c r="W20" s="47">
        <v>50</v>
      </c>
      <c r="X20" s="47">
        <v>50</v>
      </c>
      <c r="Y20" s="47">
        <v>6</v>
      </c>
      <c r="Z20" s="47">
        <v>1</v>
      </c>
      <c r="AA20" s="50">
        <f t="shared" si="4"/>
        <v>517.71428571428567</v>
      </c>
      <c r="AB20" s="50">
        <f t="shared" si="4"/>
        <v>86.285714285714292</v>
      </c>
      <c r="AC20" s="50"/>
      <c r="AD20" s="50"/>
      <c r="AE20" s="79">
        <f t="shared" si="6"/>
        <v>595.37142857142851</v>
      </c>
      <c r="AF20" s="50">
        <f t="shared" si="7"/>
        <v>99.228571428571428</v>
      </c>
      <c r="AG20" s="80" t="str">
        <f t="shared" si="2"/>
        <v>Check!</v>
      </c>
      <c r="AH20" s="121">
        <v>41302</v>
      </c>
      <c r="AI20" s="65">
        <f>AH20+14</f>
        <v>41316</v>
      </c>
      <c r="AJ20" s="65">
        <v>41337</v>
      </c>
      <c r="AK20" s="66">
        <v>120</v>
      </c>
      <c r="AL20" s="65">
        <v>41352</v>
      </c>
      <c r="AM20" s="66">
        <v>480</v>
      </c>
      <c r="AN20" s="66"/>
      <c r="AO20" s="66"/>
      <c r="AP20" s="65">
        <v>41369</v>
      </c>
      <c r="AQ20" s="65"/>
      <c r="AR20" s="65"/>
      <c r="AS20" s="65">
        <v>41498</v>
      </c>
      <c r="AT20" s="65">
        <v>41431</v>
      </c>
      <c r="AU20" s="65"/>
      <c r="AV20" s="65"/>
      <c r="AW20" s="65">
        <v>41550</v>
      </c>
      <c r="AX20" s="67"/>
      <c r="AY20" s="68">
        <f t="shared" si="1"/>
        <v>248</v>
      </c>
    </row>
    <row r="21" spans="1:51" s="71" customFormat="1" ht="12.75" hidden="1" x14ac:dyDescent="0.25">
      <c r="A21" s="46">
        <v>6</v>
      </c>
      <c r="B21" s="47" t="s">
        <v>55</v>
      </c>
      <c r="C21" s="48" t="s">
        <v>97</v>
      </c>
      <c r="D21" s="49"/>
      <c r="E21" s="233">
        <v>3</v>
      </c>
      <c r="F21" s="50">
        <v>12</v>
      </c>
      <c r="G21" s="51"/>
      <c r="H21" s="52">
        <v>41518</v>
      </c>
      <c r="I21" s="53">
        <v>41233</v>
      </c>
      <c r="J21" s="54">
        <v>115551</v>
      </c>
      <c r="K21" s="112" t="s">
        <v>88</v>
      </c>
      <c r="L21" s="56" t="s">
        <v>98</v>
      </c>
      <c r="M21" s="56"/>
      <c r="N21" s="56" t="s">
        <v>99</v>
      </c>
      <c r="O21" s="78"/>
      <c r="P21" s="419">
        <v>40</v>
      </c>
      <c r="Q21" s="419">
        <v>1296</v>
      </c>
      <c r="R21" s="420">
        <v>37.75</v>
      </c>
      <c r="S21" s="58">
        <v>121</v>
      </c>
      <c r="T21" s="107">
        <v>4</v>
      </c>
      <c r="U21" s="60">
        <f t="shared" si="0"/>
        <v>3.1062857142857139</v>
      </c>
      <c r="V21" s="61" t="e">
        <f>IF((T21*#REF!/#REF!)&gt;#REF!,"too many rows!",T21*#REF!/#REF!)</f>
        <v>#REF!</v>
      </c>
      <c r="W21" s="47">
        <v>50</v>
      </c>
      <c r="X21" s="47">
        <v>50</v>
      </c>
      <c r="Y21" s="47">
        <v>6</v>
      </c>
      <c r="Z21" s="47">
        <v>1</v>
      </c>
      <c r="AA21" s="50">
        <f t="shared" si="4"/>
        <v>258.85714285714283</v>
      </c>
      <c r="AB21" s="50">
        <f t="shared" si="4"/>
        <v>43.142857142857146</v>
      </c>
      <c r="AC21" s="50"/>
      <c r="AD21" s="50"/>
      <c r="AE21" s="79">
        <f t="shared" si="6"/>
        <v>297.68571428571425</v>
      </c>
      <c r="AF21" s="50">
        <f t="shared" si="7"/>
        <v>49.614285714285714</v>
      </c>
      <c r="AG21" s="80" t="str">
        <f t="shared" si="2"/>
        <v>Check!</v>
      </c>
      <c r="AH21" s="121">
        <v>41302</v>
      </c>
      <c r="AI21" s="65">
        <f>AH20+14</f>
        <v>41316</v>
      </c>
      <c r="AJ21" s="65">
        <v>41337</v>
      </c>
      <c r="AK21" s="66">
        <v>60</v>
      </c>
      <c r="AL21" s="65">
        <v>41352</v>
      </c>
      <c r="AM21" s="66">
        <v>240</v>
      </c>
      <c r="AN21" s="66"/>
      <c r="AO21" s="66"/>
      <c r="AP21" s="65">
        <v>41369</v>
      </c>
      <c r="AQ21" s="65"/>
      <c r="AR21" s="65"/>
      <c r="AS21" s="65">
        <v>41498</v>
      </c>
      <c r="AT21" s="65">
        <v>41431</v>
      </c>
      <c r="AU21" s="65"/>
      <c r="AV21" s="65"/>
      <c r="AW21" s="65">
        <v>41550</v>
      </c>
      <c r="AX21" s="67"/>
      <c r="AY21" s="68">
        <f t="shared" si="1"/>
        <v>248</v>
      </c>
    </row>
    <row r="22" spans="1:51" s="71" customFormat="1" ht="12.75" hidden="1" x14ac:dyDescent="0.25">
      <c r="A22" s="46">
        <v>6</v>
      </c>
      <c r="B22" s="47" t="s">
        <v>55</v>
      </c>
      <c r="C22" s="48" t="s">
        <v>100</v>
      </c>
      <c r="D22" s="49"/>
      <c r="E22" s="233">
        <v>7</v>
      </c>
      <c r="F22" s="50">
        <v>8</v>
      </c>
      <c r="G22" s="51"/>
      <c r="H22" s="52">
        <v>41518</v>
      </c>
      <c r="I22" s="53">
        <v>41264</v>
      </c>
      <c r="J22" s="54">
        <v>115774</v>
      </c>
      <c r="K22" s="112" t="s">
        <v>49</v>
      </c>
      <c r="L22" s="56" t="s">
        <v>101</v>
      </c>
      <c r="M22" s="56"/>
      <c r="N22" s="56" t="s">
        <v>102</v>
      </c>
      <c r="O22" s="78"/>
      <c r="P22" s="419">
        <v>40</v>
      </c>
      <c r="Q22" s="419">
        <v>1296</v>
      </c>
      <c r="R22" s="420">
        <v>37.75</v>
      </c>
      <c r="S22" s="58">
        <v>121</v>
      </c>
      <c r="T22" s="107">
        <v>12</v>
      </c>
      <c r="U22" s="60">
        <f t="shared" si="0"/>
        <v>6.2125714285714277</v>
      </c>
      <c r="V22" s="61" t="e">
        <f>IF((T22*#REF!/#REF!)&gt;#REF!,"too many rows!",T22*#REF!/#REF!)</f>
        <v>#REF!</v>
      </c>
      <c r="W22" s="47">
        <v>50</v>
      </c>
      <c r="X22" s="47">
        <v>50</v>
      </c>
      <c r="Y22" s="47">
        <v>6</v>
      </c>
      <c r="Z22" s="47">
        <v>1</v>
      </c>
      <c r="AA22" s="50">
        <f t="shared" si="4"/>
        <v>776.57142857142844</v>
      </c>
      <c r="AB22" s="50">
        <f t="shared" si="4"/>
        <v>129.42857142857144</v>
      </c>
      <c r="AC22" s="50"/>
      <c r="AD22" s="50"/>
      <c r="AE22" s="79">
        <f t="shared" si="6"/>
        <v>893.05714285714259</v>
      </c>
      <c r="AF22" s="50">
        <f t="shared" si="7"/>
        <v>148.84285714285716</v>
      </c>
      <c r="AG22" s="80" t="str">
        <f t="shared" si="2"/>
        <v>Check!</v>
      </c>
      <c r="AH22" s="121">
        <v>41327</v>
      </c>
      <c r="AI22" s="65">
        <v>41341</v>
      </c>
      <c r="AJ22" s="65">
        <v>41358</v>
      </c>
      <c r="AK22" s="66">
        <v>180</v>
      </c>
      <c r="AL22" s="109" t="s">
        <v>103</v>
      </c>
      <c r="AM22" s="66">
        <v>720</v>
      </c>
      <c r="AN22" s="66"/>
      <c r="AO22" s="66"/>
      <c r="AP22" s="65">
        <v>41395</v>
      </c>
      <c r="AQ22" s="65"/>
      <c r="AR22" s="65"/>
      <c r="AS22" s="65">
        <v>41498</v>
      </c>
      <c r="AT22" s="65">
        <v>41454</v>
      </c>
      <c r="AU22" s="65"/>
      <c r="AV22" s="65"/>
      <c r="AW22" s="65">
        <v>41556</v>
      </c>
      <c r="AX22" s="67"/>
      <c r="AY22" s="68">
        <f t="shared" si="1"/>
        <v>229</v>
      </c>
    </row>
    <row r="23" spans="1:51" s="45" customFormat="1" ht="12.75" hidden="1" x14ac:dyDescent="0.25">
      <c r="A23" s="81">
        <v>6</v>
      </c>
      <c r="B23" s="82" t="s">
        <v>55</v>
      </c>
      <c r="C23" s="113" t="s">
        <v>104</v>
      </c>
      <c r="D23" s="84">
        <f>--2</f>
        <v>2</v>
      </c>
      <c r="E23" s="233">
        <v>1.5</v>
      </c>
      <c r="F23" s="85">
        <v>15</v>
      </c>
      <c r="G23" s="86"/>
      <c r="H23" s="87">
        <v>41609</v>
      </c>
      <c r="I23" s="88">
        <v>41324</v>
      </c>
      <c r="J23" s="89">
        <v>116394</v>
      </c>
      <c r="K23" s="114" t="s">
        <v>105</v>
      </c>
      <c r="L23" s="91" t="s">
        <v>106</v>
      </c>
      <c r="M23" s="91"/>
      <c r="N23" s="91" t="s">
        <v>107</v>
      </c>
      <c r="O23" s="296"/>
      <c r="P23" s="453">
        <v>60</v>
      </c>
      <c r="Q23" s="453">
        <v>1944</v>
      </c>
      <c r="R23" s="454">
        <v>37.75</v>
      </c>
      <c r="S23" s="92">
        <v>122</v>
      </c>
      <c r="T23" s="93">
        <v>2</v>
      </c>
      <c r="U23" s="94">
        <f t="shared" si="0"/>
        <v>1.9414285714285713</v>
      </c>
      <c r="V23" s="95" t="e">
        <f>IF((T23*#REF!/#REF!)&gt;#REF!,"too many rows!",T23*#REF!/#REF!)</f>
        <v>#REF!</v>
      </c>
      <c r="W23" s="96">
        <v>50</v>
      </c>
      <c r="X23" s="96">
        <v>50</v>
      </c>
      <c r="Y23" s="96">
        <v>6</v>
      </c>
      <c r="Z23" s="96">
        <v>1</v>
      </c>
      <c r="AA23" s="85">
        <f t="shared" ref="AA23:AB38" si="8">(37.75*100)/W23*Y23/($Z23+$Y23)*$T23</f>
        <v>129.42857142857142</v>
      </c>
      <c r="AB23" s="85">
        <f t="shared" si="8"/>
        <v>21.571428571428573</v>
      </c>
      <c r="AC23" s="85"/>
      <c r="AD23" s="85"/>
      <c r="AE23" s="115"/>
      <c r="AF23" s="85"/>
      <c r="AG23" s="80" t="str">
        <f t="shared" si="2"/>
        <v>ok</v>
      </c>
      <c r="AH23" s="98" t="e">
        <f>#REF!-14</f>
        <v>#REF!</v>
      </c>
      <c r="AI23" s="99" t="e">
        <f t="shared" ref="AI23:AI51" si="9">AH23+14</f>
        <v>#REF!</v>
      </c>
      <c r="AJ23" s="99">
        <v>41339</v>
      </c>
      <c r="AK23" s="100">
        <v>30</v>
      </c>
      <c r="AL23" s="99">
        <v>41407</v>
      </c>
      <c r="AM23" s="100">
        <v>120</v>
      </c>
      <c r="AN23" s="100"/>
      <c r="AO23" s="100"/>
      <c r="AP23" s="99">
        <v>41423</v>
      </c>
      <c r="AQ23" s="99"/>
      <c r="AR23" s="99"/>
      <c r="AS23" s="99">
        <v>41537</v>
      </c>
      <c r="AT23" s="99">
        <v>41488</v>
      </c>
      <c r="AU23" s="99"/>
      <c r="AV23" s="99"/>
      <c r="AW23" s="99">
        <f>AS23+60</f>
        <v>41597</v>
      </c>
      <c r="AX23" s="101"/>
      <c r="AY23" s="102" t="e">
        <f t="shared" si="1"/>
        <v>#REF!</v>
      </c>
    </row>
    <row r="24" spans="1:51" s="45" customFormat="1" ht="12.75" hidden="1" x14ac:dyDescent="0.25">
      <c r="A24" s="81">
        <v>6</v>
      </c>
      <c r="B24" s="82" t="s">
        <v>55</v>
      </c>
      <c r="C24" s="113" t="s">
        <v>108</v>
      </c>
      <c r="D24" s="84"/>
      <c r="E24" s="233">
        <v>9</v>
      </c>
      <c r="F24" s="85">
        <v>21</v>
      </c>
      <c r="G24" s="86"/>
      <c r="H24" s="87">
        <v>41609</v>
      </c>
      <c r="I24" s="88">
        <v>41324</v>
      </c>
      <c r="J24" s="89">
        <v>116402</v>
      </c>
      <c r="K24" s="114" t="s">
        <v>105</v>
      </c>
      <c r="L24" s="91" t="s">
        <v>109</v>
      </c>
      <c r="M24" s="91"/>
      <c r="N24" s="91" t="s">
        <v>107</v>
      </c>
      <c r="O24" s="296"/>
      <c r="P24" s="453">
        <v>60</v>
      </c>
      <c r="Q24" s="453">
        <v>1944</v>
      </c>
      <c r="R24" s="454">
        <v>37.75</v>
      </c>
      <c r="S24" s="92">
        <v>122</v>
      </c>
      <c r="T24" s="93">
        <v>8</v>
      </c>
      <c r="U24" s="94">
        <f t="shared" si="0"/>
        <v>10.871999999999998</v>
      </c>
      <c r="V24" s="95" t="e">
        <f>IF((T24*#REF!/#REF!)&gt;#REF!,"too many rows!",T24*#REF!/#REF!)</f>
        <v>#REF!</v>
      </c>
      <c r="W24" s="96">
        <v>50</v>
      </c>
      <c r="X24" s="96">
        <v>50</v>
      </c>
      <c r="Y24" s="96">
        <v>6</v>
      </c>
      <c r="Z24" s="96">
        <v>1</v>
      </c>
      <c r="AA24" s="85">
        <f t="shared" si="8"/>
        <v>517.71428571428567</v>
      </c>
      <c r="AB24" s="85">
        <f t="shared" si="8"/>
        <v>86.285714285714292</v>
      </c>
      <c r="AC24" s="85"/>
      <c r="AD24" s="85"/>
      <c r="AE24" s="115"/>
      <c r="AF24" s="85"/>
      <c r="AG24" s="80" t="str">
        <f t="shared" si="2"/>
        <v>ok</v>
      </c>
      <c r="AH24" s="98" t="e">
        <f>#REF!-14</f>
        <v>#REF!</v>
      </c>
      <c r="AI24" s="99" t="e">
        <f t="shared" si="9"/>
        <v>#REF!</v>
      </c>
      <c r="AJ24" s="99">
        <v>41339</v>
      </c>
      <c r="AK24" s="100">
        <v>120</v>
      </c>
      <c r="AL24" s="99">
        <v>41407</v>
      </c>
      <c r="AM24" s="100">
        <v>480</v>
      </c>
      <c r="AN24" s="100"/>
      <c r="AO24" s="100"/>
      <c r="AP24" s="99">
        <v>41423</v>
      </c>
      <c r="AQ24" s="99"/>
      <c r="AR24" s="99"/>
      <c r="AS24" s="99">
        <v>41537</v>
      </c>
      <c r="AT24" s="99">
        <v>41488</v>
      </c>
      <c r="AU24" s="99"/>
      <c r="AV24" s="99"/>
      <c r="AW24" s="99">
        <f>AS24+60</f>
        <v>41597</v>
      </c>
      <c r="AX24" s="101"/>
      <c r="AY24" s="102" t="e">
        <f t="shared" si="1"/>
        <v>#REF!</v>
      </c>
    </row>
    <row r="25" spans="1:51" s="45" customFormat="1" ht="12.75" hidden="1" x14ac:dyDescent="0.25">
      <c r="A25" s="81">
        <v>6</v>
      </c>
      <c r="B25" s="82" t="s">
        <v>55</v>
      </c>
      <c r="C25" s="113" t="s">
        <v>110</v>
      </c>
      <c r="D25" s="84">
        <f>--2</f>
        <v>2</v>
      </c>
      <c r="E25" s="233">
        <v>9</v>
      </c>
      <c r="F25" s="85">
        <v>13</v>
      </c>
      <c r="G25" s="86"/>
      <c r="H25" s="87">
        <v>41609</v>
      </c>
      <c r="I25" s="88">
        <v>41324</v>
      </c>
      <c r="J25" s="89">
        <v>116400</v>
      </c>
      <c r="K25" s="114" t="s">
        <v>105</v>
      </c>
      <c r="L25" s="91" t="s">
        <v>111</v>
      </c>
      <c r="M25" s="91"/>
      <c r="N25" s="91" t="s">
        <v>112</v>
      </c>
      <c r="O25" s="296"/>
      <c r="P25" s="453">
        <v>60</v>
      </c>
      <c r="Q25" s="453">
        <v>1944</v>
      </c>
      <c r="R25" s="454">
        <v>37.75</v>
      </c>
      <c r="S25" s="92">
        <v>122</v>
      </c>
      <c r="T25" s="93">
        <v>10</v>
      </c>
      <c r="U25" s="94">
        <f t="shared" si="0"/>
        <v>8.4128571428571437</v>
      </c>
      <c r="V25" s="95" t="e">
        <f>IF((T25*#REF!/#REF!)&gt;#REF!,"too many rows!",T25*#REF!/#REF!)</f>
        <v>#REF!</v>
      </c>
      <c r="W25" s="96">
        <v>50</v>
      </c>
      <c r="X25" s="96">
        <v>50</v>
      </c>
      <c r="Y25" s="96">
        <v>6</v>
      </c>
      <c r="Z25" s="96">
        <v>1</v>
      </c>
      <c r="AA25" s="85">
        <f t="shared" si="8"/>
        <v>647.14285714285711</v>
      </c>
      <c r="AB25" s="85">
        <f t="shared" si="8"/>
        <v>107.85714285714286</v>
      </c>
      <c r="AC25" s="85"/>
      <c r="AD25" s="85"/>
      <c r="AE25" s="115"/>
      <c r="AF25" s="85"/>
      <c r="AG25" s="80" t="str">
        <f t="shared" si="2"/>
        <v>ok</v>
      </c>
      <c r="AH25" s="98" t="e">
        <f>#REF!-14</f>
        <v>#REF!</v>
      </c>
      <c r="AI25" s="99" t="e">
        <f t="shared" si="9"/>
        <v>#REF!</v>
      </c>
      <c r="AJ25" s="99">
        <v>41339</v>
      </c>
      <c r="AK25" s="100">
        <v>150</v>
      </c>
      <c r="AL25" s="99">
        <v>41407</v>
      </c>
      <c r="AM25" s="100">
        <v>600</v>
      </c>
      <c r="AN25" s="100"/>
      <c r="AO25" s="100"/>
      <c r="AP25" s="99">
        <v>41423</v>
      </c>
      <c r="AQ25" s="99"/>
      <c r="AR25" s="99"/>
      <c r="AS25" s="99">
        <v>41537</v>
      </c>
      <c r="AT25" s="99">
        <v>41488</v>
      </c>
      <c r="AU25" s="99"/>
      <c r="AV25" s="99"/>
      <c r="AW25" s="99">
        <f>AS25+60</f>
        <v>41597</v>
      </c>
      <c r="AX25" s="101"/>
      <c r="AY25" s="102" t="e">
        <f t="shared" si="1"/>
        <v>#REF!</v>
      </c>
    </row>
    <row r="26" spans="1:51" s="45" customFormat="1" ht="12.75" hidden="1" x14ac:dyDescent="0.25">
      <c r="A26" s="81">
        <v>6</v>
      </c>
      <c r="B26" s="82" t="s">
        <v>55</v>
      </c>
      <c r="C26" s="113" t="s">
        <v>83</v>
      </c>
      <c r="D26" s="84">
        <f>--2</f>
        <v>2</v>
      </c>
      <c r="E26" s="233">
        <v>6</v>
      </c>
      <c r="F26" s="85">
        <v>5</v>
      </c>
      <c r="G26" s="86"/>
      <c r="H26" s="87">
        <v>41609</v>
      </c>
      <c r="I26" s="88">
        <v>41324</v>
      </c>
      <c r="J26" s="89">
        <v>116399</v>
      </c>
      <c r="K26" s="114" t="s">
        <v>105</v>
      </c>
      <c r="L26" s="91" t="s">
        <v>70</v>
      </c>
      <c r="M26" s="91"/>
      <c r="N26" s="91" t="s">
        <v>84</v>
      </c>
      <c r="O26" s="296"/>
      <c r="P26" s="453">
        <v>60</v>
      </c>
      <c r="Q26" s="453">
        <v>1944</v>
      </c>
      <c r="R26" s="454">
        <v>37.75</v>
      </c>
      <c r="S26" s="92">
        <v>122</v>
      </c>
      <c r="T26" s="93">
        <v>18</v>
      </c>
      <c r="U26" s="94">
        <f t="shared" si="0"/>
        <v>5.8242857142857138</v>
      </c>
      <c r="V26" s="95" t="e">
        <f>IF((T26*#REF!/#REF!)&gt;#REF!,"too many rows!",T26*#REF!/#REF!)</f>
        <v>#REF!</v>
      </c>
      <c r="W26" s="96">
        <v>50</v>
      </c>
      <c r="X26" s="96">
        <v>50</v>
      </c>
      <c r="Y26" s="96">
        <v>6</v>
      </c>
      <c r="Z26" s="96">
        <v>1</v>
      </c>
      <c r="AA26" s="85">
        <f t="shared" si="8"/>
        <v>1164.8571428571427</v>
      </c>
      <c r="AB26" s="85">
        <f t="shared" si="8"/>
        <v>194.14285714285717</v>
      </c>
      <c r="AC26" s="85"/>
      <c r="AD26" s="85"/>
      <c r="AE26" s="115"/>
      <c r="AF26" s="85"/>
      <c r="AG26" s="80" t="str">
        <f t="shared" si="2"/>
        <v>ok</v>
      </c>
      <c r="AH26" s="98" t="e">
        <f>#REF!-14</f>
        <v>#REF!</v>
      </c>
      <c r="AI26" s="99" t="e">
        <f t="shared" si="9"/>
        <v>#REF!</v>
      </c>
      <c r="AJ26" s="99">
        <v>41339</v>
      </c>
      <c r="AK26" s="100">
        <v>270</v>
      </c>
      <c r="AL26" s="99">
        <v>41407</v>
      </c>
      <c r="AM26" s="100">
        <v>1080</v>
      </c>
      <c r="AN26" s="100"/>
      <c r="AO26" s="100"/>
      <c r="AP26" s="99">
        <v>41423</v>
      </c>
      <c r="AQ26" s="99"/>
      <c r="AR26" s="99"/>
      <c r="AS26" s="99">
        <v>41537</v>
      </c>
      <c r="AT26" s="99">
        <v>41488</v>
      </c>
      <c r="AU26" s="99"/>
      <c r="AV26" s="99"/>
      <c r="AW26" s="99">
        <f>AS26+60</f>
        <v>41597</v>
      </c>
      <c r="AX26" s="101"/>
      <c r="AY26" s="102" t="e">
        <f t="shared" si="1"/>
        <v>#REF!</v>
      </c>
    </row>
    <row r="27" spans="1:51" s="45" customFormat="1" ht="12.75" hidden="1" x14ac:dyDescent="0.25">
      <c r="A27" s="81">
        <v>6</v>
      </c>
      <c r="B27" s="82" t="s">
        <v>55</v>
      </c>
      <c r="C27" s="83" t="s">
        <v>91</v>
      </c>
      <c r="D27" s="84">
        <f>--2</f>
        <v>2</v>
      </c>
      <c r="E27" s="233">
        <v>21</v>
      </c>
      <c r="F27" s="85">
        <v>15</v>
      </c>
      <c r="G27" s="86"/>
      <c r="H27" s="87">
        <v>41609</v>
      </c>
      <c r="I27" s="88">
        <v>41324</v>
      </c>
      <c r="J27" s="89">
        <v>116401</v>
      </c>
      <c r="K27" s="123" t="s">
        <v>105</v>
      </c>
      <c r="L27" s="91" t="s">
        <v>92</v>
      </c>
      <c r="M27" s="91"/>
      <c r="N27" s="91" t="s">
        <v>66</v>
      </c>
      <c r="O27" s="296"/>
      <c r="P27" s="453">
        <v>60</v>
      </c>
      <c r="Q27" s="453">
        <v>1944</v>
      </c>
      <c r="R27" s="454">
        <v>37.75</v>
      </c>
      <c r="S27" s="92">
        <v>122</v>
      </c>
      <c r="T27" s="93">
        <v>22</v>
      </c>
      <c r="U27" s="94">
        <f t="shared" si="0"/>
        <v>21.355714285714281</v>
      </c>
      <c r="V27" s="95" t="e">
        <f>IF((T27*#REF!/#REF!)&gt;#REF!,"too many rows!",T27*#REF!/#REF!)</f>
        <v>#REF!</v>
      </c>
      <c r="W27" s="96">
        <v>50</v>
      </c>
      <c r="X27" s="96">
        <v>50</v>
      </c>
      <c r="Y27" s="96">
        <v>6</v>
      </c>
      <c r="Z27" s="96">
        <v>1</v>
      </c>
      <c r="AA27" s="85">
        <f t="shared" si="8"/>
        <v>1423.7142857142856</v>
      </c>
      <c r="AB27" s="85">
        <f t="shared" si="8"/>
        <v>237.28571428571431</v>
      </c>
      <c r="AC27" s="85"/>
      <c r="AD27" s="85"/>
      <c r="AE27" s="97">
        <f t="shared" ref="AE27:AE74" si="10">IF(G27=0,AA27*1.15,IF(OR(G27=50%,G27=100%),AA27*1.15/G27,"check MS"))</f>
        <v>1637.2714285714283</v>
      </c>
      <c r="AF27" s="104">
        <f t="shared" ref="AF27:AF45" si="11">AB27*1.15</f>
        <v>272.87857142857143</v>
      </c>
      <c r="AG27" s="80" t="str">
        <f t="shared" si="2"/>
        <v>ok</v>
      </c>
      <c r="AH27" s="98" t="e">
        <f>#REF!-14</f>
        <v>#REF!</v>
      </c>
      <c r="AI27" s="99" t="e">
        <f t="shared" si="9"/>
        <v>#REF!</v>
      </c>
      <c r="AJ27" s="99">
        <v>41339</v>
      </c>
      <c r="AK27" s="100">
        <v>330</v>
      </c>
      <c r="AL27" s="99">
        <v>41407</v>
      </c>
      <c r="AM27" s="100">
        <v>1320</v>
      </c>
      <c r="AN27" s="100"/>
      <c r="AO27" s="100"/>
      <c r="AP27" s="99">
        <v>41423</v>
      </c>
      <c r="AQ27" s="99"/>
      <c r="AR27" s="99"/>
      <c r="AS27" s="99">
        <v>41537</v>
      </c>
      <c r="AT27" s="99">
        <v>41488</v>
      </c>
      <c r="AU27" s="99"/>
      <c r="AV27" s="99"/>
      <c r="AW27" s="99">
        <f>AS27+60</f>
        <v>41597</v>
      </c>
      <c r="AX27" s="101"/>
      <c r="AY27" s="102" t="e">
        <f t="shared" si="1"/>
        <v>#REF!</v>
      </c>
    </row>
    <row r="28" spans="1:51" s="71" customFormat="1" hidden="1" x14ac:dyDescent="0.25">
      <c r="A28" s="46">
        <v>6</v>
      </c>
      <c r="B28" s="47" t="s">
        <v>47</v>
      </c>
      <c r="C28" s="124" t="s">
        <v>113</v>
      </c>
      <c r="D28" s="125"/>
      <c r="E28" s="233">
        <v>12</v>
      </c>
      <c r="F28" s="126">
        <v>8</v>
      </c>
      <c r="G28" s="51"/>
      <c r="H28" s="52">
        <v>41730</v>
      </c>
      <c r="I28" s="53">
        <v>41404</v>
      </c>
      <c r="J28" s="54">
        <v>117054</v>
      </c>
      <c r="K28" s="122" t="s">
        <v>114</v>
      </c>
      <c r="L28" s="56" t="s">
        <v>115</v>
      </c>
      <c r="M28" s="56"/>
      <c r="N28" s="56" t="s">
        <v>78</v>
      </c>
      <c r="O28" s="78"/>
      <c r="P28" s="419">
        <v>60</v>
      </c>
      <c r="Q28" s="419">
        <v>1944</v>
      </c>
      <c r="R28" s="420">
        <v>37.75</v>
      </c>
      <c r="S28" s="58">
        <v>123</v>
      </c>
      <c r="T28" s="107">
        <v>22</v>
      </c>
      <c r="U28" s="60">
        <f>F28*AA28/1000</f>
        <v>11.389714285714284</v>
      </c>
      <c r="V28" s="61" t="e">
        <f>IF((T28*#REF!/#REF!)&gt;#REF!,"too many rows!",T28*#REF!/#REF!)</f>
        <v>#REF!</v>
      </c>
      <c r="W28" s="62">
        <v>50</v>
      </c>
      <c r="X28" s="62">
        <v>50</v>
      </c>
      <c r="Y28" s="62">
        <v>6</v>
      </c>
      <c r="Z28" s="62">
        <v>1</v>
      </c>
      <c r="AA28" s="50">
        <f t="shared" si="8"/>
        <v>1423.7142857142856</v>
      </c>
      <c r="AB28" s="50">
        <f t="shared" si="8"/>
        <v>237.28571428571431</v>
      </c>
      <c r="AC28" s="50"/>
      <c r="AD28" s="50"/>
      <c r="AE28" s="79">
        <f t="shared" si="10"/>
        <v>1637.2714285714283</v>
      </c>
      <c r="AF28" s="50">
        <f t="shared" si="11"/>
        <v>272.87857142857143</v>
      </c>
      <c r="AG28" s="80" t="str">
        <f t="shared" si="2"/>
        <v>ok</v>
      </c>
      <c r="AH28" s="108">
        <v>41445</v>
      </c>
      <c r="AI28" s="65">
        <f t="shared" si="9"/>
        <v>41459</v>
      </c>
      <c r="AJ28" s="65">
        <v>41482</v>
      </c>
      <c r="AK28" s="66">
        <f>22*15</f>
        <v>330</v>
      </c>
      <c r="AL28" s="109">
        <v>41500</v>
      </c>
      <c r="AM28" s="66">
        <v>1320</v>
      </c>
      <c r="AN28" s="66"/>
      <c r="AO28" s="66"/>
      <c r="AP28" s="65">
        <v>41540</v>
      </c>
      <c r="AQ28" s="65"/>
      <c r="AR28" s="65"/>
      <c r="AS28" s="65">
        <v>41629</v>
      </c>
      <c r="AT28" s="65">
        <v>41610</v>
      </c>
      <c r="AU28" s="65"/>
      <c r="AV28" s="65"/>
      <c r="AW28" s="65">
        <v>41705</v>
      </c>
      <c r="AX28" s="67"/>
      <c r="AY28" s="68">
        <f t="shared" si="1"/>
        <v>260</v>
      </c>
    </row>
    <row r="29" spans="1:51" s="71" customFormat="1" hidden="1" x14ac:dyDescent="0.25">
      <c r="A29" s="46">
        <v>6</v>
      </c>
      <c r="B29" s="47" t="s">
        <v>47</v>
      </c>
      <c r="C29" s="124" t="s">
        <v>116</v>
      </c>
      <c r="D29" s="125"/>
      <c r="E29" s="233">
        <v>5</v>
      </c>
      <c r="F29" s="126">
        <v>12</v>
      </c>
      <c r="G29" s="51"/>
      <c r="H29" s="52">
        <v>41730</v>
      </c>
      <c r="I29" s="53">
        <v>41404</v>
      </c>
      <c r="J29" s="54">
        <v>117055</v>
      </c>
      <c r="K29" s="122" t="s">
        <v>114</v>
      </c>
      <c r="L29" s="56" t="s">
        <v>117</v>
      </c>
      <c r="M29" s="56"/>
      <c r="N29" s="56" t="s">
        <v>118</v>
      </c>
      <c r="O29" s="78"/>
      <c r="P29" s="419">
        <v>60</v>
      </c>
      <c r="Q29" s="419">
        <v>1944</v>
      </c>
      <c r="R29" s="420">
        <v>37.75</v>
      </c>
      <c r="S29" s="58">
        <v>123</v>
      </c>
      <c r="T29" s="107">
        <v>6</v>
      </c>
      <c r="U29" s="60">
        <f>F29*AA29/1000</f>
        <v>4.6594285714285704</v>
      </c>
      <c r="V29" s="61" t="e">
        <f>IF((T29*#REF!/#REF!)&gt;#REF!,"too many rows!",T29*#REF!/#REF!)</f>
        <v>#REF!</v>
      </c>
      <c r="W29" s="62">
        <v>50</v>
      </c>
      <c r="X29" s="62">
        <v>50</v>
      </c>
      <c r="Y29" s="62">
        <v>6</v>
      </c>
      <c r="Z29" s="62">
        <v>1</v>
      </c>
      <c r="AA29" s="50">
        <f t="shared" si="8"/>
        <v>388.28571428571422</v>
      </c>
      <c r="AB29" s="50">
        <f t="shared" si="8"/>
        <v>64.714285714285722</v>
      </c>
      <c r="AC29" s="50"/>
      <c r="AD29" s="50"/>
      <c r="AE29" s="79">
        <f t="shared" si="10"/>
        <v>446.5285714285713</v>
      </c>
      <c r="AF29" s="50">
        <f t="shared" si="11"/>
        <v>74.421428571428578</v>
      </c>
      <c r="AG29" s="80" t="str">
        <f t="shared" si="2"/>
        <v>ok</v>
      </c>
      <c r="AH29" s="108">
        <v>41445</v>
      </c>
      <c r="AI29" s="65">
        <f t="shared" si="9"/>
        <v>41459</v>
      </c>
      <c r="AJ29" s="65">
        <v>41482</v>
      </c>
      <c r="AK29" s="66">
        <f>6*15</f>
        <v>90</v>
      </c>
      <c r="AL29" s="109">
        <v>41500</v>
      </c>
      <c r="AM29" s="66">
        <v>360</v>
      </c>
      <c r="AN29" s="66"/>
      <c r="AO29" s="66"/>
      <c r="AP29" s="65">
        <v>41540</v>
      </c>
      <c r="AQ29" s="65"/>
      <c r="AR29" s="65"/>
      <c r="AS29" s="65">
        <v>41629</v>
      </c>
      <c r="AT29" s="65">
        <v>41610</v>
      </c>
      <c r="AU29" s="65"/>
      <c r="AV29" s="65"/>
      <c r="AW29" s="65">
        <v>41705</v>
      </c>
      <c r="AX29" s="67"/>
      <c r="AY29" s="68">
        <f t="shared" si="1"/>
        <v>260</v>
      </c>
    </row>
    <row r="30" spans="1:51" s="71" customFormat="1" hidden="1" x14ac:dyDescent="0.25">
      <c r="A30" s="46">
        <v>6</v>
      </c>
      <c r="B30" s="47" t="s">
        <v>47</v>
      </c>
      <c r="C30" s="124" t="s">
        <v>119</v>
      </c>
      <c r="D30" s="125"/>
      <c r="E30" s="233">
        <v>15</v>
      </c>
      <c r="F30" s="126">
        <v>15</v>
      </c>
      <c r="G30" s="51">
        <v>0.03</v>
      </c>
      <c r="H30" s="52">
        <v>41730</v>
      </c>
      <c r="I30" s="53">
        <v>41404</v>
      </c>
      <c r="J30" s="54">
        <v>117056</v>
      </c>
      <c r="K30" s="122" t="s">
        <v>114</v>
      </c>
      <c r="L30" s="56" t="s">
        <v>120</v>
      </c>
      <c r="M30" s="56"/>
      <c r="N30" s="56" t="s">
        <v>121</v>
      </c>
      <c r="O30" s="78"/>
      <c r="P30" s="419">
        <v>60</v>
      </c>
      <c r="Q30" s="419">
        <v>1944</v>
      </c>
      <c r="R30" s="420">
        <v>37.75</v>
      </c>
      <c r="S30" s="58">
        <v>123</v>
      </c>
      <c r="T30" s="107">
        <v>16</v>
      </c>
      <c r="U30" s="60">
        <f>F30*AA30/1000</f>
        <v>15.53142857142857</v>
      </c>
      <c r="V30" s="61" t="e">
        <f>IF((T30*#REF!/#REF!)&gt;#REF!,"too many rows!",T30*#REF!/#REF!)</f>
        <v>#REF!</v>
      </c>
      <c r="W30" s="62">
        <v>50</v>
      </c>
      <c r="X30" s="62">
        <v>50</v>
      </c>
      <c r="Y30" s="62">
        <v>6</v>
      </c>
      <c r="Z30" s="62">
        <v>1</v>
      </c>
      <c r="AA30" s="50">
        <f t="shared" si="8"/>
        <v>1035.4285714285713</v>
      </c>
      <c r="AB30" s="50">
        <f t="shared" si="8"/>
        <v>172.57142857142858</v>
      </c>
      <c r="AC30" s="50"/>
      <c r="AD30" s="50"/>
      <c r="AE30" s="79" t="str">
        <f t="shared" si="10"/>
        <v>check MS</v>
      </c>
      <c r="AF30" s="50">
        <f t="shared" si="11"/>
        <v>198.45714285714286</v>
      </c>
      <c r="AG30" s="80" t="str">
        <f t="shared" si="2"/>
        <v>ok</v>
      </c>
      <c r="AH30" s="108">
        <v>41445</v>
      </c>
      <c r="AI30" s="65">
        <f t="shared" si="9"/>
        <v>41459</v>
      </c>
      <c r="AJ30" s="65">
        <v>41482</v>
      </c>
      <c r="AK30" s="66">
        <f>16*15</f>
        <v>240</v>
      </c>
      <c r="AL30" s="109">
        <v>41500</v>
      </c>
      <c r="AM30" s="66">
        <v>960</v>
      </c>
      <c r="AN30" s="66"/>
      <c r="AO30" s="66"/>
      <c r="AP30" s="65">
        <v>41541</v>
      </c>
      <c r="AQ30" s="65"/>
      <c r="AR30" s="65"/>
      <c r="AS30" s="65">
        <v>41629</v>
      </c>
      <c r="AT30" s="65">
        <v>41610</v>
      </c>
      <c r="AU30" s="65"/>
      <c r="AV30" s="65"/>
      <c r="AW30" s="65">
        <v>41705</v>
      </c>
      <c r="AX30" s="67"/>
      <c r="AY30" s="68">
        <f t="shared" si="1"/>
        <v>260</v>
      </c>
    </row>
    <row r="31" spans="1:51" s="71" customFormat="1" hidden="1" x14ac:dyDescent="0.25">
      <c r="A31" s="46">
        <v>6</v>
      </c>
      <c r="B31" s="47" t="s">
        <v>47</v>
      </c>
      <c r="C31" s="124" t="s">
        <v>48</v>
      </c>
      <c r="D31" s="125">
        <v>5</v>
      </c>
      <c r="E31" s="233">
        <v>10</v>
      </c>
      <c r="F31" s="126">
        <v>15</v>
      </c>
      <c r="G31" s="51"/>
      <c r="H31" s="52">
        <v>41730</v>
      </c>
      <c r="I31" s="53">
        <v>41404</v>
      </c>
      <c r="J31" s="54">
        <v>117057</v>
      </c>
      <c r="K31" s="122" t="s">
        <v>114</v>
      </c>
      <c r="L31" s="56" t="s">
        <v>50</v>
      </c>
      <c r="M31" s="56"/>
      <c r="N31" s="56" t="s">
        <v>51</v>
      </c>
      <c r="O31" s="78"/>
      <c r="P31" s="419">
        <v>60</v>
      </c>
      <c r="Q31" s="419">
        <v>1944</v>
      </c>
      <c r="R31" s="420">
        <v>37.75</v>
      </c>
      <c r="S31" s="58">
        <v>123</v>
      </c>
      <c r="T31" s="107">
        <v>10</v>
      </c>
      <c r="U31" s="60">
        <f>F31*AA31/1000</f>
        <v>9.7071428571428573</v>
      </c>
      <c r="V31" s="61" t="e">
        <f>IF((T31*#REF!/#REF!)&gt;#REF!,"too many rows!",T31*#REF!/#REF!)</f>
        <v>#REF!</v>
      </c>
      <c r="W31" s="62">
        <v>50</v>
      </c>
      <c r="X31" s="62">
        <v>50</v>
      </c>
      <c r="Y31" s="62">
        <v>6</v>
      </c>
      <c r="Z31" s="62">
        <v>1</v>
      </c>
      <c r="AA31" s="50">
        <f t="shared" si="8"/>
        <v>647.14285714285711</v>
      </c>
      <c r="AB31" s="50">
        <f t="shared" si="8"/>
        <v>107.85714285714286</v>
      </c>
      <c r="AC31" s="50"/>
      <c r="AD31" s="50"/>
      <c r="AE31" s="79">
        <f t="shared" si="10"/>
        <v>744.21428571428567</v>
      </c>
      <c r="AF31" s="50">
        <f t="shared" si="11"/>
        <v>124.03571428571428</v>
      </c>
      <c r="AG31" s="80" t="str">
        <f t="shared" si="2"/>
        <v>ok</v>
      </c>
      <c r="AH31" s="108">
        <v>41445</v>
      </c>
      <c r="AI31" s="65">
        <f t="shared" si="9"/>
        <v>41459</v>
      </c>
      <c r="AJ31" s="65">
        <v>41482</v>
      </c>
      <c r="AK31" s="66">
        <f>10*15</f>
        <v>150</v>
      </c>
      <c r="AL31" s="109">
        <v>41500</v>
      </c>
      <c r="AM31" s="66">
        <v>600</v>
      </c>
      <c r="AN31" s="66"/>
      <c r="AO31" s="66"/>
      <c r="AP31" s="65">
        <v>41541</v>
      </c>
      <c r="AQ31" s="65"/>
      <c r="AR31" s="65"/>
      <c r="AS31" s="65">
        <v>41629</v>
      </c>
      <c r="AT31" s="65">
        <v>41610</v>
      </c>
      <c r="AU31" s="65"/>
      <c r="AV31" s="65"/>
      <c r="AW31" s="65">
        <v>41705</v>
      </c>
      <c r="AX31" s="67"/>
      <c r="AY31" s="68">
        <f t="shared" si="1"/>
        <v>260</v>
      </c>
    </row>
    <row r="32" spans="1:51" s="71" customFormat="1" hidden="1" x14ac:dyDescent="0.25">
      <c r="A32" s="46">
        <v>6</v>
      </c>
      <c r="B32" s="47" t="s">
        <v>47</v>
      </c>
      <c r="C32" s="124" t="s">
        <v>122</v>
      </c>
      <c r="D32" s="125"/>
      <c r="E32" s="233">
        <v>5</v>
      </c>
      <c r="F32" s="126">
        <v>12</v>
      </c>
      <c r="G32" s="51">
        <v>0.5</v>
      </c>
      <c r="H32" s="52">
        <v>41730</v>
      </c>
      <c r="I32" s="53">
        <v>41404</v>
      </c>
      <c r="J32" s="54">
        <v>117058</v>
      </c>
      <c r="K32" s="122" t="s">
        <v>114</v>
      </c>
      <c r="L32" s="56" t="s">
        <v>123</v>
      </c>
      <c r="M32" s="56"/>
      <c r="N32" s="56" t="s">
        <v>124</v>
      </c>
      <c r="O32" s="78"/>
      <c r="P32" s="419">
        <v>60</v>
      </c>
      <c r="Q32" s="419">
        <v>1944</v>
      </c>
      <c r="R32" s="420">
        <v>37.75</v>
      </c>
      <c r="S32" s="58">
        <v>123</v>
      </c>
      <c r="T32" s="107">
        <v>6</v>
      </c>
      <c r="U32" s="60">
        <f t="shared" si="0"/>
        <v>4.6594285714285704</v>
      </c>
      <c r="V32" s="61" t="e">
        <f>IF((T32*#REF!/#REF!)&gt;#REF!,"too many rows!",T32*#REF!/#REF!)</f>
        <v>#REF!</v>
      </c>
      <c r="W32" s="62">
        <v>50</v>
      </c>
      <c r="X32" s="62">
        <v>50</v>
      </c>
      <c r="Y32" s="62">
        <v>6</v>
      </c>
      <c r="Z32" s="62">
        <v>1</v>
      </c>
      <c r="AA32" s="50">
        <f t="shared" si="8"/>
        <v>388.28571428571422</v>
      </c>
      <c r="AB32" s="50">
        <f t="shared" si="8"/>
        <v>64.714285714285722</v>
      </c>
      <c r="AC32" s="50"/>
      <c r="AD32" s="50"/>
      <c r="AE32" s="79">
        <f t="shared" si="10"/>
        <v>893.05714285714259</v>
      </c>
      <c r="AF32" s="50">
        <f t="shared" si="11"/>
        <v>74.421428571428578</v>
      </c>
      <c r="AG32" s="80" t="str">
        <f t="shared" si="2"/>
        <v>ok</v>
      </c>
      <c r="AH32" s="108">
        <v>41445</v>
      </c>
      <c r="AI32" s="65">
        <f t="shared" si="9"/>
        <v>41459</v>
      </c>
      <c r="AJ32" s="65">
        <v>41482</v>
      </c>
      <c r="AK32" s="66">
        <f>6*15</f>
        <v>90</v>
      </c>
      <c r="AL32" s="109">
        <v>41500</v>
      </c>
      <c r="AM32" s="66">
        <v>360</v>
      </c>
      <c r="AN32" s="66"/>
      <c r="AO32" s="66"/>
      <c r="AP32" s="65">
        <v>41537</v>
      </c>
      <c r="AQ32" s="65"/>
      <c r="AR32" s="65"/>
      <c r="AS32" s="65">
        <v>41629</v>
      </c>
      <c r="AT32" s="65">
        <v>41610</v>
      </c>
      <c r="AU32" s="65"/>
      <c r="AV32" s="65"/>
      <c r="AW32" s="65">
        <v>41705</v>
      </c>
      <c r="AX32" s="67"/>
      <c r="AY32" s="68">
        <f t="shared" si="1"/>
        <v>260</v>
      </c>
    </row>
    <row r="33" spans="1:51" s="45" customFormat="1" hidden="1" x14ac:dyDescent="0.25">
      <c r="A33" s="81">
        <v>6</v>
      </c>
      <c r="B33" s="82" t="s">
        <v>55</v>
      </c>
      <c r="C33" s="127" t="s">
        <v>125</v>
      </c>
      <c r="D33" s="84"/>
      <c r="E33" s="233">
        <v>3</v>
      </c>
      <c r="F33" s="127">
        <v>10</v>
      </c>
      <c r="G33" s="86"/>
      <c r="H33" s="87">
        <v>41699</v>
      </c>
      <c r="I33" s="88">
        <v>41383</v>
      </c>
      <c r="J33" s="89">
        <v>116987</v>
      </c>
      <c r="K33" s="114" t="s">
        <v>69</v>
      </c>
      <c r="L33" s="91" t="s">
        <v>126</v>
      </c>
      <c r="M33" s="91"/>
      <c r="N33" s="91" t="s">
        <v>127</v>
      </c>
      <c r="O33" s="296"/>
      <c r="P33" s="453">
        <v>60</v>
      </c>
      <c r="Q33" s="453">
        <v>1944</v>
      </c>
      <c r="R33" s="454">
        <v>37.75</v>
      </c>
      <c r="S33" s="92">
        <v>124</v>
      </c>
      <c r="T33" s="93">
        <v>4</v>
      </c>
      <c r="U33" s="94">
        <f t="shared" si="0"/>
        <v>2.5885714285714285</v>
      </c>
      <c r="V33" s="95" t="e">
        <f>IF((T33*#REF!/#REF!)&gt;#REF!,"too many rows!",T33*#REF!/#REF!)</f>
        <v>#REF!</v>
      </c>
      <c r="W33" s="96">
        <v>50</v>
      </c>
      <c r="X33" s="96">
        <v>50</v>
      </c>
      <c r="Y33" s="96">
        <v>6</v>
      </c>
      <c r="Z33" s="96">
        <v>1</v>
      </c>
      <c r="AA33" s="85">
        <f t="shared" si="8"/>
        <v>258.85714285714283</v>
      </c>
      <c r="AB33" s="85">
        <f t="shared" si="8"/>
        <v>43.142857142857146</v>
      </c>
      <c r="AC33" s="85"/>
      <c r="AD33" s="85"/>
      <c r="AE33" s="97">
        <f t="shared" si="10"/>
        <v>297.68571428571425</v>
      </c>
      <c r="AF33" s="104">
        <f t="shared" si="11"/>
        <v>49.614285714285714</v>
      </c>
      <c r="AG33" s="80" t="str">
        <f t="shared" si="2"/>
        <v>ok</v>
      </c>
      <c r="AH33" s="116">
        <v>41424</v>
      </c>
      <c r="AI33" s="99">
        <f t="shared" si="9"/>
        <v>41438</v>
      </c>
      <c r="AJ33" s="99">
        <v>41461</v>
      </c>
      <c r="AK33" s="100">
        <v>60</v>
      </c>
      <c r="AL33" s="99">
        <v>41472</v>
      </c>
      <c r="AM33" s="100">
        <v>240</v>
      </c>
      <c r="AN33" s="100"/>
      <c r="AO33" s="100"/>
      <c r="AP33" s="99">
        <v>41485</v>
      </c>
      <c r="AQ33" s="99"/>
      <c r="AR33" s="99"/>
      <c r="AS33" s="99">
        <v>41599</v>
      </c>
      <c r="AT33" s="99">
        <v>41536</v>
      </c>
      <c r="AU33" s="99"/>
      <c r="AV33" s="99"/>
      <c r="AW33" s="99">
        <v>41643</v>
      </c>
      <c r="AX33" s="101"/>
      <c r="AY33" s="102">
        <f t="shared" si="1"/>
        <v>219</v>
      </c>
    </row>
    <row r="34" spans="1:51" s="45" customFormat="1" hidden="1" x14ac:dyDescent="0.25">
      <c r="A34" s="81">
        <v>6</v>
      </c>
      <c r="B34" s="82" t="s">
        <v>55</v>
      </c>
      <c r="C34" s="127" t="s">
        <v>128</v>
      </c>
      <c r="D34" s="84"/>
      <c r="E34" s="233">
        <v>2</v>
      </c>
      <c r="F34" s="127">
        <v>7</v>
      </c>
      <c r="G34" s="86"/>
      <c r="H34" s="87">
        <v>41699</v>
      </c>
      <c r="I34" s="88">
        <v>41383</v>
      </c>
      <c r="J34" s="89">
        <v>116988</v>
      </c>
      <c r="K34" s="114" t="s">
        <v>69</v>
      </c>
      <c r="L34" s="91" t="s">
        <v>129</v>
      </c>
      <c r="M34" s="91"/>
      <c r="N34" s="91" t="s">
        <v>130</v>
      </c>
      <c r="O34" s="296"/>
      <c r="P34" s="453">
        <v>60</v>
      </c>
      <c r="Q34" s="453">
        <v>1944</v>
      </c>
      <c r="R34" s="454">
        <v>37.75</v>
      </c>
      <c r="S34" s="92">
        <v>124</v>
      </c>
      <c r="T34" s="93">
        <v>4</v>
      </c>
      <c r="U34" s="94">
        <f t="shared" si="0"/>
        <v>1.8119999999999998</v>
      </c>
      <c r="V34" s="95" t="e">
        <f>IF((T34*#REF!/#REF!)&gt;#REF!,"too many rows!",T34*#REF!/#REF!)</f>
        <v>#REF!</v>
      </c>
      <c r="W34" s="96">
        <v>50</v>
      </c>
      <c r="X34" s="96">
        <v>50</v>
      </c>
      <c r="Y34" s="96">
        <v>6</v>
      </c>
      <c r="Z34" s="96">
        <v>1</v>
      </c>
      <c r="AA34" s="85">
        <f t="shared" si="8"/>
        <v>258.85714285714283</v>
      </c>
      <c r="AB34" s="85">
        <f t="shared" si="8"/>
        <v>43.142857142857146</v>
      </c>
      <c r="AC34" s="85"/>
      <c r="AD34" s="85"/>
      <c r="AE34" s="97">
        <f t="shared" si="10"/>
        <v>297.68571428571425</v>
      </c>
      <c r="AF34" s="104">
        <f t="shared" si="11"/>
        <v>49.614285714285714</v>
      </c>
      <c r="AG34" s="80" t="str">
        <f t="shared" si="2"/>
        <v>ok</v>
      </c>
      <c r="AH34" s="116">
        <v>41424</v>
      </c>
      <c r="AI34" s="99">
        <f t="shared" si="9"/>
        <v>41438</v>
      </c>
      <c r="AJ34" s="99">
        <v>41461</v>
      </c>
      <c r="AK34" s="100">
        <v>60</v>
      </c>
      <c r="AL34" s="99">
        <v>41472</v>
      </c>
      <c r="AM34" s="100">
        <v>240</v>
      </c>
      <c r="AN34" s="100"/>
      <c r="AO34" s="100"/>
      <c r="AP34" s="99">
        <v>41485</v>
      </c>
      <c r="AQ34" s="99"/>
      <c r="AR34" s="99"/>
      <c r="AS34" s="99">
        <v>41612</v>
      </c>
      <c r="AT34" s="99">
        <v>41549</v>
      </c>
      <c r="AU34" s="99"/>
      <c r="AV34" s="99"/>
      <c r="AW34" s="99">
        <v>41649</v>
      </c>
      <c r="AX34" s="101"/>
      <c r="AY34" s="102">
        <f t="shared" si="1"/>
        <v>225</v>
      </c>
    </row>
    <row r="35" spans="1:51" s="45" customFormat="1" hidden="1" x14ac:dyDescent="0.25">
      <c r="A35" s="81">
        <v>6</v>
      </c>
      <c r="B35" s="82" t="s">
        <v>55</v>
      </c>
      <c r="C35" s="127" t="s">
        <v>131</v>
      </c>
      <c r="D35" s="84"/>
      <c r="E35" s="233">
        <v>3</v>
      </c>
      <c r="F35" s="127">
        <v>16</v>
      </c>
      <c r="G35" s="86"/>
      <c r="H35" s="87">
        <v>41699</v>
      </c>
      <c r="I35" s="88">
        <v>41383</v>
      </c>
      <c r="J35" s="89">
        <v>116989</v>
      </c>
      <c r="K35" s="114" t="s">
        <v>69</v>
      </c>
      <c r="L35" s="91" t="s">
        <v>132</v>
      </c>
      <c r="M35" s="91"/>
      <c r="N35" s="91" t="s">
        <v>133</v>
      </c>
      <c r="O35" s="296"/>
      <c r="P35" s="453">
        <v>60</v>
      </c>
      <c r="Q35" s="453">
        <v>1944</v>
      </c>
      <c r="R35" s="454">
        <v>37.75</v>
      </c>
      <c r="S35" s="92">
        <v>124</v>
      </c>
      <c r="T35" s="93">
        <v>4</v>
      </c>
      <c r="U35" s="94">
        <f t="shared" si="0"/>
        <v>4.1417142857142855</v>
      </c>
      <c r="V35" s="95" t="e">
        <f>IF((T35*#REF!/#REF!)&gt;#REF!,"too many rows!",T35*#REF!/#REF!)</f>
        <v>#REF!</v>
      </c>
      <c r="W35" s="96">
        <v>50</v>
      </c>
      <c r="X35" s="96">
        <v>50</v>
      </c>
      <c r="Y35" s="96">
        <v>6</v>
      </c>
      <c r="Z35" s="96">
        <v>1</v>
      </c>
      <c r="AA35" s="85">
        <f t="shared" si="8"/>
        <v>258.85714285714283</v>
      </c>
      <c r="AB35" s="85">
        <f t="shared" si="8"/>
        <v>43.142857142857146</v>
      </c>
      <c r="AC35" s="85"/>
      <c r="AD35" s="85"/>
      <c r="AE35" s="97">
        <f t="shared" si="10"/>
        <v>297.68571428571425</v>
      </c>
      <c r="AF35" s="104">
        <f t="shared" si="11"/>
        <v>49.614285714285714</v>
      </c>
      <c r="AG35" s="80" t="str">
        <f t="shared" si="2"/>
        <v>ok</v>
      </c>
      <c r="AH35" s="116">
        <v>41424</v>
      </c>
      <c r="AI35" s="99">
        <f t="shared" si="9"/>
        <v>41438</v>
      </c>
      <c r="AJ35" s="99">
        <v>41461</v>
      </c>
      <c r="AK35" s="100">
        <v>60</v>
      </c>
      <c r="AL35" s="99">
        <v>41472</v>
      </c>
      <c r="AM35" s="100">
        <v>240</v>
      </c>
      <c r="AN35" s="100"/>
      <c r="AO35" s="100"/>
      <c r="AP35" s="99">
        <v>41881</v>
      </c>
      <c r="AQ35" s="99"/>
      <c r="AR35" s="99"/>
      <c r="AS35" s="99">
        <v>41570</v>
      </c>
      <c r="AT35" s="99">
        <v>41534</v>
      </c>
      <c r="AU35" s="99"/>
      <c r="AV35" s="99"/>
      <c r="AW35" s="99">
        <v>41622</v>
      </c>
      <c r="AX35" s="101"/>
      <c r="AY35" s="102">
        <f t="shared" si="1"/>
        <v>198</v>
      </c>
    </row>
    <row r="36" spans="1:51" s="45" customFormat="1" hidden="1" x14ac:dyDescent="0.25">
      <c r="A36" s="81">
        <v>6</v>
      </c>
      <c r="B36" s="82" t="s">
        <v>55</v>
      </c>
      <c r="C36" s="127" t="s">
        <v>134</v>
      </c>
      <c r="D36" s="84"/>
      <c r="E36" s="233">
        <v>4</v>
      </c>
      <c r="F36" s="127">
        <v>6</v>
      </c>
      <c r="G36" s="86"/>
      <c r="H36" s="87">
        <v>41699</v>
      </c>
      <c r="I36" s="88">
        <v>41383</v>
      </c>
      <c r="J36" s="89">
        <v>116990</v>
      </c>
      <c r="K36" s="114" t="s">
        <v>114</v>
      </c>
      <c r="L36" s="91" t="s">
        <v>135</v>
      </c>
      <c r="M36" s="91"/>
      <c r="N36" s="91" t="s">
        <v>136</v>
      </c>
      <c r="O36" s="296"/>
      <c r="P36" s="453">
        <v>60</v>
      </c>
      <c r="Q36" s="453">
        <v>1944</v>
      </c>
      <c r="R36" s="454">
        <v>37.75</v>
      </c>
      <c r="S36" s="92">
        <v>124</v>
      </c>
      <c r="T36" s="93">
        <v>8</v>
      </c>
      <c r="U36" s="94">
        <f t="shared" si="0"/>
        <v>3.1062857142857139</v>
      </c>
      <c r="V36" s="95" t="e">
        <f>IF((T36*#REF!/#REF!)&gt;#REF!,"too many rows!",T36*#REF!/#REF!)</f>
        <v>#REF!</v>
      </c>
      <c r="W36" s="96">
        <v>50</v>
      </c>
      <c r="X36" s="96">
        <v>50</v>
      </c>
      <c r="Y36" s="96">
        <v>6</v>
      </c>
      <c r="Z36" s="96">
        <v>1</v>
      </c>
      <c r="AA36" s="85">
        <f t="shared" si="8"/>
        <v>517.71428571428567</v>
      </c>
      <c r="AB36" s="85">
        <f t="shared" si="8"/>
        <v>86.285714285714292</v>
      </c>
      <c r="AC36" s="85"/>
      <c r="AD36" s="85"/>
      <c r="AE36" s="97">
        <f t="shared" si="10"/>
        <v>595.37142857142851</v>
      </c>
      <c r="AF36" s="104">
        <f t="shared" si="11"/>
        <v>99.228571428571428</v>
      </c>
      <c r="AG36" s="80" t="str">
        <f t="shared" si="2"/>
        <v>ok</v>
      </c>
      <c r="AH36" s="116">
        <v>41445</v>
      </c>
      <c r="AI36" s="99">
        <f t="shared" si="9"/>
        <v>41459</v>
      </c>
      <c r="AJ36" s="99">
        <v>41477</v>
      </c>
      <c r="AK36" s="100">
        <f>8*15</f>
        <v>120</v>
      </c>
      <c r="AL36" s="99">
        <v>41486</v>
      </c>
      <c r="AM36" s="100">
        <v>480</v>
      </c>
      <c r="AN36" s="100"/>
      <c r="AO36" s="100"/>
      <c r="AP36" s="99">
        <v>41881</v>
      </c>
      <c r="AQ36" s="99"/>
      <c r="AR36" s="99"/>
      <c r="AS36" s="99">
        <v>41570</v>
      </c>
      <c r="AT36" s="99">
        <v>41556</v>
      </c>
      <c r="AU36" s="99"/>
      <c r="AV36" s="99"/>
      <c r="AW36" s="99">
        <v>41627</v>
      </c>
      <c r="AX36" s="101"/>
      <c r="AY36" s="102">
        <f t="shared" si="1"/>
        <v>182</v>
      </c>
    </row>
    <row r="37" spans="1:51" s="45" customFormat="1" hidden="1" x14ac:dyDescent="0.25">
      <c r="A37" s="81">
        <v>6</v>
      </c>
      <c r="B37" s="82" t="s">
        <v>55</v>
      </c>
      <c r="C37" s="113" t="s">
        <v>137</v>
      </c>
      <c r="D37" s="84"/>
      <c r="E37" s="233">
        <v>6</v>
      </c>
      <c r="F37" s="85">
        <v>8</v>
      </c>
      <c r="G37" s="86"/>
      <c r="H37" s="87">
        <v>41760</v>
      </c>
      <c r="I37" s="88">
        <v>41423</v>
      </c>
      <c r="J37" s="89">
        <v>117214</v>
      </c>
      <c r="K37" s="114" t="s">
        <v>114</v>
      </c>
      <c r="L37" s="91" t="s">
        <v>138</v>
      </c>
      <c r="M37" s="91"/>
      <c r="N37" s="91" t="s">
        <v>139</v>
      </c>
      <c r="O37" s="296"/>
      <c r="P37" s="453">
        <v>60</v>
      </c>
      <c r="Q37" s="453">
        <v>1944</v>
      </c>
      <c r="R37" s="454">
        <v>37.75</v>
      </c>
      <c r="S37" s="92">
        <v>124</v>
      </c>
      <c r="T37" s="93">
        <v>10</v>
      </c>
      <c r="U37" s="94">
        <f t="shared" si="0"/>
        <v>5.177142857142857</v>
      </c>
      <c r="V37" s="95" t="e">
        <f>IF((T37*#REF!/#REF!)&gt;#REF!,"too many rows!",T37*#REF!/#REF!)</f>
        <v>#REF!</v>
      </c>
      <c r="W37" s="96">
        <v>50</v>
      </c>
      <c r="X37" s="96">
        <v>50</v>
      </c>
      <c r="Y37" s="96">
        <v>6</v>
      </c>
      <c r="Z37" s="96">
        <v>1</v>
      </c>
      <c r="AA37" s="85">
        <f t="shared" si="8"/>
        <v>647.14285714285711</v>
      </c>
      <c r="AB37" s="85">
        <f t="shared" si="8"/>
        <v>107.85714285714286</v>
      </c>
      <c r="AC37" s="85"/>
      <c r="AD37" s="85"/>
      <c r="AE37" s="97">
        <f t="shared" si="10"/>
        <v>744.21428571428567</v>
      </c>
      <c r="AF37" s="104">
        <f t="shared" si="11"/>
        <v>124.03571428571428</v>
      </c>
      <c r="AG37" s="80" t="str">
        <f t="shared" si="2"/>
        <v>ok</v>
      </c>
      <c r="AH37" s="116">
        <v>41445</v>
      </c>
      <c r="AI37" s="99">
        <f t="shared" si="9"/>
        <v>41459</v>
      </c>
      <c r="AJ37" s="99">
        <v>41477</v>
      </c>
      <c r="AK37" s="100">
        <v>150</v>
      </c>
      <c r="AL37" s="99">
        <v>41486</v>
      </c>
      <c r="AM37" s="100">
        <v>600</v>
      </c>
      <c r="AN37" s="100"/>
      <c r="AO37" s="100"/>
      <c r="AP37" s="99">
        <v>41485</v>
      </c>
      <c r="AQ37" s="99"/>
      <c r="AR37" s="99"/>
      <c r="AS37" s="99">
        <v>41599</v>
      </c>
      <c r="AT37" s="99">
        <v>41566</v>
      </c>
      <c r="AU37" s="99"/>
      <c r="AV37" s="99"/>
      <c r="AW37" s="99">
        <v>41648</v>
      </c>
      <c r="AX37" s="101"/>
      <c r="AY37" s="102">
        <f t="shared" ref="AY37:AY68" si="12">AW37-AH37</f>
        <v>203</v>
      </c>
    </row>
    <row r="38" spans="1:51" s="45" customFormat="1" hidden="1" x14ac:dyDescent="0.25">
      <c r="A38" s="81">
        <v>6</v>
      </c>
      <c r="B38" s="82" t="s">
        <v>55</v>
      </c>
      <c r="C38" s="127" t="s">
        <v>140</v>
      </c>
      <c r="D38" s="84">
        <v>2</v>
      </c>
      <c r="E38" s="233">
        <v>9</v>
      </c>
      <c r="F38" s="127">
        <v>5</v>
      </c>
      <c r="G38" s="86"/>
      <c r="H38" s="87">
        <v>41699</v>
      </c>
      <c r="I38" s="88">
        <v>41383</v>
      </c>
      <c r="J38" s="89">
        <v>116993</v>
      </c>
      <c r="K38" s="114" t="s">
        <v>69</v>
      </c>
      <c r="L38" s="91" t="s">
        <v>141</v>
      </c>
      <c r="M38" s="91"/>
      <c r="N38" s="91" t="s">
        <v>142</v>
      </c>
      <c r="O38" s="296"/>
      <c r="P38" s="453">
        <v>60</v>
      </c>
      <c r="Q38" s="453">
        <v>1944</v>
      </c>
      <c r="R38" s="454">
        <v>37.75</v>
      </c>
      <c r="S38" s="92">
        <v>124</v>
      </c>
      <c r="T38" s="93">
        <v>24</v>
      </c>
      <c r="U38" s="94">
        <f t="shared" si="0"/>
        <v>7.7657142857142842</v>
      </c>
      <c r="V38" s="95" t="e">
        <f>IF((T38*#REF!/#REF!)&gt;#REF!,"too many rows!",T38*#REF!/#REF!)</f>
        <v>#REF!</v>
      </c>
      <c r="W38" s="96">
        <v>50</v>
      </c>
      <c r="X38" s="96">
        <v>50</v>
      </c>
      <c r="Y38" s="96">
        <v>6</v>
      </c>
      <c r="Z38" s="96">
        <v>1</v>
      </c>
      <c r="AA38" s="85">
        <f t="shared" si="8"/>
        <v>1553.1428571428569</v>
      </c>
      <c r="AB38" s="85">
        <f t="shared" si="8"/>
        <v>258.85714285714289</v>
      </c>
      <c r="AC38" s="85"/>
      <c r="AD38" s="85"/>
      <c r="AE38" s="97">
        <f t="shared" si="10"/>
        <v>1786.1142857142852</v>
      </c>
      <c r="AF38" s="104">
        <f t="shared" si="11"/>
        <v>297.68571428571431</v>
      </c>
      <c r="AG38" s="80" t="str">
        <f t="shared" si="2"/>
        <v>ok</v>
      </c>
      <c r="AH38" s="116">
        <v>41424</v>
      </c>
      <c r="AI38" s="99">
        <f t="shared" si="9"/>
        <v>41438</v>
      </c>
      <c r="AJ38" s="99">
        <v>41461</v>
      </c>
      <c r="AK38" s="100">
        <v>360</v>
      </c>
      <c r="AL38" s="99">
        <v>41472</v>
      </c>
      <c r="AM38" s="100">
        <v>1440</v>
      </c>
      <c r="AN38" s="100"/>
      <c r="AO38" s="100"/>
      <c r="AP38" s="99">
        <v>41485</v>
      </c>
      <c r="AQ38" s="99"/>
      <c r="AR38" s="99"/>
      <c r="AS38" s="99">
        <v>41612</v>
      </c>
      <c r="AT38" s="99">
        <v>41543</v>
      </c>
      <c r="AU38" s="99"/>
      <c r="AV38" s="99"/>
      <c r="AW38" s="99">
        <v>41654</v>
      </c>
      <c r="AX38" s="101"/>
      <c r="AY38" s="102">
        <f t="shared" si="12"/>
        <v>230</v>
      </c>
    </row>
    <row r="39" spans="1:51" s="45" customFormat="1" hidden="1" x14ac:dyDescent="0.25">
      <c r="A39" s="81">
        <v>6</v>
      </c>
      <c r="B39" s="82" t="s">
        <v>55</v>
      </c>
      <c r="C39" s="127" t="s">
        <v>143</v>
      </c>
      <c r="D39" s="84"/>
      <c r="E39" s="233">
        <v>3.5</v>
      </c>
      <c r="F39" s="127">
        <v>15</v>
      </c>
      <c r="G39" s="86"/>
      <c r="H39" s="87">
        <v>41699</v>
      </c>
      <c r="I39" s="88">
        <v>41383</v>
      </c>
      <c r="J39" s="89">
        <v>116994</v>
      </c>
      <c r="K39" s="114" t="s">
        <v>69</v>
      </c>
      <c r="L39" s="91" t="s">
        <v>144</v>
      </c>
      <c r="M39" s="91"/>
      <c r="N39" s="91" t="s">
        <v>145</v>
      </c>
      <c r="O39" s="296"/>
      <c r="P39" s="453">
        <v>60</v>
      </c>
      <c r="Q39" s="453">
        <v>1944</v>
      </c>
      <c r="R39" s="454">
        <v>37.75</v>
      </c>
      <c r="S39" s="92">
        <v>124</v>
      </c>
      <c r="T39" s="93">
        <v>4</v>
      </c>
      <c r="U39" s="94">
        <f t="shared" si="0"/>
        <v>3.8828571428571426</v>
      </c>
      <c r="V39" s="95" t="e">
        <f>IF((T39*#REF!/#REF!)&gt;#REF!,"too many rows!",T39*#REF!/#REF!)</f>
        <v>#REF!</v>
      </c>
      <c r="W39" s="96">
        <v>50</v>
      </c>
      <c r="X39" s="96">
        <v>50</v>
      </c>
      <c r="Y39" s="96">
        <v>6</v>
      </c>
      <c r="Z39" s="96">
        <v>1</v>
      </c>
      <c r="AA39" s="85">
        <f t="shared" ref="AA39:AB54" si="13">(37.75*100)/W39*Y39/($Z39+$Y39)*$T39</f>
        <v>258.85714285714283</v>
      </c>
      <c r="AB39" s="85">
        <f t="shared" si="13"/>
        <v>43.142857142857146</v>
      </c>
      <c r="AC39" s="85"/>
      <c r="AD39" s="85"/>
      <c r="AE39" s="97">
        <f t="shared" si="10"/>
        <v>297.68571428571425</v>
      </c>
      <c r="AF39" s="104">
        <f t="shared" si="11"/>
        <v>49.614285714285714</v>
      </c>
      <c r="AG39" s="80" t="str">
        <f t="shared" si="2"/>
        <v>ok</v>
      </c>
      <c r="AH39" s="116">
        <v>41424</v>
      </c>
      <c r="AI39" s="99">
        <f t="shared" si="9"/>
        <v>41438</v>
      </c>
      <c r="AJ39" s="99">
        <v>41461</v>
      </c>
      <c r="AK39" s="100">
        <v>60</v>
      </c>
      <c r="AL39" s="99">
        <v>41472</v>
      </c>
      <c r="AM39" s="100">
        <v>240</v>
      </c>
      <c r="AN39" s="100"/>
      <c r="AO39" s="100"/>
      <c r="AP39" s="99">
        <v>41485</v>
      </c>
      <c r="AQ39" s="99"/>
      <c r="AR39" s="99"/>
      <c r="AS39" s="99">
        <v>41612</v>
      </c>
      <c r="AT39" s="99">
        <v>41534</v>
      </c>
      <c r="AU39" s="99"/>
      <c r="AV39" s="99"/>
      <c r="AW39" s="99">
        <v>41648</v>
      </c>
      <c r="AX39" s="101"/>
      <c r="AY39" s="102">
        <f t="shared" si="12"/>
        <v>224</v>
      </c>
    </row>
    <row r="40" spans="1:51" s="45" customFormat="1" hidden="1" x14ac:dyDescent="0.25">
      <c r="A40" s="81">
        <v>6</v>
      </c>
      <c r="B40" s="82" t="s">
        <v>55</v>
      </c>
      <c r="C40" s="127" t="s">
        <v>146</v>
      </c>
      <c r="D40" s="84">
        <v>2</v>
      </c>
      <c r="E40" s="233">
        <v>2</v>
      </c>
      <c r="F40" s="127">
        <v>18</v>
      </c>
      <c r="G40" s="86"/>
      <c r="H40" s="87">
        <v>41699</v>
      </c>
      <c r="I40" s="88">
        <v>41383</v>
      </c>
      <c r="J40" s="89">
        <v>116996</v>
      </c>
      <c r="K40" s="114" t="s">
        <v>69</v>
      </c>
      <c r="L40" s="91" t="s">
        <v>147</v>
      </c>
      <c r="M40" s="91"/>
      <c r="N40" s="91" t="s">
        <v>148</v>
      </c>
      <c r="O40" s="296"/>
      <c r="P40" s="453">
        <v>60</v>
      </c>
      <c r="Q40" s="453">
        <v>1944</v>
      </c>
      <c r="R40" s="454">
        <v>37.75</v>
      </c>
      <c r="S40" s="92">
        <v>124</v>
      </c>
      <c r="T40" s="93">
        <v>2</v>
      </c>
      <c r="U40" s="94">
        <f t="shared" si="0"/>
        <v>2.3297142857142852</v>
      </c>
      <c r="V40" s="95" t="e">
        <f>IF((T40*#REF!/#REF!)&gt;#REF!,"too many rows!",T40*#REF!/#REF!)</f>
        <v>#REF!</v>
      </c>
      <c r="W40" s="96">
        <v>50</v>
      </c>
      <c r="X40" s="96">
        <v>50</v>
      </c>
      <c r="Y40" s="96">
        <v>6</v>
      </c>
      <c r="Z40" s="96">
        <v>1</v>
      </c>
      <c r="AA40" s="85">
        <f t="shared" si="13"/>
        <v>129.42857142857142</v>
      </c>
      <c r="AB40" s="85">
        <f t="shared" si="13"/>
        <v>21.571428571428573</v>
      </c>
      <c r="AC40" s="85"/>
      <c r="AD40" s="85"/>
      <c r="AE40" s="97">
        <f t="shared" si="10"/>
        <v>148.84285714285713</v>
      </c>
      <c r="AF40" s="104">
        <f t="shared" si="11"/>
        <v>24.807142857142857</v>
      </c>
      <c r="AG40" s="80" t="str">
        <f t="shared" si="2"/>
        <v>ok</v>
      </c>
      <c r="AH40" s="116">
        <v>41424</v>
      </c>
      <c r="AI40" s="99">
        <f t="shared" si="9"/>
        <v>41438</v>
      </c>
      <c r="AJ40" s="99">
        <v>41461</v>
      </c>
      <c r="AK40" s="100">
        <v>30</v>
      </c>
      <c r="AL40" s="99">
        <v>41472</v>
      </c>
      <c r="AM40" s="100">
        <v>120</v>
      </c>
      <c r="AN40" s="100"/>
      <c r="AO40" s="100"/>
      <c r="AP40" s="99">
        <v>41485</v>
      </c>
      <c r="AQ40" s="99"/>
      <c r="AR40" s="99"/>
      <c r="AS40" s="99">
        <v>41612</v>
      </c>
      <c r="AT40" s="99">
        <v>41536</v>
      </c>
      <c r="AU40" s="99"/>
      <c r="AV40" s="99"/>
      <c r="AW40" s="99">
        <v>41654</v>
      </c>
      <c r="AX40" s="101"/>
      <c r="AY40" s="102">
        <f t="shared" si="12"/>
        <v>230</v>
      </c>
    </row>
    <row r="41" spans="1:51" s="71" customFormat="1" hidden="1" x14ac:dyDescent="0.25">
      <c r="A41" s="46">
        <v>6</v>
      </c>
      <c r="B41" s="47" t="s">
        <v>55</v>
      </c>
      <c r="C41" s="105" t="s">
        <v>149</v>
      </c>
      <c r="D41" s="49"/>
      <c r="E41" s="233">
        <v>1</v>
      </c>
      <c r="F41" s="50">
        <v>4</v>
      </c>
      <c r="G41" s="51"/>
      <c r="H41" s="52">
        <v>41760</v>
      </c>
      <c r="I41" s="53">
        <v>41437</v>
      </c>
      <c r="J41" s="54">
        <v>117216</v>
      </c>
      <c r="K41" s="122" t="s">
        <v>150</v>
      </c>
      <c r="L41" s="56" t="s">
        <v>151</v>
      </c>
      <c r="M41" s="56"/>
      <c r="N41" s="56" t="s">
        <v>152</v>
      </c>
      <c r="O41" s="78"/>
      <c r="P41" s="419">
        <v>60</v>
      </c>
      <c r="Q41" s="419">
        <v>1944</v>
      </c>
      <c r="R41" s="420">
        <v>37.75</v>
      </c>
      <c r="S41" s="58">
        <v>125</v>
      </c>
      <c r="T41" s="107">
        <v>4</v>
      </c>
      <c r="U41" s="60">
        <f>F41*AA41/1000</f>
        <v>1.0354285714285714</v>
      </c>
      <c r="V41" s="61" t="e">
        <f>IF((T41*#REF!/#REF!)&gt;#REF!,"too many rows!",T41*#REF!/#REF!)</f>
        <v>#REF!</v>
      </c>
      <c r="W41" s="62">
        <v>50</v>
      </c>
      <c r="X41" s="62">
        <v>50</v>
      </c>
      <c r="Y41" s="62">
        <v>6</v>
      </c>
      <c r="Z41" s="62">
        <v>1</v>
      </c>
      <c r="AA41" s="50">
        <f t="shared" si="13"/>
        <v>258.85714285714283</v>
      </c>
      <c r="AB41" s="50">
        <f t="shared" si="13"/>
        <v>43.142857142857146</v>
      </c>
      <c r="AC41" s="50"/>
      <c r="AD41" s="50"/>
      <c r="AE41" s="79">
        <f t="shared" si="10"/>
        <v>297.68571428571425</v>
      </c>
      <c r="AF41" s="50">
        <f t="shared" si="11"/>
        <v>49.614285714285714</v>
      </c>
      <c r="AG41" s="80" t="str">
        <f t="shared" si="2"/>
        <v>ok</v>
      </c>
      <c r="AH41" s="108">
        <v>41485</v>
      </c>
      <c r="AI41" s="65">
        <f t="shared" si="9"/>
        <v>41499</v>
      </c>
      <c r="AJ41" s="65">
        <v>41523</v>
      </c>
      <c r="AK41" s="66">
        <v>60</v>
      </c>
      <c r="AL41" s="65">
        <v>41528</v>
      </c>
      <c r="AM41" s="66">
        <v>240</v>
      </c>
      <c r="AN41" s="66"/>
      <c r="AO41" s="66"/>
      <c r="AP41" s="65">
        <v>41551</v>
      </c>
      <c r="AQ41" s="65"/>
      <c r="AR41" s="65"/>
      <c r="AS41" s="65">
        <v>41675</v>
      </c>
      <c r="AT41" s="65">
        <v>41612</v>
      </c>
      <c r="AU41" s="65"/>
      <c r="AV41" s="65"/>
      <c r="AW41" s="65">
        <v>41727</v>
      </c>
      <c r="AX41" s="67"/>
      <c r="AY41" s="68">
        <f t="shared" si="12"/>
        <v>242</v>
      </c>
    </row>
    <row r="42" spans="1:51" s="71" customFormat="1" hidden="1" x14ac:dyDescent="0.25">
      <c r="A42" s="46">
        <v>6</v>
      </c>
      <c r="B42" s="47" t="s">
        <v>55</v>
      </c>
      <c r="C42" s="128" t="s">
        <v>153</v>
      </c>
      <c r="D42" s="49"/>
      <c r="E42" s="233">
        <v>5</v>
      </c>
      <c r="F42" s="129">
        <v>7</v>
      </c>
      <c r="G42" s="51"/>
      <c r="H42" s="52">
        <v>41730</v>
      </c>
      <c r="I42" s="53">
        <v>41437</v>
      </c>
      <c r="J42" s="54">
        <v>117450</v>
      </c>
      <c r="K42" s="112" t="s">
        <v>150</v>
      </c>
      <c r="L42" s="56" t="s">
        <v>154</v>
      </c>
      <c r="M42" s="56"/>
      <c r="N42" s="56" t="s">
        <v>155</v>
      </c>
      <c r="O42" s="78"/>
      <c r="P42" s="419">
        <v>60</v>
      </c>
      <c r="Q42" s="419">
        <v>1944</v>
      </c>
      <c r="R42" s="420">
        <v>37.75</v>
      </c>
      <c r="S42" s="58">
        <v>125</v>
      </c>
      <c r="T42" s="107">
        <v>10</v>
      </c>
      <c r="U42" s="60">
        <f>F42*AA42/1000</f>
        <v>4.53</v>
      </c>
      <c r="V42" s="61" t="e">
        <f>IF((T42*#REF!/#REF!)&gt;#REF!,"too many rows!",T42*#REF!/#REF!)</f>
        <v>#REF!</v>
      </c>
      <c r="W42" s="62">
        <v>50</v>
      </c>
      <c r="X42" s="62">
        <v>50</v>
      </c>
      <c r="Y42" s="62">
        <v>6</v>
      </c>
      <c r="Z42" s="62">
        <v>1</v>
      </c>
      <c r="AA42" s="50">
        <f t="shared" si="13"/>
        <v>647.14285714285711</v>
      </c>
      <c r="AB42" s="50">
        <f t="shared" si="13"/>
        <v>107.85714285714286</v>
      </c>
      <c r="AC42" s="50"/>
      <c r="AD42" s="50"/>
      <c r="AE42" s="79">
        <f t="shared" si="10"/>
        <v>744.21428571428567</v>
      </c>
      <c r="AF42" s="50">
        <f t="shared" si="11"/>
        <v>124.03571428571428</v>
      </c>
      <c r="AG42" s="80" t="str">
        <f t="shared" si="2"/>
        <v>Check!</v>
      </c>
      <c r="AH42" s="108">
        <v>41485</v>
      </c>
      <c r="AI42" s="65">
        <f t="shared" si="9"/>
        <v>41499</v>
      </c>
      <c r="AJ42" s="65">
        <v>41523</v>
      </c>
      <c r="AK42" s="66">
        <v>150</v>
      </c>
      <c r="AL42" s="65">
        <v>41528</v>
      </c>
      <c r="AM42" s="66">
        <v>600</v>
      </c>
      <c r="AN42" s="66"/>
      <c r="AO42" s="66"/>
      <c r="AP42" s="65">
        <v>41551</v>
      </c>
      <c r="AQ42" s="65"/>
      <c r="AR42" s="65"/>
      <c r="AS42" s="65">
        <v>41675</v>
      </c>
      <c r="AT42" s="65">
        <v>41612</v>
      </c>
      <c r="AU42" s="65"/>
      <c r="AV42" s="65"/>
      <c r="AW42" s="65">
        <v>41727</v>
      </c>
      <c r="AX42" s="67"/>
      <c r="AY42" s="68">
        <f t="shared" si="12"/>
        <v>242</v>
      </c>
    </row>
    <row r="43" spans="1:51" s="71" customFormat="1" hidden="1" x14ac:dyDescent="0.25">
      <c r="A43" s="46">
        <v>6</v>
      </c>
      <c r="B43" s="47" t="s">
        <v>55</v>
      </c>
      <c r="C43" s="128" t="s">
        <v>156</v>
      </c>
      <c r="D43" s="49"/>
      <c r="E43" s="233">
        <v>27</v>
      </c>
      <c r="F43" s="129">
        <v>13</v>
      </c>
      <c r="G43" s="51"/>
      <c r="H43" s="52">
        <v>41730</v>
      </c>
      <c r="I43" s="53">
        <v>41467</v>
      </c>
      <c r="J43" s="54">
        <v>117451</v>
      </c>
      <c r="K43" s="112" t="s">
        <v>150</v>
      </c>
      <c r="L43" s="56" t="s">
        <v>157</v>
      </c>
      <c r="M43" s="56"/>
      <c r="N43" s="56" t="s">
        <v>158</v>
      </c>
      <c r="O43" s="78"/>
      <c r="P43" s="419">
        <v>60</v>
      </c>
      <c r="Q43" s="419">
        <v>1944</v>
      </c>
      <c r="R43" s="420">
        <v>37.75</v>
      </c>
      <c r="S43" s="58">
        <v>125</v>
      </c>
      <c r="T43" s="107">
        <v>32</v>
      </c>
      <c r="U43" s="60">
        <f>F43*AA43/1000</f>
        <v>26.921142857142854</v>
      </c>
      <c r="V43" s="61" t="e">
        <f>IF((T43*#REF!/#REF!)&gt;#REF!,"too many rows!",T43*#REF!/#REF!)</f>
        <v>#REF!</v>
      </c>
      <c r="W43" s="62">
        <v>50</v>
      </c>
      <c r="X43" s="62">
        <v>50</v>
      </c>
      <c r="Y43" s="62">
        <v>6</v>
      </c>
      <c r="Z43" s="62">
        <v>1</v>
      </c>
      <c r="AA43" s="50">
        <f t="shared" si="13"/>
        <v>2070.8571428571427</v>
      </c>
      <c r="AB43" s="50">
        <f t="shared" si="13"/>
        <v>345.14285714285717</v>
      </c>
      <c r="AC43" s="50"/>
      <c r="AD43" s="50"/>
      <c r="AE43" s="79">
        <f t="shared" si="10"/>
        <v>2381.485714285714</v>
      </c>
      <c r="AF43" s="50">
        <f t="shared" si="11"/>
        <v>396.91428571428571</v>
      </c>
      <c r="AG43" s="80" t="str">
        <f t="shared" si="2"/>
        <v>Check!</v>
      </c>
      <c r="AH43" s="108">
        <v>41485</v>
      </c>
      <c r="AI43" s="65">
        <f t="shared" si="9"/>
        <v>41499</v>
      </c>
      <c r="AJ43" s="65">
        <v>41523</v>
      </c>
      <c r="AK43" s="66">
        <v>480</v>
      </c>
      <c r="AL43" s="65">
        <v>41528</v>
      </c>
      <c r="AM43" s="66">
        <v>1920</v>
      </c>
      <c r="AN43" s="66"/>
      <c r="AO43" s="66"/>
      <c r="AP43" s="65">
        <v>41551</v>
      </c>
      <c r="AQ43" s="65"/>
      <c r="AR43" s="65"/>
      <c r="AS43" s="65">
        <v>41675</v>
      </c>
      <c r="AT43" s="65">
        <v>41612</v>
      </c>
      <c r="AU43" s="65"/>
      <c r="AV43" s="65"/>
      <c r="AW43" s="65">
        <v>41727</v>
      </c>
      <c r="AX43" s="67"/>
      <c r="AY43" s="68">
        <f t="shared" si="12"/>
        <v>242</v>
      </c>
    </row>
    <row r="44" spans="1:51" s="71" customFormat="1" hidden="1" x14ac:dyDescent="0.25">
      <c r="A44" s="46">
        <v>6</v>
      </c>
      <c r="B44" s="47" t="s">
        <v>55</v>
      </c>
      <c r="C44" s="124" t="s">
        <v>159</v>
      </c>
      <c r="D44" s="49"/>
      <c r="E44" s="233">
        <v>3</v>
      </c>
      <c r="F44" s="124">
        <v>6</v>
      </c>
      <c r="G44" s="51"/>
      <c r="H44" s="52">
        <v>41699</v>
      </c>
      <c r="I44" s="53">
        <v>41467</v>
      </c>
      <c r="J44" s="54">
        <v>1116991</v>
      </c>
      <c r="K44" s="112" t="s">
        <v>114</v>
      </c>
      <c r="L44" s="56" t="s">
        <v>160</v>
      </c>
      <c r="M44" s="56"/>
      <c r="N44" s="56" t="s">
        <v>161</v>
      </c>
      <c r="O44" s="78"/>
      <c r="P44" s="419">
        <v>60</v>
      </c>
      <c r="Q44" s="419">
        <v>1944</v>
      </c>
      <c r="R44" s="420">
        <v>37.75</v>
      </c>
      <c r="S44" s="58">
        <v>125</v>
      </c>
      <c r="T44" s="107">
        <v>8</v>
      </c>
      <c r="U44" s="60">
        <f>F44*AA44/1000</f>
        <v>3.1062857142857139</v>
      </c>
      <c r="V44" s="61" t="e">
        <f>IF((T44*#REF!/#REF!)&gt;#REF!,"too many rows!",T44*#REF!/#REF!)</f>
        <v>#REF!</v>
      </c>
      <c r="W44" s="62">
        <v>50</v>
      </c>
      <c r="X44" s="62">
        <v>50</v>
      </c>
      <c r="Y44" s="62">
        <v>6</v>
      </c>
      <c r="Z44" s="62">
        <v>1</v>
      </c>
      <c r="AA44" s="50">
        <f t="shared" si="13"/>
        <v>517.71428571428567</v>
      </c>
      <c r="AB44" s="50">
        <f t="shared" si="13"/>
        <v>86.285714285714292</v>
      </c>
      <c r="AC44" s="50"/>
      <c r="AD44" s="50"/>
      <c r="AE44" s="79">
        <f t="shared" si="10"/>
        <v>595.37142857142851</v>
      </c>
      <c r="AF44" s="50">
        <f t="shared" si="11"/>
        <v>99.228571428571428</v>
      </c>
      <c r="AG44" s="80" t="str">
        <f t="shared" si="2"/>
        <v>Check!</v>
      </c>
      <c r="AH44" s="108">
        <v>41485</v>
      </c>
      <c r="AI44" s="65">
        <f t="shared" si="9"/>
        <v>41499</v>
      </c>
      <c r="AJ44" s="65">
        <v>41523</v>
      </c>
      <c r="AK44" s="66">
        <v>120</v>
      </c>
      <c r="AL44" s="65">
        <v>41528</v>
      </c>
      <c r="AM44" s="66">
        <v>480</v>
      </c>
      <c r="AN44" s="66"/>
      <c r="AO44" s="66"/>
      <c r="AP44" s="65">
        <v>41551</v>
      </c>
      <c r="AQ44" s="65"/>
      <c r="AR44" s="65"/>
      <c r="AS44" s="65">
        <v>41675</v>
      </c>
      <c r="AT44" s="65">
        <v>41612</v>
      </c>
      <c r="AU44" s="65"/>
      <c r="AV44" s="65"/>
      <c r="AW44" s="65">
        <v>41727</v>
      </c>
      <c r="AX44" s="67"/>
      <c r="AY44" s="68">
        <f t="shared" si="12"/>
        <v>242</v>
      </c>
    </row>
    <row r="45" spans="1:51" s="71" customFormat="1" hidden="1" x14ac:dyDescent="0.25">
      <c r="A45" s="46">
        <v>6</v>
      </c>
      <c r="B45" s="47" t="s">
        <v>55</v>
      </c>
      <c r="C45" s="124" t="s">
        <v>162</v>
      </c>
      <c r="D45" s="49"/>
      <c r="E45" s="233">
        <v>3</v>
      </c>
      <c r="F45" s="124">
        <v>7</v>
      </c>
      <c r="G45" s="51"/>
      <c r="H45" s="52">
        <v>41699</v>
      </c>
      <c r="I45" s="53">
        <v>41437</v>
      </c>
      <c r="J45" s="54">
        <v>116992</v>
      </c>
      <c r="K45" s="112" t="s">
        <v>114</v>
      </c>
      <c r="L45" s="56" t="s">
        <v>163</v>
      </c>
      <c r="M45" s="56"/>
      <c r="N45" s="56" t="s">
        <v>164</v>
      </c>
      <c r="O45" s="78"/>
      <c r="P45" s="419">
        <v>60</v>
      </c>
      <c r="Q45" s="419">
        <v>1944</v>
      </c>
      <c r="R45" s="420">
        <v>37.75</v>
      </c>
      <c r="S45" s="58">
        <v>125</v>
      </c>
      <c r="T45" s="107">
        <v>6</v>
      </c>
      <c r="U45" s="60">
        <f>F45*AA45/1000</f>
        <v>2.7179999999999995</v>
      </c>
      <c r="V45" s="61" t="e">
        <f>IF((T45*#REF!/#REF!)&gt;#REF!,"too many rows!",T45*#REF!/#REF!)</f>
        <v>#REF!</v>
      </c>
      <c r="W45" s="62">
        <v>50</v>
      </c>
      <c r="X45" s="62">
        <v>50</v>
      </c>
      <c r="Y45" s="62">
        <v>6</v>
      </c>
      <c r="Z45" s="62">
        <v>1</v>
      </c>
      <c r="AA45" s="50">
        <f t="shared" si="13"/>
        <v>388.28571428571422</v>
      </c>
      <c r="AB45" s="50">
        <f t="shared" si="13"/>
        <v>64.714285714285722</v>
      </c>
      <c r="AC45" s="50"/>
      <c r="AD45" s="50"/>
      <c r="AE45" s="79">
        <f t="shared" si="10"/>
        <v>446.5285714285713</v>
      </c>
      <c r="AF45" s="50">
        <f t="shared" si="11"/>
        <v>74.421428571428578</v>
      </c>
      <c r="AG45" s="80" t="str">
        <f t="shared" si="2"/>
        <v>Check!</v>
      </c>
      <c r="AH45" s="108">
        <v>41485</v>
      </c>
      <c r="AI45" s="65">
        <f t="shared" si="9"/>
        <v>41499</v>
      </c>
      <c r="AJ45" s="65">
        <v>41523</v>
      </c>
      <c r="AK45" s="66">
        <v>90</v>
      </c>
      <c r="AL45" s="65">
        <v>41528</v>
      </c>
      <c r="AM45" s="66">
        <v>360</v>
      </c>
      <c r="AN45" s="66"/>
      <c r="AO45" s="66"/>
      <c r="AP45" s="65">
        <v>41551</v>
      </c>
      <c r="AQ45" s="65"/>
      <c r="AR45" s="65"/>
      <c r="AS45" s="65">
        <v>41675</v>
      </c>
      <c r="AT45" s="65">
        <v>41612</v>
      </c>
      <c r="AU45" s="65"/>
      <c r="AV45" s="65"/>
      <c r="AW45" s="65">
        <v>41727</v>
      </c>
      <c r="AX45" s="67"/>
      <c r="AY45" s="68">
        <f t="shared" si="12"/>
        <v>242</v>
      </c>
    </row>
    <row r="46" spans="1:51" s="45" customFormat="1" ht="12.75" hidden="1" x14ac:dyDescent="0.25">
      <c r="A46" s="81">
        <v>6</v>
      </c>
      <c r="B46" s="82" t="s">
        <v>47</v>
      </c>
      <c r="C46" s="113" t="s">
        <v>165</v>
      </c>
      <c r="D46" s="84"/>
      <c r="E46" s="233">
        <v>1</v>
      </c>
      <c r="F46" s="85">
        <v>8</v>
      </c>
      <c r="G46" s="86"/>
      <c r="H46" s="87">
        <v>41518</v>
      </c>
      <c r="I46" s="88">
        <v>41221</v>
      </c>
      <c r="J46" s="89">
        <v>115602</v>
      </c>
      <c r="K46" s="90">
        <v>41334</v>
      </c>
      <c r="L46" s="91" t="s">
        <v>166</v>
      </c>
      <c r="M46" s="91"/>
      <c r="N46" s="91" t="s">
        <v>167</v>
      </c>
      <c r="O46" s="296"/>
      <c r="P46" s="453">
        <v>40</v>
      </c>
      <c r="Q46" s="453">
        <v>1296</v>
      </c>
      <c r="R46" s="454">
        <v>37.75</v>
      </c>
      <c r="S46" s="92">
        <v>126</v>
      </c>
      <c r="T46" s="93">
        <v>2</v>
      </c>
      <c r="U46" s="94">
        <f t="shared" si="0"/>
        <v>1.0354285714285714</v>
      </c>
      <c r="V46" s="95" t="e">
        <f>IF((T46*#REF!/#REF!)&gt;#REF!,"too many rows!",T46*#REF!/#REF!)</f>
        <v>#REF!</v>
      </c>
      <c r="W46" s="96">
        <v>50</v>
      </c>
      <c r="X46" s="96">
        <v>50</v>
      </c>
      <c r="Y46" s="96">
        <v>6</v>
      </c>
      <c r="Z46" s="96">
        <v>1</v>
      </c>
      <c r="AA46" s="85">
        <f t="shared" si="13"/>
        <v>129.42857142857142</v>
      </c>
      <c r="AB46" s="85">
        <f t="shared" si="13"/>
        <v>21.571428571428573</v>
      </c>
      <c r="AC46" s="85"/>
      <c r="AD46" s="85"/>
      <c r="AE46" s="97">
        <f t="shared" si="10"/>
        <v>148.84285714285713</v>
      </c>
      <c r="AF46" s="85"/>
      <c r="AG46" s="80" t="str">
        <f t="shared" si="2"/>
        <v>ok</v>
      </c>
      <c r="AH46" s="98">
        <v>41310</v>
      </c>
      <c r="AI46" s="99">
        <f t="shared" si="9"/>
        <v>41324</v>
      </c>
      <c r="AJ46" s="99">
        <v>41349</v>
      </c>
      <c r="AK46" s="100">
        <v>30</v>
      </c>
      <c r="AL46" s="99">
        <v>41359</v>
      </c>
      <c r="AM46" s="100">
        <v>120</v>
      </c>
      <c r="AN46" s="100"/>
      <c r="AO46" s="100"/>
      <c r="AP46" s="99">
        <v>41393</v>
      </c>
      <c r="AQ46" s="99"/>
      <c r="AR46" s="99"/>
      <c r="AS46" s="99">
        <v>41466</v>
      </c>
      <c r="AT46" s="99">
        <v>41470</v>
      </c>
      <c r="AU46" s="99"/>
      <c r="AV46" s="99"/>
      <c r="AW46" s="99"/>
      <c r="AX46" s="101"/>
      <c r="AY46" s="102">
        <f t="shared" si="12"/>
        <v>-41310</v>
      </c>
    </row>
    <row r="47" spans="1:51" s="45" customFormat="1" ht="12.75" hidden="1" x14ac:dyDescent="0.25">
      <c r="A47" s="81">
        <v>6</v>
      </c>
      <c r="B47" s="82" t="s">
        <v>47</v>
      </c>
      <c r="C47" s="113" t="s">
        <v>168</v>
      </c>
      <c r="D47" s="84"/>
      <c r="E47" s="233">
        <v>3</v>
      </c>
      <c r="F47" s="85">
        <v>8</v>
      </c>
      <c r="G47" s="86"/>
      <c r="H47" s="87">
        <v>41518</v>
      </c>
      <c r="I47" s="88">
        <v>41221</v>
      </c>
      <c r="J47" s="89">
        <v>115600</v>
      </c>
      <c r="K47" s="90">
        <v>41334</v>
      </c>
      <c r="L47" s="91" t="s">
        <v>169</v>
      </c>
      <c r="M47" s="91"/>
      <c r="N47" s="91" t="s">
        <v>170</v>
      </c>
      <c r="O47" s="296"/>
      <c r="P47" s="453">
        <v>40</v>
      </c>
      <c r="Q47" s="453">
        <v>1296</v>
      </c>
      <c r="R47" s="454">
        <v>37.75</v>
      </c>
      <c r="S47" s="92">
        <v>126</v>
      </c>
      <c r="T47" s="93">
        <v>6</v>
      </c>
      <c r="U47" s="94">
        <f t="shared" si="0"/>
        <v>3.1062857142857139</v>
      </c>
      <c r="V47" s="95" t="e">
        <f>IF((T47*#REF!/#REF!)&gt;#REF!,"too many rows!",T47*#REF!/#REF!)</f>
        <v>#REF!</v>
      </c>
      <c r="W47" s="96">
        <v>50</v>
      </c>
      <c r="X47" s="96">
        <v>50</v>
      </c>
      <c r="Y47" s="96">
        <v>6</v>
      </c>
      <c r="Z47" s="96">
        <v>1</v>
      </c>
      <c r="AA47" s="85">
        <f t="shared" si="13"/>
        <v>388.28571428571422</v>
      </c>
      <c r="AB47" s="85">
        <f t="shared" si="13"/>
        <v>64.714285714285722</v>
      </c>
      <c r="AC47" s="85"/>
      <c r="AD47" s="85"/>
      <c r="AE47" s="97">
        <f t="shared" si="10"/>
        <v>446.5285714285713</v>
      </c>
      <c r="AF47" s="85"/>
      <c r="AG47" s="80" t="str">
        <f t="shared" si="2"/>
        <v>ok</v>
      </c>
      <c r="AH47" s="98">
        <v>41310</v>
      </c>
      <c r="AI47" s="99">
        <f t="shared" si="9"/>
        <v>41324</v>
      </c>
      <c r="AJ47" s="99">
        <v>41349</v>
      </c>
      <c r="AK47" s="100">
        <v>90</v>
      </c>
      <c r="AL47" s="99">
        <v>41359</v>
      </c>
      <c r="AM47" s="100">
        <v>360</v>
      </c>
      <c r="AN47" s="100"/>
      <c r="AO47" s="100"/>
      <c r="AP47" s="99">
        <v>41393</v>
      </c>
      <c r="AQ47" s="99"/>
      <c r="AR47" s="99"/>
      <c r="AS47" s="99">
        <v>41466</v>
      </c>
      <c r="AT47" s="99">
        <v>41470</v>
      </c>
      <c r="AU47" s="99"/>
      <c r="AV47" s="99"/>
      <c r="AW47" s="99"/>
      <c r="AX47" s="101"/>
      <c r="AY47" s="102">
        <f t="shared" si="12"/>
        <v>-41310</v>
      </c>
    </row>
    <row r="48" spans="1:51" s="45" customFormat="1" ht="12.75" hidden="1" x14ac:dyDescent="0.25">
      <c r="A48" s="81">
        <v>6</v>
      </c>
      <c r="B48" s="82" t="s">
        <v>47</v>
      </c>
      <c r="C48" s="113" t="s">
        <v>171</v>
      </c>
      <c r="D48" s="84"/>
      <c r="E48" s="233">
        <v>3</v>
      </c>
      <c r="F48" s="85">
        <v>8</v>
      </c>
      <c r="G48" s="86"/>
      <c r="H48" s="87">
        <v>41518</v>
      </c>
      <c r="I48" s="88">
        <v>41221</v>
      </c>
      <c r="J48" s="89">
        <v>115601</v>
      </c>
      <c r="K48" s="90">
        <v>41334</v>
      </c>
      <c r="L48" s="91" t="s">
        <v>169</v>
      </c>
      <c r="M48" s="91"/>
      <c r="N48" s="91" t="s">
        <v>170</v>
      </c>
      <c r="O48" s="296"/>
      <c r="P48" s="453">
        <v>40</v>
      </c>
      <c r="Q48" s="453">
        <v>1296</v>
      </c>
      <c r="R48" s="454">
        <v>37.75</v>
      </c>
      <c r="S48" s="92">
        <v>126</v>
      </c>
      <c r="T48" s="93">
        <v>6</v>
      </c>
      <c r="U48" s="94">
        <f t="shared" si="0"/>
        <v>3.1062857142857139</v>
      </c>
      <c r="V48" s="95" t="e">
        <f>IF((T48*#REF!/#REF!)&gt;#REF!,"too many rows!",T48*#REF!/#REF!)</f>
        <v>#REF!</v>
      </c>
      <c r="W48" s="96">
        <v>50</v>
      </c>
      <c r="X48" s="96">
        <v>50</v>
      </c>
      <c r="Y48" s="96">
        <v>6</v>
      </c>
      <c r="Z48" s="96">
        <v>1</v>
      </c>
      <c r="AA48" s="85">
        <f t="shared" si="13"/>
        <v>388.28571428571422</v>
      </c>
      <c r="AB48" s="85">
        <f t="shared" si="13"/>
        <v>64.714285714285722</v>
      </c>
      <c r="AC48" s="85"/>
      <c r="AD48" s="85"/>
      <c r="AE48" s="97">
        <f t="shared" si="10"/>
        <v>446.5285714285713</v>
      </c>
      <c r="AF48" s="85"/>
      <c r="AG48" s="80" t="str">
        <f t="shared" si="2"/>
        <v>ok</v>
      </c>
      <c r="AH48" s="98">
        <v>41310</v>
      </c>
      <c r="AI48" s="99">
        <f t="shared" si="9"/>
        <v>41324</v>
      </c>
      <c r="AJ48" s="99">
        <v>41349</v>
      </c>
      <c r="AK48" s="100">
        <v>90</v>
      </c>
      <c r="AL48" s="99">
        <v>41359</v>
      </c>
      <c r="AM48" s="100">
        <v>360</v>
      </c>
      <c r="AN48" s="100"/>
      <c r="AO48" s="100"/>
      <c r="AP48" s="99">
        <v>41393</v>
      </c>
      <c r="AQ48" s="99"/>
      <c r="AR48" s="99"/>
      <c r="AS48" s="99">
        <v>41466</v>
      </c>
      <c r="AT48" s="99">
        <v>41470</v>
      </c>
      <c r="AU48" s="99"/>
      <c r="AV48" s="99"/>
      <c r="AW48" s="99"/>
      <c r="AX48" s="101"/>
      <c r="AY48" s="102">
        <f t="shared" si="12"/>
        <v>-41310</v>
      </c>
    </row>
    <row r="49" spans="1:51" s="45" customFormat="1" ht="12.75" hidden="1" x14ac:dyDescent="0.25">
      <c r="A49" s="81">
        <v>6</v>
      </c>
      <c r="B49" s="82" t="s">
        <v>47</v>
      </c>
      <c r="C49" s="113" t="s">
        <v>172</v>
      </c>
      <c r="D49" s="84"/>
      <c r="E49" s="233">
        <v>5</v>
      </c>
      <c r="F49" s="85">
        <v>12</v>
      </c>
      <c r="G49" s="86"/>
      <c r="H49" s="87">
        <v>41518</v>
      </c>
      <c r="I49" s="88">
        <v>41263</v>
      </c>
      <c r="J49" s="89">
        <v>115769</v>
      </c>
      <c r="K49" s="90">
        <v>41396</v>
      </c>
      <c r="L49" s="91" t="s">
        <v>173</v>
      </c>
      <c r="M49" s="91"/>
      <c r="N49" s="91" t="s">
        <v>174</v>
      </c>
      <c r="O49" s="296"/>
      <c r="P49" s="453">
        <v>40</v>
      </c>
      <c r="Q49" s="453">
        <v>1296</v>
      </c>
      <c r="R49" s="454">
        <v>37.75</v>
      </c>
      <c r="S49" s="92">
        <v>126</v>
      </c>
      <c r="T49" s="93">
        <v>6</v>
      </c>
      <c r="U49" s="94">
        <f t="shared" si="0"/>
        <v>4.6594285714285704</v>
      </c>
      <c r="V49" s="95" t="e">
        <f>IF((T49*#REF!/#REF!)&gt;#REF!,"too many rows!",T49*#REF!/#REF!)</f>
        <v>#REF!</v>
      </c>
      <c r="W49" s="96">
        <v>50</v>
      </c>
      <c r="X49" s="96">
        <v>50</v>
      </c>
      <c r="Y49" s="96">
        <v>6</v>
      </c>
      <c r="Z49" s="96">
        <v>1</v>
      </c>
      <c r="AA49" s="85">
        <f t="shared" si="13"/>
        <v>388.28571428571422</v>
      </c>
      <c r="AB49" s="85">
        <f t="shared" si="13"/>
        <v>64.714285714285722</v>
      </c>
      <c r="AC49" s="85"/>
      <c r="AD49" s="85"/>
      <c r="AE49" s="97">
        <f t="shared" si="10"/>
        <v>446.5285714285713</v>
      </c>
      <c r="AF49" s="85"/>
      <c r="AG49" s="80" t="str">
        <f t="shared" si="2"/>
        <v>Check!</v>
      </c>
      <c r="AH49" s="98">
        <v>41310</v>
      </c>
      <c r="AI49" s="99">
        <f t="shared" si="9"/>
        <v>41324</v>
      </c>
      <c r="AJ49" s="99">
        <v>41349</v>
      </c>
      <c r="AK49" s="100">
        <v>90</v>
      </c>
      <c r="AL49" s="99">
        <v>41359</v>
      </c>
      <c r="AM49" s="100">
        <v>360</v>
      </c>
      <c r="AN49" s="100"/>
      <c r="AO49" s="100"/>
      <c r="AP49" s="99">
        <v>41396</v>
      </c>
      <c r="AQ49" s="99"/>
      <c r="AR49" s="99"/>
      <c r="AS49" s="99">
        <v>41467</v>
      </c>
      <c r="AT49" s="99">
        <v>41470</v>
      </c>
      <c r="AU49" s="99"/>
      <c r="AV49" s="99"/>
      <c r="AW49" s="99">
        <v>41554</v>
      </c>
      <c r="AX49" s="101"/>
      <c r="AY49" s="102">
        <f t="shared" si="12"/>
        <v>244</v>
      </c>
    </row>
    <row r="50" spans="1:51" s="45" customFormat="1" ht="12.75" hidden="1" x14ac:dyDescent="0.25">
      <c r="A50" s="81">
        <v>6</v>
      </c>
      <c r="B50" s="82" t="s">
        <v>47</v>
      </c>
      <c r="C50" s="113" t="s">
        <v>175</v>
      </c>
      <c r="D50" s="84"/>
      <c r="E50" s="233">
        <v>5</v>
      </c>
      <c r="F50" s="85">
        <v>12</v>
      </c>
      <c r="G50" s="86"/>
      <c r="H50" s="87">
        <v>41518</v>
      </c>
      <c r="I50" s="88">
        <v>41263</v>
      </c>
      <c r="J50" s="89">
        <v>115771</v>
      </c>
      <c r="K50" s="90">
        <v>41396</v>
      </c>
      <c r="L50" s="91" t="s">
        <v>176</v>
      </c>
      <c r="M50" s="91"/>
      <c r="N50" s="91" t="s">
        <v>177</v>
      </c>
      <c r="O50" s="296"/>
      <c r="P50" s="453">
        <v>40</v>
      </c>
      <c r="Q50" s="453">
        <v>1296</v>
      </c>
      <c r="R50" s="454">
        <v>37.75</v>
      </c>
      <c r="S50" s="92">
        <v>126</v>
      </c>
      <c r="T50" s="93">
        <v>6</v>
      </c>
      <c r="U50" s="94">
        <f t="shared" si="0"/>
        <v>4.6594285714285704</v>
      </c>
      <c r="V50" s="95" t="e">
        <f>IF((T50*#REF!/#REF!)&gt;#REF!,"too many rows!",T50*#REF!/#REF!)</f>
        <v>#REF!</v>
      </c>
      <c r="W50" s="96">
        <v>50</v>
      </c>
      <c r="X50" s="96">
        <v>50</v>
      </c>
      <c r="Y50" s="96">
        <v>6</v>
      </c>
      <c r="Z50" s="96">
        <v>1</v>
      </c>
      <c r="AA50" s="85">
        <f t="shared" si="13"/>
        <v>388.28571428571422</v>
      </c>
      <c r="AB50" s="85">
        <f t="shared" si="13"/>
        <v>64.714285714285722</v>
      </c>
      <c r="AC50" s="85"/>
      <c r="AD50" s="85"/>
      <c r="AE50" s="97">
        <f t="shared" si="10"/>
        <v>446.5285714285713</v>
      </c>
      <c r="AF50" s="85"/>
      <c r="AG50" s="80" t="str">
        <f t="shared" si="2"/>
        <v>Check!</v>
      </c>
      <c r="AH50" s="98">
        <v>41310</v>
      </c>
      <c r="AI50" s="99">
        <f t="shared" si="9"/>
        <v>41324</v>
      </c>
      <c r="AJ50" s="99">
        <v>41349</v>
      </c>
      <c r="AK50" s="100">
        <v>90</v>
      </c>
      <c r="AL50" s="99">
        <v>41359</v>
      </c>
      <c r="AM50" s="100">
        <v>360</v>
      </c>
      <c r="AN50" s="100"/>
      <c r="AO50" s="100"/>
      <c r="AP50" s="99">
        <v>41402</v>
      </c>
      <c r="AQ50" s="99"/>
      <c r="AR50" s="99"/>
      <c r="AS50" s="99">
        <v>41467</v>
      </c>
      <c r="AT50" s="99">
        <v>41470</v>
      </c>
      <c r="AU50" s="99"/>
      <c r="AV50" s="99"/>
      <c r="AW50" s="99">
        <v>41554</v>
      </c>
      <c r="AX50" s="101"/>
      <c r="AY50" s="102">
        <f t="shared" si="12"/>
        <v>244</v>
      </c>
    </row>
    <row r="51" spans="1:51" s="45" customFormat="1" ht="12.75" hidden="1" x14ac:dyDescent="0.25">
      <c r="A51" s="81">
        <v>6</v>
      </c>
      <c r="B51" s="82" t="s">
        <v>47</v>
      </c>
      <c r="C51" s="113" t="s">
        <v>122</v>
      </c>
      <c r="D51" s="84"/>
      <c r="E51" s="233">
        <v>6</v>
      </c>
      <c r="F51" s="85">
        <v>12</v>
      </c>
      <c r="G51" s="86">
        <v>0.5</v>
      </c>
      <c r="H51" s="87">
        <v>41518</v>
      </c>
      <c r="I51" s="88">
        <v>41263</v>
      </c>
      <c r="J51" s="89">
        <v>115770</v>
      </c>
      <c r="K51" s="90">
        <v>41396</v>
      </c>
      <c r="L51" s="91" t="s">
        <v>123</v>
      </c>
      <c r="M51" s="91"/>
      <c r="N51" s="91" t="s">
        <v>124</v>
      </c>
      <c r="O51" s="296"/>
      <c r="P51" s="453">
        <v>40</v>
      </c>
      <c r="Q51" s="453">
        <v>1296</v>
      </c>
      <c r="R51" s="454">
        <v>37.75</v>
      </c>
      <c r="S51" s="92">
        <v>126</v>
      </c>
      <c r="T51" s="93">
        <v>8</v>
      </c>
      <c r="U51" s="94">
        <f t="shared" si="0"/>
        <v>6.2125714285714277</v>
      </c>
      <c r="V51" s="95" t="e">
        <f>IF((T51*#REF!/#REF!)&gt;#REF!,"too many rows!",T51*#REF!/#REF!)</f>
        <v>#REF!</v>
      </c>
      <c r="W51" s="96">
        <v>50</v>
      </c>
      <c r="X51" s="96">
        <v>50</v>
      </c>
      <c r="Y51" s="96">
        <v>6</v>
      </c>
      <c r="Z51" s="96">
        <v>1</v>
      </c>
      <c r="AA51" s="85">
        <f t="shared" si="13"/>
        <v>517.71428571428567</v>
      </c>
      <c r="AB51" s="85">
        <f t="shared" si="13"/>
        <v>86.285714285714292</v>
      </c>
      <c r="AC51" s="85"/>
      <c r="AD51" s="85"/>
      <c r="AE51" s="97">
        <f t="shared" si="10"/>
        <v>1190.742857142857</v>
      </c>
      <c r="AF51" s="85"/>
      <c r="AG51" s="80" t="str">
        <f t="shared" si="2"/>
        <v>Check!</v>
      </c>
      <c r="AH51" s="98">
        <v>41310</v>
      </c>
      <c r="AI51" s="99">
        <f t="shared" si="9"/>
        <v>41324</v>
      </c>
      <c r="AJ51" s="99">
        <v>41349</v>
      </c>
      <c r="AK51" s="100">
        <v>120</v>
      </c>
      <c r="AL51" s="99">
        <v>41361</v>
      </c>
      <c r="AM51" s="100">
        <v>480</v>
      </c>
      <c r="AN51" s="100"/>
      <c r="AO51" s="100"/>
      <c r="AP51" s="99">
        <v>41395</v>
      </c>
      <c r="AQ51" s="99"/>
      <c r="AR51" s="99"/>
      <c r="AS51" s="99">
        <v>41467</v>
      </c>
      <c r="AT51" s="99">
        <v>41470</v>
      </c>
      <c r="AU51" s="99"/>
      <c r="AV51" s="99"/>
      <c r="AW51" s="99">
        <v>41554</v>
      </c>
      <c r="AX51" s="101"/>
      <c r="AY51" s="102">
        <f t="shared" si="12"/>
        <v>244</v>
      </c>
    </row>
    <row r="52" spans="1:51" s="45" customFormat="1" ht="12.75" hidden="1" x14ac:dyDescent="0.25">
      <c r="A52" s="81">
        <v>6</v>
      </c>
      <c r="B52" s="82" t="s">
        <v>47</v>
      </c>
      <c r="C52" s="113" t="s">
        <v>178</v>
      </c>
      <c r="D52" s="84"/>
      <c r="E52" s="233">
        <v>5</v>
      </c>
      <c r="F52" s="85">
        <v>12</v>
      </c>
      <c r="G52" s="86"/>
      <c r="H52" s="87">
        <v>41518</v>
      </c>
      <c r="I52" s="88">
        <v>41263</v>
      </c>
      <c r="J52" s="89">
        <v>115772</v>
      </c>
      <c r="K52" s="90">
        <v>41396</v>
      </c>
      <c r="L52" s="91" t="s">
        <v>179</v>
      </c>
      <c r="M52" s="91"/>
      <c r="N52" s="91" t="s">
        <v>180</v>
      </c>
      <c r="O52" s="296"/>
      <c r="P52" s="453">
        <v>40</v>
      </c>
      <c r="Q52" s="453">
        <v>1296</v>
      </c>
      <c r="R52" s="454">
        <v>37.75</v>
      </c>
      <c r="S52" s="92">
        <v>126</v>
      </c>
      <c r="T52" s="93">
        <v>6</v>
      </c>
      <c r="U52" s="94">
        <f t="shared" si="0"/>
        <v>4.6594285714285704</v>
      </c>
      <c r="V52" s="95" t="e">
        <f>IF((T52*#REF!/#REF!)&gt;#REF!,"too many rows!",T52*#REF!/#REF!)</f>
        <v>#REF!</v>
      </c>
      <c r="W52" s="96">
        <v>50</v>
      </c>
      <c r="X52" s="96">
        <v>50</v>
      </c>
      <c r="Y52" s="96">
        <v>6</v>
      </c>
      <c r="Z52" s="96">
        <v>1</v>
      </c>
      <c r="AA52" s="85">
        <f t="shared" si="13"/>
        <v>388.28571428571422</v>
      </c>
      <c r="AB52" s="85">
        <f t="shared" si="13"/>
        <v>64.714285714285722</v>
      </c>
      <c r="AC52" s="85"/>
      <c r="AD52" s="85"/>
      <c r="AE52" s="97">
        <f t="shared" si="10"/>
        <v>446.5285714285713</v>
      </c>
      <c r="AF52" s="104">
        <f>AB52*1.15</f>
        <v>74.421428571428578</v>
      </c>
      <c r="AG52" s="80" t="str">
        <f t="shared" si="2"/>
        <v>Check!</v>
      </c>
      <c r="AH52" s="98">
        <v>41310</v>
      </c>
      <c r="AI52" s="99">
        <f>AH52+14</f>
        <v>41324</v>
      </c>
      <c r="AJ52" s="99">
        <v>41349</v>
      </c>
      <c r="AK52" s="100">
        <v>90</v>
      </c>
      <c r="AL52" s="99">
        <v>41359</v>
      </c>
      <c r="AM52" s="100">
        <v>360</v>
      </c>
      <c r="AN52" s="100"/>
      <c r="AO52" s="100"/>
      <c r="AP52" s="99">
        <v>41397</v>
      </c>
      <c r="AQ52" s="99"/>
      <c r="AR52" s="99"/>
      <c r="AS52" s="99">
        <v>41467</v>
      </c>
      <c r="AT52" s="99">
        <v>41470</v>
      </c>
      <c r="AU52" s="99"/>
      <c r="AV52" s="99"/>
      <c r="AW52" s="99">
        <v>41554</v>
      </c>
      <c r="AX52" s="101"/>
      <c r="AY52" s="102">
        <f t="shared" si="12"/>
        <v>244</v>
      </c>
    </row>
    <row r="53" spans="1:51" s="71" customFormat="1" hidden="1" x14ac:dyDescent="0.25">
      <c r="A53" s="46">
        <v>6</v>
      </c>
      <c r="B53" s="47" t="s">
        <v>55</v>
      </c>
      <c r="C53" s="48" t="s">
        <v>181</v>
      </c>
      <c r="D53" s="49"/>
      <c r="E53" s="233">
        <v>5</v>
      </c>
      <c r="F53" s="50">
        <v>16</v>
      </c>
      <c r="G53" s="51"/>
      <c r="H53" s="52">
        <v>41671</v>
      </c>
      <c r="I53" s="53">
        <v>41333</v>
      </c>
      <c r="J53" s="54">
        <v>116458</v>
      </c>
      <c r="K53" s="106" t="s">
        <v>72</v>
      </c>
      <c r="L53" s="56" t="s">
        <v>92</v>
      </c>
      <c r="M53" s="56"/>
      <c r="N53" s="56" t="s">
        <v>182</v>
      </c>
      <c r="O53" s="78"/>
      <c r="P53" s="419">
        <v>40</v>
      </c>
      <c r="Q53" s="419">
        <v>1296</v>
      </c>
      <c r="R53" s="420">
        <v>37.75</v>
      </c>
      <c r="S53" s="58">
        <v>131</v>
      </c>
      <c r="T53" s="107">
        <v>6</v>
      </c>
      <c r="U53" s="60">
        <f t="shared" si="0"/>
        <v>6.2125714285714277</v>
      </c>
      <c r="V53" s="61" t="e">
        <f>IF((T53*#REF!/#REF!)&gt;#REF!,"too many rows!",T53*#REF!/#REF!)</f>
        <v>#REF!</v>
      </c>
      <c r="W53" s="62">
        <v>50</v>
      </c>
      <c r="X53" s="62">
        <v>50</v>
      </c>
      <c r="Y53" s="62">
        <v>6</v>
      </c>
      <c r="Z53" s="62">
        <v>1</v>
      </c>
      <c r="AA53" s="50">
        <f t="shared" si="13"/>
        <v>388.28571428571422</v>
      </c>
      <c r="AB53" s="50">
        <f t="shared" si="13"/>
        <v>64.714285714285722</v>
      </c>
      <c r="AC53" s="50"/>
      <c r="AD53" s="50"/>
      <c r="AE53" s="79">
        <f t="shared" si="10"/>
        <v>446.5285714285713</v>
      </c>
      <c r="AF53" s="50"/>
      <c r="AG53" s="80" t="str">
        <f t="shared" si="2"/>
        <v>ok</v>
      </c>
      <c r="AH53" s="108">
        <v>41394</v>
      </c>
      <c r="AI53" s="65">
        <f>AH53+14</f>
        <v>41408</v>
      </c>
      <c r="AJ53" s="65">
        <v>41433</v>
      </c>
      <c r="AK53" s="66">
        <v>90</v>
      </c>
      <c r="AL53" s="65">
        <v>41437</v>
      </c>
      <c r="AM53" s="66">
        <v>360</v>
      </c>
      <c r="AN53" s="66"/>
      <c r="AO53" s="66"/>
      <c r="AP53" s="65">
        <v>41460</v>
      </c>
      <c r="AQ53" s="65"/>
      <c r="AR53" s="65"/>
      <c r="AS53" s="65">
        <v>41582</v>
      </c>
      <c r="AT53" s="65">
        <v>41513</v>
      </c>
      <c r="AU53" s="65"/>
      <c r="AV53" s="65"/>
      <c r="AW53" s="65">
        <v>41649</v>
      </c>
      <c r="AX53" s="67"/>
      <c r="AY53" s="68">
        <f t="shared" si="12"/>
        <v>255</v>
      </c>
    </row>
    <row r="54" spans="1:51" s="71" customFormat="1" hidden="1" x14ac:dyDescent="0.25">
      <c r="A54" s="46">
        <v>6</v>
      </c>
      <c r="B54" s="47" t="s">
        <v>55</v>
      </c>
      <c r="C54" s="48" t="s">
        <v>183</v>
      </c>
      <c r="D54" s="49"/>
      <c r="E54" s="233">
        <v>5</v>
      </c>
      <c r="F54" s="50">
        <v>8</v>
      </c>
      <c r="G54" s="51"/>
      <c r="H54" s="52">
        <v>41671</v>
      </c>
      <c r="I54" s="53">
        <v>41333</v>
      </c>
      <c r="J54" s="54">
        <v>116457</v>
      </c>
      <c r="K54" s="106" t="s">
        <v>72</v>
      </c>
      <c r="L54" s="56" t="s">
        <v>184</v>
      </c>
      <c r="M54" s="56"/>
      <c r="N54" s="56" t="s">
        <v>185</v>
      </c>
      <c r="O54" s="78"/>
      <c r="P54" s="419">
        <v>40</v>
      </c>
      <c r="Q54" s="419">
        <v>1296</v>
      </c>
      <c r="R54" s="420">
        <v>37.75</v>
      </c>
      <c r="S54" s="58">
        <v>131</v>
      </c>
      <c r="T54" s="107">
        <v>10</v>
      </c>
      <c r="U54" s="60">
        <f t="shared" si="0"/>
        <v>5.177142857142857</v>
      </c>
      <c r="V54" s="61" t="e">
        <f>IF((T54*#REF!/#REF!)&gt;#REF!,"too many rows!",T54*#REF!/#REF!)</f>
        <v>#REF!</v>
      </c>
      <c r="W54" s="62">
        <v>50</v>
      </c>
      <c r="X54" s="62">
        <v>50</v>
      </c>
      <c r="Y54" s="62">
        <v>6</v>
      </c>
      <c r="Z54" s="62">
        <v>1</v>
      </c>
      <c r="AA54" s="50">
        <f t="shared" si="13"/>
        <v>647.14285714285711</v>
      </c>
      <c r="AB54" s="50">
        <f t="shared" si="13"/>
        <v>107.85714285714286</v>
      </c>
      <c r="AC54" s="50"/>
      <c r="AD54" s="50"/>
      <c r="AE54" s="79">
        <f t="shared" si="10"/>
        <v>744.21428571428567</v>
      </c>
      <c r="AF54" s="50"/>
      <c r="AG54" s="80" t="str">
        <f t="shared" si="2"/>
        <v>ok</v>
      </c>
      <c r="AH54" s="108">
        <v>41394</v>
      </c>
      <c r="AI54" s="65">
        <f>AH54+14</f>
        <v>41408</v>
      </c>
      <c r="AJ54" s="65">
        <v>41433</v>
      </c>
      <c r="AK54" s="66">
        <v>150</v>
      </c>
      <c r="AL54" s="65">
        <v>41437</v>
      </c>
      <c r="AM54" s="66">
        <v>600</v>
      </c>
      <c r="AN54" s="66"/>
      <c r="AO54" s="66"/>
      <c r="AP54" s="65">
        <v>41460</v>
      </c>
      <c r="AQ54" s="65"/>
      <c r="AR54" s="65"/>
      <c r="AS54" s="65">
        <v>41582</v>
      </c>
      <c r="AT54" s="65">
        <v>41513</v>
      </c>
      <c r="AU54" s="65"/>
      <c r="AV54" s="65"/>
      <c r="AW54" s="65">
        <v>41649</v>
      </c>
      <c r="AX54" s="67"/>
      <c r="AY54" s="68">
        <f t="shared" si="12"/>
        <v>255</v>
      </c>
    </row>
    <row r="55" spans="1:51" s="71" customFormat="1" hidden="1" x14ac:dyDescent="0.25">
      <c r="A55" s="46">
        <v>6</v>
      </c>
      <c r="B55" s="47" t="s">
        <v>55</v>
      </c>
      <c r="C55" s="48" t="s">
        <v>186</v>
      </c>
      <c r="D55" s="49"/>
      <c r="E55" s="233">
        <v>4</v>
      </c>
      <c r="F55" s="50">
        <v>6</v>
      </c>
      <c r="G55" s="51"/>
      <c r="H55" s="52">
        <v>41671</v>
      </c>
      <c r="I55" s="53">
        <v>41333</v>
      </c>
      <c r="J55" s="54">
        <v>116461</v>
      </c>
      <c r="K55" s="106" t="s">
        <v>72</v>
      </c>
      <c r="L55" s="56" t="s">
        <v>187</v>
      </c>
      <c r="M55" s="56"/>
      <c r="N55" s="56" t="s">
        <v>188</v>
      </c>
      <c r="O55" s="78"/>
      <c r="P55" s="419">
        <v>40</v>
      </c>
      <c r="Q55" s="419">
        <v>1296</v>
      </c>
      <c r="R55" s="420">
        <v>37.75</v>
      </c>
      <c r="S55" s="58">
        <v>131</v>
      </c>
      <c r="T55" s="107">
        <v>12</v>
      </c>
      <c r="U55" s="60">
        <f t="shared" si="0"/>
        <v>4.6594285714285704</v>
      </c>
      <c r="V55" s="61" t="e">
        <f>IF((T55*#REF!/#REF!)&gt;#REF!,"too many rows!",T55*#REF!/#REF!)</f>
        <v>#REF!</v>
      </c>
      <c r="W55" s="62">
        <v>50</v>
      </c>
      <c r="X55" s="62">
        <v>50</v>
      </c>
      <c r="Y55" s="62">
        <v>6</v>
      </c>
      <c r="Z55" s="62">
        <v>1</v>
      </c>
      <c r="AA55" s="50">
        <f>(37.75*100)/W55*Y55/($Z55+$Y55)*$T55</f>
        <v>776.57142857142844</v>
      </c>
      <c r="AB55" s="50">
        <f>(37.75*100)/X55*Z55/($Z55+$Y55)*$T55</f>
        <v>129.42857142857144</v>
      </c>
      <c r="AC55" s="50"/>
      <c r="AD55" s="50"/>
      <c r="AE55" s="79">
        <f t="shared" si="10"/>
        <v>893.05714285714259</v>
      </c>
      <c r="AF55" s="50"/>
      <c r="AG55" s="80" t="str">
        <f t="shared" si="2"/>
        <v>ok</v>
      </c>
      <c r="AH55" s="108">
        <v>41394</v>
      </c>
      <c r="AI55" s="65">
        <f>AH55+14</f>
        <v>41408</v>
      </c>
      <c r="AJ55" s="65">
        <v>41433</v>
      </c>
      <c r="AK55" s="66">
        <v>180</v>
      </c>
      <c r="AL55" s="65">
        <v>41437</v>
      </c>
      <c r="AM55" s="66">
        <v>720</v>
      </c>
      <c r="AN55" s="66"/>
      <c r="AO55" s="66"/>
      <c r="AP55" s="65">
        <v>41460</v>
      </c>
      <c r="AQ55" s="65"/>
      <c r="AR55" s="65"/>
      <c r="AS55" s="65">
        <v>41582</v>
      </c>
      <c r="AT55" s="65">
        <v>41513</v>
      </c>
      <c r="AU55" s="65"/>
      <c r="AV55" s="65"/>
      <c r="AW55" s="65">
        <v>41649</v>
      </c>
      <c r="AX55" s="67"/>
      <c r="AY55" s="68">
        <f t="shared" si="12"/>
        <v>255</v>
      </c>
    </row>
    <row r="56" spans="1:51" s="71" customFormat="1" hidden="1" x14ac:dyDescent="0.25">
      <c r="A56" s="46">
        <v>6</v>
      </c>
      <c r="B56" s="47" t="s">
        <v>55</v>
      </c>
      <c r="C56" s="48" t="s">
        <v>189</v>
      </c>
      <c r="D56" s="49"/>
      <c r="E56" s="233">
        <v>6</v>
      </c>
      <c r="F56" s="50">
        <v>8</v>
      </c>
      <c r="G56" s="51"/>
      <c r="H56" s="52">
        <v>41671</v>
      </c>
      <c r="I56" s="53">
        <v>41333</v>
      </c>
      <c r="J56" s="54">
        <v>116459</v>
      </c>
      <c r="K56" s="112" t="s">
        <v>72</v>
      </c>
      <c r="L56" s="56" t="s">
        <v>190</v>
      </c>
      <c r="M56" s="56"/>
      <c r="N56" s="56" t="s">
        <v>191</v>
      </c>
      <c r="O56" s="78"/>
      <c r="P56" s="419">
        <v>40</v>
      </c>
      <c r="Q56" s="419">
        <v>1296</v>
      </c>
      <c r="R56" s="420">
        <v>37.75</v>
      </c>
      <c r="S56" s="58">
        <v>131</v>
      </c>
      <c r="T56" s="107">
        <v>12</v>
      </c>
      <c r="U56" s="60">
        <f>F56*AA56/1000</f>
        <v>6.2125714285714277</v>
      </c>
      <c r="V56" s="61" t="e">
        <f>IF((T56*#REF!/#REF!)&gt;#REF!,"too many rows!",T56*#REF!/#REF!)</f>
        <v>#REF!</v>
      </c>
      <c r="W56" s="62">
        <v>50</v>
      </c>
      <c r="X56" s="62">
        <v>50</v>
      </c>
      <c r="Y56" s="62">
        <v>6</v>
      </c>
      <c r="Z56" s="62">
        <v>1</v>
      </c>
      <c r="AA56" s="50">
        <f>(37.75*100)/W56*Y56/($Z56+$Y56)*$T56</f>
        <v>776.57142857142844</v>
      </c>
      <c r="AB56" s="50">
        <f>(37.75*100)/X56*Z56/($Z56+$Y56)*$T56</f>
        <v>129.42857142857144</v>
      </c>
      <c r="AC56" s="50"/>
      <c r="AD56" s="50"/>
      <c r="AE56" s="79">
        <f t="shared" si="10"/>
        <v>893.05714285714259</v>
      </c>
      <c r="AF56" s="50">
        <f>AB56*1.15</f>
        <v>148.84285714285716</v>
      </c>
      <c r="AG56" s="80" t="str">
        <f t="shared" si="2"/>
        <v>ok</v>
      </c>
      <c r="AH56" s="108">
        <v>41394</v>
      </c>
      <c r="AI56" s="65">
        <f>AH56+14</f>
        <v>41408</v>
      </c>
      <c r="AJ56" s="65">
        <v>41433</v>
      </c>
      <c r="AK56" s="66">
        <v>180</v>
      </c>
      <c r="AL56" s="65">
        <v>41437</v>
      </c>
      <c r="AM56" s="66">
        <v>720</v>
      </c>
      <c r="AN56" s="66"/>
      <c r="AO56" s="66"/>
      <c r="AP56" s="65">
        <v>41460</v>
      </c>
      <c r="AQ56" s="65"/>
      <c r="AR56" s="65"/>
      <c r="AS56" s="65">
        <v>41582</v>
      </c>
      <c r="AT56" s="65">
        <v>41513</v>
      </c>
      <c r="AU56" s="65"/>
      <c r="AV56" s="65"/>
      <c r="AW56" s="65">
        <v>41649</v>
      </c>
      <c r="AX56" s="67"/>
      <c r="AY56" s="68">
        <f t="shared" si="12"/>
        <v>255</v>
      </c>
    </row>
    <row r="57" spans="1:51" s="45" customFormat="1" hidden="1" x14ac:dyDescent="0.25">
      <c r="A57" s="81">
        <v>6</v>
      </c>
      <c r="B57" s="82" t="s">
        <v>55</v>
      </c>
      <c r="C57" s="127" t="s">
        <v>192</v>
      </c>
      <c r="D57" s="127"/>
      <c r="E57" s="233">
        <v>0.5</v>
      </c>
      <c r="F57" s="127">
        <v>9</v>
      </c>
      <c r="G57" s="130" t="s">
        <v>193</v>
      </c>
      <c r="H57" s="131">
        <v>41805</v>
      </c>
      <c r="I57" s="132">
        <v>41513</v>
      </c>
      <c r="J57" s="89">
        <v>118267</v>
      </c>
      <c r="K57" s="133">
        <v>41588</v>
      </c>
      <c r="L57" s="134" t="s">
        <v>194</v>
      </c>
      <c r="M57" s="134"/>
      <c r="N57" s="134" t="s">
        <v>195</v>
      </c>
      <c r="O57" s="297"/>
      <c r="P57" s="453">
        <v>60</v>
      </c>
      <c r="Q57" s="453">
        <v>1944</v>
      </c>
      <c r="R57" s="454">
        <v>37.75</v>
      </c>
      <c r="S57" s="92">
        <v>132</v>
      </c>
      <c r="T57" s="93">
        <v>2</v>
      </c>
      <c r="U57" s="94">
        <f t="shared" ref="U57:U81" si="14">F57*AA57/1000</f>
        <v>1.1648571428571426</v>
      </c>
      <c r="V57" s="95" t="e">
        <f>IF((T57*#REF!/#REF!)&gt;#REF!,"too many rows!",T57*#REF!/#REF!)</f>
        <v>#REF!</v>
      </c>
      <c r="W57" s="96">
        <v>50</v>
      </c>
      <c r="X57" s="96">
        <v>50</v>
      </c>
      <c r="Y57" s="96">
        <v>6</v>
      </c>
      <c r="Z57" s="96">
        <v>1</v>
      </c>
      <c r="AA57" s="85">
        <f t="shared" ref="AA57:AB72" si="15">(37.75*100)/W57*Y57/($Z57+$Y57)*$T57</f>
        <v>129.42857142857142</v>
      </c>
      <c r="AB57" s="85">
        <f t="shared" si="15"/>
        <v>21.571428571428573</v>
      </c>
      <c r="AC57" s="85"/>
      <c r="AD57" s="85"/>
      <c r="AE57" s="97" t="str">
        <f t="shared" si="10"/>
        <v>check MS</v>
      </c>
      <c r="AF57" s="104">
        <f t="shared" ref="AF57:AF62" si="16">AB57*1.15</f>
        <v>24.807142857142857</v>
      </c>
      <c r="AG57" s="80" t="str">
        <f t="shared" si="2"/>
        <v>Check!</v>
      </c>
      <c r="AH57" s="116">
        <v>41577</v>
      </c>
      <c r="AI57" s="99">
        <f t="shared" ref="AI57:AI70" si="17">AH57+14</f>
        <v>41591</v>
      </c>
      <c r="AJ57" s="99">
        <v>41611</v>
      </c>
      <c r="AK57" s="100">
        <v>30</v>
      </c>
      <c r="AL57" s="99">
        <v>41625</v>
      </c>
      <c r="AM57" s="100">
        <v>120</v>
      </c>
      <c r="AN57" s="100"/>
      <c r="AO57" s="100"/>
      <c r="AP57" s="99">
        <v>41652</v>
      </c>
      <c r="AQ57" s="99"/>
      <c r="AR57" s="99"/>
      <c r="AS57" s="99">
        <v>41768</v>
      </c>
      <c r="AT57" s="99">
        <v>41710</v>
      </c>
      <c r="AU57" s="99"/>
      <c r="AV57" s="99"/>
      <c r="AW57" s="99">
        <v>41830</v>
      </c>
      <c r="AX57" s="101"/>
      <c r="AY57" s="102">
        <f t="shared" si="12"/>
        <v>253</v>
      </c>
    </row>
    <row r="58" spans="1:51" s="45" customFormat="1" hidden="1" x14ac:dyDescent="0.25">
      <c r="A58" s="81">
        <v>6</v>
      </c>
      <c r="B58" s="82" t="s">
        <v>55</v>
      </c>
      <c r="C58" s="127" t="s">
        <v>196</v>
      </c>
      <c r="D58" s="127"/>
      <c r="E58" s="233">
        <v>2.5</v>
      </c>
      <c r="F58" s="127">
        <v>10</v>
      </c>
      <c r="G58" s="130" t="s">
        <v>193</v>
      </c>
      <c r="H58" s="131">
        <v>41805</v>
      </c>
      <c r="I58" s="132">
        <v>41513</v>
      </c>
      <c r="J58" s="89">
        <v>118265</v>
      </c>
      <c r="K58" s="133">
        <v>41588</v>
      </c>
      <c r="L58" s="134" t="s">
        <v>197</v>
      </c>
      <c r="M58" s="134"/>
      <c r="N58" s="134" t="s">
        <v>198</v>
      </c>
      <c r="O58" s="297"/>
      <c r="P58" s="453">
        <v>60</v>
      </c>
      <c r="Q58" s="453">
        <v>1944</v>
      </c>
      <c r="R58" s="454">
        <v>37.75</v>
      </c>
      <c r="S58" s="92">
        <v>132</v>
      </c>
      <c r="T58" s="93">
        <v>4</v>
      </c>
      <c r="U58" s="94">
        <f t="shared" si="14"/>
        <v>2.5885714285714285</v>
      </c>
      <c r="V58" s="95" t="e">
        <f>IF((T58*#REF!/#REF!)&gt;#REF!,"too many rows!",T58*#REF!/#REF!)</f>
        <v>#REF!</v>
      </c>
      <c r="W58" s="96">
        <v>50</v>
      </c>
      <c r="X58" s="96">
        <v>50</v>
      </c>
      <c r="Y58" s="96">
        <v>6</v>
      </c>
      <c r="Z58" s="96">
        <v>1</v>
      </c>
      <c r="AA58" s="85">
        <f t="shared" si="15"/>
        <v>258.85714285714283</v>
      </c>
      <c r="AB58" s="85">
        <f t="shared" si="15"/>
        <v>43.142857142857146</v>
      </c>
      <c r="AC58" s="85"/>
      <c r="AD58" s="85"/>
      <c r="AE58" s="97" t="str">
        <f t="shared" si="10"/>
        <v>check MS</v>
      </c>
      <c r="AF58" s="104">
        <f t="shared" si="16"/>
        <v>49.614285714285714</v>
      </c>
      <c r="AG58" s="80" t="str">
        <f t="shared" si="2"/>
        <v>Check!</v>
      </c>
      <c r="AH58" s="116">
        <v>41577</v>
      </c>
      <c r="AI58" s="99">
        <f t="shared" si="17"/>
        <v>41591</v>
      </c>
      <c r="AJ58" s="99">
        <v>41611</v>
      </c>
      <c r="AK58" s="100">
        <v>60</v>
      </c>
      <c r="AL58" s="99">
        <v>41625</v>
      </c>
      <c r="AM58" s="100">
        <v>240</v>
      </c>
      <c r="AN58" s="100"/>
      <c r="AO58" s="100"/>
      <c r="AP58" s="99">
        <v>41652</v>
      </c>
      <c r="AQ58" s="99"/>
      <c r="AR58" s="99"/>
      <c r="AS58" s="99">
        <v>41768</v>
      </c>
      <c r="AT58" s="99">
        <v>41710</v>
      </c>
      <c r="AU58" s="99"/>
      <c r="AV58" s="99"/>
      <c r="AW58" s="99">
        <v>41830</v>
      </c>
      <c r="AX58" s="101"/>
      <c r="AY58" s="102">
        <f t="shared" si="12"/>
        <v>253</v>
      </c>
    </row>
    <row r="59" spans="1:51" s="45" customFormat="1" hidden="1" x14ac:dyDescent="0.25">
      <c r="A59" s="81">
        <v>6</v>
      </c>
      <c r="B59" s="82" t="s">
        <v>55</v>
      </c>
      <c r="C59" s="127" t="s">
        <v>199</v>
      </c>
      <c r="D59" s="127">
        <v>2</v>
      </c>
      <c r="E59" s="233">
        <v>5</v>
      </c>
      <c r="F59" s="127">
        <v>15</v>
      </c>
      <c r="G59" s="130" t="s">
        <v>193</v>
      </c>
      <c r="H59" s="131">
        <v>41805</v>
      </c>
      <c r="I59" s="132">
        <v>41513</v>
      </c>
      <c r="J59" s="89">
        <v>118266</v>
      </c>
      <c r="K59" s="133">
        <v>41588</v>
      </c>
      <c r="L59" s="134" t="s">
        <v>200</v>
      </c>
      <c r="M59" s="134"/>
      <c r="N59" s="134" t="s">
        <v>201</v>
      </c>
      <c r="O59" s="297"/>
      <c r="P59" s="453">
        <v>60</v>
      </c>
      <c r="Q59" s="453">
        <v>1944</v>
      </c>
      <c r="R59" s="454">
        <v>37.75</v>
      </c>
      <c r="S59" s="92">
        <v>132</v>
      </c>
      <c r="T59" s="93">
        <v>4</v>
      </c>
      <c r="U59" s="94">
        <f t="shared" si="14"/>
        <v>3.8828571428571426</v>
      </c>
      <c r="V59" s="95" t="e">
        <f>IF((T59*#REF!/#REF!)&gt;#REF!,"too many rows!",T59*#REF!/#REF!)</f>
        <v>#REF!</v>
      </c>
      <c r="W59" s="96">
        <v>50</v>
      </c>
      <c r="X59" s="96">
        <v>50</v>
      </c>
      <c r="Y59" s="96">
        <v>6</v>
      </c>
      <c r="Z59" s="96">
        <v>1</v>
      </c>
      <c r="AA59" s="85">
        <f t="shared" si="15"/>
        <v>258.85714285714283</v>
      </c>
      <c r="AB59" s="85">
        <f t="shared" si="15"/>
        <v>43.142857142857146</v>
      </c>
      <c r="AC59" s="85"/>
      <c r="AD59" s="85"/>
      <c r="AE59" s="97" t="str">
        <f t="shared" si="10"/>
        <v>check MS</v>
      </c>
      <c r="AF59" s="104">
        <f t="shared" si="16"/>
        <v>49.614285714285714</v>
      </c>
      <c r="AG59" s="80" t="str">
        <f t="shared" si="2"/>
        <v>Check!</v>
      </c>
      <c r="AH59" s="116">
        <v>41577</v>
      </c>
      <c r="AI59" s="99">
        <f t="shared" si="17"/>
        <v>41591</v>
      </c>
      <c r="AJ59" s="99">
        <v>41611</v>
      </c>
      <c r="AK59" s="100">
        <v>60</v>
      </c>
      <c r="AL59" s="99">
        <v>41625</v>
      </c>
      <c r="AM59" s="100">
        <v>240</v>
      </c>
      <c r="AN59" s="100"/>
      <c r="AO59" s="100"/>
      <c r="AP59" s="99">
        <v>41653</v>
      </c>
      <c r="AQ59" s="99"/>
      <c r="AR59" s="99"/>
      <c r="AS59" s="99">
        <v>41768</v>
      </c>
      <c r="AT59" s="99">
        <v>41710</v>
      </c>
      <c r="AU59" s="99"/>
      <c r="AV59" s="99"/>
      <c r="AW59" s="99">
        <v>41830</v>
      </c>
      <c r="AX59" s="101"/>
      <c r="AY59" s="102">
        <f t="shared" si="12"/>
        <v>253</v>
      </c>
    </row>
    <row r="60" spans="1:51" s="45" customFormat="1" hidden="1" x14ac:dyDescent="0.25">
      <c r="A60" s="81">
        <v>6</v>
      </c>
      <c r="B60" s="82" t="s">
        <v>55</v>
      </c>
      <c r="C60" s="127" t="s">
        <v>202</v>
      </c>
      <c r="D60" s="127"/>
      <c r="E60" s="233">
        <v>2.5</v>
      </c>
      <c r="F60" s="127">
        <v>8</v>
      </c>
      <c r="G60" s="130" t="s">
        <v>193</v>
      </c>
      <c r="H60" s="131">
        <v>41805</v>
      </c>
      <c r="I60" s="132">
        <v>41513</v>
      </c>
      <c r="J60" s="89">
        <v>118268</v>
      </c>
      <c r="K60" s="132" t="s">
        <v>203</v>
      </c>
      <c r="L60" s="134" t="s">
        <v>204</v>
      </c>
      <c r="M60" s="134"/>
      <c r="N60" s="134" t="s">
        <v>205</v>
      </c>
      <c r="O60" s="297"/>
      <c r="P60" s="453">
        <v>60</v>
      </c>
      <c r="Q60" s="453">
        <v>1944</v>
      </c>
      <c r="R60" s="454">
        <v>37.75</v>
      </c>
      <c r="S60" s="92">
        <v>132</v>
      </c>
      <c r="T60" s="93">
        <v>4</v>
      </c>
      <c r="U60" s="94">
        <f t="shared" si="14"/>
        <v>2.0708571428571427</v>
      </c>
      <c r="V60" s="95" t="e">
        <f>IF((T60*#REF!/#REF!)&gt;#REF!,"too many rows!",T60*#REF!/#REF!)</f>
        <v>#REF!</v>
      </c>
      <c r="W60" s="96">
        <v>50</v>
      </c>
      <c r="X60" s="96">
        <v>50</v>
      </c>
      <c r="Y60" s="96">
        <v>6</v>
      </c>
      <c r="Z60" s="96">
        <v>1</v>
      </c>
      <c r="AA60" s="85">
        <f t="shared" si="15"/>
        <v>258.85714285714283</v>
      </c>
      <c r="AB60" s="85">
        <f t="shared" si="15"/>
        <v>43.142857142857146</v>
      </c>
      <c r="AC60" s="85"/>
      <c r="AD60" s="85"/>
      <c r="AE60" s="97" t="str">
        <f t="shared" si="10"/>
        <v>check MS</v>
      </c>
      <c r="AF60" s="104">
        <f t="shared" si="16"/>
        <v>49.614285714285714</v>
      </c>
      <c r="AG60" s="80" t="str">
        <f t="shared" si="2"/>
        <v>Check!</v>
      </c>
      <c r="AH60" s="116">
        <v>41577</v>
      </c>
      <c r="AI60" s="99">
        <f t="shared" si="17"/>
        <v>41591</v>
      </c>
      <c r="AJ60" s="99">
        <v>41611</v>
      </c>
      <c r="AK60" s="100">
        <v>60</v>
      </c>
      <c r="AL60" s="99">
        <v>41625</v>
      </c>
      <c r="AM60" s="100">
        <v>240</v>
      </c>
      <c r="AN60" s="100"/>
      <c r="AO60" s="100"/>
      <c r="AP60" s="99">
        <v>41652</v>
      </c>
      <c r="AQ60" s="99"/>
      <c r="AR60" s="99"/>
      <c r="AS60" s="99">
        <v>41768</v>
      </c>
      <c r="AT60" s="99">
        <v>41710</v>
      </c>
      <c r="AU60" s="99"/>
      <c r="AV60" s="99"/>
      <c r="AW60" s="99">
        <v>41830</v>
      </c>
      <c r="AX60" s="101"/>
      <c r="AY60" s="102">
        <f t="shared" si="12"/>
        <v>253</v>
      </c>
    </row>
    <row r="61" spans="1:51" s="45" customFormat="1" hidden="1" x14ac:dyDescent="0.25">
      <c r="A61" s="81">
        <v>6</v>
      </c>
      <c r="B61" s="82" t="s">
        <v>55</v>
      </c>
      <c r="C61" s="127" t="s">
        <v>206</v>
      </c>
      <c r="D61" s="127"/>
      <c r="E61" s="233">
        <v>2</v>
      </c>
      <c r="F61" s="127">
        <v>5</v>
      </c>
      <c r="G61" s="130" t="s">
        <v>193</v>
      </c>
      <c r="H61" s="131">
        <v>41805</v>
      </c>
      <c r="I61" s="132">
        <v>41513</v>
      </c>
      <c r="J61" s="89">
        <v>118263</v>
      </c>
      <c r="K61" s="132" t="s">
        <v>203</v>
      </c>
      <c r="L61" s="134" t="s">
        <v>207</v>
      </c>
      <c r="M61" s="134"/>
      <c r="N61" s="134" t="s">
        <v>208</v>
      </c>
      <c r="O61" s="297"/>
      <c r="P61" s="453">
        <v>60</v>
      </c>
      <c r="Q61" s="453">
        <v>1944</v>
      </c>
      <c r="R61" s="454">
        <v>37.75</v>
      </c>
      <c r="S61" s="92">
        <v>132</v>
      </c>
      <c r="T61" s="93">
        <v>6</v>
      </c>
      <c r="U61" s="94">
        <f t="shared" si="14"/>
        <v>1.9414285714285711</v>
      </c>
      <c r="V61" s="95" t="e">
        <f>IF((T61*#REF!/#REF!)&gt;#REF!,"too many rows!",T61*#REF!/#REF!)</f>
        <v>#REF!</v>
      </c>
      <c r="W61" s="96">
        <v>50</v>
      </c>
      <c r="X61" s="96">
        <v>50</v>
      </c>
      <c r="Y61" s="96">
        <v>6</v>
      </c>
      <c r="Z61" s="96">
        <v>1</v>
      </c>
      <c r="AA61" s="85">
        <f t="shared" si="15"/>
        <v>388.28571428571422</v>
      </c>
      <c r="AB61" s="85">
        <f t="shared" si="15"/>
        <v>64.714285714285722</v>
      </c>
      <c r="AC61" s="85"/>
      <c r="AD61" s="85"/>
      <c r="AE61" s="97" t="str">
        <f t="shared" si="10"/>
        <v>check MS</v>
      </c>
      <c r="AF61" s="104">
        <f t="shared" si="16"/>
        <v>74.421428571428578</v>
      </c>
      <c r="AG61" s="80" t="str">
        <f t="shared" si="2"/>
        <v>Check!</v>
      </c>
      <c r="AH61" s="116">
        <v>41577</v>
      </c>
      <c r="AI61" s="99">
        <f t="shared" si="17"/>
        <v>41591</v>
      </c>
      <c r="AJ61" s="99">
        <v>41611</v>
      </c>
      <c r="AK61" s="100">
        <v>90</v>
      </c>
      <c r="AL61" s="99">
        <v>41625</v>
      </c>
      <c r="AM61" s="100">
        <v>360</v>
      </c>
      <c r="AN61" s="100"/>
      <c r="AO61" s="100"/>
      <c r="AP61" s="99">
        <v>41653</v>
      </c>
      <c r="AQ61" s="99"/>
      <c r="AR61" s="99"/>
      <c r="AS61" s="99">
        <v>41768</v>
      </c>
      <c r="AT61" s="99">
        <v>41710</v>
      </c>
      <c r="AU61" s="99"/>
      <c r="AV61" s="99"/>
      <c r="AW61" s="99">
        <v>41830</v>
      </c>
      <c r="AX61" s="101"/>
      <c r="AY61" s="102">
        <f t="shared" si="12"/>
        <v>253</v>
      </c>
    </row>
    <row r="62" spans="1:51" s="45" customFormat="1" hidden="1" x14ac:dyDescent="0.25">
      <c r="A62" s="81">
        <v>6</v>
      </c>
      <c r="B62" s="82" t="s">
        <v>55</v>
      </c>
      <c r="C62" s="127" t="s">
        <v>209</v>
      </c>
      <c r="D62" s="127"/>
      <c r="E62" s="233">
        <v>5</v>
      </c>
      <c r="F62" s="127">
        <v>10</v>
      </c>
      <c r="G62" s="130" t="s">
        <v>193</v>
      </c>
      <c r="H62" s="131">
        <v>41805</v>
      </c>
      <c r="I62" s="132">
        <v>41513</v>
      </c>
      <c r="J62" s="89">
        <v>118270</v>
      </c>
      <c r="K62" s="133">
        <v>41588</v>
      </c>
      <c r="L62" s="134" t="s">
        <v>210</v>
      </c>
      <c r="M62" s="134"/>
      <c r="N62" s="134" t="s">
        <v>211</v>
      </c>
      <c r="O62" s="297"/>
      <c r="P62" s="453">
        <v>60</v>
      </c>
      <c r="Q62" s="453">
        <v>1944</v>
      </c>
      <c r="R62" s="454">
        <v>37.75</v>
      </c>
      <c r="S62" s="92">
        <v>132</v>
      </c>
      <c r="T62" s="93">
        <v>8</v>
      </c>
      <c r="U62" s="94">
        <f t="shared" si="14"/>
        <v>5.177142857142857</v>
      </c>
      <c r="V62" s="95" t="e">
        <f>IF((T62*#REF!/#REF!)&gt;#REF!,"too many rows!",T62*#REF!/#REF!)</f>
        <v>#REF!</v>
      </c>
      <c r="W62" s="96">
        <v>50</v>
      </c>
      <c r="X62" s="96">
        <v>50</v>
      </c>
      <c r="Y62" s="96">
        <v>6</v>
      </c>
      <c r="Z62" s="96">
        <v>1</v>
      </c>
      <c r="AA62" s="85">
        <f t="shared" si="15"/>
        <v>517.71428571428567</v>
      </c>
      <c r="AB62" s="85">
        <f t="shared" si="15"/>
        <v>86.285714285714292</v>
      </c>
      <c r="AC62" s="85"/>
      <c r="AD62" s="85"/>
      <c r="AE62" s="97" t="str">
        <f t="shared" si="10"/>
        <v>check MS</v>
      </c>
      <c r="AF62" s="104">
        <f t="shared" si="16"/>
        <v>99.228571428571428</v>
      </c>
      <c r="AG62" s="80" t="str">
        <f t="shared" si="2"/>
        <v>Check!</v>
      </c>
      <c r="AH62" s="116">
        <v>41577</v>
      </c>
      <c r="AI62" s="99">
        <f t="shared" si="17"/>
        <v>41591</v>
      </c>
      <c r="AJ62" s="99">
        <v>41611</v>
      </c>
      <c r="AK62" s="100">
        <v>120</v>
      </c>
      <c r="AL62" s="99">
        <v>41625</v>
      </c>
      <c r="AM62" s="100">
        <v>480</v>
      </c>
      <c r="AN62" s="100"/>
      <c r="AO62" s="100"/>
      <c r="AP62" s="99">
        <v>41653</v>
      </c>
      <c r="AQ62" s="99"/>
      <c r="AR62" s="99"/>
      <c r="AS62" s="99">
        <v>41768</v>
      </c>
      <c r="AT62" s="99">
        <v>41710</v>
      </c>
      <c r="AU62" s="99"/>
      <c r="AV62" s="99"/>
      <c r="AW62" s="99">
        <v>41830</v>
      </c>
      <c r="AX62" s="101"/>
      <c r="AY62" s="102">
        <f t="shared" si="12"/>
        <v>253</v>
      </c>
    </row>
    <row r="63" spans="1:51" s="45" customFormat="1" hidden="1" x14ac:dyDescent="0.25">
      <c r="A63" s="81">
        <v>6</v>
      </c>
      <c r="B63" s="82" t="s">
        <v>55</v>
      </c>
      <c r="C63" s="127" t="s">
        <v>212</v>
      </c>
      <c r="D63" s="127"/>
      <c r="E63" s="233">
        <v>10</v>
      </c>
      <c r="F63" s="127">
        <v>15</v>
      </c>
      <c r="G63" s="130" t="s">
        <v>193</v>
      </c>
      <c r="H63" s="131">
        <v>41805</v>
      </c>
      <c r="I63" s="132">
        <v>41513</v>
      </c>
      <c r="J63" s="89">
        <v>118258</v>
      </c>
      <c r="K63" s="133">
        <v>41588</v>
      </c>
      <c r="L63" s="134" t="s">
        <v>213</v>
      </c>
      <c r="M63" s="134"/>
      <c r="N63" s="134" t="s">
        <v>214</v>
      </c>
      <c r="O63" s="297"/>
      <c r="P63" s="453">
        <v>60</v>
      </c>
      <c r="Q63" s="453">
        <v>1944</v>
      </c>
      <c r="R63" s="454">
        <v>37.75</v>
      </c>
      <c r="S63" s="92">
        <v>132</v>
      </c>
      <c r="T63" s="93">
        <v>10</v>
      </c>
      <c r="U63" s="94">
        <f t="shared" si="14"/>
        <v>9.7071428571428573</v>
      </c>
      <c r="V63" s="95" t="e">
        <f>IF((T63*#REF!/#REF!)&gt;#REF!,"too many rows!",T63*#REF!/#REF!)</f>
        <v>#REF!</v>
      </c>
      <c r="W63" s="96">
        <v>50</v>
      </c>
      <c r="X63" s="96">
        <v>50</v>
      </c>
      <c r="Y63" s="96">
        <v>6</v>
      </c>
      <c r="Z63" s="96">
        <v>1</v>
      </c>
      <c r="AA63" s="85">
        <f t="shared" si="15"/>
        <v>647.14285714285711</v>
      </c>
      <c r="AB63" s="85">
        <f t="shared" si="15"/>
        <v>107.85714285714286</v>
      </c>
      <c r="AC63" s="85"/>
      <c r="AD63" s="85"/>
      <c r="AE63" s="97" t="str">
        <f t="shared" si="10"/>
        <v>check MS</v>
      </c>
      <c r="AF63" s="104">
        <f>AB63*1.15</f>
        <v>124.03571428571428</v>
      </c>
      <c r="AG63" s="80" t="str">
        <f t="shared" si="2"/>
        <v>Check!</v>
      </c>
      <c r="AH63" s="116">
        <v>41577</v>
      </c>
      <c r="AI63" s="99">
        <f t="shared" si="17"/>
        <v>41591</v>
      </c>
      <c r="AJ63" s="99">
        <v>41611</v>
      </c>
      <c r="AK63" s="100">
        <v>150</v>
      </c>
      <c r="AL63" s="99">
        <v>41625</v>
      </c>
      <c r="AM63" s="100">
        <v>600</v>
      </c>
      <c r="AN63" s="100"/>
      <c r="AO63" s="100"/>
      <c r="AP63" s="99">
        <v>41652</v>
      </c>
      <c r="AQ63" s="99"/>
      <c r="AR63" s="99"/>
      <c r="AS63" s="99">
        <v>41768</v>
      </c>
      <c r="AT63" s="99">
        <v>41710</v>
      </c>
      <c r="AU63" s="99"/>
      <c r="AV63" s="99"/>
      <c r="AW63" s="99">
        <v>41800</v>
      </c>
      <c r="AX63" s="101"/>
      <c r="AY63" s="102">
        <f t="shared" si="12"/>
        <v>223</v>
      </c>
    </row>
    <row r="64" spans="1:51" s="45" customFormat="1" hidden="1" x14ac:dyDescent="0.25">
      <c r="A64" s="81">
        <v>6</v>
      </c>
      <c r="B64" s="82" t="s">
        <v>55</v>
      </c>
      <c r="C64" s="127" t="s">
        <v>215</v>
      </c>
      <c r="D64" s="127"/>
      <c r="E64" s="233">
        <v>7</v>
      </c>
      <c r="F64" s="127">
        <v>10</v>
      </c>
      <c r="G64" s="130" t="s">
        <v>193</v>
      </c>
      <c r="H64" s="131">
        <v>41805</v>
      </c>
      <c r="I64" s="132">
        <v>41513</v>
      </c>
      <c r="J64" s="89">
        <v>118269</v>
      </c>
      <c r="K64" s="132" t="s">
        <v>203</v>
      </c>
      <c r="L64" s="134" t="s">
        <v>216</v>
      </c>
      <c r="M64" s="134"/>
      <c r="N64" s="134" t="s">
        <v>217</v>
      </c>
      <c r="O64" s="297"/>
      <c r="P64" s="453">
        <v>60</v>
      </c>
      <c r="Q64" s="453">
        <v>1944</v>
      </c>
      <c r="R64" s="454">
        <v>37.75</v>
      </c>
      <c r="S64" s="92">
        <v>132</v>
      </c>
      <c r="T64" s="93">
        <v>10</v>
      </c>
      <c r="U64" s="94">
        <f t="shared" si="14"/>
        <v>6.4714285714285706</v>
      </c>
      <c r="V64" s="95" t="e">
        <f>IF((T64*#REF!/#REF!)&gt;#REF!,"too many rows!",T64*#REF!/#REF!)</f>
        <v>#REF!</v>
      </c>
      <c r="W64" s="96">
        <v>50</v>
      </c>
      <c r="X64" s="96">
        <v>50</v>
      </c>
      <c r="Y64" s="96">
        <v>6</v>
      </c>
      <c r="Z64" s="96">
        <v>1</v>
      </c>
      <c r="AA64" s="85">
        <f t="shared" si="15"/>
        <v>647.14285714285711</v>
      </c>
      <c r="AB64" s="85">
        <f t="shared" si="15"/>
        <v>107.85714285714286</v>
      </c>
      <c r="AC64" s="85"/>
      <c r="AD64" s="85"/>
      <c r="AE64" s="97" t="str">
        <f t="shared" si="10"/>
        <v>check MS</v>
      </c>
      <c r="AF64" s="104">
        <f>AB64*1.15</f>
        <v>124.03571428571428</v>
      </c>
      <c r="AG64" s="80" t="str">
        <f t="shared" si="2"/>
        <v>Check!</v>
      </c>
      <c r="AH64" s="116">
        <v>41577</v>
      </c>
      <c r="AI64" s="99">
        <f t="shared" si="17"/>
        <v>41591</v>
      </c>
      <c r="AJ64" s="99">
        <v>41611</v>
      </c>
      <c r="AK64" s="100">
        <v>150</v>
      </c>
      <c r="AL64" s="99">
        <v>41625</v>
      </c>
      <c r="AM64" s="100">
        <v>600</v>
      </c>
      <c r="AN64" s="100"/>
      <c r="AO64" s="100"/>
      <c r="AP64" s="99">
        <v>41652</v>
      </c>
      <c r="AQ64" s="99"/>
      <c r="AR64" s="99"/>
      <c r="AS64" s="99">
        <v>41768</v>
      </c>
      <c r="AT64" s="99">
        <v>41710</v>
      </c>
      <c r="AU64" s="99"/>
      <c r="AV64" s="99"/>
      <c r="AW64" s="99">
        <v>41830</v>
      </c>
      <c r="AX64" s="101"/>
      <c r="AY64" s="102">
        <f t="shared" si="12"/>
        <v>253</v>
      </c>
    </row>
    <row r="65" spans="1:51" s="45" customFormat="1" hidden="1" x14ac:dyDescent="0.25">
      <c r="A65" s="81">
        <v>6</v>
      </c>
      <c r="B65" s="82" t="s">
        <v>55</v>
      </c>
      <c r="C65" s="127" t="s">
        <v>218</v>
      </c>
      <c r="D65" s="127"/>
      <c r="E65" s="233">
        <v>2.2999999999999998</v>
      </c>
      <c r="F65" s="127">
        <v>3</v>
      </c>
      <c r="G65" s="130" t="s">
        <v>193</v>
      </c>
      <c r="H65" s="131">
        <v>41805</v>
      </c>
      <c r="I65" s="132">
        <v>41513</v>
      </c>
      <c r="J65" s="89">
        <v>118274</v>
      </c>
      <c r="K65" s="133">
        <v>41588</v>
      </c>
      <c r="L65" s="134" t="s">
        <v>219</v>
      </c>
      <c r="M65" s="134"/>
      <c r="N65" s="134" t="s">
        <v>220</v>
      </c>
      <c r="O65" s="297"/>
      <c r="P65" s="453">
        <v>60</v>
      </c>
      <c r="Q65" s="453">
        <v>1944</v>
      </c>
      <c r="R65" s="454">
        <v>37.75</v>
      </c>
      <c r="S65" s="92">
        <v>132</v>
      </c>
      <c r="T65" s="93">
        <v>12</v>
      </c>
      <c r="U65" s="94">
        <f t="shared" si="14"/>
        <v>2.3297142857142852</v>
      </c>
      <c r="V65" s="95" t="e">
        <f>IF((T65*#REF!/#REF!)&gt;#REF!,"too many rows!",T65*#REF!/#REF!)</f>
        <v>#REF!</v>
      </c>
      <c r="W65" s="96">
        <v>50</v>
      </c>
      <c r="X65" s="96">
        <v>50</v>
      </c>
      <c r="Y65" s="96">
        <v>6</v>
      </c>
      <c r="Z65" s="96">
        <v>1</v>
      </c>
      <c r="AA65" s="85">
        <f t="shared" si="15"/>
        <v>776.57142857142844</v>
      </c>
      <c r="AB65" s="85">
        <f t="shared" si="15"/>
        <v>129.42857142857144</v>
      </c>
      <c r="AC65" s="85"/>
      <c r="AD65" s="85"/>
      <c r="AE65" s="97" t="str">
        <f t="shared" si="10"/>
        <v>check MS</v>
      </c>
      <c r="AF65" s="104">
        <f>AB65*1.15</f>
        <v>148.84285714285716</v>
      </c>
      <c r="AG65" s="80" t="str">
        <f t="shared" si="2"/>
        <v>Check!</v>
      </c>
      <c r="AH65" s="116">
        <v>41577</v>
      </c>
      <c r="AI65" s="99">
        <f t="shared" si="17"/>
        <v>41591</v>
      </c>
      <c r="AJ65" s="99">
        <v>41611</v>
      </c>
      <c r="AK65" s="100">
        <v>180</v>
      </c>
      <c r="AL65" s="99">
        <v>41625</v>
      </c>
      <c r="AM65" s="100">
        <v>720</v>
      </c>
      <c r="AN65" s="100"/>
      <c r="AO65" s="100"/>
      <c r="AP65" s="99">
        <v>41653</v>
      </c>
      <c r="AQ65" s="99"/>
      <c r="AR65" s="99"/>
      <c r="AS65" s="99">
        <v>41768</v>
      </c>
      <c r="AT65" s="99">
        <v>41710</v>
      </c>
      <c r="AU65" s="99"/>
      <c r="AV65" s="99"/>
      <c r="AW65" s="99">
        <v>41830</v>
      </c>
      <c r="AX65" s="101"/>
      <c r="AY65" s="102">
        <f t="shared" si="12"/>
        <v>253</v>
      </c>
    </row>
    <row r="66" spans="1:51" s="71" customFormat="1" hidden="1" x14ac:dyDescent="0.25">
      <c r="A66" s="46">
        <v>6</v>
      </c>
      <c r="B66" s="47" t="s">
        <v>47</v>
      </c>
      <c r="C66" s="48" t="s">
        <v>76</v>
      </c>
      <c r="D66" s="49"/>
      <c r="E66" s="233">
        <v>20</v>
      </c>
      <c r="F66" s="50">
        <v>18</v>
      </c>
      <c r="G66" s="51">
        <v>0.5</v>
      </c>
      <c r="H66" s="52">
        <v>41760</v>
      </c>
      <c r="I66" s="53">
        <v>41430</v>
      </c>
      <c r="J66" s="54">
        <v>117892</v>
      </c>
      <c r="K66" s="112" t="s">
        <v>221</v>
      </c>
      <c r="L66" s="56" t="s">
        <v>77</v>
      </c>
      <c r="M66" s="56"/>
      <c r="N66" s="56" t="s">
        <v>78</v>
      </c>
      <c r="O66" s="78"/>
      <c r="P66" s="419">
        <v>60</v>
      </c>
      <c r="Q66" s="419">
        <v>1944</v>
      </c>
      <c r="R66" s="420">
        <v>37.75</v>
      </c>
      <c r="S66" s="58">
        <v>133</v>
      </c>
      <c r="T66" s="107">
        <v>18</v>
      </c>
      <c r="U66" s="60">
        <f t="shared" si="14"/>
        <v>20.96742857142857</v>
      </c>
      <c r="V66" s="61" t="e">
        <f>IF((T66*#REF!/#REF!)&gt;#REF!,"too many rows!",T66*#REF!/#REF!)</f>
        <v>#REF!</v>
      </c>
      <c r="W66" s="62">
        <v>50</v>
      </c>
      <c r="X66" s="62">
        <v>50</v>
      </c>
      <c r="Y66" s="62">
        <v>6</v>
      </c>
      <c r="Z66" s="62">
        <v>1</v>
      </c>
      <c r="AA66" s="50">
        <f t="shared" si="15"/>
        <v>1164.8571428571427</v>
      </c>
      <c r="AB66" s="50">
        <f t="shared" si="15"/>
        <v>194.14285714285717</v>
      </c>
      <c r="AC66" s="50"/>
      <c r="AD66" s="50"/>
      <c r="AE66" s="79">
        <f t="shared" si="10"/>
        <v>2679.1714285714279</v>
      </c>
      <c r="AF66" s="50"/>
      <c r="AG66" s="80" t="str">
        <f t="shared" si="2"/>
        <v>Check!</v>
      </c>
      <c r="AH66" s="108">
        <v>41516</v>
      </c>
      <c r="AI66" s="65">
        <f t="shared" si="17"/>
        <v>41530</v>
      </c>
      <c r="AJ66" s="65">
        <v>41561</v>
      </c>
      <c r="AK66" s="66">
        <v>270</v>
      </c>
      <c r="AL66" s="65">
        <v>41568</v>
      </c>
      <c r="AM66" s="66">
        <v>1080</v>
      </c>
      <c r="AN66" s="66"/>
      <c r="AO66" s="66"/>
      <c r="AP66" s="65">
        <v>41600</v>
      </c>
      <c r="AQ66" s="65"/>
      <c r="AR66" s="65"/>
      <c r="AS66" s="65">
        <v>41701</v>
      </c>
      <c r="AT66" s="65">
        <v>41666</v>
      </c>
      <c r="AU66" s="65"/>
      <c r="AV66" s="65"/>
      <c r="AW66" s="65">
        <v>41765</v>
      </c>
      <c r="AX66" s="67"/>
      <c r="AY66" s="68">
        <f t="shared" si="12"/>
        <v>249</v>
      </c>
    </row>
    <row r="67" spans="1:51" s="71" customFormat="1" hidden="1" x14ac:dyDescent="0.25">
      <c r="A67" s="46">
        <v>6</v>
      </c>
      <c r="B67" s="47" t="s">
        <v>47</v>
      </c>
      <c r="C67" s="48" t="s">
        <v>222</v>
      </c>
      <c r="D67" s="49"/>
      <c r="E67" s="233">
        <v>1</v>
      </c>
      <c r="F67" s="50">
        <v>3</v>
      </c>
      <c r="G67" s="51"/>
      <c r="H67" s="52">
        <v>41730</v>
      </c>
      <c r="I67" s="53">
        <v>41452</v>
      </c>
      <c r="J67" s="54">
        <v>117856</v>
      </c>
      <c r="K67" s="112" t="s">
        <v>223</v>
      </c>
      <c r="L67" s="56" t="s">
        <v>222</v>
      </c>
      <c r="M67" s="56"/>
      <c r="N67" s="56"/>
      <c r="O67" s="78"/>
      <c r="P67" s="419">
        <v>60</v>
      </c>
      <c r="Q67" s="419">
        <v>1944</v>
      </c>
      <c r="R67" s="420">
        <v>37.75</v>
      </c>
      <c r="S67" s="58">
        <v>133</v>
      </c>
      <c r="T67" s="107">
        <v>4</v>
      </c>
      <c r="U67" s="60">
        <f t="shared" si="14"/>
        <v>0.77657142857142847</v>
      </c>
      <c r="V67" s="61" t="e">
        <f>IF((T67*#REF!/#REF!)&gt;#REF!,"too many rows!",T67*#REF!/#REF!)</f>
        <v>#REF!</v>
      </c>
      <c r="W67" s="62">
        <v>50</v>
      </c>
      <c r="X67" s="62">
        <v>50</v>
      </c>
      <c r="Y67" s="62">
        <v>6</v>
      </c>
      <c r="Z67" s="62">
        <v>1</v>
      </c>
      <c r="AA67" s="50">
        <f t="shared" si="15"/>
        <v>258.85714285714283</v>
      </c>
      <c r="AB67" s="50">
        <f t="shared" si="15"/>
        <v>43.142857142857146</v>
      </c>
      <c r="AC67" s="50"/>
      <c r="AD67" s="50"/>
      <c r="AE67" s="79">
        <f t="shared" si="10"/>
        <v>297.68571428571425</v>
      </c>
      <c r="AF67" s="50">
        <f t="shared" ref="AF67:AF76" si="18">AB67*1.15</f>
        <v>49.614285714285714</v>
      </c>
      <c r="AG67" s="80" t="str">
        <f t="shared" si="2"/>
        <v>Check!</v>
      </c>
      <c r="AH67" s="108">
        <v>41516</v>
      </c>
      <c r="AI67" s="65">
        <f t="shared" si="17"/>
        <v>41530</v>
      </c>
      <c r="AJ67" s="65">
        <v>41561</v>
      </c>
      <c r="AK67" s="66">
        <v>272</v>
      </c>
      <c r="AL67" s="65">
        <v>41568</v>
      </c>
      <c r="AM67" s="66"/>
      <c r="AN67" s="66"/>
      <c r="AO67" s="66"/>
      <c r="AP67" s="65">
        <v>41600</v>
      </c>
      <c r="AQ67" s="65"/>
      <c r="AR67" s="65"/>
      <c r="AS67" s="65">
        <v>41701</v>
      </c>
      <c r="AT67" s="65">
        <v>41666</v>
      </c>
      <c r="AU67" s="65"/>
      <c r="AV67" s="65"/>
      <c r="AW67" s="65">
        <v>41765</v>
      </c>
      <c r="AX67" s="67"/>
      <c r="AY67" s="68">
        <f t="shared" si="12"/>
        <v>249</v>
      </c>
    </row>
    <row r="68" spans="1:51" s="71" customFormat="1" hidden="1" x14ac:dyDescent="0.25">
      <c r="A68" s="46">
        <v>6</v>
      </c>
      <c r="B68" s="47" t="s">
        <v>47</v>
      </c>
      <c r="C68" s="48" t="s">
        <v>119</v>
      </c>
      <c r="D68" s="49"/>
      <c r="E68" s="233">
        <v>22</v>
      </c>
      <c r="F68" s="50">
        <v>18</v>
      </c>
      <c r="G68" s="51"/>
      <c r="H68" s="52">
        <v>41760</v>
      </c>
      <c r="I68" s="53">
        <v>41471</v>
      </c>
      <c r="J68" s="54">
        <v>118034</v>
      </c>
      <c r="K68" s="112" t="s">
        <v>221</v>
      </c>
      <c r="L68" s="56" t="s">
        <v>120</v>
      </c>
      <c r="M68" s="56"/>
      <c r="N68" s="56" t="s">
        <v>121</v>
      </c>
      <c r="O68" s="78"/>
      <c r="P68" s="419">
        <v>60</v>
      </c>
      <c r="Q68" s="419">
        <v>1944</v>
      </c>
      <c r="R68" s="420">
        <v>37.75</v>
      </c>
      <c r="S68" s="58">
        <v>133</v>
      </c>
      <c r="T68" s="107">
        <v>18</v>
      </c>
      <c r="U68" s="60">
        <f t="shared" si="14"/>
        <v>20.96742857142857</v>
      </c>
      <c r="V68" s="61" t="e">
        <f>IF((T68*#REF!/#REF!)&gt;#REF!,"too many rows!",T68*#REF!/#REF!)</f>
        <v>#REF!</v>
      </c>
      <c r="W68" s="62">
        <v>50</v>
      </c>
      <c r="X68" s="62">
        <v>50</v>
      </c>
      <c r="Y68" s="62">
        <v>6</v>
      </c>
      <c r="Z68" s="62">
        <v>1</v>
      </c>
      <c r="AA68" s="50">
        <f t="shared" si="15"/>
        <v>1164.8571428571427</v>
      </c>
      <c r="AB68" s="50">
        <f t="shared" si="15"/>
        <v>194.14285714285717</v>
      </c>
      <c r="AC68" s="50"/>
      <c r="AD68" s="50"/>
      <c r="AE68" s="79">
        <f t="shared" si="10"/>
        <v>1339.5857142857139</v>
      </c>
      <c r="AF68" s="50">
        <f t="shared" si="18"/>
        <v>223.26428571428573</v>
      </c>
      <c r="AG68" s="80" t="str">
        <f t="shared" si="2"/>
        <v>Check!</v>
      </c>
      <c r="AH68" s="108">
        <v>41516</v>
      </c>
      <c r="AI68" s="65">
        <f t="shared" si="17"/>
        <v>41530</v>
      </c>
      <c r="AJ68" s="65">
        <v>41561</v>
      </c>
      <c r="AK68" s="66">
        <v>270</v>
      </c>
      <c r="AL68" s="65">
        <v>41568</v>
      </c>
      <c r="AM68" s="66">
        <v>1080</v>
      </c>
      <c r="AN68" s="66"/>
      <c r="AO68" s="66"/>
      <c r="AP68" s="65">
        <v>41600</v>
      </c>
      <c r="AQ68" s="65"/>
      <c r="AR68" s="65"/>
      <c r="AS68" s="65">
        <v>41701</v>
      </c>
      <c r="AT68" s="65">
        <v>41666</v>
      </c>
      <c r="AU68" s="65"/>
      <c r="AV68" s="65"/>
      <c r="AW68" s="65">
        <v>41765</v>
      </c>
      <c r="AX68" s="67"/>
      <c r="AY68" s="68">
        <f t="shared" si="12"/>
        <v>249</v>
      </c>
    </row>
    <row r="69" spans="1:51" s="71" customFormat="1" hidden="1" x14ac:dyDescent="0.25">
      <c r="A69" s="46">
        <v>6</v>
      </c>
      <c r="B69" s="47" t="s">
        <v>47</v>
      </c>
      <c r="C69" s="48" t="s">
        <v>224</v>
      </c>
      <c r="D69" s="49"/>
      <c r="E69" s="233">
        <v>10</v>
      </c>
      <c r="F69" s="50">
        <v>15</v>
      </c>
      <c r="G69" s="51"/>
      <c r="H69" s="52">
        <v>41760</v>
      </c>
      <c r="I69" s="53">
        <v>41471</v>
      </c>
      <c r="J69" s="54">
        <v>118033</v>
      </c>
      <c r="K69" s="112" t="s">
        <v>225</v>
      </c>
      <c r="L69" s="56" t="s">
        <v>226</v>
      </c>
      <c r="M69" s="56"/>
      <c r="N69" s="56" t="s">
        <v>227</v>
      </c>
      <c r="O69" s="78"/>
      <c r="P69" s="419">
        <v>60</v>
      </c>
      <c r="Q69" s="419">
        <v>1944</v>
      </c>
      <c r="R69" s="420">
        <v>37.75</v>
      </c>
      <c r="S69" s="58">
        <v>133</v>
      </c>
      <c r="T69" s="107">
        <v>10</v>
      </c>
      <c r="U69" s="60">
        <f t="shared" si="14"/>
        <v>9.7071428571428573</v>
      </c>
      <c r="V69" s="61" t="e">
        <f>IF((T69*#REF!/#REF!)&gt;#REF!,"too many rows!",T69*#REF!/#REF!)</f>
        <v>#REF!</v>
      </c>
      <c r="W69" s="62">
        <v>50</v>
      </c>
      <c r="X69" s="62">
        <v>50</v>
      </c>
      <c r="Y69" s="62">
        <v>6</v>
      </c>
      <c r="Z69" s="62">
        <v>1</v>
      </c>
      <c r="AA69" s="50">
        <f t="shared" si="15"/>
        <v>647.14285714285711</v>
      </c>
      <c r="AB69" s="50">
        <f t="shared" si="15"/>
        <v>107.85714285714286</v>
      </c>
      <c r="AC69" s="50"/>
      <c r="AD69" s="50"/>
      <c r="AE69" s="79">
        <f t="shared" si="10"/>
        <v>744.21428571428567</v>
      </c>
      <c r="AF69" s="50">
        <f t="shared" si="18"/>
        <v>124.03571428571428</v>
      </c>
      <c r="AG69" s="80" t="str">
        <f t="shared" si="2"/>
        <v>Check!</v>
      </c>
      <c r="AH69" s="108">
        <v>41516</v>
      </c>
      <c r="AI69" s="65">
        <f t="shared" si="17"/>
        <v>41530</v>
      </c>
      <c r="AJ69" s="65">
        <v>41561</v>
      </c>
      <c r="AK69" s="66">
        <v>150</v>
      </c>
      <c r="AL69" s="65">
        <v>41568</v>
      </c>
      <c r="AM69" s="66">
        <v>600</v>
      </c>
      <c r="AN69" s="66"/>
      <c r="AO69" s="66"/>
      <c r="AP69" s="65">
        <v>41600</v>
      </c>
      <c r="AQ69" s="65"/>
      <c r="AR69" s="65"/>
      <c r="AS69" s="65">
        <v>41701</v>
      </c>
      <c r="AT69" s="65">
        <v>41666</v>
      </c>
      <c r="AU69" s="65"/>
      <c r="AV69" s="65"/>
      <c r="AW69" s="65">
        <v>41765</v>
      </c>
      <c r="AX69" s="67"/>
      <c r="AY69" s="68">
        <f t="shared" ref="AY69:AY76" si="19">AW69-AH69</f>
        <v>249</v>
      </c>
    </row>
    <row r="70" spans="1:51" s="71" customFormat="1" hidden="1" x14ac:dyDescent="0.25">
      <c r="A70" s="46">
        <v>6</v>
      </c>
      <c r="B70" s="47" t="s">
        <v>47</v>
      </c>
      <c r="C70" s="48" t="s">
        <v>228</v>
      </c>
      <c r="D70" s="49"/>
      <c r="E70" s="233">
        <v>10</v>
      </c>
      <c r="F70" s="50">
        <v>15</v>
      </c>
      <c r="G70" s="51"/>
      <c r="H70" s="52">
        <v>41760</v>
      </c>
      <c r="I70" s="53">
        <v>41471</v>
      </c>
      <c r="J70" s="54">
        <v>118032</v>
      </c>
      <c r="K70" s="112" t="s">
        <v>221</v>
      </c>
      <c r="L70" s="56" t="s">
        <v>229</v>
      </c>
      <c r="M70" s="56"/>
      <c r="N70" s="56" t="s">
        <v>121</v>
      </c>
      <c r="O70" s="78"/>
      <c r="P70" s="419">
        <v>60</v>
      </c>
      <c r="Q70" s="419">
        <v>1944</v>
      </c>
      <c r="R70" s="420">
        <v>37.75</v>
      </c>
      <c r="S70" s="58">
        <v>133</v>
      </c>
      <c r="T70" s="107">
        <v>10</v>
      </c>
      <c r="U70" s="60">
        <f t="shared" si="14"/>
        <v>9.7071428571428573</v>
      </c>
      <c r="V70" s="61" t="e">
        <f>IF((T70*#REF!/#REF!)&gt;#REF!,"too many rows!",T70*#REF!/#REF!)</f>
        <v>#REF!</v>
      </c>
      <c r="W70" s="62">
        <v>50</v>
      </c>
      <c r="X70" s="62">
        <v>50</v>
      </c>
      <c r="Y70" s="62">
        <v>6</v>
      </c>
      <c r="Z70" s="62">
        <v>1</v>
      </c>
      <c r="AA70" s="50">
        <f t="shared" si="15"/>
        <v>647.14285714285711</v>
      </c>
      <c r="AB70" s="50">
        <f t="shared" si="15"/>
        <v>107.85714285714286</v>
      </c>
      <c r="AC70" s="50"/>
      <c r="AD70" s="50"/>
      <c r="AE70" s="79">
        <f t="shared" si="10"/>
        <v>744.21428571428567</v>
      </c>
      <c r="AF70" s="50">
        <f t="shared" si="18"/>
        <v>124.03571428571428</v>
      </c>
      <c r="AG70" s="80" t="str">
        <f t="shared" ref="AG70:AG133" si="20">IF((AW70+7)&gt;H70,"Check!","ok")</f>
        <v>Check!</v>
      </c>
      <c r="AH70" s="108">
        <v>41516</v>
      </c>
      <c r="AI70" s="65">
        <f t="shared" si="17"/>
        <v>41530</v>
      </c>
      <c r="AJ70" s="65">
        <v>41561</v>
      </c>
      <c r="AK70" s="66">
        <v>150</v>
      </c>
      <c r="AL70" s="65">
        <v>41568</v>
      </c>
      <c r="AM70" s="66">
        <v>600</v>
      </c>
      <c r="AN70" s="66"/>
      <c r="AO70" s="66"/>
      <c r="AP70" s="65">
        <v>41600</v>
      </c>
      <c r="AQ70" s="65"/>
      <c r="AR70" s="65"/>
      <c r="AS70" s="65">
        <v>41701</v>
      </c>
      <c r="AT70" s="65">
        <v>41666</v>
      </c>
      <c r="AU70" s="65"/>
      <c r="AV70" s="65"/>
      <c r="AW70" s="65">
        <v>41765</v>
      </c>
      <c r="AX70" s="67"/>
      <c r="AY70" s="68">
        <f t="shared" si="19"/>
        <v>249</v>
      </c>
    </row>
    <row r="71" spans="1:51" s="45" customFormat="1" hidden="1" x14ac:dyDescent="0.25">
      <c r="A71" s="81">
        <v>6</v>
      </c>
      <c r="B71" s="82" t="s">
        <v>55</v>
      </c>
      <c r="C71" s="113" t="s">
        <v>230</v>
      </c>
      <c r="D71" s="84"/>
      <c r="E71" s="233">
        <v>10</v>
      </c>
      <c r="F71" s="85">
        <v>9</v>
      </c>
      <c r="G71" s="86"/>
      <c r="H71" s="87">
        <v>41760</v>
      </c>
      <c r="I71" s="88">
        <v>41467</v>
      </c>
      <c r="J71" s="89">
        <v>117986</v>
      </c>
      <c r="K71" s="90">
        <v>41494</v>
      </c>
      <c r="L71" s="91" t="s">
        <v>231</v>
      </c>
      <c r="M71" s="91"/>
      <c r="N71" s="91" t="s">
        <v>232</v>
      </c>
      <c r="O71" s="296"/>
      <c r="P71" s="453">
        <v>60</v>
      </c>
      <c r="Q71" s="453">
        <v>1944</v>
      </c>
      <c r="R71" s="454">
        <v>37.75</v>
      </c>
      <c r="S71" s="92">
        <v>134</v>
      </c>
      <c r="T71" s="93">
        <v>16</v>
      </c>
      <c r="U71" s="94">
        <f t="shared" si="14"/>
        <v>11.648571428571428</v>
      </c>
      <c r="V71" s="95" t="e">
        <f>IF((T71*#REF!/#REF!)&gt;#REF!,"too many rows!",T71*#REF!/#REF!)</f>
        <v>#REF!</v>
      </c>
      <c r="W71" s="96">
        <v>40</v>
      </c>
      <c r="X71" s="96">
        <v>40</v>
      </c>
      <c r="Y71" s="96">
        <v>6</v>
      </c>
      <c r="Z71" s="96">
        <v>1</v>
      </c>
      <c r="AA71" s="85">
        <f t="shared" si="15"/>
        <v>1294.2857142857142</v>
      </c>
      <c r="AB71" s="85">
        <f t="shared" si="15"/>
        <v>215.71428571428572</v>
      </c>
      <c r="AC71" s="85"/>
      <c r="AD71" s="85"/>
      <c r="AE71" s="97">
        <f t="shared" si="10"/>
        <v>1488.4285714285713</v>
      </c>
      <c r="AF71" s="104">
        <f t="shared" si="18"/>
        <v>248.07142857142856</v>
      </c>
      <c r="AG71" s="80" t="str">
        <f t="shared" si="20"/>
        <v>Check!</v>
      </c>
      <c r="AH71" s="116">
        <v>41532</v>
      </c>
      <c r="AI71" s="99">
        <v>41547</v>
      </c>
      <c r="AJ71" s="99">
        <v>41573</v>
      </c>
      <c r="AK71" s="100">
        <v>288</v>
      </c>
      <c r="AL71" s="99">
        <v>41585</v>
      </c>
      <c r="AM71" s="100">
        <v>1248</v>
      </c>
      <c r="AN71" s="100"/>
      <c r="AO71" s="100"/>
      <c r="AP71" s="99">
        <v>41613</v>
      </c>
      <c r="AQ71" s="99"/>
      <c r="AR71" s="99"/>
      <c r="AS71" s="99">
        <v>41727</v>
      </c>
      <c r="AT71" s="99">
        <v>41664</v>
      </c>
      <c r="AU71" s="99"/>
      <c r="AV71" s="99"/>
      <c r="AW71" s="99">
        <v>41785</v>
      </c>
      <c r="AX71" s="101"/>
      <c r="AY71" s="102">
        <f t="shared" si="19"/>
        <v>253</v>
      </c>
    </row>
    <row r="72" spans="1:51" s="45" customFormat="1" hidden="1" x14ac:dyDescent="0.25">
      <c r="A72" s="81">
        <v>6</v>
      </c>
      <c r="B72" s="82" t="s">
        <v>55</v>
      </c>
      <c r="C72" s="113" t="s">
        <v>233</v>
      </c>
      <c r="D72" s="84"/>
      <c r="E72" s="233">
        <v>17</v>
      </c>
      <c r="F72" s="85">
        <v>13</v>
      </c>
      <c r="G72" s="86"/>
      <c r="H72" s="87">
        <v>41760</v>
      </c>
      <c r="I72" s="88">
        <v>41459</v>
      </c>
      <c r="J72" s="89">
        <v>117988</v>
      </c>
      <c r="K72" s="90">
        <v>41494</v>
      </c>
      <c r="L72" s="91" t="s">
        <v>234</v>
      </c>
      <c r="M72" s="91"/>
      <c r="N72" s="91" t="s">
        <v>235</v>
      </c>
      <c r="O72" s="296"/>
      <c r="P72" s="453">
        <v>60</v>
      </c>
      <c r="Q72" s="453">
        <v>1944</v>
      </c>
      <c r="R72" s="454">
        <v>37.75</v>
      </c>
      <c r="S72" s="92">
        <v>134</v>
      </c>
      <c r="T72" s="93">
        <v>20</v>
      </c>
      <c r="U72" s="94">
        <f t="shared" si="14"/>
        <v>21.032142857142855</v>
      </c>
      <c r="V72" s="95" t="e">
        <f>IF((T72*#REF!/#REF!)&gt;#REF!,"too many rows!",T72*#REF!/#REF!)</f>
        <v>#REF!</v>
      </c>
      <c r="W72" s="96">
        <v>40</v>
      </c>
      <c r="X72" s="96">
        <v>40</v>
      </c>
      <c r="Y72" s="96">
        <v>6</v>
      </c>
      <c r="Z72" s="96">
        <v>1</v>
      </c>
      <c r="AA72" s="85">
        <f t="shared" si="15"/>
        <v>1617.8571428571427</v>
      </c>
      <c r="AB72" s="85">
        <f t="shared" si="15"/>
        <v>269.64285714285717</v>
      </c>
      <c r="AC72" s="85"/>
      <c r="AD72" s="85"/>
      <c r="AE72" s="97">
        <f t="shared" si="10"/>
        <v>1860.535714285714</v>
      </c>
      <c r="AF72" s="104">
        <f t="shared" si="18"/>
        <v>310.08928571428572</v>
      </c>
      <c r="AG72" s="80" t="str">
        <f t="shared" si="20"/>
        <v>Check!</v>
      </c>
      <c r="AH72" s="116">
        <v>41532</v>
      </c>
      <c r="AI72" s="99">
        <v>41547</v>
      </c>
      <c r="AJ72" s="99">
        <v>41573</v>
      </c>
      <c r="AK72" s="100">
        <v>360</v>
      </c>
      <c r="AL72" s="99">
        <v>41585</v>
      </c>
      <c r="AM72" s="100">
        <v>1560</v>
      </c>
      <c r="AN72" s="100"/>
      <c r="AO72" s="100"/>
      <c r="AP72" s="99">
        <v>41613</v>
      </c>
      <c r="AQ72" s="99"/>
      <c r="AR72" s="99"/>
      <c r="AS72" s="99">
        <v>41727</v>
      </c>
      <c r="AT72" s="99">
        <v>41664</v>
      </c>
      <c r="AU72" s="99"/>
      <c r="AV72" s="99"/>
      <c r="AW72" s="99">
        <v>41785</v>
      </c>
      <c r="AX72" s="101"/>
      <c r="AY72" s="102">
        <f t="shared" si="19"/>
        <v>253</v>
      </c>
    </row>
    <row r="73" spans="1:51" s="45" customFormat="1" hidden="1" x14ac:dyDescent="0.25">
      <c r="A73" s="81">
        <v>6</v>
      </c>
      <c r="B73" s="82" t="s">
        <v>55</v>
      </c>
      <c r="C73" s="113" t="s">
        <v>199</v>
      </c>
      <c r="D73" s="84">
        <v>1</v>
      </c>
      <c r="E73" s="233">
        <v>5</v>
      </c>
      <c r="F73" s="85">
        <v>10</v>
      </c>
      <c r="G73" s="86"/>
      <c r="H73" s="87">
        <v>41760</v>
      </c>
      <c r="I73" s="88">
        <v>41459</v>
      </c>
      <c r="J73" s="89">
        <v>117987</v>
      </c>
      <c r="K73" s="114" t="s">
        <v>225</v>
      </c>
      <c r="L73" s="91" t="s">
        <v>200</v>
      </c>
      <c r="M73" s="91"/>
      <c r="N73" s="91" t="s">
        <v>201</v>
      </c>
      <c r="O73" s="296"/>
      <c r="P73" s="453">
        <v>60</v>
      </c>
      <c r="Q73" s="453">
        <v>1944</v>
      </c>
      <c r="R73" s="454">
        <v>37.75</v>
      </c>
      <c r="S73" s="92">
        <v>134</v>
      </c>
      <c r="T73" s="93">
        <v>8</v>
      </c>
      <c r="U73" s="94">
        <f t="shared" si="14"/>
        <v>6.4714285714285706</v>
      </c>
      <c r="V73" s="95" t="e">
        <f>IF((T73*#REF!/#REF!)&gt;#REF!,"too many rows!",T73*#REF!/#REF!)</f>
        <v>#REF!</v>
      </c>
      <c r="W73" s="96">
        <v>40</v>
      </c>
      <c r="X73" s="96">
        <v>40</v>
      </c>
      <c r="Y73" s="96">
        <v>6</v>
      </c>
      <c r="Z73" s="96">
        <v>1</v>
      </c>
      <c r="AA73" s="85">
        <f t="shared" ref="AA73:AB81" si="21">(37.75*100)/W73*Y73/($Z73+$Y73)*$T73</f>
        <v>647.14285714285711</v>
      </c>
      <c r="AB73" s="85">
        <f t="shared" si="21"/>
        <v>107.85714285714286</v>
      </c>
      <c r="AC73" s="85"/>
      <c r="AD73" s="85"/>
      <c r="AE73" s="97">
        <f t="shared" si="10"/>
        <v>744.21428571428567</v>
      </c>
      <c r="AF73" s="104">
        <f t="shared" si="18"/>
        <v>124.03571428571428</v>
      </c>
      <c r="AG73" s="80" t="str">
        <f t="shared" si="20"/>
        <v>Check!</v>
      </c>
      <c r="AH73" s="116">
        <v>41532</v>
      </c>
      <c r="AI73" s="99">
        <v>41547</v>
      </c>
      <c r="AJ73" s="99">
        <v>41573</v>
      </c>
      <c r="AK73" s="100">
        <v>144</v>
      </c>
      <c r="AL73" s="99">
        <v>41585</v>
      </c>
      <c r="AM73" s="100">
        <v>624</v>
      </c>
      <c r="AN73" s="100"/>
      <c r="AO73" s="100"/>
      <c r="AP73" s="99">
        <v>41613</v>
      </c>
      <c r="AQ73" s="99"/>
      <c r="AR73" s="99"/>
      <c r="AS73" s="99">
        <v>41727</v>
      </c>
      <c r="AT73" s="99">
        <v>41664</v>
      </c>
      <c r="AU73" s="99"/>
      <c r="AV73" s="99"/>
      <c r="AW73" s="99">
        <v>41785</v>
      </c>
      <c r="AX73" s="101"/>
      <c r="AY73" s="102">
        <f t="shared" si="19"/>
        <v>253</v>
      </c>
    </row>
    <row r="74" spans="1:51" s="45" customFormat="1" hidden="1" x14ac:dyDescent="0.25">
      <c r="A74" s="81">
        <v>6</v>
      </c>
      <c r="B74" s="82" t="s">
        <v>55</v>
      </c>
      <c r="C74" s="113" t="s">
        <v>236</v>
      </c>
      <c r="D74" s="84"/>
      <c r="E74" s="233">
        <v>5</v>
      </c>
      <c r="F74" s="85">
        <v>8</v>
      </c>
      <c r="G74" s="86"/>
      <c r="H74" s="87">
        <v>41760</v>
      </c>
      <c r="I74" s="88">
        <v>41459</v>
      </c>
      <c r="J74" s="89">
        <v>117215</v>
      </c>
      <c r="K74" s="114" t="s">
        <v>225</v>
      </c>
      <c r="L74" s="91" t="s">
        <v>237</v>
      </c>
      <c r="M74" s="91"/>
      <c r="N74" s="91" t="s">
        <v>139</v>
      </c>
      <c r="O74" s="296"/>
      <c r="P74" s="453">
        <v>60</v>
      </c>
      <c r="Q74" s="453">
        <v>1944</v>
      </c>
      <c r="R74" s="454">
        <v>37.75</v>
      </c>
      <c r="S74" s="92">
        <v>134</v>
      </c>
      <c r="T74" s="93">
        <v>8</v>
      </c>
      <c r="U74" s="94">
        <f t="shared" si="14"/>
        <v>5.177142857142857</v>
      </c>
      <c r="V74" s="95" t="e">
        <f>IF((T74*#REF!/#REF!)&gt;#REF!,"too many rows!",T74*#REF!/#REF!)</f>
        <v>#REF!</v>
      </c>
      <c r="W74" s="96">
        <v>40</v>
      </c>
      <c r="X74" s="96">
        <v>40</v>
      </c>
      <c r="Y74" s="96">
        <v>6</v>
      </c>
      <c r="Z74" s="96">
        <v>1</v>
      </c>
      <c r="AA74" s="85">
        <f t="shared" si="21"/>
        <v>647.14285714285711</v>
      </c>
      <c r="AB74" s="85">
        <f t="shared" si="21"/>
        <v>107.85714285714286</v>
      </c>
      <c r="AC74" s="85"/>
      <c r="AD74" s="85"/>
      <c r="AE74" s="97">
        <f t="shared" si="10"/>
        <v>744.21428571428567</v>
      </c>
      <c r="AF74" s="104">
        <f t="shared" si="18"/>
        <v>124.03571428571428</v>
      </c>
      <c r="AG74" s="80" t="str">
        <f t="shared" si="20"/>
        <v>Check!</v>
      </c>
      <c r="AH74" s="116">
        <v>41532</v>
      </c>
      <c r="AI74" s="99">
        <v>41547</v>
      </c>
      <c r="AJ74" s="99">
        <v>41573</v>
      </c>
      <c r="AK74" s="100">
        <v>144</v>
      </c>
      <c r="AL74" s="99">
        <v>41585</v>
      </c>
      <c r="AM74" s="100">
        <v>624</v>
      </c>
      <c r="AN74" s="100"/>
      <c r="AO74" s="100"/>
      <c r="AP74" s="99">
        <v>41613</v>
      </c>
      <c r="AQ74" s="99"/>
      <c r="AR74" s="99"/>
      <c r="AS74" s="99">
        <v>41727</v>
      </c>
      <c r="AT74" s="99">
        <v>41664</v>
      </c>
      <c r="AU74" s="99"/>
      <c r="AV74" s="99"/>
      <c r="AW74" s="99">
        <v>41785</v>
      </c>
      <c r="AX74" s="101"/>
      <c r="AY74" s="102">
        <f t="shared" si="19"/>
        <v>253</v>
      </c>
    </row>
    <row r="75" spans="1:51" s="45" customFormat="1" hidden="1" x14ac:dyDescent="0.25">
      <c r="A75" s="81">
        <v>6</v>
      </c>
      <c r="B75" s="82" t="s">
        <v>55</v>
      </c>
      <c r="C75" s="113" t="s">
        <v>238</v>
      </c>
      <c r="D75" s="84"/>
      <c r="E75" s="233">
        <v>1</v>
      </c>
      <c r="F75" s="85">
        <v>4</v>
      </c>
      <c r="G75" s="86"/>
      <c r="H75" s="87">
        <v>41730</v>
      </c>
      <c r="I75" s="88">
        <v>41437</v>
      </c>
      <c r="J75" s="89">
        <v>117625</v>
      </c>
      <c r="K75" s="114" t="s">
        <v>225</v>
      </c>
      <c r="L75" s="91" t="s">
        <v>239</v>
      </c>
      <c r="M75" s="91"/>
      <c r="N75" s="91" t="s">
        <v>240</v>
      </c>
      <c r="O75" s="296"/>
      <c r="P75" s="453">
        <v>60</v>
      </c>
      <c r="Q75" s="453">
        <v>1944</v>
      </c>
      <c r="R75" s="454">
        <v>37.75</v>
      </c>
      <c r="S75" s="92">
        <v>134</v>
      </c>
      <c r="T75" s="93">
        <v>4</v>
      </c>
      <c r="U75" s="94">
        <f t="shared" si="14"/>
        <v>1.2942857142857143</v>
      </c>
      <c r="V75" s="95" t="e">
        <f>IF((T75*#REF!/#REF!)&gt;#REF!,"too many rows!",T75*#REF!/#REF!)</f>
        <v>#REF!</v>
      </c>
      <c r="W75" s="96">
        <v>40</v>
      </c>
      <c r="X75" s="96">
        <v>40</v>
      </c>
      <c r="Y75" s="96">
        <v>6</v>
      </c>
      <c r="Z75" s="96">
        <v>1</v>
      </c>
      <c r="AA75" s="85">
        <f t="shared" si="21"/>
        <v>323.57142857142856</v>
      </c>
      <c r="AB75" s="85">
        <f t="shared" si="21"/>
        <v>53.928571428571431</v>
      </c>
      <c r="AC75" s="85"/>
      <c r="AD75" s="85"/>
      <c r="AE75" s="97" t="e">
        <f>IF(#REF!=0,AA75*1.15,IF(OR(#REF!=50%,#REF!=100%),AA75*1.15/#REF!,"check MS"))</f>
        <v>#REF!</v>
      </c>
      <c r="AF75" s="104">
        <f t="shared" si="18"/>
        <v>62.017857142857139</v>
      </c>
      <c r="AG75" s="80" t="str">
        <f t="shared" si="20"/>
        <v>Check!</v>
      </c>
      <c r="AH75" s="116">
        <v>41532</v>
      </c>
      <c r="AI75" s="99">
        <v>41547</v>
      </c>
      <c r="AJ75" s="99">
        <v>41573</v>
      </c>
      <c r="AK75" s="100">
        <v>72</v>
      </c>
      <c r="AL75" s="99">
        <v>41585</v>
      </c>
      <c r="AM75" s="100">
        <v>312</v>
      </c>
      <c r="AN75" s="100"/>
      <c r="AO75" s="100"/>
      <c r="AP75" s="99">
        <v>41613</v>
      </c>
      <c r="AQ75" s="99"/>
      <c r="AR75" s="99"/>
      <c r="AS75" s="99">
        <v>41727</v>
      </c>
      <c r="AT75" s="99">
        <v>41664</v>
      </c>
      <c r="AU75" s="99"/>
      <c r="AV75" s="99"/>
      <c r="AW75" s="99">
        <v>41785</v>
      </c>
      <c r="AX75" s="101"/>
      <c r="AY75" s="102">
        <f t="shared" si="19"/>
        <v>253</v>
      </c>
    </row>
    <row r="76" spans="1:51" s="45" customFormat="1" hidden="1" x14ac:dyDescent="0.25">
      <c r="A76" s="81">
        <v>6</v>
      </c>
      <c r="B76" s="82" t="s">
        <v>55</v>
      </c>
      <c r="C76" s="113" t="s">
        <v>241</v>
      </c>
      <c r="D76" s="84"/>
      <c r="E76" s="233">
        <v>1</v>
      </c>
      <c r="F76" s="85">
        <v>4</v>
      </c>
      <c r="G76" s="86"/>
      <c r="H76" s="87">
        <v>41730</v>
      </c>
      <c r="I76" s="88">
        <v>41437</v>
      </c>
      <c r="J76" s="89">
        <v>117626</v>
      </c>
      <c r="K76" s="114" t="s">
        <v>225</v>
      </c>
      <c r="L76" s="91" t="s">
        <v>242</v>
      </c>
      <c r="M76" s="91"/>
      <c r="N76" s="91" t="s">
        <v>240</v>
      </c>
      <c r="O76" s="296"/>
      <c r="P76" s="453">
        <v>60</v>
      </c>
      <c r="Q76" s="453">
        <v>1944</v>
      </c>
      <c r="R76" s="454">
        <v>37.75</v>
      </c>
      <c r="S76" s="92">
        <v>134</v>
      </c>
      <c r="T76" s="93">
        <v>4</v>
      </c>
      <c r="U76" s="94">
        <f t="shared" si="14"/>
        <v>1.2942857142857143</v>
      </c>
      <c r="V76" s="95" t="e">
        <f>IF((T76*#REF!/#REF!)&gt;#REF!,"too many rows!",T76*#REF!/#REF!)</f>
        <v>#REF!</v>
      </c>
      <c r="W76" s="96">
        <v>40</v>
      </c>
      <c r="X76" s="96">
        <v>40</v>
      </c>
      <c r="Y76" s="96">
        <v>6</v>
      </c>
      <c r="Z76" s="96">
        <v>1</v>
      </c>
      <c r="AA76" s="85">
        <f t="shared" si="21"/>
        <v>323.57142857142856</v>
      </c>
      <c r="AB76" s="85">
        <f t="shared" si="21"/>
        <v>53.928571428571431</v>
      </c>
      <c r="AC76" s="85"/>
      <c r="AD76" s="85"/>
      <c r="AE76" s="97" t="e">
        <f>IF(#REF!=0,AA76*1.15,IF(OR(#REF!=50%,#REF!=100%),AA76*1.15/#REF!,"check MS"))</f>
        <v>#REF!</v>
      </c>
      <c r="AF76" s="104">
        <f t="shared" si="18"/>
        <v>62.017857142857139</v>
      </c>
      <c r="AG76" s="80" t="str">
        <f t="shared" si="20"/>
        <v>Check!</v>
      </c>
      <c r="AH76" s="116">
        <v>41532</v>
      </c>
      <c r="AI76" s="99">
        <v>41547</v>
      </c>
      <c r="AJ76" s="99">
        <v>41573</v>
      </c>
      <c r="AK76" s="100">
        <v>72</v>
      </c>
      <c r="AL76" s="99">
        <v>41585</v>
      </c>
      <c r="AM76" s="100">
        <v>312</v>
      </c>
      <c r="AN76" s="100"/>
      <c r="AO76" s="100"/>
      <c r="AP76" s="99">
        <v>41613</v>
      </c>
      <c r="AQ76" s="99"/>
      <c r="AR76" s="99"/>
      <c r="AS76" s="99">
        <v>41727</v>
      </c>
      <c r="AT76" s="99">
        <v>41664</v>
      </c>
      <c r="AU76" s="99"/>
      <c r="AV76" s="99"/>
      <c r="AW76" s="99">
        <v>41785</v>
      </c>
      <c r="AX76" s="101"/>
      <c r="AY76" s="102">
        <f t="shared" si="19"/>
        <v>253</v>
      </c>
    </row>
    <row r="77" spans="1:51" s="71" customFormat="1" ht="12.75" hidden="1" x14ac:dyDescent="0.25">
      <c r="A77" s="46">
        <v>6</v>
      </c>
      <c r="B77" s="47"/>
      <c r="C77" s="48"/>
      <c r="D77" s="49"/>
      <c r="E77" s="233"/>
      <c r="F77" s="50"/>
      <c r="G77" s="51"/>
      <c r="H77" s="52"/>
      <c r="I77" s="53"/>
      <c r="J77" s="54"/>
      <c r="K77" s="112"/>
      <c r="L77" s="56"/>
      <c r="M77" s="56"/>
      <c r="N77" s="56"/>
      <c r="O77" s="78"/>
      <c r="P77" s="419">
        <v>60</v>
      </c>
      <c r="Q77" s="419">
        <v>1944</v>
      </c>
      <c r="R77" s="420">
        <v>37.75</v>
      </c>
      <c r="S77" s="58">
        <v>135</v>
      </c>
      <c r="T77" s="107">
        <v>60</v>
      </c>
      <c r="U77" s="60">
        <f t="shared" si="14"/>
        <v>0</v>
      </c>
      <c r="V77" s="61" t="e">
        <f>IF((T77*#REF!/#REF!)&gt;#REF!,"too many rows!",T77*#REF!/#REF!)</f>
        <v>#REF!</v>
      </c>
      <c r="W77" s="47">
        <v>40</v>
      </c>
      <c r="X77" s="47">
        <v>40</v>
      </c>
      <c r="Y77" s="47">
        <v>5</v>
      </c>
      <c r="Z77" s="47">
        <v>1</v>
      </c>
      <c r="AA77" s="50">
        <f t="shared" si="21"/>
        <v>4718.75</v>
      </c>
      <c r="AB77" s="50">
        <f t="shared" si="21"/>
        <v>943.75</v>
      </c>
      <c r="AC77" s="50"/>
      <c r="AD77" s="50"/>
      <c r="AE77" s="79"/>
      <c r="AF77" s="50"/>
      <c r="AG77" s="80" t="str">
        <f t="shared" si="20"/>
        <v>Check!</v>
      </c>
      <c r="AH77" s="136"/>
      <c r="AI77" s="67"/>
      <c r="AJ77" s="67"/>
      <c r="AK77" s="66"/>
      <c r="AL77" s="67"/>
      <c r="AM77" s="129"/>
      <c r="AN77" s="129"/>
      <c r="AO77" s="129"/>
      <c r="AP77" s="67"/>
      <c r="AQ77" s="424"/>
      <c r="AR77" s="424"/>
      <c r="AS77" s="67"/>
      <c r="AT77" s="67"/>
      <c r="AU77" s="424"/>
      <c r="AV77" s="424"/>
      <c r="AW77" s="67"/>
      <c r="AX77" s="67"/>
      <c r="AY77" s="68"/>
    </row>
    <row r="78" spans="1:51" s="45" customFormat="1" hidden="1" x14ac:dyDescent="0.25">
      <c r="A78" s="81">
        <v>6</v>
      </c>
      <c r="B78" s="82" t="s">
        <v>47</v>
      </c>
      <c r="C78" s="113" t="s">
        <v>243</v>
      </c>
      <c r="D78" s="84"/>
      <c r="E78" s="233">
        <v>15</v>
      </c>
      <c r="F78" s="85">
        <v>18</v>
      </c>
      <c r="G78" s="86">
        <v>0.5</v>
      </c>
      <c r="H78" s="87">
        <v>41730</v>
      </c>
      <c r="I78" s="88">
        <v>41421</v>
      </c>
      <c r="J78" s="89">
        <v>117407</v>
      </c>
      <c r="K78" s="114" t="s">
        <v>150</v>
      </c>
      <c r="L78" s="91" t="s">
        <v>244</v>
      </c>
      <c r="M78" s="91"/>
      <c r="N78" s="91" t="s">
        <v>121</v>
      </c>
      <c r="O78" s="296"/>
      <c r="P78" s="453">
        <v>40</v>
      </c>
      <c r="Q78" s="453">
        <v>1296</v>
      </c>
      <c r="R78" s="454">
        <v>37.75</v>
      </c>
      <c r="S78" s="92">
        <v>136</v>
      </c>
      <c r="T78" s="93">
        <v>10</v>
      </c>
      <c r="U78" s="94">
        <f t="shared" si="14"/>
        <v>14.156249999999998</v>
      </c>
      <c r="V78" s="95" t="e">
        <f>IF((T78*#REF!/#REF!)&gt;#REF!,"too many rows!",T78*#REF!/#REF!)</f>
        <v>#REF!</v>
      </c>
      <c r="W78" s="96">
        <v>40</v>
      </c>
      <c r="X78" s="96">
        <v>40</v>
      </c>
      <c r="Y78" s="96">
        <v>5</v>
      </c>
      <c r="Z78" s="96">
        <v>1</v>
      </c>
      <c r="AA78" s="85">
        <f t="shared" si="21"/>
        <v>786.45833333333326</v>
      </c>
      <c r="AB78" s="85">
        <f t="shared" si="21"/>
        <v>157.29166666666666</v>
      </c>
      <c r="AC78" s="85"/>
      <c r="AD78" s="85"/>
      <c r="AE78" s="97">
        <f>IF(G78=0,AA78*1.15,IF(OR(G78=50%,G78=100%),AA78*1.15/G78,"check MS"))</f>
        <v>1808.8541666666663</v>
      </c>
      <c r="AF78" s="85"/>
      <c r="AG78" s="80" t="str">
        <f t="shared" si="20"/>
        <v>ok</v>
      </c>
      <c r="AH78" s="116">
        <v>41470</v>
      </c>
      <c r="AI78" s="99">
        <f>AH78+14</f>
        <v>41484</v>
      </c>
      <c r="AJ78" s="137" t="s">
        <v>245</v>
      </c>
      <c r="AK78" s="100">
        <v>180</v>
      </c>
      <c r="AL78" s="99">
        <v>41526</v>
      </c>
      <c r="AM78" s="100">
        <v>780</v>
      </c>
      <c r="AN78" s="100"/>
      <c r="AO78" s="100"/>
      <c r="AP78" s="99">
        <v>41558</v>
      </c>
      <c r="AQ78" s="99"/>
      <c r="AR78" s="99"/>
      <c r="AS78" s="99">
        <v>41654</v>
      </c>
      <c r="AT78" s="99">
        <v>41625</v>
      </c>
      <c r="AU78" s="99"/>
      <c r="AV78" s="99"/>
      <c r="AW78" s="99">
        <v>41722</v>
      </c>
      <c r="AX78" s="145"/>
      <c r="AY78" s="102">
        <f>AW78-AH78</f>
        <v>252</v>
      </c>
    </row>
    <row r="79" spans="1:51" s="45" customFormat="1" hidden="1" x14ac:dyDescent="0.25">
      <c r="A79" s="81">
        <v>6</v>
      </c>
      <c r="B79" s="82" t="s">
        <v>47</v>
      </c>
      <c r="C79" s="113" t="s">
        <v>76</v>
      </c>
      <c r="D79" s="84"/>
      <c r="E79" s="233">
        <v>15</v>
      </c>
      <c r="F79" s="85">
        <v>18</v>
      </c>
      <c r="G79" s="86">
        <v>0.5</v>
      </c>
      <c r="H79" s="87">
        <v>41730</v>
      </c>
      <c r="I79" s="88">
        <v>41421</v>
      </c>
      <c r="J79" s="89">
        <v>117411</v>
      </c>
      <c r="K79" s="114" t="s">
        <v>150</v>
      </c>
      <c r="L79" s="91" t="s">
        <v>77</v>
      </c>
      <c r="M79" s="91"/>
      <c r="N79" s="91" t="s">
        <v>78</v>
      </c>
      <c r="O79" s="296"/>
      <c r="P79" s="453">
        <v>40</v>
      </c>
      <c r="Q79" s="453">
        <v>1296</v>
      </c>
      <c r="R79" s="454">
        <v>37.75</v>
      </c>
      <c r="S79" s="92">
        <v>136</v>
      </c>
      <c r="T79" s="93">
        <v>10</v>
      </c>
      <c r="U79" s="94">
        <f t="shared" si="14"/>
        <v>14.156249999999998</v>
      </c>
      <c r="V79" s="95" t="e">
        <f>IF((T79*#REF!/#REF!)&gt;#REF!,"too many rows!",T79*#REF!/#REF!)</f>
        <v>#REF!</v>
      </c>
      <c r="W79" s="96">
        <v>40</v>
      </c>
      <c r="X79" s="96">
        <v>40</v>
      </c>
      <c r="Y79" s="96">
        <v>5</v>
      </c>
      <c r="Z79" s="96">
        <v>1</v>
      </c>
      <c r="AA79" s="85">
        <f t="shared" si="21"/>
        <v>786.45833333333326</v>
      </c>
      <c r="AB79" s="85">
        <f t="shared" si="21"/>
        <v>157.29166666666666</v>
      </c>
      <c r="AC79" s="85"/>
      <c r="AD79" s="85"/>
      <c r="AE79" s="97">
        <f>IF(G79=0,AA79*1.15,IF(OR(G79=50%,G79=100%),AA79*1.15/G79,"check MS"))</f>
        <v>1808.8541666666663</v>
      </c>
      <c r="AF79" s="85"/>
      <c r="AG79" s="80" t="str">
        <f t="shared" si="20"/>
        <v>ok</v>
      </c>
      <c r="AH79" s="116">
        <v>41470</v>
      </c>
      <c r="AI79" s="99">
        <f>AH79+14</f>
        <v>41484</v>
      </c>
      <c r="AJ79" s="137" t="s">
        <v>245</v>
      </c>
      <c r="AK79" s="100">
        <v>180</v>
      </c>
      <c r="AL79" s="99">
        <v>41526</v>
      </c>
      <c r="AM79" s="100">
        <v>780</v>
      </c>
      <c r="AN79" s="100"/>
      <c r="AO79" s="100"/>
      <c r="AP79" s="99">
        <v>41558</v>
      </c>
      <c r="AQ79" s="99"/>
      <c r="AR79" s="99"/>
      <c r="AS79" s="99">
        <v>41654</v>
      </c>
      <c r="AT79" s="99">
        <v>41625</v>
      </c>
      <c r="AU79" s="99"/>
      <c r="AV79" s="99"/>
      <c r="AW79" s="99">
        <v>41722</v>
      </c>
      <c r="AX79" s="145"/>
      <c r="AY79" s="102">
        <f>AW79-AH79</f>
        <v>252</v>
      </c>
    </row>
    <row r="80" spans="1:51" s="45" customFormat="1" hidden="1" x14ac:dyDescent="0.25">
      <c r="A80" s="81">
        <v>6</v>
      </c>
      <c r="B80" s="82" t="s">
        <v>47</v>
      </c>
      <c r="C80" s="113" t="s">
        <v>48</v>
      </c>
      <c r="D80" s="84">
        <v>6</v>
      </c>
      <c r="E80" s="233">
        <v>12</v>
      </c>
      <c r="F80" s="85">
        <v>15</v>
      </c>
      <c r="G80" s="86"/>
      <c r="H80" s="87">
        <v>41730</v>
      </c>
      <c r="I80" s="88">
        <v>41421</v>
      </c>
      <c r="J80" s="89">
        <v>117408</v>
      </c>
      <c r="K80" s="114" t="s">
        <v>150</v>
      </c>
      <c r="L80" s="91" t="s">
        <v>246</v>
      </c>
      <c r="M80" s="91"/>
      <c r="N80" s="91" t="s">
        <v>51</v>
      </c>
      <c r="O80" s="296"/>
      <c r="P80" s="453">
        <v>40</v>
      </c>
      <c r="Q80" s="453">
        <v>1296</v>
      </c>
      <c r="R80" s="454">
        <v>37.75</v>
      </c>
      <c r="S80" s="92">
        <v>136</v>
      </c>
      <c r="T80" s="93">
        <v>10</v>
      </c>
      <c r="U80" s="94">
        <f t="shared" si="14"/>
        <v>11.796874999999998</v>
      </c>
      <c r="V80" s="95" t="e">
        <f>IF((T80*#REF!/#REF!)&gt;#REF!,"too many rows!",T80*#REF!/#REF!)</f>
        <v>#REF!</v>
      </c>
      <c r="W80" s="96">
        <v>40</v>
      </c>
      <c r="X80" s="96">
        <v>40</v>
      </c>
      <c r="Y80" s="96">
        <v>5</v>
      </c>
      <c r="Z80" s="96">
        <v>1</v>
      </c>
      <c r="AA80" s="85">
        <f t="shared" si="21"/>
        <v>786.45833333333326</v>
      </c>
      <c r="AB80" s="85">
        <f t="shared" si="21"/>
        <v>157.29166666666666</v>
      </c>
      <c r="AC80" s="85"/>
      <c r="AD80" s="85"/>
      <c r="AE80" s="97">
        <f>IF(G80=0,AA80*1.15,IF(OR(G80=50%,G80=100%),AA80*1.15/G80,"check MS"))</f>
        <v>904.42708333333314</v>
      </c>
      <c r="AF80" s="85"/>
      <c r="AG80" s="80" t="str">
        <f t="shared" si="20"/>
        <v>ok</v>
      </c>
      <c r="AH80" s="116">
        <v>41470</v>
      </c>
      <c r="AI80" s="99">
        <f>AH80+14</f>
        <v>41484</v>
      </c>
      <c r="AJ80" s="137" t="s">
        <v>245</v>
      </c>
      <c r="AK80" s="100">
        <v>180</v>
      </c>
      <c r="AL80" s="99">
        <v>41526</v>
      </c>
      <c r="AM80" s="100">
        <v>780</v>
      </c>
      <c r="AN80" s="100"/>
      <c r="AO80" s="100"/>
      <c r="AP80" s="99">
        <v>41558</v>
      </c>
      <c r="AQ80" s="99"/>
      <c r="AR80" s="99"/>
      <c r="AS80" s="99">
        <v>41654</v>
      </c>
      <c r="AT80" s="99">
        <v>41625</v>
      </c>
      <c r="AU80" s="99"/>
      <c r="AV80" s="99"/>
      <c r="AW80" s="99">
        <v>41722</v>
      </c>
      <c r="AX80" s="145"/>
      <c r="AY80" s="102">
        <f>AW80-AH80</f>
        <v>252</v>
      </c>
    </row>
    <row r="81" spans="1:51" s="45" customFormat="1" hidden="1" x14ac:dyDescent="0.25">
      <c r="A81" s="81">
        <v>6</v>
      </c>
      <c r="B81" s="82" t="s">
        <v>47</v>
      </c>
      <c r="C81" s="113" t="s">
        <v>73</v>
      </c>
      <c r="D81" s="84"/>
      <c r="E81" s="233">
        <v>12</v>
      </c>
      <c r="F81" s="85">
        <v>15</v>
      </c>
      <c r="G81" s="86"/>
      <c r="H81" s="87">
        <v>41730</v>
      </c>
      <c r="I81" s="88">
        <v>41421</v>
      </c>
      <c r="J81" s="89">
        <v>117409</v>
      </c>
      <c r="K81" s="114" t="s">
        <v>150</v>
      </c>
      <c r="L81" s="91" t="s">
        <v>74</v>
      </c>
      <c r="M81" s="91"/>
      <c r="N81" s="91" t="s">
        <v>75</v>
      </c>
      <c r="O81" s="296"/>
      <c r="P81" s="453">
        <v>40</v>
      </c>
      <c r="Q81" s="453">
        <v>1296</v>
      </c>
      <c r="R81" s="454">
        <v>37.75</v>
      </c>
      <c r="S81" s="92">
        <v>136</v>
      </c>
      <c r="T81" s="93">
        <v>10</v>
      </c>
      <c r="U81" s="94">
        <f t="shared" si="14"/>
        <v>11.796874999999998</v>
      </c>
      <c r="V81" s="95" t="e">
        <f>IF((T81*#REF!/#REF!)&gt;#REF!,"too many rows!",T81*#REF!/#REF!)</f>
        <v>#REF!</v>
      </c>
      <c r="W81" s="96">
        <v>40</v>
      </c>
      <c r="X81" s="96">
        <v>40</v>
      </c>
      <c r="Y81" s="96">
        <v>5</v>
      </c>
      <c r="Z81" s="96">
        <v>1</v>
      </c>
      <c r="AA81" s="85">
        <f t="shared" si="21"/>
        <v>786.45833333333326</v>
      </c>
      <c r="AB81" s="85">
        <f t="shared" si="21"/>
        <v>157.29166666666666</v>
      </c>
      <c r="AC81" s="85"/>
      <c r="AD81" s="85"/>
      <c r="AE81" s="97">
        <f>IF(G81=0,AA81*1.15,IF(OR(G81=50%,G81=100%),AA81*1.15/G81,"check MS"))</f>
        <v>904.42708333333314</v>
      </c>
      <c r="AF81" s="104">
        <f>AB81*1.15</f>
        <v>180.88541666666663</v>
      </c>
      <c r="AG81" s="80" t="str">
        <f t="shared" si="20"/>
        <v>ok</v>
      </c>
      <c r="AH81" s="116">
        <v>41470</v>
      </c>
      <c r="AI81" s="99">
        <f>AH81+14</f>
        <v>41484</v>
      </c>
      <c r="AJ81" s="137" t="s">
        <v>245</v>
      </c>
      <c r="AK81" s="100">
        <v>180</v>
      </c>
      <c r="AL81" s="99">
        <v>41526</v>
      </c>
      <c r="AM81" s="100">
        <v>780</v>
      </c>
      <c r="AN81" s="100"/>
      <c r="AO81" s="100"/>
      <c r="AP81" s="99">
        <v>41558</v>
      </c>
      <c r="AQ81" s="99"/>
      <c r="AR81" s="99"/>
      <c r="AS81" s="99">
        <v>41654</v>
      </c>
      <c r="AT81" s="99">
        <v>41625</v>
      </c>
      <c r="AU81" s="99"/>
      <c r="AV81" s="99"/>
      <c r="AW81" s="99">
        <v>41722</v>
      </c>
      <c r="AX81" s="145"/>
      <c r="AY81" s="102">
        <f>AW81-AH81</f>
        <v>252</v>
      </c>
    </row>
    <row r="82" spans="1:51" s="45" customFormat="1" ht="12.75" hidden="1" x14ac:dyDescent="0.25">
      <c r="A82" s="26">
        <v>7</v>
      </c>
      <c r="B82" s="27" t="s">
        <v>247</v>
      </c>
      <c r="C82" s="27" t="s">
        <v>46</v>
      </c>
      <c r="D82" s="28"/>
      <c r="E82" s="29"/>
      <c r="F82" s="29"/>
      <c r="G82" s="30"/>
      <c r="H82" s="31"/>
      <c r="I82" s="32"/>
      <c r="J82" s="33"/>
      <c r="K82" s="34"/>
      <c r="L82" s="34"/>
      <c r="M82" s="34"/>
      <c r="N82" s="34"/>
      <c r="O82" s="34"/>
      <c r="P82" s="34"/>
      <c r="Q82" s="34"/>
      <c r="R82" s="34"/>
      <c r="S82" s="36"/>
      <c r="T82" s="35"/>
      <c r="U82" s="37"/>
      <c r="V82" s="38"/>
      <c r="W82" s="35"/>
      <c r="X82" s="35"/>
      <c r="Y82" s="39"/>
      <c r="Z82" s="39"/>
      <c r="AA82" s="39"/>
      <c r="AB82" s="39"/>
      <c r="AC82" s="39"/>
      <c r="AD82" s="39"/>
      <c r="AE82" s="39"/>
      <c r="AF82" s="39"/>
      <c r="AG82" s="80" t="str">
        <f t="shared" si="20"/>
        <v>Check!</v>
      </c>
      <c r="AH82" s="41"/>
      <c r="AI82" s="42"/>
      <c r="AJ82" s="42"/>
      <c r="AK82" s="43"/>
      <c r="AL82" s="42"/>
      <c r="AM82" s="43"/>
      <c r="AN82" s="43"/>
      <c r="AO82" s="43"/>
      <c r="AP82" s="42"/>
      <c r="AQ82" s="42"/>
      <c r="AR82" s="42"/>
      <c r="AS82" s="42"/>
      <c r="AT82" s="42"/>
      <c r="AU82" s="42"/>
      <c r="AV82" s="42"/>
      <c r="AW82" s="42"/>
      <c r="AX82" s="42"/>
      <c r="AY82" s="44"/>
    </row>
    <row r="83" spans="1:51" s="71" customFormat="1" hidden="1" x14ac:dyDescent="0.25">
      <c r="A83" s="46">
        <v>7</v>
      </c>
      <c r="B83" s="47" t="s">
        <v>47</v>
      </c>
      <c r="C83" s="48" t="s">
        <v>119</v>
      </c>
      <c r="D83" s="49"/>
      <c r="E83" s="233">
        <v>35</v>
      </c>
      <c r="F83" s="50">
        <v>16</v>
      </c>
      <c r="G83" s="51"/>
      <c r="H83" s="52">
        <v>41821</v>
      </c>
      <c r="I83" s="53">
        <v>41527</v>
      </c>
      <c r="J83" s="54">
        <v>118283</v>
      </c>
      <c r="K83" s="112" t="s">
        <v>248</v>
      </c>
      <c r="L83" s="56" t="s">
        <v>120</v>
      </c>
      <c r="M83" s="56"/>
      <c r="N83" s="56" t="s">
        <v>121</v>
      </c>
      <c r="O83" s="78"/>
      <c r="P83" s="419">
        <v>40</v>
      </c>
      <c r="Q83" s="419">
        <v>1296</v>
      </c>
      <c r="R83" s="420">
        <v>37.75</v>
      </c>
      <c r="S83" s="58">
        <v>111</v>
      </c>
      <c r="T83" s="107">
        <v>38</v>
      </c>
      <c r="U83" s="60">
        <f t="shared" ref="U83:U142" si="22">F83*AA83/1000</f>
        <v>39.346285714285713</v>
      </c>
      <c r="V83" s="61" t="e">
        <f>IF((T83*#REF!/#REF!)&gt;#REF!,"too many rows!",T83*#REF!/#REF!)</f>
        <v>#REF!</v>
      </c>
      <c r="W83" s="62">
        <v>50</v>
      </c>
      <c r="X83" s="62">
        <v>50</v>
      </c>
      <c r="Y83" s="62">
        <v>6</v>
      </c>
      <c r="Z83" s="62">
        <v>1</v>
      </c>
      <c r="AA83" s="50">
        <f t="shared" ref="AA83:AB98" si="23">(37.75*100)/W83*Y83/($Z83+$Y83)*$T83</f>
        <v>2459.1428571428569</v>
      </c>
      <c r="AB83" s="50">
        <f t="shared" si="23"/>
        <v>409.85714285714289</v>
      </c>
      <c r="AC83" s="50"/>
      <c r="AD83" s="50"/>
      <c r="AE83" s="79">
        <f>IF(G83=0,AA83*1.15,IF(OR(G83=50%,G83=100%),AA83*1.15/G83,"check MS"))</f>
        <v>2828.0142857142851</v>
      </c>
      <c r="AF83" s="50">
        <f t="shared" ref="AF83:AF100" si="24">AB83*1.15</f>
        <v>471.33571428571429</v>
      </c>
      <c r="AG83" s="80" t="str">
        <f t="shared" si="20"/>
        <v>ok</v>
      </c>
      <c r="AH83" s="108">
        <v>41563</v>
      </c>
      <c r="AI83" s="65">
        <f t="shared" ref="AI83:AI100" si="25">AH83+14</f>
        <v>41577</v>
      </c>
      <c r="AJ83" s="65">
        <v>41608</v>
      </c>
      <c r="AK83" s="66">
        <v>570</v>
      </c>
      <c r="AL83" s="65">
        <v>41621</v>
      </c>
      <c r="AM83" s="66">
        <v>2280</v>
      </c>
      <c r="AN83" s="66"/>
      <c r="AO83" s="66"/>
      <c r="AP83" s="65">
        <v>41649</v>
      </c>
      <c r="AQ83" s="65"/>
      <c r="AR83" s="65"/>
      <c r="AS83" s="65">
        <v>41739</v>
      </c>
      <c r="AT83" s="65">
        <f>AP83+60</f>
        <v>41709</v>
      </c>
      <c r="AU83" s="65"/>
      <c r="AV83" s="65"/>
      <c r="AW83" s="65">
        <v>41807</v>
      </c>
      <c r="AX83" s="67"/>
      <c r="AY83" s="68">
        <f t="shared" ref="AY83:AY114" si="26">AW83-AH83</f>
        <v>244</v>
      </c>
    </row>
    <row r="84" spans="1:51" s="71" customFormat="1" hidden="1" x14ac:dyDescent="0.25">
      <c r="A84" s="46">
        <v>7</v>
      </c>
      <c r="B84" s="47" t="s">
        <v>47</v>
      </c>
      <c r="C84" s="48" t="s">
        <v>249</v>
      </c>
      <c r="D84" s="49"/>
      <c r="E84" s="233">
        <v>1</v>
      </c>
      <c r="F84" s="50">
        <v>8</v>
      </c>
      <c r="G84" s="51"/>
      <c r="H84" s="52">
        <v>41821</v>
      </c>
      <c r="I84" s="53">
        <v>41480</v>
      </c>
      <c r="J84" s="54">
        <v>118282</v>
      </c>
      <c r="K84" s="106">
        <v>41588</v>
      </c>
      <c r="L84" s="56" t="s">
        <v>250</v>
      </c>
      <c r="M84" s="56"/>
      <c r="N84" s="56" t="s">
        <v>251</v>
      </c>
      <c r="O84" s="78"/>
      <c r="P84" s="419">
        <v>40</v>
      </c>
      <c r="Q84" s="419">
        <v>1296</v>
      </c>
      <c r="R84" s="420">
        <v>37.75</v>
      </c>
      <c r="S84" s="58">
        <v>111</v>
      </c>
      <c r="T84" s="107">
        <v>2</v>
      </c>
      <c r="U84" s="60">
        <f t="shared" si="22"/>
        <v>1.0354285714285714</v>
      </c>
      <c r="V84" s="61" t="e">
        <f>IF((T84*#REF!/#REF!)&gt;#REF!,"too many rows!",T84*#REF!/#REF!)</f>
        <v>#REF!</v>
      </c>
      <c r="W84" s="62">
        <v>50</v>
      </c>
      <c r="X84" s="62">
        <v>50</v>
      </c>
      <c r="Y84" s="62">
        <v>6</v>
      </c>
      <c r="Z84" s="62">
        <v>1</v>
      </c>
      <c r="AA84" s="50">
        <f t="shared" si="23"/>
        <v>129.42857142857142</v>
      </c>
      <c r="AB84" s="50">
        <f t="shared" si="23"/>
        <v>21.571428571428573</v>
      </c>
      <c r="AC84" s="50"/>
      <c r="AD84" s="50"/>
      <c r="AE84" s="79">
        <f>IF(G84=0,AA84*1.15,IF(OR(G84=50%,G84=100%),AA84*1.15/G84,"check MS"))</f>
        <v>148.84285714285713</v>
      </c>
      <c r="AF84" s="50">
        <f t="shared" si="24"/>
        <v>24.807142857142857</v>
      </c>
      <c r="AG84" s="80" t="str">
        <f t="shared" si="20"/>
        <v>ok</v>
      </c>
      <c r="AH84" s="108">
        <v>41563</v>
      </c>
      <c r="AI84" s="65">
        <f t="shared" si="25"/>
        <v>41577</v>
      </c>
      <c r="AJ84" s="65">
        <v>41608</v>
      </c>
      <c r="AK84" s="66">
        <v>30</v>
      </c>
      <c r="AL84" s="65">
        <v>41621</v>
      </c>
      <c r="AM84" s="66">
        <v>120</v>
      </c>
      <c r="AN84" s="66"/>
      <c r="AO84" s="66"/>
      <c r="AP84" s="65">
        <v>41649</v>
      </c>
      <c r="AQ84" s="65"/>
      <c r="AR84" s="65"/>
      <c r="AS84" s="65">
        <v>41739</v>
      </c>
      <c r="AT84" s="65">
        <v>41716</v>
      </c>
      <c r="AU84" s="65"/>
      <c r="AV84" s="65"/>
      <c r="AW84" s="65">
        <v>41807</v>
      </c>
      <c r="AX84" s="67"/>
      <c r="AY84" s="68">
        <f t="shared" si="26"/>
        <v>244</v>
      </c>
    </row>
    <row r="85" spans="1:51" s="45" customFormat="1" hidden="1" x14ac:dyDescent="0.25">
      <c r="A85" s="81">
        <v>7</v>
      </c>
      <c r="B85" s="82" t="s">
        <v>55</v>
      </c>
      <c r="C85" s="83" t="s">
        <v>252</v>
      </c>
      <c r="D85" s="84"/>
      <c r="E85" s="233">
        <v>8</v>
      </c>
      <c r="F85" s="85">
        <v>4</v>
      </c>
      <c r="G85" s="86"/>
      <c r="H85" s="87">
        <v>41760</v>
      </c>
      <c r="I85" s="88">
        <v>41459</v>
      </c>
      <c r="J85" s="89">
        <v>117982</v>
      </c>
      <c r="K85" s="90">
        <v>41494</v>
      </c>
      <c r="L85" s="91" t="s">
        <v>253</v>
      </c>
      <c r="M85" s="91"/>
      <c r="N85" s="91" t="s">
        <v>254</v>
      </c>
      <c r="O85" s="296"/>
      <c r="P85" s="453">
        <v>60</v>
      </c>
      <c r="Q85" s="453">
        <v>1944</v>
      </c>
      <c r="R85" s="454">
        <v>37.75</v>
      </c>
      <c r="S85" s="92">
        <v>112</v>
      </c>
      <c r="T85" s="93">
        <v>30</v>
      </c>
      <c r="U85" s="94">
        <f t="shared" si="22"/>
        <v>7.7657142857142851</v>
      </c>
      <c r="V85" s="95" t="e">
        <f>IF((T85*#REF!/#REF!)&gt;#REF!,"too many rows!",T85*#REF!/#REF!)</f>
        <v>#REF!</v>
      </c>
      <c r="W85" s="96">
        <v>50</v>
      </c>
      <c r="X85" s="96">
        <v>50</v>
      </c>
      <c r="Y85" s="96">
        <v>6</v>
      </c>
      <c r="Z85" s="96">
        <v>1</v>
      </c>
      <c r="AA85" s="85">
        <f t="shared" si="23"/>
        <v>1941.4285714285713</v>
      </c>
      <c r="AB85" s="85">
        <f t="shared" si="23"/>
        <v>323.57142857142861</v>
      </c>
      <c r="AC85" s="85"/>
      <c r="AD85" s="85"/>
      <c r="AE85" s="97">
        <f>IF(G85=0,AA85*1.15,IF(OR(G85=50%,G85=100%),AA85*1.15/G85,"check MS"))</f>
        <v>2232.6428571428569</v>
      </c>
      <c r="AF85" s="104">
        <f t="shared" si="24"/>
        <v>372.10714285714289</v>
      </c>
      <c r="AG85" s="80" t="str">
        <f t="shared" si="20"/>
        <v>ok</v>
      </c>
      <c r="AH85" s="116">
        <v>41501</v>
      </c>
      <c r="AI85" s="99">
        <f t="shared" si="25"/>
        <v>41515</v>
      </c>
      <c r="AJ85" s="99">
        <v>41542</v>
      </c>
      <c r="AK85" s="100">
        <v>450</v>
      </c>
      <c r="AL85" s="99">
        <v>41551</v>
      </c>
      <c r="AM85" s="100">
        <v>1800</v>
      </c>
      <c r="AN85" s="100"/>
      <c r="AO85" s="100"/>
      <c r="AP85" s="99">
        <v>41567</v>
      </c>
      <c r="AQ85" s="99"/>
      <c r="AR85" s="99"/>
      <c r="AS85" s="99">
        <v>41689</v>
      </c>
      <c r="AT85" s="99">
        <v>41622</v>
      </c>
      <c r="AU85" s="99"/>
      <c r="AV85" s="99"/>
      <c r="AW85" s="99">
        <v>41751</v>
      </c>
      <c r="AX85" s="101"/>
      <c r="AY85" s="102">
        <f t="shared" si="26"/>
        <v>250</v>
      </c>
    </row>
    <row r="86" spans="1:51" s="45" customFormat="1" hidden="1" x14ac:dyDescent="0.25">
      <c r="A86" s="81">
        <v>7</v>
      </c>
      <c r="B86" s="82" t="s">
        <v>55</v>
      </c>
      <c r="C86" s="113" t="s">
        <v>255</v>
      </c>
      <c r="D86" s="84"/>
      <c r="E86" s="233">
        <v>35</v>
      </c>
      <c r="F86" s="85">
        <v>15</v>
      </c>
      <c r="G86" s="86"/>
      <c r="H86" s="87">
        <v>41760</v>
      </c>
      <c r="I86" s="88">
        <v>41437</v>
      </c>
      <c r="J86" s="138">
        <v>117449</v>
      </c>
      <c r="K86" s="114" t="s">
        <v>150</v>
      </c>
      <c r="L86" s="139" t="s">
        <v>92</v>
      </c>
      <c r="M86" s="139"/>
      <c r="N86" s="139" t="s">
        <v>256</v>
      </c>
      <c r="O86" s="298"/>
      <c r="P86" s="453">
        <v>60</v>
      </c>
      <c r="Q86" s="453">
        <v>1944</v>
      </c>
      <c r="R86" s="454">
        <v>37.75</v>
      </c>
      <c r="S86" s="92">
        <v>112</v>
      </c>
      <c r="T86" s="93">
        <v>30</v>
      </c>
      <c r="U86" s="94">
        <f t="shared" si="22"/>
        <v>29.12142857142857</v>
      </c>
      <c r="V86" s="95" t="e">
        <f>IF((T86*#REF!/#REF!)&gt;#REF!,"too many rows!",T86*#REF!/#REF!)</f>
        <v>#REF!</v>
      </c>
      <c r="W86" s="96">
        <v>50</v>
      </c>
      <c r="X86" s="96">
        <v>50</v>
      </c>
      <c r="Y86" s="96">
        <v>6</v>
      </c>
      <c r="Z86" s="96">
        <v>1</v>
      </c>
      <c r="AA86" s="85">
        <f t="shared" si="23"/>
        <v>1941.4285714285713</v>
      </c>
      <c r="AB86" s="85">
        <f t="shared" si="23"/>
        <v>323.57142857142861</v>
      </c>
      <c r="AC86" s="85"/>
      <c r="AD86" s="85"/>
      <c r="AE86" s="97">
        <f>IF(G46=0,AA86*1.15,IF(OR(G46=50%,G46=100%),AA86*1.15/G46,"check MS"))</f>
        <v>2232.6428571428569</v>
      </c>
      <c r="AF86" s="104">
        <f t="shared" si="24"/>
        <v>372.10714285714289</v>
      </c>
      <c r="AG86" s="80" t="str">
        <f t="shared" si="20"/>
        <v>ok</v>
      </c>
      <c r="AH86" s="116">
        <v>41501</v>
      </c>
      <c r="AI86" s="99">
        <f t="shared" si="25"/>
        <v>41515</v>
      </c>
      <c r="AJ86" s="99">
        <v>41542</v>
      </c>
      <c r="AK86" s="100">
        <v>450</v>
      </c>
      <c r="AL86" s="99">
        <v>41551</v>
      </c>
      <c r="AM86" s="100">
        <v>1800</v>
      </c>
      <c r="AN86" s="100"/>
      <c r="AO86" s="100"/>
      <c r="AP86" s="99">
        <v>41567</v>
      </c>
      <c r="AQ86" s="99"/>
      <c r="AR86" s="99"/>
      <c r="AS86" s="99">
        <v>41689</v>
      </c>
      <c r="AT86" s="99">
        <v>41622</v>
      </c>
      <c r="AU86" s="99"/>
      <c r="AV86" s="99"/>
      <c r="AW86" s="99">
        <v>41751</v>
      </c>
      <c r="AX86" s="101"/>
      <c r="AY86" s="102">
        <f t="shared" si="26"/>
        <v>250</v>
      </c>
    </row>
    <row r="87" spans="1:51" s="71" customFormat="1" ht="12.75" hidden="1" x14ac:dyDescent="0.25">
      <c r="A87" s="46">
        <v>7</v>
      </c>
      <c r="B87" s="47" t="s">
        <v>55</v>
      </c>
      <c r="C87" s="124" t="s">
        <v>257</v>
      </c>
      <c r="D87" s="49"/>
      <c r="E87" s="233">
        <v>14</v>
      </c>
      <c r="F87" s="124">
        <v>11</v>
      </c>
      <c r="G87" s="51"/>
      <c r="H87" s="52">
        <v>41944</v>
      </c>
      <c r="I87" s="53">
        <v>41655</v>
      </c>
      <c r="J87" s="54">
        <v>119394</v>
      </c>
      <c r="K87" s="106">
        <v>41793</v>
      </c>
      <c r="L87" s="140" t="s">
        <v>258</v>
      </c>
      <c r="M87" s="140"/>
      <c r="N87" s="140" t="s">
        <v>259</v>
      </c>
      <c r="O87" s="299"/>
      <c r="P87" s="419">
        <v>60</v>
      </c>
      <c r="Q87" s="419">
        <v>1944</v>
      </c>
      <c r="R87" s="420">
        <v>37.75</v>
      </c>
      <c r="S87" s="58">
        <v>113</v>
      </c>
      <c r="T87" s="107">
        <v>20</v>
      </c>
      <c r="U87" s="60">
        <f t="shared" si="22"/>
        <v>14.237142857142857</v>
      </c>
      <c r="V87" s="61" t="e">
        <f>IF((T87*#REF!/#REF!)&gt;#REF!,"too many rows!",T87*#REF!/#REF!)</f>
        <v>#REF!</v>
      </c>
      <c r="W87" s="62">
        <v>50</v>
      </c>
      <c r="X87" s="62">
        <v>50</v>
      </c>
      <c r="Y87" s="62">
        <v>6</v>
      </c>
      <c r="Z87" s="62">
        <v>1</v>
      </c>
      <c r="AA87" s="50">
        <f t="shared" si="23"/>
        <v>1294.2857142857142</v>
      </c>
      <c r="AB87" s="50">
        <f t="shared" si="23"/>
        <v>215.71428571428572</v>
      </c>
      <c r="AC87" s="50"/>
      <c r="AD87" s="50"/>
      <c r="AE87" s="79">
        <f t="shared" ref="AE87:AE100" si="27">IF(G87=0,AA87*1.15,IF(OR(G87=50%,G87=100%),AA87*1.15/G87,"check MS"))</f>
        <v>1488.4285714285713</v>
      </c>
      <c r="AF87" s="50">
        <f t="shared" si="24"/>
        <v>248.07142857142856</v>
      </c>
      <c r="AG87" s="80" t="str">
        <f t="shared" si="20"/>
        <v>Check!</v>
      </c>
      <c r="AH87" s="121">
        <v>41704</v>
      </c>
      <c r="AI87" s="65">
        <f t="shared" si="25"/>
        <v>41718</v>
      </c>
      <c r="AJ87" s="65">
        <v>41744</v>
      </c>
      <c r="AK87" s="66">
        <f t="shared" ref="AK87:AK100" si="28">T87*15</f>
        <v>300</v>
      </c>
      <c r="AL87" s="65">
        <v>41750</v>
      </c>
      <c r="AM87" s="66">
        <f>T87*60</f>
        <v>1200</v>
      </c>
      <c r="AN87" s="66"/>
      <c r="AO87" s="66"/>
      <c r="AP87" s="65">
        <v>41772</v>
      </c>
      <c r="AQ87" s="65"/>
      <c r="AR87" s="65"/>
      <c r="AS87" s="65">
        <v>41890</v>
      </c>
      <c r="AT87" s="65">
        <v>41823</v>
      </c>
      <c r="AU87" s="65"/>
      <c r="AV87" s="65"/>
      <c r="AW87" s="65">
        <v>41949</v>
      </c>
      <c r="AX87" s="67"/>
      <c r="AY87" s="68">
        <f t="shared" si="26"/>
        <v>245</v>
      </c>
    </row>
    <row r="88" spans="1:51" s="71" customFormat="1" ht="12.75" hidden="1" x14ac:dyDescent="0.25">
      <c r="A88" s="46">
        <v>7</v>
      </c>
      <c r="B88" s="47" t="s">
        <v>55</v>
      </c>
      <c r="C88" s="124" t="s">
        <v>108</v>
      </c>
      <c r="D88" s="49"/>
      <c r="E88" s="233">
        <v>16</v>
      </c>
      <c r="F88" s="124">
        <v>21</v>
      </c>
      <c r="G88" s="51"/>
      <c r="H88" s="52">
        <v>41944</v>
      </c>
      <c r="I88" s="53">
        <v>41655</v>
      </c>
      <c r="J88" s="54">
        <v>119400</v>
      </c>
      <c r="K88" s="106">
        <v>41793</v>
      </c>
      <c r="L88" s="140" t="s">
        <v>109</v>
      </c>
      <c r="M88" s="140"/>
      <c r="N88" s="140" t="s">
        <v>107</v>
      </c>
      <c r="O88" s="299"/>
      <c r="P88" s="419">
        <v>60</v>
      </c>
      <c r="Q88" s="419">
        <v>1944</v>
      </c>
      <c r="R88" s="420">
        <v>37.75</v>
      </c>
      <c r="S88" s="58">
        <v>113</v>
      </c>
      <c r="T88" s="107">
        <v>12</v>
      </c>
      <c r="U88" s="60">
        <f t="shared" si="22"/>
        <v>16.307999999999996</v>
      </c>
      <c r="V88" s="61" t="e">
        <f>IF((T88*#REF!/#REF!)&gt;#REF!,"too many rows!",T88*#REF!/#REF!)</f>
        <v>#REF!</v>
      </c>
      <c r="W88" s="62">
        <v>50</v>
      </c>
      <c r="X88" s="62">
        <v>50</v>
      </c>
      <c r="Y88" s="62">
        <v>6</v>
      </c>
      <c r="Z88" s="62">
        <v>1</v>
      </c>
      <c r="AA88" s="50">
        <f t="shared" si="23"/>
        <v>776.57142857142844</v>
      </c>
      <c r="AB88" s="50">
        <f t="shared" si="23"/>
        <v>129.42857142857144</v>
      </c>
      <c r="AC88" s="50"/>
      <c r="AD88" s="50"/>
      <c r="AE88" s="79">
        <f t="shared" si="27"/>
        <v>893.05714285714259</v>
      </c>
      <c r="AF88" s="50">
        <f>AB88*1.15</f>
        <v>148.84285714285716</v>
      </c>
      <c r="AG88" s="80" t="str">
        <f t="shared" si="20"/>
        <v>Check!</v>
      </c>
      <c r="AH88" s="121">
        <v>41704</v>
      </c>
      <c r="AI88" s="65">
        <f t="shared" si="25"/>
        <v>41718</v>
      </c>
      <c r="AJ88" s="65">
        <v>41744</v>
      </c>
      <c r="AK88" s="66">
        <f t="shared" si="28"/>
        <v>180</v>
      </c>
      <c r="AL88" s="65">
        <v>41750</v>
      </c>
      <c r="AM88" s="66">
        <f>T88*60</f>
        <v>720</v>
      </c>
      <c r="AN88" s="66"/>
      <c r="AO88" s="66"/>
      <c r="AP88" s="65">
        <v>41774</v>
      </c>
      <c r="AQ88" s="65"/>
      <c r="AR88" s="65"/>
      <c r="AS88" s="65">
        <v>41890</v>
      </c>
      <c r="AT88" s="65">
        <v>41823</v>
      </c>
      <c r="AU88" s="65"/>
      <c r="AV88" s="65"/>
      <c r="AW88" s="65">
        <v>41953</v>
      </c>
      <c r="AX88" s="67"/>
      <c r="AY88" s="68">
        <f t="shared" si="26"/>
        <v>249</v>
      </c>
    </row>
    <row r="89" spans="1:51" s="71" customFormat="1" ht="12.75" hidden="1" x14ac:dyDescent="0.25">
      <c r="A89" s="46">
        <v>7</v>
      </c>
      <c r="B89" s="47" t="s">
        <v>55</v>
      </c>
      <c r="C89" s="124" t="s">
        <v>260</v>
      </c>
      <c r="D89" s="49"/>
      <c r="E89" s="233">
        <v>2.5</v>
      </c>
      <c r="F89" s="124">
        <v>13</v>
      </c>
      <c r="G89" s="51"/>
      <c r="H89" s="52">
        <v>41944</v>
      </c>
      <c r="I89" s="53">
        <v>41655</v>
      </c>
      <c r="J89" s="54">
        <v>119401</v>
      </c>
      <c r="K89" s="106">
        <v>41793</v>
      </c>
      <c r="L89" s="140" t="s">
        <v>261</v>
      </c>
      <c r="M89" s="140"/>
      <c r="N89" s="140" t="s">
        <v>262</v>
      </c>
      <c r="O89" s="299"/>
      <c r="P89" s="419">
        <v>60</v>
      </c>
      <c r="Q89" s="419">
        <v>1944</v>
      </c>
      <c r="R89" s="420">
        <v>37.75</v>
      </c>
      <c r="S89" s="58">
        <v>113</v>
      </c>
      <c r="T89" s="107">
        <v>4</v>
      </c>
      <c r="U89" s="60">
        <f t="shared" si="22"/>
        <v>3.3651428571428568</v>
      </c>
      <c r="V89" s="61" t="e">
        <f>IF((T89*#REF!/#REF!)&gt;#REF!,"too many rows!",T89*#REF!/#REF!)</f>
        <v>#REF!</v>
      </c>
      <c r="W89" s="62">
        <v>50</v>
      </c>
      <c r="X89" s="62">
        <v>50</v>
      </c>
      <c r="Y89" s="62">
        <v>6</v>
      </c>
      <c r="Z89" s="62">
        <v>1</v>
      </c>
      <c r="AA89" s="50">
        <f t="shared" si="23"/>
        <v>258.85714285714283</v>
      </c>
      <c r="AB89" s="50">
        <f t="shared" si="23"/>
        <v>43.142857142857146</v>
      </c>
      <c r="AC89" s="50"/>
      <c r="AD89" s="50"/>
      <c r="AE89" s="79">
        <f t="shared" si="27"/>
        <v>297.68571428571425</v>
      </c>
      <c r="AF89" s="50">
        <f>AB89*1.15</f>
        <v>49.614285714285714</v>
      </c>
      <c r="AG89" s="80" t="str">
        <f t="shared" si="20"/>
        <v>Check!</v>
      </c>
      <c r="AH89" s="121">
        <v>41704</v>
      </c>
      <c r="AI89" s="65">
        <f t="shared" si="25"/>
        <v>41718</v>
      </c>
      <c r="AJ89" s="65">
        <v>41744</v>
      </c>
      <c r="AK89" s="66">
        <f t="shared" si="28"/>
        <v>60</v>
      </c>
      <c r="AL89" s="65">
        <v>41750</v>
      </c>
      <c r="AM89" s="66">
        <f>T89*60</f>
        <v>240</v>
      </c>
      <c r="AN89" s="66"/>
      <c r="AO89" s="66"/>
      <c r="AP89" s="65">
        <v>41774</v>
      </c>
      <c r="AQ89" s="65"/>
      <c r="AR89" s="65"/>
      <c r="AS89" s="65">
        <v>41890</v>
      </c>
      <c r="AT89" s="65">
        <v>41828</v>
      </c>
      <c r="AU89" s="65"/>
      <c r="AV89" s="65"/>
      <c r="AW89" s="65">
        <v>41953</v>
      </c>
      <c r="AX89" s="67"/>
      <c r="AY89" s="68">
        <f t="shared" si="26"/>
        <v>249</v>
      </c>
    </row>
    <row r="90" spans="1:51" s="71" customFormat="1" ht="12.75" hidden="1" x14ac:dyDescent="0.25">
      <c r="A90" s="46">
        <v>7</v>
      </c>
      <c r="B90" s="47" t="s">
        <v>55</v>
      </c>
      <c r="C90" s="124" t="s">
        <v>263</v>
      </c>
      <c r="D90" s="49"/>
      <c r="E90" s="233">
        <v>5</v>
      </c>
      <c r="F90" s="124">
        <v>22</v>
      </c>
      <c r="G90" s="51"/>
      <c r="H90" s="52">
        <v>41944</v>
      </c>
      <c r="I90" s="53">
        <v>41655</v>
      </c>
      <c r="J90" s="54">
        <v>119402</v>
      </c>
      <c r="K90" s="106">
        <v>41793</v>
      </c>
      <c r="L90" s="140" t="s">
        <v>264</v>
      </c>
      <c r="M90" s="140"/>
      <c r="N90" s="140" t="s">
        <v>265</v>
      </c>
      <c r="O90" s="299"/>
      <c r="P90" s="419">
        <v>60</v>
      </c>
      <c r="Q90" s="419">
        <v>1944</v>
      </c>
      <c r="R90" s="420">
        <v>37.75</v>
      </c>
      <c r="S90" s="58">
        <v>113</v>
      </c>
      <c r="T90" s="107">
        <v>4</v>
      </c>
      <c r="U90" s="60">
        <f t="shared" si="22"/>
        <v>5.694857142857142</v>
      </c>
      <c r="V90" s="61" t="e">
        <f>IF((T90*#REF!/#REF!)&gt;#REF!,"too many rows!",T90*#REF!/#REF!)</f>
        <v>#REF!</v>
      </c>
      <c r="W90" s="62">
        <v>50</v>
      </c>
      <c r="X90" s="62">
        <v>50</v>
      </c>
      <c r="Y90" s="62">
        <v>6</v>
      </c>
      <c r="Z90" s="62">
        <v>1</v>
      </c>
      <c r="AA90" s="50">
        <f t="shared" si="23"/>
        <v>258.85714285714283</v>
      </c>
      <c r="AB90" s="50">
        <f t="shared" si="23"/>
        <v>43.142857142857146</v>
      </c>
      <c r="AC90" s="50"/>
      <c r="AD90" s="50"/>
      <c r="AE90" s="79">
        <f t="shared" si="27"/>
        <v>297.68571428571425</v>
      </c>
      <c r="AF90" s="50">
        <f>AB90*1.15</f>
        <v>49.614285714285714</v>
      </c>
      <c r="AG90" s="80" t="str">
        <f t="shared" si="20"/>
        <v>Check!</v>
      </c>
      <c r="AH90" s="121">
        <v>41704</v>
      </c>
      <c r="AI90" s="65">
        <f t="shared" si="25"/>
        <v>41718</v>
      </c>
      <c r="AJ90" s="65">
        <v>41744</v>
      </c>
      <c r="AK90" s="66">
        <f t="shared" si="28"/>
        <v>60</v>
      </c>
      <c r="AL90" s="65">
        <v>41750</v>
      </c>
      <c r="AM90" s="66">
        <f>T90*60</f>
        <v>240</v>
      </c>
      <c r="AN90" s="66"/>
      <c r="AO90" s="66"/>
      <c r="AP90" s="65">
        <v>41774</v>
      </c>
      <c r="AQ90" s="65"/>
      <c r="AR90" s="65"/>
      <c r="AS90" s="65">
        <v>41890</v>
      </c>
      <c r="AT90" s="65">
        <v>41832</v>
      </c>
      <c r="AU90" s="65"/>
      <c r="AV90" s="65"/>
      <c r="AW90" s="65">
        <v>41953</v>
      </c>
      <c r="AX90" s="67"/>
      <c r="AY90" s="68">
        <f t="shared" si="26"/>
        <v>249</v>
      </c>
    </row>
    <row r="91" spans="1:51" s="71" customFormat="1" ht="12.75" hidden="1" x14ac:dyDescent="0.25">
      <c r="A91" s="46">
        <v>7</v>
      </c>
      <c r="B91" s="47" t="s">
        <v>55</v>
      </c>
      <c r="C91" s="124" t="s">
        <v>266</v>
      </c>
      <c r="D91" s="49"/>
      <c r="E91" s="233">
        <v>25</v>
      </c>
      <c r="F91" s="124">
        <v>19</v>
      </c>
      <c r="G91" s="51"/>
      <c r="H91" s="52">
        <v>41944</v>
      </c>
      <c r="I91" s="53">
        <v>41655</v>
      </c>
      <c r="J91" s="54">
        <v>119403</v>
      </c>
      <c r="K91" s="106">
        <v>41793</v>
      </c>
      <c r="L91" s="140" t="s">
        <v>267</v>
      </c>
      <c r="M91" s="140"/>
      <c r="N91" s="140" t="s">
        <v>268</v>
      </c>
      <c r="O91" s="299"/>
      <c r="P91" s="419">
        <v>60</v>
      </c>
      <c r="Q91" s="419">
        <v>1944</v>
      </c>
      <c r="R91" s="420">
        <v>37.75</v>
      </c>
      <c r="S91" s="58">
        <v>113</v>
      </c>
      <c r="T91" s="107">
        <v>20</v>
      </c>
      <c r="U91" s="60">
        <f t="shared" si="22"/>
        <v>24.591428571428569</v>
      </c>
      <c r="V91" s="61" t="e">
        <f>IF((T91*#REF!/#REF!)&gt;#REF!,"too many rows!",T91*#REF!/#REF!)</f>
        <v>#REF!</v>
      </c>
      <c r="W91" s="62">
        <v>50</v>
      </c>
      <c r="X91" s="62">
        <v>50</v>
      </c>
      <c r="Y91" s="62">
        <v>6</v>
      </c>
      <c r="Z91" s="62">
        <v>1</v>
      </c>
      <c r="AA91" s="50">
        <f t="shared" si="23"/>
        <v>1294.2857142857142</v>
      </c>
      <c r="AB91" s="50">
        <f t="shared" si="23"/>
        <v>215.71428571428572</v>
      </c>
      <c r="AC91" s="50"/>
      <c r="AD91" s="50"/>
      <c r="AE91" s="79">
        <f t="shared" si="27"/>
        <v>1488.4285714285713</v>
      </c>
      <c r="AF91" s="50">
        <f>AB91*1.15</f>
        <v>248.07142857142856</v>
      </c>
      <c r="AG91" s="80" t="str">
        <f t="shared" si="20"/>
        <v>Check!</v>
      </c>
      <c r="AH91" s="121">
        <v>41704</v>
      </c>
      <c r="AI91" s="65">
        <f t="shared" si="25"/>
        <v>41718</v>
      </c>
      <c r="AJ91" s="65">
        <v>41744</v>
      </c>
      <c r="AK91" s="66">
        <f t="shared" si="28"/>
        <v>300</v>
      </c>
      <c r="AL91" s="65">
        <v>41750</v>
      </c>
      <c r="AM91" s="66">
        <f>T91*60</f>
        <v>1200</v>
      </c>
      <c r="AN91" s="66"/>
      <c r="AO91" s="66"/>
      <c r="AP91" s="65">
        <v>41772</v>
      </c>
      <c r="AQ91" s="65"/>
      <c r="AR91" s="65"/>
      <c r="AS91" s="65">
        <v>41890</v>
      </c>
      <c r="AT91" s="65">
        <v>41831</v>
      </c>
      <c r="AU91" s="65"/>
      <c r="AV91" s="65"/>
      <c r="AW91" s="65">
        <v>41961</v>
      </c>
      <c r="AX91" s="67"/>
      <c r="AY91" s="68">
        <f t="shared" si="26"/>
        <v>257</v>
      </c>
    </row>
    <row r="92" spans="1:51" s="45" customFormat="1" ht="12.75" hidden="1" x14ac:dyDescent="0.25">
      <c r="A92" s="81">
        <v>7</v>
      </c>
      <c r="B92" s="82" t="s">
        <v>55</v>
      </c>
      <c r="C92" s="113" t="s">
        <v>269</v>
      </c>
      <c r="D92" s="84"/>
      <c r="E92" s="233">
        <v>2.5</v>
      </c>
      <c r="F92" s="85">
        <v>12</v>
      </c>
      <c r="G92" s="86"/>
      <c r="H92" s="87">
        <v>41852</v>
      </c>
      <c r="I92" s="88">
        <v>41576</v>
      </c>
      <c r="J92" s="89">
        <v>118674</v>
      </c>
      <c r="K92" s="114" t="s">
        <v>270</v>
      </c>
      <c r="L92" s="91" t="s">
        <v>271</v>
      </c>
      <c r="M92" s="91"/>
      <c r="N92" s="91" t="s">
        <v>272</v>
      </c>
      <c r="O92" s="296"/>
      <c r="P92" s="453">
        <v>60</v>
      </c>
      <c r="Q92" s="453">
        <v>1944</v>
      </c>
      <c r="R92" s="454">
        <v>37.75</v>
      </c>
      <c r="S92" s="92">
        <v>114</v>
      </c>
      <c r="T92" s="141">
        <v>4</v>
      </c>
      <c r="U92" s="94">
        <f t="shared" si="22"/>
        <v>3.1062857142857139</v>
      </c>
      <c r="V92" s="95" t="e">
        <f>IF((T92*#REF!/#REF!)&gt;#REF!,"too many rows!",T92*#REF!/#REF!)</f>
        <v>#REF!</v>
      </c>
      <c r="W92" s="96">
        <v>50</v>
      </c>
      <c r="X92" s="96">
        <v>50</v>
      </c>
      <c r="Y92" s="96">
        <v>6</v>
      </c>
      <c r="Z92" s="96">
        <v>1</v>
      </c>
      <c r="AA92" s="85">
        <f t="shared" si="23"/>
        <v>258.85714285714283</v>
      </c>
      <c r="AB92" s="85">
        <f t="shared" si="23"/>
        <v>43.142857142857146</v>
      </c>
      <c r="AC92" s="85"/>
      <c r="AD92" s="85"/>
      <c r="AE92" s="97">
        <f t="shared" si="27"/>
        <v>297.68571428571425</v>
      </c>
      <c r="AF92" s="104">
        <f t="shared" si="24"/>
        <v>49.614285714285714</v>
      </c>
      <c r="AG92" s="80" t="str">
        <f t="shared" si="20"/>
        <v>Check!</v>
      </c>
      <c r="AH92" s="98">
        <v>41608</v>
      </c>
      <c r="AI92" s="99">
        <f t="shared" si="25"/>
        <v>41622</v>
      </c>
      <c r="AJ92" s="99">
        <v>41648</v>
      </c>
      <c r="AK92" s="100">
        <f t="shared" si="28"/>
        <v>60</v>
      </c>
      <c r="AL92" s="99">
        <v>41659</v>
      </c>
      <c r="AM92" s="100">
        <v>240</v>
      </c>
      <c r="AN92" s="100"/>
      <c r="AO92" s="100"/>
      <c r="AP92" s="99">
        <v>41676</v>
      </c>
      <c r="AQ92" s="99"/>
      <c r="AR92" s="99"/>
      <c r="AS92" s="99">
        <v>41790</v>
      </c>
      <c r="AT92" s="99">
        <v>41725</v>
      </c>
      <c r="AU92" s="99"/>
      <c r="AV92" s="99"/>
      <c r="AW92" s="99">
        <v>41859</v>
      </c>
      <c r="AX92" s="101"/>
      <c r="AY92" s="102">
        <f t="shared" si="26"/>
        <v>251</v>
      </c>
    </row>
    <row r="93" spans="1:51" s="45" customFormat="1" ht="12.75" hidden="1" x14ac:dyDescent="0.25">
      <c r="A93" s="81">
        <v>7</v>
      </c>
      <c r="B93" s="82" t="s">
        <v>55</v>
      </c>
      <c r="C93" s="113" t="s">
        <v>273</v>
      </c>
      <c r="D93" s="84"/>
      <c r="E93" s="233">
        <v>2</v>
      </c>
      <c r="F93" s="85">
        <v>17</v>
      </c>
      <c r="G93" s="86"/>
      <c r="H93" s="87">
        <v>41852</v>
      </c>
      <c r="I93" s="88">
        <v>41576</v>
      </c>
      <c r="J93" s="89">
        <v>118675</v>
      </c>
      <c r="K93" s="114" t="s">
        <v>274</v>
      </c>
      <c r="L93" s="91" t="s">
        <v>275</v>
      </c>
      <c r="M93" s="91"/>
      <c r="N93" s="91" t="s">
        <v>276</v>
      </c>
      <c r="O93" s="296"/>
      <c r="P93" s="453">
        <v>60</v>
      </c>
      <c r="Q93" s="453">
        <v>1944</v>
      </c>
      <c r="R93" s="454">
        <v>37.75</v>
      </c>
      <c r="S93" s="92">
        <v>114</v>
      </c>
      <c r="T93" s="141">
        <v>2</v>
      </c>
      <c r="U93" s="94">
        <f t="shared" si="22"/>
        <v>2.2002857142857142</v>
      </c>
      <c r="V93" s="95" t="e">
        <f>IF((T93*#REF!/#REF!)&gt;#REF!,"too many rows!",T93*#REF!/#REF!)</f>
        <v>#REF!</v>
      </c>
      <c r="W93" s="96">
        <v>50</v>
      </c>
      <c r="X93" s="96">
        <v>50</v>
      </c>
      <c r="Y93" s="96">
        <v>6</v>
      </c>
      <c r="Z93" s="96">
        <v>1</v>
      </c>
      <c r="AA93" s="85">
        <f t="shared" si="23"/>
        <v>129.42857142857142</v>
      </c>
      <c r="AB93" s="85">
        <f t="shared" si="23"/>
        <v>21.571428571428573</v>
      </c>
      <c r="AC93" s="85"/>
      <c r="AD93" s="85"/>
      <c r="AE93" s="97">
        <f t="shared" si="27"/>
        <v>148.84285714285713</v>
      </c>
      <c r="AF93" s="104">
        <f t="shared" si="24"/>
        <v>24.807142857142857</v>
      </c>
      <c r="AG93" s="80" t="str">
        <f t="shared" si="20"/>
        <v>ok</v>
      </c>
      <c r="AH93" s="98">
        <v>41608</v>
      </c>
      <c r="AI93" s="99">
        <f t="shared" si="25"/>
        <v>41622</v>
      </c>
      <c r="AJ93" s="99">
        <v>41648</v>
      </c>
      <c r="AK93" s="100">
        <f t="shared" si="28"/>
        <v>30</v>
      </c>
      <c r="AL93" s="99">
        <v>41659</v>
      </c>
      <c r="AM93" s="100">
        <v>120</v>
      </c>
      <c r="AN93" s="100"/>
      <c r="AO93" s="100"/>
      <c r="AP93" s="99">
        <v>41676</v>
      </c>
      <c r="AQ93" s="99"/>
      <c r="AR93" s="99"/>
      <c r="AS93" s="99">
        <v>41790</v>
      </c>
      <c r="AT93" s="99">
        <v>41725</v>
      </c>
      <c r="AU93" s="99"/>
      <c r="AV93" s="99"/>
      <c r="AW93" s="99">
        <v>41843</v>
      </c>
      <c r="AX93" s="101"/>
      <c r="AY93" s="102">
        <f t="shared" si="26"/>
        <v>235</v>
      </c>
    </row>
    <row r="94" spans="1:51" s="45" customFormat="1" ht="12.75" hidden="1" x14ac:dyDescent="0.25">
      <c r="A94" s="81">
        <v>7</v>
      </c>
      <c r="B94" s="82" t="s">
        <v>55</v>
      </c>
      <c r="C94" s="113" t="s">
        <v>277</v>
      </c>
      <c r="D94" s="84"/>
      <c r="E94" s="233">
        <v>0.5</v>
      </c>
      <c r="F94" s="85">
        <v>7</v>
      </c>
      <c r="G94" s="86"/>
      <c r="H94" s="87">
        <v>41852</v>
      </c>
      <c r="I94" s="88">
        <v>41576</v>
      </c>
      <c r="J94" s="89">
        <v>118676</v>
      </c>
      <c r="K94" s="114" t="s">
        <v>270</v>
      </c>
      <c r="L94" s="91" t="s">
        <v>275</v>
      </c>
      <c r="M94" s="91"/>
      <c r="N94" s="91" t="s">
        <v>278</v>
      </c>
      <c r="O94" s="296"/>
      <c r="P94" s="453">
        <v>60</v>
      </c>
      <c r="Q94" s="453">
        <v>1944</v>
      </c>
      <c r="R94" s="454">
        <v>37.75</v>
      </c>
      <c r="S94" s="92">
        <v>114</v>
      </c>
      <c r="T94" s="141">
        <v>2</v>
      </c>
      <c r="U94" s="94">
        <f t="shared" si="22"/>
        <v>0.90599999999999992</v>
      </c>
      <c r="V94" s="95" t="e">
        <f>IF((T94*#REF!/#REF!)&gt;#REF!,"too many rows!",T94*#REF!/#REF!)</f>
        <v>#REF!</v>
      </c>
      <c r="W94" s="96">
        <v>50</v>
      </c>
      <c r="X94" s="96">
        <v>50</v>
      </c>
      <c r="Y94" s="96">
        <v>6</v>
      </c>
      <c r="Z94" s="96">
        <v>1</v>
      </c>
      <c r="AA94" s="85">
        <f t="shared" si="23"/>
        <v>129.42857142857142</v>
      </c>
      <c r="AB94" s="85">
        <f t="shared" si="23"/>
        <v>21.571428571428573</v>
      </c>
      <c r="AC94" s="85"/>
      <c r="AD94" s="85"/>
      <c r="AE94" s="97">
        <f t="shared" si="27"/>
        <v>148.84285714285713</v>
      </c>
      <c r="AF94" s="104">
        <f t="shared" si="24"/>
        <v>24.807142857142857</v>
      </c>
      <c r="AG94" s="80" t="str">
        <f t="shared" si="20"/>
        <v>ok</v>
      </c>
      <c r="AH94" s="98">
        <v>41608</v>
      </c>
      <c r="AI94" s="99">
        <f t="shared" si="25"/>
        <v>41622</v>
      </c>
      <c r="AJ94" s="99">
        <v>41648</v>
      </c>
      <c r="AK94" s="100">
        <f t="shared" si="28"/>
        <v>30</v>
      </c>
      <c r="AL94" s="99">
        <v>41659</v>
      </c>
      <c r="AM94" s="100">
        <v>120</v>
      </c>
      <c r="AN94" s="100"/>
      <c r="AO94" s="100"/>
      <c r="AP94" s="99">
        <v>41676</v>
      </c>
      <c r="AQ94" s="99"/>
      <c r="AR94" s="99"/>
      <c r="AS94" s="99">
        <v>41790</v>
      </c>
      <c r="AT94" s="99">
        <v>41725</v>
      </c>
      <c r="AU94" s="99"/>
      <c r="AV94" s="99"/>
      <c r="AW94" s="99">
        <v>41843</v>
      </c>
      <c r="AX94" s="101"/>
      <c r="AY94" s="102">
        <f t="shared" si="26"/>
        <v>235</v>
      </c>
    </row>
    <row r="95" spans="1:51" s="45" customFormat="1" ht="12.75" hidden="1" x14ac:dyDescent="0.25">
      <c r="A95" s="81">
        <v>7</v>
      </c>
      <c r="B95" s="82" t="s">
        <v>55</v>
      </c>
      <c r="C95" s="113" t="s">
        <v>279</v>
      </c>
      <c r="D95" s="84"/>
      <c r="E95" s="233">
        <v>4</v>
      </c>
      <c r="F95" s="85">
        <v>6</v>
      </c>
      <c r="G95" s="86"/>
      <c r="H95" s="87">
        <v>41852</v>
      </c>
      <c r="I95" s="88">
        <v>41576</v>
      </c>
      <c r="J95" s="89">
        <v>118677</v>
      </c>
      <c r="K95" s="114" t="s">
        <v>270</v>
      </c>
      <c r="L95" s="91" t="s">
        <v>280</v>
      </c>
      <c r="M95" s="91"/>
      <c r="N95" s="91" t="s">
        <v>281</v>
      </c>
      <c r="O95" s="296"/>
      <c r="P95" s="453">
        <v>60</v>
      </c>
      <c r="Q95" s="453">
        <v>1944</v>
      </c>
      <c r="R95" s="454">
        <v>37.75</v>
      </c>
      <c r="S95" s="92">
        <v>114</v>
      </c>
      <c r="T95" s="141">
        <v>10</v>
      </c>
      <c r="U95" s="94">
        <f t="shared" si="22"/>
        <v>3.8828571428571426</v>
      </c>
      <c r="V95" s="95" t="e">
        <f>IF((T95*#REF!/#REF!)&gt;#REF!,"too many rows!",T95*#REF!/#REF!)</f>
        <v>#REF!</v>
      </c>
      <c r="W95" s="96">
        <v>50</v>
      </c>
      <c r="X95" s="96">
        <v>50</v>
      </c>
      <c r="Y95" s="96">
        <v>6</v>
      </c>
      <c r="Z95" s="96">
        <v>1</v>
      </c>
      <c r="AA95" s="85">
        <f t="shared" si="23"/>
        <v>647.14285714285711</v>
      </c>
      <c r="AB95" s="85">
        <f t="shared" si="23"/>
        <v>107.85714285714286</v>
      </c>
      <c r="AC95" s="85"/>
      <c r="AD95" s="85"/>
      <c r="AE95" s="97">
        <f t="shared" si="27"/>
        <v>744.21428571428567</v>
      </c>
      <c r="AF95" s="104">
        <f t="shared" si="24"/>
        <v>124.03571428571428</v>
      </c>
      <c r="AG95" s="80" t="str">
        <f t="shared" si="20"/>
        <v>Check!</v>
      </c>
      <c r="AH95" s="98">
        <v>41608</v>
      </c>
      <c r="AI95" s="99">
        <f t="shared" si="25"/>
        <v>41622</v>
      </c>
      <c r="AJ95" s="99">
        <v>41648</v>
      </c>
      <c r="AK95" s="100">
        <f t="shared" si="28"/>
        <v>150</v>
      </c>
      <c r="AL95" s="99">
        <v>41659</v>
      </c>
      <c r="AM95" s="100">
        <v>600</v>
      </c>
      <c r="AN95" s="100"/>
      <c r="AO95" s="100"/>
      <c r="AP95" s="99">
        <v>41676</v>
      </c>
      <c r="AQ95" s="99"/>
      <c r="AR95" s="99"/>
      <c r="AS95" s="99">
        <v>41790</v>
      </c>
      <c r="AT95" s="99">
        <v>41725</v>
      </c>
      <c r="AU95" s="99"/>
      <c r="AV95" s="99"/>
      <c r="AW95" s="99">
        <v>41848</v>
      </c>
      <c r="AX95" s="101"/>
      <c r="AY95" s="102">
        <f t="shared" si="26"/>
        <v>240</v>
      </c>
    </row>
    <row r="96" spans="1:51" s="45" customFormat="1" ht="12.75" hidden="1" x14ac:dyDescent="0.25">
      <c r="A96" s="81">
        <v>7</v>
      </c>
      <c r="B96" s="82" t="s">
        <v>55</v>
      </c>
      <c r="C96" s="113" t="s">
        <v>282</v>
      </c>
      <c r="D96" s="84"/>
      <c r="E96" s="233">
        <v>1.5</v>
      </c>
      <c r="F96" s="85">
        <v>4</v>
      </c>
      <c r="G96" s="86"/>
      <c r="H96" s="87">
        <v>41852</v>
      </c>
      <c r="I96" s="88">
        <v>41576</v>
      </c>
      <c r="J96" s="89">
        <v>118685</v>
      </c>
      <c r="K96" s="114" t="s">
        <v>270</v>
      </c>
      <c r="L96" s="91" t="s">
        <v>283</v>
      </c>
      <c r="M96" s="91"/>
      <c r="N96" s="91" t="s">
        <v>284</v>
      </c>
      <c r="O96" s="296"/>
      <c r="P96" s="453">
        <v>60</v>
      </c>
      <c r="Q96" s="453">
        <v>1944</v>
      </c>
      <c r="R96" s="454">
        <v>37.75</v>
      </c>
      <c r="S96" s="92">
        <v>114</v>
      </c>
      <c r="T96" s="141">
        <v>8</v>
      </c>
      <c r="U96" s="94">
        <f t="shared" si="22"/>
        <v>2.0708571428571427</v>
      </c>
      <c r="V96" s="95" t="e">
        <f>IF((T96*#REF!/#REF!)&gt;#REF!,"too many rows!",T96*#REF!/#REF!)</f>
        <v>#REF!</v>
      </c>
      <c r="W96" s="96">
        <v>50</v>
      </c>
      <c r="X96" s="96">
        <v>50</v>
      </c>
      <c r="Y96" s="96">
        <v>6</v>
      </c>
      <c r="Z96" s="96">
        <v>1</v>
      </c>
      <c r="AA96" s="85">
        <f t="shared" si="23"/>
        <v>517.71428571428567</v>
      </c>
      <c r="AB96" s="85">
        <f t="shared" si="23"/>
        <v>86.285714285714292</v>
      </c>
      <c r="AC96" s="85"/>
      <c r="AD96" s="85"/>
      <c r="AE96" s="97">
        <f t="shared" si="27"/>
        <v>595.37142857142851</v>
      </c>
      <c r="AF96" s="104">
        <f t="shared" si="24"/>
        <v>99.228571428571428</v>
      </c>
      <c r="AG96" s="80" t="str">
        <f t="shared" si="20"/>
        <v>Check!</v>
      </c>
      <c r="AH96" s="98">
        <v>41608</v>
      </c>
      <c r="AI96" s="99">
        <f t="shared" si="25"/>
        <v>41622</v>
      </c>
      <c r="AJ96" s="99">
        <v>41648</v>
      </c>
      <c r="AK96" s="100">
        <f t="shared" si="28"/>
        <v>120</v>
      </c>
      <c r="AL96" s="99">
        <v>41659</v>
      </c>
      <c r="AM96" s="100">
        <v>480</v>
      </c>
      <c r="AN96" s="100"/>
      <c r="AO96" s="100"/>
      <c r="AP96" s="99">
        <v>41676</v>
      </c>
      <c r="AQ96" s="99"/>
      <c r="AR96" s="99"/>
      <c r="AS96" s="99">
        <v>41790</v>
      </c>
      <c r="AT96" s="99">
        <v>41725</v>
      </c>
      <c r="AU96" s="99"/>
      <c r="AV96" s="99"/>
      <c r="AW96" s="99">
        <v>41852</v>
      </c>
      <c r="AX96" s="101"/>
      <c r="AY96" s="102">
        <f t="shared" si="26"/>
        <v>244</v>
      </c>
    </row>
    <row r="97" spans="1:51" s="45" customFormat="1" ht="12.75" hidden="1" x14ac:dyDescent="0.25">
      <c r="A97" s="81">
        <v>7</v>
      </c>
      <c r="B97" s="82" t="s">
        <v>55</v>
      </c>
      <c r="C97" s="113" t="s">
        <v>162</v>
      </c>
      <c r="D97" s="84">
        <v>2</v>
      </c>
      <c r="E97" s="233">
        <v>5</v>
      </c>
      <c r="F97" s="85">
        <v>10</v>
      </c>
      <c r="G97" s="86"/>
      <c r="H97" s="87">
        <v>41852</v>
      </c>
      <c r="I97" s="88">
        <v>41576</v>
      </c>
      <c r="J97" s="89">
        <v>118678</v>
      </c>
      <c r="K97" s="114" t="s">
        <v>270</v>
      </c>
      <c r="L97" s="91" t="s">
        <v>163</v>
      </c>
      <c r="M97" s="91"/>
      <c r="N97" s="91" t="s">
        <v>164</v>
      </c>
      <c r="O97" s="296"/>
      <c r="P97" s="453">
        <v>60</v>
      </c>
      <c r="Q97" s="453">
        <v>1944</v>
      </c>
      <c r="R97" s="454">
        <v>37.75</v>
      </c>
      <c r="S97" s="92">
        <v>114</v>
      </c>
      <c r="T97" s="141">
        <v>8</v>
      </c>
      <c r="U97" s="94">
        <f t="shared" si="22"/>
        <v>5.177142857142857</v>
      </c>
      <c r="V97" s="95" t="e">
        <f>IF((T97*#REF!/#REF!)&gt;#REF!,"too many rows!",T97*#REF!/#REF!)</f>
        <v>#REF!</v>
      </c>
      <c r="W97" s="96">
        <v>50</v>
      </c>
      <c r="X97" s="96">
        <v>50</v>
      </c>
      <c r="Y97" s="96">
        <v>6</v>
      </c>
      <c r="Z97" s="96">
        <v>1</v>
      </c>
      <c r="AA97" s="85">
        <f t="shared" si="23"/>
        <v>517.71428571428567</v>
      </c>
      <c r="AB97" s="85">
        <f t="shared" si="23"/>
        <v>86.285714285714292</v>
      </c>
      <c r="AC97" s="85"/>
      <c r="AD97" s="85"/>
      <c r="AE97" s="97">
        <f t="shared" si="27"/>
        <v>595.37142857142851</v>
      </c>
      <c r="AF97" s="104">
        <f t="shared" si="24"/>
        <v>99.228571428571428</v>
      </c>
      <c r="AG97" s="80" t="str">
        <f t="shared" si="20"/>
        <v>Check!</v>
      </c>
      <c r="AH97" s="98">
        <v>41608</v>
      </c>
      <c r="AI97" s="99">
        <f t="shared" si="25"/>
        <v>41622</v>
      </c>
      <c r="AJ97" s="99">
        <v>41648</v>
      </c>
      <c r="AK97" s="100">
        <f t="shared" si="28"/>
        <v>120</v>
      </c>
      <c r="AL97" s="99">
        <v>41659</v>
      </c>
      <c r="AM97" s="100">
        <v>480</v>
      </c>
      <c r="AN97" s="100"/>
      <c r="AO97" s="100"/>
      <c r="AP97" s="99">
        <v>41676</v>
      </c>
      <c r="AQ97" s="99"/>
      <c r="AR97" s="99"/>
      <c r="AS97" s="99">
        <v>41790</v>
      </c>
      <c r="AT97" s="99">
        <v>41725</v>
      </c>
      <c r="AU97" s="99"/>
      <c r="AV97" s="99"/>
      <c r="AW97" s="99">
        <v>41859</v>
      </c>
      <c r="AX97" s="101"/>
      <c r="AY97" s="102">
        <f t="shared" si="26"/>
        <v>251</v>
      </c>
    </row>
    <row r="98" spans="1:51" s="45" customFormat="1" ht="12.75" hidden="1" x14ac:dyDescent="0.25">
      <c r="A98" s="81">
        <v>7</v>
      </c>
      <c r="B98" s="82" t="s">
        <v>55</v>
      </c>
      <c r="C98" s="113" t="s">
        <v>285</v>
      </c>
      <c r="D98" s="84"/>
      <c r="E98" s="233">
        <v>1.5</v>
      </c>
      <c r="F98" s="85">
        <v>13</v>
      </c>
      <c r="G98" s="86"/>
      <c r="H98" s="87">
        <v>41852</v>
      </c>
      <c r="I98" s="88">
        <v>41576</v>
      </c>
      <c r="J98" s="89">
        <v>118679</v>
      </c>
      <c r="K98" s="114" t="s">
        <v>270</v>
      </c>
      <c r="L98" s="91" t="s">
        <v>286</v>
      </c>
      <c r="M98" s="91"/>
      <c r="N98" s="91" t="s">
        <v>211</v>
      </c>
      <c r="O98" s="296"/>
      <c r="P98" s="453">
        <v>60</v>
      </c>
      <c r="Q98" s="453">
        <v>1944</v>
      </c>
      <c r="R98" s="454">
        <v>37.75</v>
      </c>
      <c r="S98" s="92">
        <v>114</v>
      </c>
      <c r="T98" s="141">
        <v>2</v>
      </c>
      <c r="U98" s="94">
        <f t="shared" si="22"/>
        <v>1.6825714285714284</v>
      </c>
      <c r="V98" s="95" t="e">
        <f>IF((T98*#REF!/#REF!)&gt;#REF!,"too many rows!",T98*#REF!/#REF!)</f>
        <v>#REF!</v>
      </c>
      <c r="W98" s="96">
        <v>50</v>
      </c>
      <c r="X98" s="96">
        <v>50</v>
      </c>
      <c r="Y98" s="96">
        <v>6</v>
      </c>
      <c r="Z98" s="96">
        <v>1</v>
      </c>
      <c r="AA98" s="85">
        <f t="shared" si="23"/>
        <v>129.42857142857142</v>
      </c>
      <c r="AB98" s="85">
        <f t="shared" si="23"/>
        <v>21.571428571428573</v>
      </c>
      <c r="AC98" s="85"/>
      <c r="AD98" s="85"/>
      <c r="AE98" s="97">
        <f t="shared" si="27"/>
        <v>148.84285714285713</v>
      </c>
      <c r="AF98" s="104">
        <f t="shared" si="24"/>
        <v>24.807142857142857</v>
      </c>
      <c r="AG98" s="80" t="str">
        <f t="shared" si="20"/>
        <v>ok</v>
      </c>
      <c r="AH98" s="98">
        <v>41608</v>
      </c>
      <c r="AI98" s="99">
        <f t="shared" si="25"/>
        <v>41622</v>
      </c>
      <c r="AJ98" s="99">
        <v>41648</v>
      </c>
      <c r="AK98" s="100">
        <f t="shared" si="28"/>
        <v>30</v>
      </c>
      <c r="AL98" s="99">
        <v>41659</v>
      </c>
      <c r="AM98" s="100">
        <v>120</v>
      </c>
      <c r="AN98" s="100"/>
      <c r="AO98" s="100"/>
      <c r="AP98" s="99">
        <v>41676</v>
      </c>
      <c r="AQ98" s="99"/>
      <c r="AR98" s="99"/>
      <c r="AS98" s="99">
        <v>41790</v>
      </c>
      <c r="AT98" s="99">
        <v>41725</v>
      </c>
      <c r="AU98" s="99"/>
      <c r="AV98" s="99"/>
      <c r="AW98" s="99">
        <v>41839</v>
      </c>
      <c r="AX98" s="101"/>
      <c r="AY98" s="102">
        <f t="shared" si="26"/>
        <v>231</v>
      </c>
    </row>
    <row r="99" spans="1:51" s="45" customFormat="1" ht="12.75" hidden="1" x14ac:dyDescent="0.25">
      <c r="A99" s="81">
        <v>7</v>
      </c>
      <c r="B99" s="82" t="s">
        <v>55</v>
      </c>
      <c r="C99" s="113" t="s">
        <v>287</v>
      </c>
      <c r="D99" s="84"/>
      <c r="E99" s="233">
        <v>2</v>
      </c>
      <c r="F99" s="85">
        <v>7</v>
      </c>
      <c r="G99" s="86"/>
      <c r="H99" s="87">
        <v>41852</v>
      </c>
      <c r="I99" s="88">
        <v>41576</v>
      </c>
      <c r="J99" s="89">
        <v>118682</v>
      </c>
      <c r="K99" s="114" t="s">
        <v>270</v>
      </c>
      <c r="L99" s="91" t="s">
        <v>288</v>
      </c>
      <c r="M99" s="91"/>
      <c r="N99" s="91" t="s">
        <v>289</v>
      </c>
      <c r="O99" s="296"/>
      <c r="P99" s="453">
        <v>60</v>
      </c>
      <c r="Q99" s="453">
        <v>1944</v>
      </c>
      <c r="R99" s="454">
        <v>37.75</v>
      </c>
      <c r="S99" s="92">
        <v>114</v>
      </c>
      <c r="T99" s="141">
        <v>4</v>
      </c>
      <c r="U99" s="94">
        <f t="shared" si="22"/>
        <v>1.8119999999999998</v>
      </c>
      <c r="V99" s="95" t="e">
        <f>IF((T99*#REF!/#REF!)&gt;#REF!,"too many rows!",T99*#REF!/#REF!)</f>
        <v>#REF!</v>
      </c>
      <c r="W99" s="96">
        <v>50</v>
      </c>
      <c r="X99" s="96">
        <v>50</v>
      </c>
      <c r="Y99" s="96">
        <v>6</v>
      </c>
      <c r="Z99" s="96">
        <v>1</v>
      </c>
      <c r="AA99" s="85">
        <f t="shared" ref="AA99:AB114" si="29">(37.75*100)/W99*Y99/($Z99+$Y99)*$T99</f>
        <v>258.85714285714283</v>
      </c>
      <c r="AB99" s="85">
        <f t="shared" si="29"/>
        <v>43.142857142857146</v>
      </c>
      <c r="AC99" s="85"/>
      <c r="AD99" s="85"/>
      <c r="AE99" s="97">
        <f t="shared" si="27"/>
        <v>297.68571428571425</v>
      </c>
      <c r="AF99" s="104">
        <f t="shared" si="24"/>
        <v>49.614285714285714</v>
      </c>
      <c r="AG99" s="80" t="str">
        <f t="shared" si="20"/>
        <v>Check!</v>
      </c>
      <c r="AH99" s="98">
        <v>41608</v>
      </c>
      <c r="AI99" s="99">
        <f t="shared" si="25"/>
        <v>41622</v>
      </c>
      <c r="AJ99" s="99">
        <v>41648</v>
      </c>
      <c r="AK99" s="100">
        <f t="shared" si="28"/>
        <v>60</v>
      </c>
      <c r="AL99" s="99">
        <v>41659</v>
      </c>
      <c r="AM99" s="100">
        <v>240</v>
      </c>
      <c r="AN99" s="100"/>
      <c r="AO99" s="100"/>
      <c r="AP99" s="99">
        <v>41676</v>
      </c>
      <c r="AQ99" s="99"/>
      <c r="AR99" s="99"/>
      <c r="AS99" s="99">
        <v>41790</v>
      </c>
      <c r="AT99" s="99">
        <v>41725</v>
      </c>
      <c r="AU99" s="99"/>
      <c r="AV99" s="99"/>
      <c r="AW99" s="99">
        <v>41848</v>
      </c>
      <c r="AX99" s="101"/>
      <c r="AY99" s="102">
        <f t="shared" si="26"/>
        <v>240</v>
      </c>
    </row>
    <row r="100" spans="1:51" s="45" customFormat="1" ht="12.75" hidden="1" x14ac:dyDescent="0.25">
      <c r="A100" s="81">
        <v>7</v>
      </c>
      <c r="B100" s="82" t="s">
        <v>55</v>
      </c>
      <c r="C100" s="113" t="s">
        <v>68</v>
      </c>
      <c r="D100" s="84"/>
      <c r="E100" s="233">
        <v>15</v>
      </c>
      <c r="F100" s="85">
        <v>11</v>
      </c>
      <c r="G100" s="86"/>
      <c r="H100" s="87">
        <v>41852</v>
      </c>
      <c r="I100" s="88">
        <v>41576</v>
      </c>
      <c r="J100" s="89">
        <v>118681</v>
      </c>
      <c r="K100" s="114" t="s">
        <v>270</v>
      </c>
      <c r="L100" s="91" t="s">
        <v>70</v>
      </c>
      <c r="M100" s="91"/>
      <c r="N100" s="91" t="s">
        <v>71</v>
      </c>
      <c r="O100" s="296"/>
      <c r="P100" s="453">
        <v>60</v>
      </c>
      <c r="Q100" s="453">
        <v>1944</v>
      </c>
      <c r="R100" s="454">
        <v>37.75</v>
      </c>
      <c r="S100" s="92">
        <v>114</v>
      </c>
      <c r="T100" s="141">
        <v>20</v>
      </c>
      <c r="U100" s="94">
        <f t="shared" si="22"/>
        <v>14.237142857142857</v>
      </c>
      <c r="V100" s="95" t="e">
        <f>IF((T100*#REF!/#REF!)&gt;#REF!,"too many rows!",T100*#REF!/#REF!)</f>
        <v>#REF!</v>
      </c>
      <c r="W100" s="96">
        <v>50</v>
      </c>
      <c r="X100" s="96">
        <v>50</v>
      </c>
      <c r="Y100" s="96">
        <v>6</v>
      </c>
      <c r="Z100" s="96">
        <v>1</v>
      </c>
      <c r="AA100" s="85">
        <f t="shared" si="29"/>
        <v>1294.2857142857142</v>
      </c>
      <c r="AB100" s="85">
        <f t="shared" si="29"/>
        <v>215.71428571428572</v>
      </c>
      <c r="AC100" s="85"/>
      <c r="AD100" s="85"/>
      <c r="AE100" s="97">
        <f t="shared" si="27"/>
        <v>1488.4285714285713</v>
      </c>
      <c r="AF100" s="104">
        <f t="shared" si="24"/>
        <v>248.07142857142856</v>
      </c>
      <c r="AG100" s="80" t="str">
        <f t="shared" si="20"/>
        <v>Check!</v>
      </c>
      <c r="AH100" s="98">
        <v>41608</v>
      </c>
      <c r="AI100" s="99">
        <f t="shared" si="25"/>
        <v>41622</v>
      </c>
      <c r="AJ100" s="99">
        <v>41648</v>
      </c>
      <c r="AK100" s="100">
        <f t="shared" si="28"/>
        <v>300</v>
      </c>
      <c r="AL100" s="99">
        <v>41659</v>
      </c>
      <c r="AM100" s="100">
        <v>1200</v>
      </c>
      <c r="AN100" s="100"/>
      <c r="AO100" s="100"/>
      <c r="AP100" s="99">
        <v>41676</v>
      </c>
      <c r="AQ100" s="99"/>
      <c r="AR100" s="99"/>
      <c r="AS100" s="99">
        <v>41790</v>
      </c>
      <c r="AT100" s="99">
        <v>41725</v>
      </c>
      <c r="AU100" s="99"/>
      <c r="AV100" s="99"/>
      <c r="AW100" s="99">
        <f>AS100+60</f>
        <v>41850</v>
      </c>
      <c r="AX100" s="101"/>
      <c r="AY100" s="102">
        <f t="shared" si="26"/>
        <v>242</v>
      </c>
    </row>
    <row r="101" spans="1:51" s="71" customFormat="1" ht="12.75" hidden="1" x14ac:dyDescent="0.25">
      <c r="A101" s="46">
        <v>7</v>
      </c>
      <c r="B101" s="47" t="s">
        <v>47</v>
      </c>
      <c r="C101" s="48" t="s">
        <v>290</v>
      </c>
      <c r="D101" s="49">
        <v>1</v>
      </c>
      <c r="E101" s="233">
        <v>6</v>
      </c>
      <c r="F101" s="50">
        <v>15</v>
      </c>
      <c r="G101" s="51">
        <v>0.5</v>
      </c>
      <c r="H101" s="52">
        <v>41883</v>
      </c>
      <c r="I101" s="53">
        <v>41584</v>
      </c>
      <c r="J101" s="54">
        <v>118358</v>
      </c>
      <c r="K101" s="106">
        <v>41405</v>
      </c>
      <c r="L101" s="56" t="s">
        <v>291</v>
      </c>
      <c r="M101" s="56"/>
      <c r="N101" s="56" t="s">
        <v>292</v>
      </c>
      <c r="O101" s="78"/>
      <c r="P101" s="419">
        <v>60</v>
      </c>
      <c r="Q101" s="419">
        <v>1944</v>
      </c>
      <c r="R101" s="420">
        <v>37.75</v>
      </c>
      <c r="S101" s="58">
        <v>115</v>
      </c>
      <c r="T101" s="107">
        <v>8</v>
      </c>
      <c r="U101" s="60">
        <f t="shared" si="22"/>
        <v>7.7657142857142851</v>
      </c>
      <c r="V101" s="61" t="e">
        <f>IF((T101*#REF!/#REF!)&gt;#REF!,"too many rows!",T101*#REF!/#REF!)</f>
        <v>#REF!</v>
      </c>
      <c r="W101" s="62">
        <v>50</v>
      </c>
      <c r="X101" s="62">
        <v>50</v>
      </c>
      <c r="Y101" s="62">
        <v>6</v>
      </c>
      <c r="Z101" s="62">
        <v>1</v>
      </c>
      <c r="AA101" s="50">
        <f t="shared" si="29"/>
        <v>517.71428571428567</v>
      </c>
      <c r="AB101" s="50">
        <f t="shared" si="29"/>
        <v>86.285714285714292</v>
      </c>
      <c r="AC101" s="50"/>
      <c r="AD101" s="50"/>
      <c r="AE101" s="79">
        <f>IF(G101=0,AA101*1.15,IF(OR(G101=50%,G101=100%),AA101*1.15/G101,"check MS"))</f>
        <v>1190.742857142857</v>
      </c>
      <c r="AF101" s="50">
        <f>AB101*1.15</f>
        <v>99.228571428571428</v>
      </c>
      <c r="AG101" s="80" t="str">
        <f t="shared" si="20"/>
        <v>Check!</v>
      </c>
      <c r="AH101" s="121">
        <v>41654</v>
      </c>
      <c r="AI101" s="65">
        <f>AH101+14</f>
        <v>41668</v>
      </c>
      <c r="AJ101" s="65">
        <v>41704</v>
      </c>
      <c r="AK101" s="66">
        <f>T101*15</f>
        <v>120</v>
      </c>
      <c r="AL101" s="65">
        <v>41731</v>
      </c>
      <c r="AM101" s="66">
        <v>480</v>
      </c>
      <c r="AN101" s="66"/>
      <c r="AO101" s="66"/>
      <c r="AP101" s="65">
        <v>41744</v>
      </c>
      <c r="AQ101" s="65"/>
      <c r="AR101" s="65"/>
      <c r="AS101" s="65">
        <v>41835</v>
      </c>
      <c r="AT101" s="65">
        <v>41830</v>
      </c>
      <c r="AU101" s="65"/>
      <c r="AV101" s="65"/>
      <c r="AW101" s="65">
        <v>41913</v>
      </c>
      <c r="AX101" s="67"/>
      <c r="AY101" s="68">
        <f t="shared" si="26"/>
        <v>259</v>
      </c>
    </row>
    <row r="102" spans="1:51" s="71" customFormat="1" ht="12.75" hidden="1" x14ac:dyDescent="0.25">
      <c r="A102" s="46">
        <v>7</v>
      </c>
      <c r="B102" s="47" t="s">
        <v>47</v>
      </c>
      <c r="C102" s="48" t="s">
        <v>293</v>
      </c>
      <c r="D102" s="49">
        <v>1</v>
      </c>
      <c r="E102" s="233">
        <v>20</v>
      </c>
      <c r="F102" s="50">
        <v>18</v>
      </c>
      <c r="G102" s="51"/>
      <c r="H102" s="52">
        <v>41883</v>
      </c>
      <c r="I102" s="53">
        <v>41584</v>
      </c>
      <c r="J102" s="54">
        <v>118356</v>
      </c>
      <c r="K102" s="106">
        <v>41405</v>
      </c>
      <c r="L102" s="56" t="s">
        <v>294</v>
      </c>
      <c r="M102" s="56"/>
      <c r="N102" s="56" t="s">
        <v>295</v>
      </c>
      <c r="O102" s="78"/>
      <c r="P102" s="419">
        <v>60</v>
      </c>
      <c r="Q102" s="419">
        <v>1944</v>
      </c>
      <c r="R102" s="420">
        <v>37.75</v>
      </c>
      <c r="S102" s="58">
        <v>115</v>
      </c>
      <c r="T102" s="107">
        <v>18</v>
      </c>
      <c r="U102" s="60">
        <f t="shared" si="22"/>
        <v>20.96742857142857</v>
      </c>
      <c r="V102" s="61" t="e">
        <f>IF((T102*#REF!/#REF!)&gt;#REF!,"too many rows!",T102*#REF!/#REF!)</f>
        <v>#REF!</v>
      </c>
      <c r="W102" s="62">
        <v>50</v>
      </c>
      <c r="X102" s="62">
        <v>50</v>
      </c>
      <c r="Y102" s="62">
        <v>6</v>
      </c>
      <c r="Z102" s="62">
        <v>1</v>
      </c>
      <c r="AA102" s="50">
        <f t="shared" si="29"/>
        <v>1164.8571428571427</v>
      </c>
      <c r="AB102" s="50">
        <f t="shared" si="29"/>
        <v>194.14285714285717</v>
      </c>
      <c r="AC102" s="50"/>
      <c r="AD102" s="50"/>
      <c r="AE102" s="79">
        <f>IF(G102=0,AA102*1.15,IF(OR(G102=50%,G102=100%),AA102*1.15/G102,"check MS"))</f>
        <v>1339.5857142857139</v>
      </c>
      <c r="AF102" s="50">
        <f>AB102*1.15</f>
        <v>223.26428571428573</v>
      </c>
      <c r="AG102" s="80" t="str">
        <f t="shared" si="20"/>
        <v>Check!</v>
      </c>
      <c r="AH102" s="121">
        <v>41654</v>
      </c>
      <c r="AI102" s="65">
        <f>AH102+14</f>
        <v>41668</v>
      </c>
      <c r="AJ102" s="65">
        <v>41704</v>
      </c>
      <c r="AK102" s="66">
        <f>T102*15</f>
        <v>270</v>
      </c>
      <c r="AL102" s="65">
        <v>41722</v>
      </c>
      <c r="AM102" s="66">
        <f>18*60</f>
        <v>1080</v>
      </c>
      <c r="AN102" s="66"/>
      <c r="AO102" s="66"/>
      <c r="AP102" s="65">
        <v>41747</v>
      </c>
      <c r="AQ102" s="65"/>
      <c r="AR102" s="65"/>
      <c r="AS102" s="65">
        <v>41835</v>
      </c>
      <c r="AT102" s="65">
        <v>41827</v>
      </c>
      <c r="AU102" s="65"/>
      <c r="AV102" s="65"/>
      <c r="AW102" s="65">
        <v>41913</v>
      </c>
      <c r="AX102" s="67"/>
      <c r="AY102" s="68">
        <f t="shared" si="26"/>
        <v>259</v>
      </c>
    </row>
    <row r="103" spans="1:51" s="71" customFormat="1" ht="12.75" hidden="1" x14ac:dyDescent="0.25">
      <c r="A103" s="46">
        <v>7</v>
      </c>
      <c r="B103" s="47" t="s">
        <v>47</v>
      </c>
      <c r="C103" s="48" t="s">
        <v>296</v>
      </c>
      <c r="D103" s="49"/>
      <c r="E103" s="233">
        <v>29</v>
      </c>
      <c r="F103" s="50">
        <v>13</v>
      </c>
      <c r="G103" s="51"/>
      <c r="H103" s="52">
        <v>41883</v>
      </c>
      <c r="I103" s="53">
        <v>41584</v>
      </c>
      <c r="J103" s="54">
        <v>118831</v>
      </c>
      <c r="K103" s="106">
        <v>41852</v>
      </c>
      <c r="L103" s="56" t="s">
        <v>297</v>
      </c>
      <c r="M103" s="56"/>
      <c r="N103" s="56" t="s">
        <v>298</v>
      </c>
      <c r="O103" s="78"/>
      <c r="P103" s="419">
        <v>60</v>
      </c>
      <c r="Q103" s="419">
        <v>1944</v>
      </c>
      <c r="R103" s="420">
        <v>37.75</v>
      </c>
      <c r="S103" s="58">
        <v>115</v>
      </c>
      <c r="T103" s="107">
        <v>34</v>
      </c>
      <c r="U103" s="60">
        <f t="shared" si="22"/>
        <v>28.603714285714286</v>
      </c>
      <c r="V103" s="61" t="e">
        <f>IF((T103*#REF!/#REF!)&gt;#REF!,"too many rows!",T103*#REF!/#REF!)</f>
        <v>#REF!</v>
      </c>
      <c r="W103" s="62">
        <v>50</v>
      </c>
      <c r="X103" s="62">
        <v>50</v>
      </c>
      <c r="Y103" s="62">
        <v>6</v>
      </c>
      <c r="Z103" s="62">
        <v>1</v>
      </c>
      <c r="AA103" s="50">
        <f t="shared" si="29"/>
        <v>2200.2857142857142</v>
      </c>
      <c r="AB103" s="50">
        <f t="shared" si="29"/>
        <v>366.71428571428572</v>
      </c>
      <c r="AC103" s="50"/>
      <c r="AD103" s="50"/>
      <c r="AE103" s="79">
        <f>IF(G103=0,AA103*1.15,IF(OR(G103=50%,G103=100%),AA103*1.15/G103,"check MS"))</f>
        <v>2530.3285714285712</v>
      </c>
      <c r="AF103" s="50">
        <f>AB103*1.15</f>
        <v>421.72142857142853</v>
      </c>
      <c r="AG103" s="80" t="str">
        <f t="shared" si="20"/>
        <v>Check!</v>
      </c>
      <c r="AH103" s="121">
        <v>41654</v>
      </c>
      <c r="AI103" s="65">
        <f>AH103+14</f>
        <v>41668</v>
      </c>
      <c r="AJ103" s="65">
        <v>41704</v>
      </c>
      <c r="AK103" s="66">
        <f>T103*15</f>
        <v>510</v>
      </c>
      <c r="AL103" s="65">
        <v>41722</v>
      </c>
      <c r="AM103" s="66">
        <f>34*60</f>
        <v>2040</v>
      </c>
      <c r="AN103" s="66"/>
      <c r="AO103" s="66"/>
      <c r="AP103" s="65">
        <v>41748</v>
      </c>
      <c r="AQ103" s="65"/>
      <c r="AR103" s="65"/>
      <c r="AS103" s="65">
        <v>41835</v>
      </c>
      <c r="AT103" s="65">
        <v>41821</v>
      </c>
      <c r="AU103" s="65"/>
      <c r="AV103" s="65"/>
      <c r="AW103" s="65">
        <v>41913</v>
      </c>
      <c r="AX103" s="67"/>
      <c r="AY103" s="68">
        <f t="shared" si="26"/>
        <v>259</v>
      </c>
    </row>
    <row r="104" spans="1:51" s="45" customFormat="1" hidden="1" x14ac:dyDescent="0.25">
      <c r="A104" s="81">
        <v>7</v>
      </c>
      <c r="B104" s="82" t="s">
        <v>55</v>
      </c>
      <c r="C104" s="113" t="s">
        <v>68</v>
      </c>
      <c r="D104" s="84">
        <v>1</v>
      </c>
      <c r="E104" s="233">
        <v>22</v>
      </c>
      <c r="F104" s="85">
        <v>9</v>
      </c>
      <c r="G104" s="86"/>
      <c r="H104" s="87">
        <v>41730</v>
      </c>
      <c r="I104" s="88">
        <v>41383</v>
      </c>
      <c r="J104" s="89">
        <v>116995</v>
      </c>
      <c r="K104" s="114" t="s">
        <v>69</v>
      </c>
      <c r="L104" s="91" t="s">
        <v>70</v>
      </c>
      <c r="M104" s="91"/>
      <c r="N104" s="91" t="s">
        <v>71</v>
      </c>
      <c r="O104" s="296"/>
      <c r="P104" s="453">
        <v>40</v>
      </c>
      <c r="Q104" s="453">
        <v>1296</v>
      </c>
      <c r="R104" s="454">
        <v>37.75</v>
      </c>
      <c r="S104" s="92">
        <v>116</v>
      </c>
      <c r="T104" s="93">
        <v>36</v>
      </c>
      <c r="U104" s="94">
        <f t="shared" si="22"/>
        <v>20.96742857142857</v>
      </c>
      <c r="V104" s="95" t="e">
        <f>IF((T104*#REF!/#REF!)&gt;#REF!,"too many rows!",T104*#REF!/#REF!)</f>
        <v>#REF!</v>
      </c>
      <c r="W104" s="96">
        <v>50</v>
      </c>
      <c r="X104" s="96">
        <v>50</v>
      </c>
      <c r="Y104" s="96">
        <v>6</v>
      </c>
      <c r="Z104" s="96">
        <v>1</v>
      </c>
      <c r="AA104" s="85">
        <f t="shared" si="29"/>
        <v>2329.7142857142853</v>
      </c>
      <c r="AB104" s="85">
        <f t="shared" si="29"/>
        <v>388.28571428571433</v>
      </c>
      <c r="AC104" s="85"/>
      <c r="AD104" s="85"/>
      <c r="AE104" s="97">
        <f t="shared" ref="AE104:AE138" si="30">IF(G104=0,AA104*1.15,IF(OR(G104=50%,G104=100%),AA104*1.15/G104,"check MS"))</f>
        <v>2679.1714285714279</v>
      </c>
      <c r="AF104" s="104">
        <f t="shared" ref="AF104:AF138" si="31">AB104*1.15</f>
        <v>446.52857142857147</v>
      </c>
      <c r="AG104" s="80" t="str">
        <f t="shared" si="20"/>
        <v>ok</v>
      </c>
      <c r="AH104" s="116">
        <v>41442</v>
      </c>
      <c r="AI104" s="99">
        <f t="shared" ref="AI104:AI122" si="32">AH104+14</f>
        <v>41456</v>
      </c>
      <c r="AJ104" s="99">
        <f>AH104+30</f>
        <v>41472</v>
      </c>
      <c r="AK104" s="100">
        <v>0</v>
      </c>
      <c r="AL104" s="99">
        <v>41485</v>
      </c>
      <c r="AM104" s="100">
        <v>2700</v>
      </c>
      <c r="AN104" s="100"/>
      <c r="AO104" s="100"/>
      <c r="AP104" s="99">
        <v>41502</v>
      </c>
      <c r="AQ104" s="99"/>
      <c r="AR104" s="99"/>
      <c r="AS104" s="99">
        <v>41619</v>
      </c>
      <c r="AT104" s="99">
        <v>41549</v>
      </c>
      <c r="AU104" s="99"/>
      <c r="AV104" s="99"/>
      <c r="AW104" s="99">
        <v>41676</v>
      </c>
      <c r="AX104" s="101"/>
      <c r="AY104" s="102">
        <f t="shared" si="26"/>
        <v>234</v>
      </c>
    </row>
    <row r="105" spans="1:51" s="45" customFormat="1" hidden="1" x14ac:dyDescent="0.25">
      <c r="A105" s="81">
        <v>7</v>
      </c>
      <c r="B105" s="82" t="s">
        <v>55</v>
      </c>
      <c r="C105" s="83" t="s">
        <v>64</v>
      </c>
      <c r="D105" s="84">
        <v>1</v>
      </c>
      <c r="E105" s="233">
        <v>2</v>
      </c>
      <c r="F105" s="85">
        <v>6</v>
      </c>
      <c r="G105" s="86"/>
      <c r="H105" s="87">
        <v>41699</v>
      </c>
      <c r="I105" s="88">
        <v>41401</v>
      </c>
      <c r="J105" s="89">
        <v>117452</v>
      </c>
      <c r="K105" s="90">
        <v>41585</v>
      </c>
      <c r="L105" s="91" t="s">
        <v>65</v>
      </c>
      <c r="M105" s="91"/>
      <c r="N105" s="91" t="s">
        <v>66</v>
      </c>
      <c r="O105" s="296"/>
      <c r="P105" s="453">
        <v>40</v>
      </c>
      <c r="Q105" s="453">
        <v>1296</v>
      </c>
      <c r="R105" s="454">
        <v>37.75</v>
      </c>
      <c r="S105" s="92">
        <v>116</v>
      </c>
      <c r="T105" s="93">
        <v>4</v>
      </c>
      <c r="U105" s="94">
        <f t="shared" si="22"/>
        <v>1.5531428571428569</v>
      </c>
      <c r="V105" s="95" t="e">
        <f>IF((T105*#REF!/#REF!)&gt;#REF!,"too many rows!",T105*#REF!/#REF!)</f>
        <v>#REF!</v>
      </c>
      <c r="W105" s="96">
        <v>50</v>
      </c>
      <c r="X105" s="96">
        <v>50</v>
      </c>
      <c r="Y105" s="96">
        <v>6</v>
      </c>
      <c r="Z105" s="96">
        <v>1</v>
      </c>
      <c r="AA105" s="85">
        <f t="shared" si="29"/>
        <v>258.85714285714283</v>
      </c>
      <c r="AB105" s="85">
        <f t="shared" si="29"/>
        <v>43.142857142857146</v>
      </c>
      <c r="AC105" s="85"/>
      <c r="AD105" s="85"/>
      <c r="AE105" s="97">
        <f t="shared" si="30"/>
        <v>297.68571428571425</v>
      </c>
      <c r="AF105" s="104">
        <f t="shared" si="31"/>
        <v>49.614285714285714</v>
      </c>
      <c r="AG105" s="80" t="str">
        <f t="shared" si="20"/>
        <v>ok</v>
      </c>
      <c r="AH105" s="116">
        <v>41442</v>
      </c>
      <c r="AI105" s="99">
        <f t="shared" si="32"/>
        <v>41456</v>
      </c>
      <c r="AJ105" s="99">
        <f>AH105+30</f>
        <v>41472</v>
      </c>
      <c r="AK105" s="100">
        <v>0</v>
      </c>
      <c r="AL105" s="99">
        <v>41485</v>
      </c>
      <c r="AM105" s="100">
        <v>300</v>
      </c>
      <c r="AN105" s="100"/>
      <c r="AO105" s="100"/>
      <c r="AP105" s="99">
        <v>41502</v>
      </c>
      <c r="AQ105" s="99"/>
      <c r="AR105" s="99"/>
      <c r="AS105" s="99">
        <v>41619</v>
      </c>
      <c r="AT105" s="99">
        <v>41577</v>
      </c>
      <c r="AU105" s="99"/>
      <c r="AV105" s="99"/>
      <c r="AW105" s="99">
        <v>41676</v>
      </c>
      <c r="AX105" s="101"/>
      <c r="AY105" s="102">
        <f t="shared" si="26"/>
        <v>234</v>
      </c>
    </row>
    <row r="106" spans="1:51" s="71" customFormat="1" hidden="1" x14ac:dyDescent="0.25">
      <c r="A106" s="46">
        <v>7</v>
      </c>
      <c r="B106" s="47" t="s">
        <v>55</v>
      </c>
      <c r="C106" s="48" t="s">
        <v>299</v>
      </c>
      <c r="D106" s="49"/>
      <c r="E106" s="233">
        <v>13</v>
      </c>
      <c r="F106" s="50">
        <v>6</v>
      </c>
      <c r="G106" s="51"/>
      <c r="H106" s="52">
        <v>41760</v>
      </c>
      <c r="I106" s="53">
        <v>41460</v>
      </c>
      <c r="J106" s="54">
        <v>117985</v>
      </c>
      <c r="K106" s="106">
        <v>41494</v>
      </c>
      <c r="L106" s="56" t="s">
        <v>300</v>
      </c>
      <c r="M106" s="56"/>
      <c r="N106" s="56" t="s">
        <v>301</v>
      </c>
      <c r="O106" s="78"/>
      <c r="P106" s="419">
        <v>40</v>
      </c>
      <c r="Q106" s="419">
        <v>1296</v>
      </c>
      <c r="R106" s="420">
        <v>37.75</v>
      </c>
      <c r="S106" s="58">
        <v>121</v>
      </c>
      <c r="T106" s="107">
        <v>32</v>
      </c>
      <c r="U106" s="60">
        <f t="shared" si="22"/>
        <v>12.425142857142855</v>
      </c>
      <c r="V106" s="61" t="e">
        <f>IF((T106*#REF!/#REF!)&gt;#REF!,"too many rows!",T106*#REF!/#REF!)</f>
        <v>#REF!</v>
      </c>
      <c r="W106" s="62">
        <v>50</v>
      </c>
      <c r="X106" s="62">
        <v>50</v>
      </c>
      <c r="Y106" s="62">
        <v>6</v>
      </c>
      <c r="Z106" s="62">
        <v>1</v>
      </c>
      <c r="AA106" s="50">
        <f t="shared" si="29"/>
        <v>2070.8571428571427</v>
      </c>
      <c r="AB106" s="50">
        <f t="shared" si="29"/>
        <v>345.14285714285717</v>
      </c>
      <c r="AC106" s="50"/>
      <c r="AD106" s="50"/>
      <c r="AE106" s="79">
        <f t="shared" si="30"/>
        <v>2381.485714285714</v>
      </c>
      <c r="AF106" s="50">
        <f t="shared" si="31"/>
        <v>396.91428571428571</v>
      </c>
      <c r="AG106" s="80" t="str">
        <f t="shared" si="20"/>
        <v>Check!</v>
      </c>
      <c r="AH106" s="108">
        <v>41547</v>
      </c>
      <c r="AI106" s="65">
        <f t="shared" si="32"/>
        <v>41561</v>
      </c>
      <c r="AJ106" s="65">
        <v>41591</v>
      </c>
      <c r="AK106" s="66">
        <v>480</v>
      </c>
      <c r="AL106" s="65">
        <v>41597</v>
      </c>
      <c r="AM106" s="66">
        <v>1920</v>
      </c>
      <c r="AN106" s="66"/>
      <c r="AO106" s="66"/>
      <c r="AP106" s="65">
        <v>41613</v>
      </c>
      <c r="AQ106" s="65"/>
      <c r="AR106" s="65"/>
      <c r="AS106" s="65">
        <v>41710</v>
      </c>
      <c r="AT106" s="65">
        <v>41667</v>
      </c>
      <c r="AU106" s="65"/>
      <c r="AV106" s="65"/>
      <c r="AW106" s="65">
        <v>41765</v>
      </c>
      <c r="AX106" s="67"/>
      <c r="AY106" s="68">
        <f t="shared" si="26"/>
        <v>218</v>
      </c>
    </row>
    <row r="107" spans="1:51" s="71" customFormat="1" hidden="1" x14ac:dyDescent="0.25">
      <c r="A107" s="46">
        <v>7</v>
      </c>
      <c r="B107" s="47" t="s">
        <v>55</v>
      </c>
      <c r="C107" s="48" t="s">
        <v>302</v>
      </c>
      <c r="D107" s="49"/>
      <c r="E107" s="233">
        <v>2</v>
      </c>
      <c r="F107" s="50">
        <v>11</v>
      </c>
      <c r="G107" s="51"/>
      <c r="H107" s="52">
        <v>41760</v>
      </c>
      <c r="I107" s="53">
        <v>41460</v>
      </c>
      <c r="J107" s="54">
        <v>117983</v>
      </c>
      <c r="K107" s="106">
        <v>41494</v>
      </c>
      <c r="L107" s="56" t="s">
        <v>303</v>
      </c>
      <c r="M107" s="56"/>
      <c r="N107" s="56" t="s">
        <v>304</v>
      </c>
      <c r="O107" s="78"/>
      <c r="P107" s="419">
        <v>40</v>
      </c>
      <c r="Q107" s="419">
        <v>1296</v>
      </c>
      <c r="R107" s="420">
        <v>37.75</v>
      </c>
      <c r="S107" s="58">
        <v>121</v>
      </c>
      <c r="T107" s="107">
        <v>4</v>
      </c>
      <c r="U107" s="60">
        <f t="shared" si="22"/>
        <v>2.847428571428571</v>
      </c>
      <c r="V107" s="61" t="e">
        <f>IF((T107*#REF!/#REF!)&gt;#REF!,"too many rows!",T107*#REF!/#REF!)</f>
        <v>#REF!</v>
      </c>
      <c r="W107" s="62">
        <v>50</v>
      </c>
      <c r="X107" s="62">
        <v>50</v>
      </c>
      <c r="Y107" s="62">
        <v>6</v>
      </c>
      <c r="Z107" s="62">
        <v>1</v>
      </c>
      <c r="AA107" s="50">
        <f t="shared" si="29"/>
        <v>258.85714285714283</v>
      </c>
      <c r="AB107" s="50">
        <f t="shared" si="29"/>
        <v>43.142857142857146</v>
      </c>
      <c r="AC107" s="50"/>
      <c r="AD107" s="50"/>
      <c r="AE107" s="79">
        <f t="shared" si="30"/>
        <v>297.68571428571425</v>
      </c>
      <c r="AF107" s="50">
        <f t="shared" si="31"/>
        <v>49.614285714285714</v>
      </c>
      <c r="AG107" s="80" t="str">
        <f t="shared" si="20"/>
        <v>Check!</v>
      </c>
      <c r="AH107" s="108">
        <v>41547</v>
      </c>
      <c r="AI107" s="65">
        <f t="shared" si="32"/>
        <v>41561</v>
      </c>
      <c r="AJ107" s="65">
        <v>41591</v>
      </c>
      <c r="AK107" s="66">
        <v>60</v>
      </c>
      <c r="AL107" s="65">
        <v>41597</v>
      </c>
      <c r="AM107" s="66">
        <v>240</v>
      </c>
      <c r="AN107" s="66"/>
      <c r="AO107" s="66"/>
      <c r="AP107" s="65">
        <v>41613</v>
      </c>
      <c r="AQ107" s="65"/>
      <c r="AR107" s="65"/>
      <c r="AS107" s="65">
        <v>41710</v>
      </c>
      <c r="AT107" s="65">
        <v>41667</v>
      </c>
      <c r="AU107" s="65"/>
      <c r="AV107" s="65"/>
      <c r="AW107" s="65">
        <v>41765</v>
      </c>
      <c r="AX107" s="67"/>
      <c r="AY107" s="68">
        <f t="shared" si="26"/>
        <v>218</v>
      </c>
    </row>
    <row r="108" spans="1:51" s="71" customFormat="1" hidden="1" x14ac:dyDescent="0.25">
      <c r="A108" s="46">
        <v>7</v>
      </c>
      <c r="B108" s="62" t="s">
        <v>55</v>
      </c>
      <c r="C108" s="73" t="s">
        <v>305</v>
      </c>
      <c r="D108" s="74"/>
      <c r="E108" s="233">
        <v>3</v>
      </c>
      <c r="F108" s="57">
        <v>12</v>
      </c>
      <c r="G108" s="75"/>
      <c r="H108" s="52">
        <v>41760</v>
      </c>
      <c r="I108" s="53">
        <v>41460</v>
      </c>
      <c r="J108" s="76">
        <v>117984</v>
      </c>
      <c r="K108" s="142">
        <v>41494</v>
      </c>
      <c r="L108" s="78" t="s">
        <v>306</v>
      </c>
      <c r="M108" s="78"/>
      <c r="N108" s="78" t="s">
        <v>307</v>
      </c>
      <c r="O108" s="78"/>
      <c r="P108" s="419">
        <v>40</v>
      </c>
      <c r="Q108" s="419">
        <v>1296</v>
      </c>
      <c r="R108" s="420">
        <v>37.75</v>
      </c>
      <c r="S108" s="58">
        <v>121</v>
      </c>
      <c r="T108" s="107">
        <v>4</v>
      </c>
      <c r="U108" s="60">
        <f t="shared" si="22"/>
        <v>3.1062857142857139</v>
      </c>
      <c r="V108" s="61" t="e">
        <f>IF((T108*#REF!/#REF!)&gt;#REF!,"too many rows!",T108*#REF!/#REF!)</f>
        <v>#REF!</v>
      </c>
      <c r="W108" s="62">
        <v>50</v>
      </c>
      <c r="X108" s="62">
        <v>50</v>
      </c>
      <c r="Y108" s="62">
        <v>6</v>
      </c>
      <c r="Z108" s="62">
        <v>1</v>
      </c>
      <c r="AA108" s="50">
        <f t="shared" si="29"/>
        <v>258.85714285714283</v>
      </c>
      <c r="AB108" s="50">
        <f t="shared" si="29"/>
        <v>43.142857142857146</v>
      </c>
      <c r="AC108" s="50"/>
      <c r="AD108" s="50"/>
      <c r="AE108" s="79">
        <f t="shared" si="30"/>
        <v>297.68571428571425</v>
      </c>
      <c r="AF108" s="50">
        <f t="shared" si="31"/>
        <v>49.614285714285714</v>
      </c>
      <c r="AG108" s="80" t="str">
        <f t="shared" si="20"/>
        <v>Check!</v>
      </c>
      <c r="AH108" s="108">
        <v>41547</v>
      </c>
      <c r="AI108" s="65">
        <f t="shared" si="32"/>
        <v>41561</v>
      </c>
      <c r="AJ108" s="65">
        <v>41591</v>
      </c>
      <c r="AK108" s="66">
        <v>60</v>
      </c>
      <c r="AL108" s="65">
        <v>41597</v>
      </c>
      <c r="AM108" s="66">
        <v>240</v>
      </c>
      <c r="AN108" s="66"/>
      <c r="AO108" s="66"/>
      <c r="AP108" s="65">
        <v>41613</v>
      </c>
      <c r="AQ108" s="65"/>
      <c r="AR108" s="65"/>
      <c r="AS108" s="65">
        <v>41710</v>
      </c>
      <c r="AT108" s="65">
        <v>41667</v>
      </c>
      <c r="AU108" s="65"/>
      <c r="AV108" s="65"/>
      <c r="AW108" s="65">
        <v>41765</v>
      </c>
      <c r="AX108" s="67"/>
      <c r="AY108" s="68">
        <f t="shared" si="26"/>
        <v>218</v>
      </c>
    </row>
    <row r="109" spans="1:51" s="45" customFormat="1" hidden="1" x14ac:dyDescent="0.25">
      <c r="A109" s="81">
        <v>7</v>
      </c>
      <c r="B109" s="82" t="s">
        <v>55</v>
      </c>
      <c r="C109" s="127" t="s">
        <v>308</v>
      </c>
      <c r="D109" s="127"/>
      <c r="E109" s="233">
        <v>2</v>
      </c>
      <c r="F109" s="127">
        <v>10</v>
      </c>
      <c r="G109" s="130" t="s">
        <v>193</v>
      </c>
      <c r="H109" s="131">
        <v>41821</v>
      </c>
      <c r="I109" s="132">
        <v>41513</v>
      </c>
      <c r="J109" s="89">
        <v>118261</v>
      </c>
      <c r="K109" s="132" t="s">
        <v>203</v>
      </c>
      <c r="L109" s="134" t="s">
        <v>309</v>
      </c>
      <c r="M109" s="134"/>
      <c r="N109" s="134" t="s">
        <v>310</v>
      </c>
      <c r="O109" s="297"/>
      <c r="P109" s="453">
        <v>60</v>
      </c>
      <c r="Q109" s="453">
        <v>1944</v>
      </c>
      <c r="R109" s="454">
        <v>37.75</v>
      </c>
      <c r="S109" s="92">
        <v>122</v>
      </c>
      <c r="T109" s="93">
        <v>2</v>
      </c>
      <c r="U109" s="94">
        <f t="shared" si="22"/>
        <v>1.2942857142857143</v>
      </c>
      <c r="V109" s="95" t="e">
        <f>IF((T109*#REF!/#REF!)&gt;#REF!,"too many rows!",T109*#REF!/#REF!)</f>
        <v>#REF!</v>
      </c>
      <c r="W109" s="96">
        <v>50</v>
      </c>
      <c r="X109" s="96">
        <v>50</v>
      </c>
      <c r="Y109" s="96">
        <v>6</v>
      </c>
      <c r="Z109" s="96">
        <v>1</v>
      </c>
      <c r="AA109" s="85">
        <f t="shared" si="29"/>
        <v>129.42857142857142</v>
      </c>
      <c r="AB109" s="85">
        <f t="shared" si="29"/>
        <v>21.571428571428573</v>
      </c>
      <c r="AC109" s="85"/>
      <c r="AD109" s="85"/>
      <c r="AE109" s="97" t="str">
        <f t="shared" si="30"/>
        <v>check MS</v>
      </c>
      <c r="AF109" s="104">
        <f t="shared" si="31"/>
        <v>24.807142857142857</v>
      </c>
      <c r="AG109" s="80" t="str">
        <f t="shared" si="20"/>
        <v>Check!</v>
      </c>
      <c r="AH109" s="116">
        <v>41593</v>
      </c>
      <c r="AI109" s="99">
        <f t="shared" si="32"/>
        <v>41607</v>
      </c>
      <c r="AJ109" s="99">
        <v>41635</v>
      </c>
      <c r="AK109" s="100">
        <v>30</v>
      </c>
      <c r="AL109" s="99">
        <v>41647</v>
      </c>
      <c r="AM109" s="100">
        <f>T109*60</f>
        <v>120</v>
      </c>
      <c r="AN109" s="100"/>
      <c r="AO109" s="100"/>
      <c r="AP109" s="99">
        <v>41668</v>
      </c>
      <c r="AQ109" s="99"/>
      <c r="AR109" s="99"/>
      <c r="AS109" s="99">
        <v>41788</v>
      </c>
      <c r="AT109" s="99">
        <v>41725</v>
      </c>
      <c r="AU109" s="99"/>
      <c r="AV109" s="99"/>
      <c r="AW109" s="99">
        <v>41842</v>
      </c>
      <c r="AX109" s="101"/>
      <c r="AY109" s="102">
        <f t="shared" si="26"/>
        <v>249</v>
      </c>
    </row>
    <row r="110" spans="1:51" s="45" customFormat="1" hidden="1" x14ac:dyDescent="0.25">
      <c r="A110" s="81">
        <v>7</v>
      </c>
      <c r="B110" s="82" t="s">
        <v>55</v>
      </c>
      <c r="C110" s="127" t="s">
        <v>311</v>
      </c>
      <c r="D110" s="127"/>
      <c r="E110" s="233">
        <v>1</v>
      </c>
      <c r="F110" s="127">
        <v>3.5</v>
      </c>
      <c r="G110" s="130" t="s">
        <v>193</v>
      </c>
      <c r="H110" s="131">
        <v>41821</v>
      </c>
      <c r="I110" s="132">
        <v>41513</v>
      </c>
      <c r="J110" s="89">
        <v>118260</v>
      </c>
      <c r="K110" s="132" t="s">
        <v>203</v>
      </c>
      <c r="L110" s="134" t="s">
        <v>283</v>
      </c>
      <c r="M110" s="134"/>
      <c r="N110" s="134" t="s">
        <v>281</v>
      </c>
      <c r="O110" s="297"/>
      <c r="P110" s="453">
        <v>60</v>
      </c>
      <c r="Q110" s="453">
        <v>1944</v>
      </c>
      <c r="R110" s="454">
        <v>37.75</v>
      </c>
      <c r="S110" s="92">
        <v>122</v>
      </c>
      <c r="T110" s="93">
        <v>4</v>
      </c>
      <c r="U110" s="94">
        <f t="shared" si="22"/>
        <v>0.90599999999999992</v>
      </c>
      <c r="V110" s="95" t="e">
        <f>IF((T110*#REF!/#REF!)&gt;#REF!,"too many rows!",T110*#REF!/#REF!)</f>
        <v>#REF!</v>
      </c>
      <c r="W110" s="96">
        <v>50</v>
      </c>
      <c r="X110" s="96">
        <v>50</v>
      </c>
      <c r="Y110" s="96">
        <v>6</v>
      </c>
      <c r="Z110" s="96">
        <v>1</v>
      </c>
      <c r="AA110" s="85">
        <f t="shared" si="29"/>
        <v>258.85714285714283</v>
      </c>
      <c r="AB110" s="85">
        <f t="shared" si="29"/>
        <v>43.142857142857146</v>
      </c>
      <c r="AC110" s="85"/>
      <c r="AD110" s="85"/>
      <c r="AE110" s="97" t="str">
        <f t="shared" si="30"/>
        <v>check MS</v>
      </c>
      <c r="AF110" s="104">
        <f t="shared" si="31"/>
        <v>49.614285714285714</v>
      </c>
      <c r="AG110" s="80" t="str">
        <f t="shared" si="20"/>
        <v>Check!</v>
      </c>
      <c r="AH110" s="116">
        <v>41593</v>
      </c>
      <c r="AI110" s="99">
        <f t="shared" si="32"/>
        <v>41607</v>
      </c>
      <c r="AJ110" s="99">
        <v>41635</v>
      </c>
      <c r="AK110" s="100">
        <v>60</v>
      </c>
      <c r="AL110" s="99">
        <v>41647</v>
      </c>
      <c r="AM110" s="100">
        <f t="shared" ref="AM110:AM115" si="33">T110*60</f>
        <v>240</v>
      </c>
      <c r="AN110" s="100"/>
      <c r="AO110" s="100"/>
      <c r="AP110" s="99">
        <v>41668</v>
      </c>
      <c r="AQ110" s="99"/>
      <c r="AR110" s="99"/>
      <c r="AS110" s="99">
        <v>41788</v>
      </c>
      <c r="AT110" s="99">
        <v>41725</v>
      </c>
      <c r="AU110" s="99"/>
      <c r="AV110" s="99"/>
      <c r="AW110" s="99">
        <v>41844</v>
      </c>
      <c r="AX110" s="101"/>
      <c r="AY110" s="102">
        <f t="shared" si="26"/>
        <v>251</v>
      </c>
    </row>
    <row r="111" spans="1:51" s="45" customFormat="1" hidden="1" x14ac:dyDescent="0.25">
      <c r="A111" s="81">
        <v>7</v>
      </c>
      <c r="B111" s="82" t="s">
        <v>55</v>
      </c>
      <c r="C111" s="127" t="s">
        <v>312</v>
      </c>
      <c r="D111" s="127"/>
      <c r="E111" s="233">
        <v>2.5</v>
      </c>
      <c r="F111" s="127">
        <v>16</v>
      </c>
      <c r="G111" s="130" t="s">
        <v>193</v>
      </c>
      <c r="H111" s="131">
        <v>41821</v>
      </c>
      <c r="I111" s="132">
        <v>41513</v>
      </c>
      <c r="J111" s="89">
        <v>118259</v>
      </c>
      <c r="K111" s="90">
        <v>41588</v>
      </c>
      <c r="L111" s="134" t="s">
        <v>313</v>
      </c>
      <c r="M111" s="134"/>
      <c r="N111" s="134" t="s">
        <v>314</v>
      </c>
      <c r="O111" s="297"/>
      <c r="P111" s="453">
        <v>60</v>
      </c>
      <c r="Q111" s="453">
        <v>1944</v>
      </c>
      <c r="R111" s="454">
        <v>37.75</v>
      </c>
      <c r="S111" s="92">
        <v>122</v>
      </c>
      <c r="T111" s="93">
        <v>4</v>
      </c>
      <c r="U111" s="94">
        <f t="shared" si="22"/>
        <v>4.1417142857142855</v>
      </c>
      <c r="V111" s="95" t="e">
        <f>IF((T111*#REF!/#REF!)&gt;#REF!,"too many rows!",T111*#REF!/#REF!)</f>
        <v>#REF!</v>
      </c>
      <c r="W111" s="96">
        <v>50</v>
      </c>
      <c r="X111" s="96">
        <v>50</v>
      </c>
      <c r="Y111" s="96">
        <v>6</v>
      </c>
      <c r="Z111" s="96">
        <v>1</v>
      </c>
      <c r="AA111" s="85">
        <f t="shared" si="29"/>
        <v>258.85714285714283</v>
      </c>
      <c r="AB111" s="85">
        <f t="shared" si="29"/>
        <v>43.142857142857146</v>
      </c>
      <c r="AC111" s="85"/>
      <c r="AD111" s="85"/>
      <c r="AE111" s="97" t="str">
        <f t="shared" si="30"/>
        <v>check MS</v>
      </c>
      <c r="AF111" s="104">
        <f t="shared" si="31"/>
        <v>49.614285714285714</v>
      </c>
      <c r="AG111" s="80" t="str">
        <f t="shared" si="20"/>
        <v>Check!</v>
      </c>
      <c r="AH111" s="116">
        <v>41593</v>
      </c>
      <c r="AI111" s="99">
        <f t="shared" si="32"/>
        <v>41607</v>
      </c>
      <c r="AJ111" s="99">
        <v>41635</v>
      </c>
      <c r="AK111" s="100">
        <v>60</v>
      </c>
      <c r="AL111" s="99">
        <v>41647</v>
      </c>
      <c r="AM111" s="100">
        <f t="shared" si="33"/>
        <v>240</v>
      </c>
      <c r="AN111" s="100"/>
      <c r="AO111" s="100"/>
      <c r="AP111" s="99">
        <v>41668</v>
      </c>
      <c r="AQ111" s="99"/>
      <c r="AR111" s="99"/>
      <c r="AS111" s="99">
        <v>41788</v>
      </c>
      <c r="AT111" s="99">
        <v>41725</v>
      </c>
      <c r="AU111" s="99"/>
      <c r="AV111" s="99"/>
      <c r="AW111" s="99">
        <v>41844</v>
      </c>
      <c r="AX111" s="101"/>
      <c r="AY111" s="102">
        <f t="shared" si="26"/>
        <v>251</v>
      </c>
    </row>
    <row r="112" spans="1:51" s="45" customFormat="1" hidden="1" x14ac:dyDescent="0.25">
      <c r="A112" s="81">
        <v>7</v>
      </c>
      <c r="B112" s="82" t="s">
        <v>55</v>
      </c>
      <c r="C112" s="127" t="s">
        <v>315</v>
      </c>
      <c r="D112" s="127"/>
      <c r="E112" s="233">
        <v>8</v>
      </c>
      <c r="F112" s="127">
        <v>20</v>
      </c>
      <c r="G112" s="130" t="s">
        <v>193</v>
      </c>
      <c r="H112" s="131">
        <v>41821</v>
      </c>
      <c r="I112" s="132">
        <v>41514</v>
      </c>
      <c r="J112" s="89">
        <v>118272</v>
      </c>
      <c r="K112" s="132" t="s">
        <v>203</v>
      </c>
      <c r="L112" s="134" t="s">
        <v>316</v>
      </c>
      <c r="M112" s="134"/>
      <c r="N112" s="134" t="s">
        <v>58</v>
      </c>
      <c r="O112" s="297"/>
      <c r="P112" s="453">
        <v>60</v>
      </c>
      <c r="Q112" s="453">
        <v>1944</v>
      </c>
      <c r="R112" s="454">
        <v>37.75</v>
      </c>
      <c r="S112" s="92">
        <v>122</v>
      </c>
      <c r="T112" s="93">
        <v>6</v>
      </c>
      <c r="U112" s="94">
        <f t="shared" si="22"/>
        <v>7.7657142857142842</v>
      </c>
      <c r="V112" s="95" t="e">
        <f>IF((T112*#REF!/#REF!)&gt;#REF!,"too many rows!",T112*#REF!/#REF!)</f>
        <v>#REF!</v>
      </c>
      <c r="W112" s="96">
        <v>50</v>
      </c>
      <c r="X112" s="96">
        <v>50</v>
      </c>
      <c r="Y112" s="96">
        <v>6</v>
      </c>
      <c r="Z112" s="96">
        <v>1</v>
      </c>
      <c r="AA112" s="85">
        <f t="shared" si="29"/>
        <v>388.28571428571422</v>
      </c>
      <c r="AB112" s="85">
        <f t="shared" si="29"/>
        <v>64.714285714285722</v>
      </c>
      <c r="AC112" s="85"/>
      <c r="AD112" s="85"/>
      <c r="AE112" s="97" t="str">
        <f t="shared" si="30"/>
        <v>check MS</v>
      </c>
      <c r="AF112" s="104">
        <f t="shared" si="31"/>
        <v>74.421428571428578</v>
      </c>
      <c r="AG112" s="80" t="str">
        <f t="shared" si="20"/>
        <v>Check!</v>
      </c>
      <c r="AH112" s="116">
        <v>41593</v>
      </c>
      <c r="AI112" s="99">
        <f t="shared" si="32"/>
        <v>41607</v>
      </c>
      <c r="AJ112" s="99">
        <v>41635</v>
      </c>
      <c r="AK112" s="100">
        <v>90</v>
      </c>
      <c r="AL112" s="99">
        <v>41647</v>
      </c>
      <c r="AM112" s="100">
        <f t="shared" si="33"/>
        <v>360</v>
      </c>
      <c r="AN112" s="100"/>
      <c r="AO112" s="100"/>
      <c r="AP112" s="99">
        <v>41668</v>
      </c>
      <c r="AQ112" s="99"/>
      <c r="AR112" s="99"/>
      <c r="AS112" s="99">
        <v>41788</v>
      </c>
      <c r="AT112" s="99">
        <v>41725</v>
      </c>
      <c r="AU112" s="99"/>
      <c r="AV112" s="99"/>
      <c r="AW112" s="99">
        <v>41850</v>
      </c>
      <c r="AX112" s="101"/>
      <c r="AY112" s="102">
        <f t="shared" si="26"/>
        <v>257</v>
      </c>
    </row>
    <row r="113" spans="1:51" s="45" customFormat="1" hidden="1" x14ac:dyDescent="0.25">
      <c r="A113" s="81">
        <v>7</v>
      </c>
      <c r="B113" s="82" t="s">
        <v>55</v>
      </c>
      <c r="C113" s="127" t="s">
        <v>317</v>
      </c>
      <c r="D113" s="127"/>
      <c r="E113" s="233">
        <v>6</v>
      </c>
      <c r="F113" s="127">
        <v>8</v>
      </c>
      <c r="G113" s="130" t="s">
        <v>193</v>
      </c>
      <c r="H113" s="131">
        <v>41821</v>
      </c>
      <c r="I113" s="132">
        <v>41513</v>
      </c>
      <c r="J113" s="89">
        <v>118264</v>
      </c>
      <c r="K113" s="132" t="s">
        <v>203</v>
      </c>
      <c r="L113" s="134" t="s">
        <v>318</v>
      </c>
      <c r="M113" s="134"/>
      <c r="N113" s="134" t="s">
        <v>319</v>
      </c>
      <c r="O113" s="297"/>
      <c r="P113" s="453">
        <v>60</v>
      </c>
      <c r="Q113" s="453">
        <v>1944</v>
      </c>
      <c r="R113" s="454">
        <v>37.75</v>
      </c>
      <c r="S113" s="92">
        <v>122</v>
      </c>
      <c r="T113" s="93">
        <v>12</v>
      </c>
      <c r="U113" s="94">
        <f t="shared" si="22"/>
        <v>6.2125714285714277</v>
      </c>
      <c r="V113" s="95" t="e">
        <f>IF((T113*#REF!/#REF!)&gt;#REF!,"too many rows!",T113*#REF!/#REF!)</f>
        <v>#REF!</v>
      </c>
      <c r="W113" s="96">
        <v>50</v>
      </c>
      <c r="X113" s="96">
        <v>50</v>
      </c>
      <c r="Y113" s="96">
        <v>6</v>
      </c>
      <c r="Z113" s="96">
        <v>1</v>
      </c>
      <c r="AA113" s="85">
        <f t="shared" si="29"/>
        <v>776.57142857142844</v>
      </c>
      <c r="AB113" s="85">
        <f t="shared" si="29"/>
        <v>129.42857142857144</v>
      </c>
      <c r="AC113" s="85"/>
      <c r="AD113" s="85"/>
      <c r="AE113" s="97" t="str">
        <f t="shared" si="30"/>
        <v>check MS</v>
      </c>
      <c r="AF113" s="104">
        <f t="shared" si="31"/>
        <v>148.84285714285716</v>
      </c>
      <c r="AG113" s="80" t="str">
        <f t="shared" si="20"/>
        <v>Check!</v>
      </c>
      <c r="AH113" s="116">
        <v>41593</v>
      </c>
      <c r="AI113" s="99">
        <f t="shared" si="32"/>
        <v>41607</v>
      </c>
      <c r="AJ113" s="99">
        <v>41635</v>
      </c>
      <c r="AK113" s="100">
        <v>180</v>
      </c>
      <c r="AL113" s="99">
        <v>41647</v>
      </c>
      <c r="AM113" s="100">
        <f t="shared" si="33"/>
        <v>720</v>
      </c>
      <c r="AN113" s="100"/>
      <c r="AO113" s="100"/>
      <c r="AP113" s="99">
        <v>41668</v>
      </c>
      <c r="AQ113" s="99"/>
      <c r="AR113" s="99"/>
      <c r="AS113" s="99">
        <v>41788</v>
      </c>
      <c r="AT113" s="99">
        <v>41725</v>
      </c>
      <c r="AU113" s="99"/>
      <c r="AV113" s="99"/>
      <c r="AW113" s="99">
        <v>41850</v>
      </c>
      <c r="AX113" s="101"/>
      <c r="AY113" s="102">
        <f t="shared" si="26"/>
        <v>257</v>
      </c>
    </row>
    <row r="114" spans="1:51" s="45" customFormat="1" hidden="1" x14ac:dyDescent="0.25">
      <c r="A114" s="81">
        <v>7</v>
      </c>
      <c r="B114" s="82" t="s">
        <v>55</v>
      </c>
      <c r="C114" s="127" t="s">
        <v>91</v>
      </c>
      <c r="D114" s="127"/>
      <c r="E114" s="233">
        <v>16</v>
      </c>
      <c r="F114" s="127">
        <v>15</v>
      </c>
      <c r="G114" s="130" t="s">
        <v>193</v>
      </c>
      <c r="H114" s="131">
        <v>41821</v>
      </c>
      <c r="I114" s="132">
        <v>41514</v>
      </c>
      <c r="J114" s="89">
        <v>118271</v>
      </c>
      <c r="K114" s="133">
        <v>41588</v>
      </c>
      <c r="L114" s="134" t="s">
        <v>92</v>
      </c>
      <c r="M114" s="134"/>
      <c r="N114" s="134" t="s">
        <v>66</v>
      </c>
      <c r="O114" s="297"/>
      <c r="P114" s="453">
        <v>60</v>
      </c>
      <c r="Q114" s="453">
        <v>1944</v>
      </c>
      <c r="R114" s="454">
        <v>37.75</v>
      </c>
      <c r="S114" s="92">
        <v>122</v>
      </c>
      <c r="T114" s="93">
        <v>14</v>
      </c>
      <c r="U114" s="94">
        <f t="shared" si="22"/>
        <v>13.589999999999998</v>
      </c>
      <c r="V114" s="95" t="e">
        <f>IF((T114*#REF!/#REF!)&gt;#REF!,"too many rows!",T114*#REF!/#REF!)</f>
        <v>#REF!</v>
      </c>
      <c r="W114" s="96">
        <v>50</v>
      </c>
      <c r="X114" s="96">
        <v>50</v>
      </c>
      <c r="Y114" s="96">
        <v>6</v>
      </c>
      <c r="Z114" s="96">
        <v>1</v>
      </c>
      <c r="AA114" s="85">
        <f t="shared" si="29"/>
        <v>905.99999999999989</v>
      </c>
      <c r="AB114" s="85">
        <f t="shared" si="29"/>
        <v>151</v>
      </c>
      <c r="AC114" s="85"/>
      <c r="AD114" s="85"/>
      <c r="AE114" s="97" t="str">
        <f t="shared" si="30"/>
        <v>check MS</v>
      </c>
      <c r="AF114" s="104">
        <f t="shared" si="31"/>
        <v>173.64999999999998</v>
      </c>
      <c r="AG114" s="80" t="str">
        <f t="shared" si="20"/>
        <v>Check!</v>
      </c>
      <c r="AH114" s="116">
        <v>41593</v>
      </c>
      <c r="AI114" s="99">
        <f t="shared" si="32"/>
        <v>41607</v>
      </c>
      <c r="AJ114" s="99">
        <v>41635</v>
      </c>
      <c r="AK114" s="100">
        <v>210</v>
      </c>
      <c r="AL114" s="99">
        <v>41647</v>
      </c>
      <c r="AM114" s="100">
        <f t="shared" si="33"/>
        <v>840</v>
      </c>
      <c r="AN114" s="100"/>
      <c r="AO114" s="100"/>
      <c r="AP114" s="99">
        <v>41668</v>
      </c>
      <c r="AQ114" s="99"/>
      <c r="AR114" s="99"/>
      <c r="AS114" s="99">
        <v>41788</v>
      </c>
      <c r="AT114" s="99">
        <v>41725</v>
      </c>
      <c r="AU114" s="99"/>
      <c r="AV114" s="99"/>
      <c r="AW114" s="99">
        <v>41850</v>
      </c>
      <c r="AX114" s="101"/>
      <c r="AY114" s="102">
        <f t="shared" si="26"/>
        <v>257</v>
      </c>
    </row>
    <row r="115" spans="1:51" s="45" customFormat="1" hidden="1" x14ac:dyDescent="0.25">
      <c r="A115" s="81">
        <v>7</v>
      </c>
      <c r="B115" s="82" t="s">
        <v>55</v>
      </c>
      <c r="C115" s="127" t="s">
        <v>320</v>
      </c>
      <c r="D115" s="127"/>
      <c r="E115" s="233">
        <v>12</v>
      </c>
      <c r="F115" s="127">
        <v>10</v>
      </c>
      <c r="G115" s="130" t="s">
        <v>193</v>
      </c>
      <c r="H115" s="131">
        <v>41821</v>
      </c>
      <c r="I115" s="132">
        <v>41513</v>
      </c>
      <c r="J115" s="89">
        <v>118262</v>
      </c>
      <c r="K115" s="132" t="s">
        <v>203</v>
      </c>
      <c r="L115" s="134" t="s">
        <v>321</v>
      </c>
      <c r="M115" s="134"/>
      <c r="N115" s="134" t="s">
        <v>127</v>
      </c>
      <c r="O115" s="297"/>
      <c r="P115" s="453">
        <v>60</v>
      </c>
      <c r="Q115" s="453">
        <v>1944</v>
      </c>
      <c r="R115" s="454">
        <v>37.75</v>
      </c>
      <c r="S115" s="92">
        <v>122</v>
      </c>
      <c r="T115" s="93">
        <v>18</v>
      </c>
      <c r="U115" s="94">
        <f t="shared" si="22"/>
        <v>11.648571428571428</v>
      </c>
      <c r="V115" s="95" t="e">
        <f>IF((T115*#REF!/#REF!)&gt;#REF!,"too many rows!",T115*#REF!/#REF!)</f>
        <v>#REF!</v>
      </c>
      <c r="W115" s="96">
        <v>50</v>
      </c>
      <c r="X115" s="96">
        <v>50</v>
      </c>
      <c r="Y115" s="96">
        <v>6</v>
      </c>
      <c r="Z115" s="96">
        <v>1</v>
      </c>
      <c r="AA115" s="85">
        <f t="shared" ref="AA115:AB139" si="34">(37.75*100)/W115*Y115/($Z115+$Y115)*$T115</f>
        <v>1164.8571428571427</v>
      </c>
      <c r="AB115" s="85">
        <f t="shared" si="34"/>
        <v>194.14285714285717</v>
      </c>
      <c r="AC115" s="85"/>
      <c r="AD115" s="85"/>
      <c r="AE115" s="97" t="str">
        <f t="shared" si="30"/>
        <v>check MS</v>
      </c>
      <c r="AF115" s="104">
        <f t="shared" si="31"/>
        <v>223.26428571428573</v>
      </c>
      <c r="AG115" s="80" t="str">
        <f t="shared" si="20"/>
        <v>Check!</v>
      </c>
      <c r="AH115" s="116">
        <v>41593</v>
      </c>
      <c r="AI115" s="99">
        <f t="shared" si="32"/>
        <v>41607</v>
      </c>
      <c r="AJ115" s="99">
        <v>41635</v>
      </c>
      <c r="AK115" s="100">
        <v>270</v>
      </c>
      <c r="AL115" s="99">
        <v>41647</v>
      </c>
      <c r="AM115" s="100">
        <f t="shared" si="33"/>
        <v>1080</v>
      </c>
      <c r="AN115" s="100"/>
      <c r="AO115" s="100"/>
      <c r="AP115" s="99">
        <v>41668</v>
      </c>
      <c r="AQ115" s="99"/>
      <c r="AR115" s="99"/>
      <c r="AS115" s="99">
        <v>41788</v>
      </c>
      <c r="AT115" s="99">
        <v>41725</v>
      </c>
      <c r="AU115" s="99"/>
      <c r="AV115" s="99"/>
      <c r="AW115" s="99">
        <v>41842</v>
      </c>
      <c r="AX115" s="101"/>
      <c r="AY115" s="102">
        <f t="shared" ref="AY115:AY142" si="35">AW115-AH115</f>
        <v>249</v>
      </c>
    </row>
    <row r="116" spans="1:51" s="71" customFormat="1" ht="12.75" hidden="1" x14ac:dyDescent="0.25">
      <c r="A116" s="46">
        <v>7</v>
      </c>
      <c r="B116" s="47" t="s">
        <v>47</v>
      </c>
      <c r="C116" s="48" t="s">
        <v>113</v>
      </c>
      <c r="D116" s="49">
        <f>--1</f>
        <v>1</v>
      </c>
      <c r="E116" s="233">
        <v>41</v>
      </c>
      <c r="F116" s="50">
        <v>10</v>
      </c>
      <c r="G116" s="51"/>
      <c r="H116" s="52">
        <v>41944</v>
      </c>
      <c r="I116" s="53">
        <v>41611</v>
      </c>
      <c r="J116" s="54">
        <v>119110</v>
      </c>
      <c r="K116" s="106">
        <v>41852</v>
      </c>
      <c r="L116" s="56" t="s">
        <v>115</v>
      </c>
      <c r="M116" s="56"/>
      <c r="N116" s="56" t="s">
        <v>78</v>
      </c>
      <c r="O116" s="78"/>
      <c r="P116" s="419">
        <v>60</v>
      </c>
      <c r="Q116" s="419">
        <v>1944</v>
      </c>
      <c r="R116" s="420">
        <v>37.75</v>
      </c>
      <c r="S116" s="58">
        <v>123</v>
      </c>
      <c r="T116" s="107">
        <v>60</v>
      </c>
      <c r="U116" s="60">
        <f t="shared" si="22"/>
        <v>38.828571428571429</v>
      </c>
      <c r="V116" s="61" t="e">
        <f>IF((T116*#REF!/#REF!)&gt;#REF!,"too many rows!",T116*#REF!/#REF!)</f>
        <v>#REF!</v>
      </c>
      <c r="W116" s="62">
        <v>50</v>
      </c>
      <c r="X116" s="62">
        <v>50</v>
      </c>
      <c r="Y116" s="62">
        <v>6</v>
      </c>
      <c r="Z116" s="62">
        <v>1</v>
      </c>
      <c r="AA116" s="50">
        <f t="shared" si="34"/>
        <v>3882.8571428571427</v>
      </c>
      <c r="AB116" s="50">
        <f t="shared" si="34"/>
        <v>647.14285714285722</v>
      </c>
      <c r="AC116" s="50"/>
      <c r="AD116" s="50"/>
      <c r="AE116" s="79">
        <f t="shared" si="30"/>
        <v>4465.2857142857138</v>
      </c>
      <c r="AF116" s="50">
        <f t="shared" si="31"/>
        <v>744.21428571428578</v>
      </c>
      <c r="AG116" s="80" t="str">
        <f t="shared" si="20"/>
        <v>Check!</v>
      </c>
      <c r="AH116" s="121">
        <v>41685</v>
      </c>
      <c r="AI116" s="65">
        <f t="shared" si="32"/>
        <v>41699</v>
      </c>
      <c r="AJ116" s="65">
        <v>41731</v>
      </c>
      <c r="AK116" s="66">
        <v>600</v>
      </c>
      <c r="AL116" s="65">
        <v>41745</v>
      </c>
      <c r="AM116" s="66">
        <v>3900</v>
      </c>
      <c r="AN116" s="66"/>
      <c r="AO116" s="66"/>
      <c r="AP116" s="65">
        <v>41782</v>
      </c>
      <c r="AQ116" s="65"/>
      <c r="AR116" s="65"/>
      <c r="AS116" s="65">
        <v>41872</v>
      </c>
      <c r="AT116" s="65">
        <v>41856</v>
      </c>
      <c r="AU116" s="65"/>
      <c r="AV116" s="65"/>
      <c r="AW116" s="65">
        <v>41942</v>
      </c>
      <c r="AX116" s="67"/>
      <c r="AY116" s="68">
        <f t="shared" si="35"/>
        <v>257</v>
      </c>
    </row>
    <row r="117" spans="1:51" s="45" customFormat="1" ht="12.75" hidden="1" x14ac:dyDescent="0.25">
      <c r="A117" s="81">
        <v>7</v>
      </c>
      <c r="B117" s="82" t="s">
        <v>55</v>
      </c>
      <c r="C117" s="113" t="s">
        <v>68</v>
      </c>
      <c r="D117" s="84"/>
      <c r="E117" s="233">
        <v>50</v>
      </c>
      <c r="F117" s="85">
        <v>11</v>
      </c>
      <c r="G117" s="86"/>
      <c r="H117" s="87">
        <v>41883</v>
      </c>
      <c r="I117" s="88">
        <v>41576</v>
      </c>
      <c r="J117" s="89">
        <v>118681</v>
      </c>
      <c r="K117" s="114" t="s">
        <v>270</v>
      </c>
      <c r="L117" s="91" t="s">
        <v>70</v>
      </c>
      <c r="M117" s="91"/>
      <c r="N117" s="91" t="s">
        <v>71</v>
      </c>
      <c r="O117" s="296"/>
      <c r="P117" s="453">
        <v>60</v>
      </c>
      <c r="Q117" s="453">
        <v>1944</v>
      </c>
      <c r="R117" s="454">
        <v>37.75</v>
      </c>
      <c r="S117" s="92">
        <v>124</v>
      </c>
      <c r="T117" s="93">
        <v>60</v>
      </c>
      <c r="U117" s="143">
        <f t="shared" si="22"/>
        <v>42.71142857142857</v>
      </c>
      <c r="V117" s="144" t="e">
        <f>IF((T117*#REF!/#REF!)&gt;#REF!,"too many rows!",T117*#REF!/#REF!)</f>
        <v>#REF!</v>
      </c>
      <c r="W117" s="96">
        <v>50</v>
      </c>
      <c r="X117" s="96">
        <v>50</v>
      </c>
      <c r="Y117" s="96">
        <v>6</v>
      </c>
      <c r="Z117" s="96">
        <v>1</v>
      </c>
      <c r="AA117" s="85">
        <f>(37.75*100)/W117*Y117/($Z117+$Y117)*$T117</f>
        <v>3882.8571428571427</v>
      </c>
      <c r="AB117" s="85">
        <f>(37.75*100)/X117*Z117/($Z117+$Y117)*$T117</f>
        <v>647.14285714285722</v>
      </c>
      <c r="AC117" s="85"/>
      <c r="AD117" s="85"/>
      <c r="AE117" s="115">
        <f>IF(G117=0,AA117*1.15,IF(OR(G117=50%,G117=100%),AA117*1.15/G117,"check MS"))</f>
        <v>4465.2857142857138</v>
      </c>
      <c r="AF117" s="85">
        <f>AB117*1.15</f>
        <v>744.21428571428578</v>
      </c>
      <c r="AG117" s="80" t="str">
        <f t="shared" si="20"/>
        <v>ok</v>
      </c>
      <c r="AH117" s="98">
        <v>41638</v>
      </c>
      <c r="AI117" s="99">
        <f>AH117+14</f>
        <v>41652</v>
      </c>
      <c r="AJ117" s="99">
        <f>AH117+30</f>
        <v>41668</v>
      </c>
      <c r="AK117" s="100"/>
      <c r="AL117" s="99">
        <v>41689</v>
      </c>
      <c r="AM117" s="100">
        <v>4500</v>
      </c>
      <c r="AN117" s="100"/>
      <c r="AO117" s="100"/>
      <c r="AP117" s="99">
        <v>41703</v>
      </c>
      <c r="AQ117" s="99"/>
      <c r="AR117" s="99"/>
      <c r="AS117" s="99">
        <v>41828</v>
      </c>
      <c r="AT117" s="99">
        <v>41753</v>
      </c>
      <c r="AU117" s="99"/>
      <c r="AV117" s="99"/>
      <c r="AW117" s="99">
        <v>41876</v>
      </c>
      <c r="AX117" s="145"/>
      <c r="AY117" s="102">
        <f t="shared" si="35"/>
        <v>238</v>
      </c>
    </row>
    <row r="118" spans="1:51" s="71" customFormat="1" ht="12.75" hidden="1" x14ac:dyDescent="0.25">
      <c r="A118" s="46">
        <v>7</v>
      </c>
      <c r="B118" s="47" t="s">
        <v>55</v>
      </c>
      <c r="C118" s="124" t="s">
        <v>322</v>
      </c>
      <c r="D118" s="49"/>
      <c r="E118" s="233">
        <v>26</v>
      </c>
      <c r="F118" s="124">
        <v>10</v>
      </c>
      <c r="G118" s="51"/>
      <c r="H118" s="52">
        <v>41974</v>
      </c>
      <c r="I118" s="53">
        <v>41655</v>
      </c>
      <c r="J118" s="54">
        <v>119404</v>
      </c>
      <c r="K118" s="106">
        <v>41793</v>
      </c>
      <c r="L118" s="146" t="s">
        <v>323</v>
      </c>
      <c r="M118" s="146"/>
      <c r="N118" s="146" t="s">
        <v>324</v>
      </c>
      <c r="O118" s="300"/>
      <c r="P118" s="419">
        <v>60</v>
      </c>
      <c r="Q118" s="419">
        <v>1944</v>
      </c>
      <c r="R118" s="420">
        <v>37.75</v>
      </c>
      <c r="S118" s="58">
        <v>125</v>
      </c>
      <c r="T118" s="107">
        <v>38</v>
      </c>
      <c r="U118" s="60">
        <f t="shared" si="22"/>
        <v>24.591428571428569</v>
      </c>
      <c r="V118" s="61" t="e">
        <f>IF((T118*#REF!/#REF!)&gt;#REF!,"too many rows!",T118*#REF!/#REF!)</f>
        <v>#REF!</v>
      </c>
      <c r="W118" s="62">
        <v>50</v>
      </c>
      <c r="X118" s="62">
        <v>50</v>
      </c>
      <c r="Y118" s="62">
        <v>6</v>
      </c>
      <c r="Z118" s="62">
        <v>1</v>
      </c>
      <c r="AA118" s="50">
        <f t="shared" si="34"/>
        <v>2459.1428571428569</v>
      </c>
      <c r="AB118" s="50">
        <f t="shared" si="34"/>
        <v>409.85714285714289</v>
      </c>
      <c r="AC118" s="50"/>
      <c r="AD118" s="50"/>
      <c r="AE118" s="79">
        <f t="shared" si="30"/>
        <v>2828.0142857142851</v>
      </c>
      <c r="AF118" s="50">
        <f t="shared" si="31"/>
        <v>471.33571428571429</v>
      </c>
      <c r="AG118" s="80" t="str">
        <f t="shared" si="20"/>
        <v>Check!</v>
      </c>
      <c r="AH118" s="121">
        <v>41716</v>
      </c>
      <c r="AI118" s="65">
        <f t="shared" si="32"/>
        <v>41730</v>
      </c>
      <c r="AJ118" s="65">
        <v>41757</v>
      </c>
      <c r="AK118" s="66">
        <v>570</v>
      </c>
      <c r="AL118" s="65">
        <v>41764</v>
      </c>
      <c r="AM118" s="66">
        <v>2280</v>
      </c>
      <c r="AN118" s="66"/>
      <c r="AO118" s="66"/>
      <c r="AP118" s="65">
        <v>41785</v>
      </c>
      <c r="AQ118" s="65"/>
      <c r="AR118" s="65"/>
      <c r="AS118" s="65">
        <v>41915</v>
      </c>
      <c r="AT118" s="65">
        <v>41845</v>
      </c>
      <c r="AU118" s="65"/>
      <c r="AV118" s="65"/>
      <c r="AW118" s="65">
        <v>41981</v>
      </c>
      <c r="AX118" s="67"/>
      <c r="AY118" s="68">
        <f t="shared" si="35"/>
        <v>265</v>
      </c>
    </row>
    <row r="119" spans="1:51" s="71" customFormat="1" ht="12.75" hidden="1" x14ac:dyDescent="0.25">
      <c r="A119" s="46">
        <v>7</v>
      </c>
      <c r="B119" s="47" t="s">
        <v>55</v>
      </c>
      <c r="C119" s="124" t="s">
        <v>325</v>
      </c>
      <c r="D119" s="49"/>
      <c r="E119" s="233">
        <v>4</v>
      </c>
      <c r="F119" s="124">
        <v>12</v>
      </c>
      <c r="G119" s="51"/>
      <c r="H119" s="52">
        <v>41974</v>
      </c>
      <c r="I119" s="53">
        <v>41655</v>
      </c>
      <c r="J119" s="54">
        <v>119395</v>
      </c>
      <c r="K119" s="106">
        <v>41793</v>
      </c>
      <c r="L119" s="146" t="s">
        <v>326</v>
      </c>
      <c r="M119" s="146"/>
      <c r="N119" s="146" t="s">
        <v>327</v>
      </c>
      <c r="O119" s="300"/>
      <c r="P119" s="419">
        <v>60</v>
      </c>
      <c r="Q119" s="419">
        <v>1944</v>
      </c>
      <c r="R119" s="420">
        <v>37.75</v>
      </c>
      <c r="S119" s="58">
        <v>125</v>
      </c>
      <c r="T119" s="107">
        <v>4</v>
      </c>
      <c r="U119" s="60">
        <f t="shared" si="22"/>
        <v>3.1062857142857139</v>
      </c>
      <c r="V119" s="61" t="e">
        <f>IF((T119*#REF!/#REF!)&gt;#REF!,"too many rows!",T119*#REF!/#REF!)</f>
        <v>#REF!</v>
      </c>
      <c r="W119" s="62">
        <v>50</v>
      </c>
      <c r="X119" s="62">
        <v>50</v>
      </c>
      <c r="Y119" s="62">
        <v>6</v>
      </c>
      <c r="Z119" s="62">
        <v>1</v>
      </c>
      <c r="AA119" s="50">
        <f t="shared" si="34"/>
        <v>258.85714285714283</v>
      </c>
      <c r="AB119" s="50">
        <f t="shared" si="34"/>
        <v>43.142857142857146</v>
      </c>
      <c r="AC119" s="50"/>
      <c r="AD119" s="50"/>
      <c r="AE119" s="79">
        <f t="shared" si="30"/>
        <v>297.68571428571425</v>
      </c>
      <c r="AF119" s="50">
        <f t="shared" si="31"/>
        <v>49.614285714285714</v>
      </c>
      <c r="AG119" s="80" t="str">
        <f t="shared" si="20"/>
        <v>Check!</v>
      </c>
      <c r="AH119" s="121">
        <v>41716</v>
      </c>
      <c r="AI119" s="65">
        <f t="shared" si="32"/>
        <v>41730</v>
      </c>
      <c r="AJ119" s="65">
        <v>41757</v>
      </c>
      <c r="AK119" s="66">
        <v>60</v>
      </c>
      <c r="AL119" s="65">
        <v>41764</v>
      </c>
      <c r="AM119" s="66">
        <v>240</v>
      </c>
      <c r="AN119" s="66"/>
      <c r="AO119" s="66"/>
      <c r="AP119" s="65">
        <v>41781</v>
      </c>
      <c r="AQ119" s="65"/>
      <c r="AR119" s="65"/>
      <c r="AS119" s="65">
        <v>41913</v>
      </c>
      <c r="AT119" s="65">
        <v>41845</v>
      </c>
      <c r="AU119" s="65"/>
      <c r="AV119" s="65"/>
      <c r="AW119" s="65">
        <v>41981</v>
      </c>
      <c r="AX119" s="67"/>
      <c r="AY119" s="68">
        <f t="shared" si="35"/>
        <v>265</v>
      </c>
    </row>
    <row r="120" spans="1:51" s="71" customFormat="1" ht="12.75" hidden="1" x14ac:dyDescent="0.25">
      <c r="A120" s="46">
        <v>7</v>
      </c>
      <c r="B120" s="47" t="s">
        <v>55</v>
      </c>
      <c r="C120" s="124" t="s">
        <v>320</v>
      </c>
      <c r="D120" s="49"/>
      <c r="E120" s="233">
        <v>6</v>
      </c>
      <c r="F120" s="124">
        <v>10</v>
      </c>
      <c r="G120" s="51"/>
      <c r="H120" s="52">
        <v>41974</v>
      </c>
      <c r="I120" s="53">
        <v>41655</v>
      </c>
      <c r="J120" s="54">
        <v>119397</v>
      </c>
      <c r="K120" s="106">
        <v>41793</v>
      </c>
      <c r="L120" s="146" t="s">
        <v>321</v>
      </c>
      <c r="M120" s="146"/>
      <c r="N120" s="146" t="s">
        <v>127</v>
      </c>
      <c r="O120" s="300"/>
      <c r="P120" s="419">
        <v>60</v>
      </c>
      <c r="Q120" s="419">
        <v>1944</v>
      </c>
      <c r="R120" s="420">
        <v>37.75</v>
      </c>
      <c r="S120" s="58">
        <v>125</v>
      </c>
      <c r="T120" s="107">
        <v>8</v>
      </c>
      <c r="U120" s="60">
        <f t="shared" si="22"/>
        <v>5.177142857142857</v>
      </c>
      <c r="V120" s="61" t="e">
        <f>IF((T120*#REF!/#REF!)&gt;#REF!,"too many rows!",T120*#REF!/#REF!)</f>
        <v>#REF!</v>
      </c>
      <c r="W120" s="62">
        <v>50</v>
      </c>
      <c r="X120" s="62">
        <v>50</v>
      </c>
      <c r="Y120" s="62">
        <v>6</v>
      </c>
      <c r="Z120" s="62">
        <v>1</v>
      </c>
      <c r="AA120" s="50">
        <f t="shared" si="34"/>
        <v>517.71428571428567</v>
      </c>
      <c r="AB120" s="50">
        <f t="shared" si="34"/>
        <v>86.285714285714292</v>
      </c>
      <c r="AC120" s="50"/>
      <c r="AD120" s="50"/>
      <c r="AE120" s="79">
        <f>IF(G120=0,AA120*1.15,IF(OR(G120=50%,G120=100%),AA120*1.15/G120,"check MS"))</f>
        <v>595.37142857142851</v>
      </c>
      <c r="AF120" s="50">
        <f>AB120*1.15</f>
        <v>99.228571428571428</v>
      </c>
      <c r="AG120" s="80" t="str">
        <f t="shared" si="20"/>
        <v>ok</v>
      </c>
      <c r="AH120" s="121">
        <v>41716</v>
      </c>
      <c r="AI120" s="65">
        <f t="shared" si="32"/>
        <v>41730</v>
      </c>
      <c r="AJ120" s="65">
        <v>41757</v>
      </c>
      <c r="AK120" s="66">
        <v>120</v>
      </c>
      <c r="AL120" s="65">
        <v>41764</v>
      </c>
      <c r="AM120" s="66">
        <v>480</v>
      </c>
      <c r="AN120" s="66"/>
      <c r="AO120" s="66"/>
      <c r="AP120" s="65">
        <v>41781</v>
      </c>
      <c r="AQ120" s="65"/>
      <c r="AR120" s="65"/>
      <c r="AS120" s="65">
        <v>41912</v>
      </c>
      <c r="AT120" s="65">
        <v>41831</v>
      </c>
      <c r="AU120" s="65"/>
      <c r="AV120" s="65"/>
      <c r="AW120" s="65">
        <v>41961</v>
      </c>
      <c r="AX120" s="67"/>
      <c r="AY120" s="68">
        <f t="shared" si="35"/>
        <v>245</v>
      </c>
    </row>
    <row r="121" spans="1:51" s="71" customFormat="1" ht="12.75" hidden="1" x14ac:dyDescent="0.25">
      <c r="A121" s="46">
        <v>7</v>
      </c>
      <c r="B121" s="47" t="s">
        <v>55</v>
      </c>
      <c r="C121" s="124" t="s">
        <v>134</v>
      </c>
      <c r="D121" s="49"/>
      <c r="E121" s="233">
        <v>3.5</v>
      </c>
      <c r="F121" s="124">
        <v>11</v>
      </c>
      <c r="G121" s="51"/>
      <c r="H121" s="52">
        <v>41974</v>
      </c>
      <c r="I121" s="53">
        <v>41655</v>
      </c>
      <c r="J121" s="54">
        <v>119398</v>
      </c>
      <c r="K121" s="106">
        <v>41793</v>
      </c>
      <c r="L121" s="146" t="s">
        <v>135</v>
      </c>
      <c r="M121" s="146"/>
      <c r="N121" s="146" t="s">
        <v>136</v>
      </c>
      <c r="O121" s="300"/>
      <c r="P121" s="419">
        <v>60</v>
      </c>
      <c r="Q121" s="419">
        <v>1944</v>
      </c>
      <c r="R121" s="420">
        <v>37.75</v>
      </c>
      <c r="S121" s="58">
        <v>125</v>
      </c>
      <c r="T121" s="107">
        <v>6</v>
      </c>
      <c r="U121" s="60">
        <f t="shared" si="22"/>
        <v>4.1524999999999999</v>
      </c>
      <c r="V121" s="61" t="e">
        <f>IF((T121*#REF!/#REF!)&gt;#REF!,"too many rows!",T121*#REF!/#REF!)</f>
        <v>#REF!</v>
      </c>
      <c r="W121" s="62">
        <v>50</v>
      </c>
      <c r="X121" s="62">
        <v>50</v>
      </c>
      <c r="Y121" s="62">
        <v>5</v>
      </c>
      <c r="Z121" s="62">
        <v>1</v>
      </c>
      <c r="AA121" s="50">
        <f t="shared" si="34"/>
        <v>377.5</v>
      </c>
      <c r="AB121" s="50">
        <f t="shared" si="34"/>
        <v>75.5</v>
      </c>
      <c r="AC121" s="50"/>
      <c r="AD121" s="50"/>
      <c r="AE121" s="79">
        <f>IF(G121=0,AA121*1.15,IF(OR(G121=50%,G121=100%),AA121*1.15/G121,"check MS"))</f>
        <v>434.12499999999994</v>
      </c>
      <c r="AF121" s="50">
        <f>AB121*1.15</f>
        <v>86.824999999999989</v>
      </c>
      <c r="AG121" s="80" t="str">
        <f t="shared" si="20"/>
        <v>ok</v>
      </c>
      <c r="AH121" s="121">
        <v>41716</v>
      </c>
      <c r="AI121" s="65">
        <f t="shared" si="32"/>
        <v>41730</v>
      </c>
      <c r="AJ121" s="65">
        <v>41757</v>
      </c>
      <c r="AK121" s="66">
        <v>90</v>
      </c>
      <c r="AL121" s="65">
        <v>41764</v>
      </c>
      <c r="AM121" s="66">
        <v>360</v>
      </c>
      <c r="AN121" s="66"/>
      <c r="AO121" s="66"/>
      <c r="AP121" s="65">
        <v>41781</v>
      </c>
      <c r="AQ121" s="65"/>
      <c r="AR121" s="65"/>
      <c r="AS121" s="65">
        <v>41906</v>
      </c>
      <c r="AT121" s="65">
        <v>41831</v>
      </c>
      <c r="AU121" s="65"/>
      <c r="AV121" s="65"/>
      <c r="AW121" s="65">
        <v>41965</v>
      </c>
      <c r="AX121" s="67"/>
      <c r="AY121" s="68">
        <f t="shared" si="35"/>
        <v>249</v>
      </c>
    </row>
    <row r="122" spans="1:51" s="71" customFormat="1" ht="12.75" hidden="1" x14ac:dyDescent="0.25">
      <c r="A122" s="46">
        <v>7</v>
      </c>
      <c r="B122" s="47" t="s">
        <v>55</v>
      </c>
      <c r="C122" s="124" t="s">
        <v>328</v>
      </c>
      <c r="D122" s="49"/>
      <c r="E122" s="233">
        <v>2</v>
      </c>
      <c r="F122" s="124">
        <v>10</v>
      </c>
      <c r="G122" s="51"/>
      <c r="H122" s="52">
        <v>41974</v>
      </c>
      <c r="I122" s="53">
        <v>41655</v>
      </c>
      <c r="J122" s="54">
        <v>119399</v>
      </c>
      <c r="K122" s="106">
        <v>41793</v>
      </c>
      <c r="L122" s="146" t="s">
        <v>321</v>
      </c>
      <c r="M122" s="146"/>
      <c r="N122" s="146" t="s">
        <v>281</v>
      </c>
      <c r="O122" s="300"/>
      <c r="P122" s="419">
        <v>60</v>
      </c>
      <c r="Q122" s="419">
        <v>1944</v>
      </c>
      <c r="R122" s="420">
        <v>37.75</v>
      </c>
      <c r="S122" s="58">
        <v>125</v>
      </c>
      <c r="T122" s="107">
        <v>4</v>
      </c>
      <c r="U122" s="60">
        <f t="shared" si="22"/>
        <v>2.5885714285714285</v>
      </c>
      <c r="V122" s="61" t="e">
        <f>IF((T122*#REF!/#REF!)&gt;#REF!,"too many rows!",T122*#REF!/#REF!)</f>
        <v>#REF!</v>
      </c>
      <c r="W122" s="62">
        <v>50</v>
      </c>
      <c r="X122" s="62">
        <v>50</v>
      </c>
      <c r="Y122" s="62">
        <v>6</v>
      </c>
      <c r="Z122" s="62">
        <v>1</v>
      </c>
      <c r="AA122" s="50">
        <f t="shared" si="34"/>
        <v>258.85714285714283</v>
      </c>
      <c r="AB122" s="50">
        <f t="shared" si="34"/>
        <v>43.142857142857146</v>
      </c>
      <c r="AC122" s="50"/>
      <c r="AD122" s="50"/>
      <c r="AE122" s="79">
        <f>IF(G122=0,AA122*1.15,IF(OR(G122=50%,G122=100%),AA122*1.15/G122,"check MS"))</f>
        <v>297.68571428571425</v>
      </c>
      <c r="AF122" s="50">
        <f>AB122*1.15</f>
        <v>49.614285714285714</v>
      </c>
      <c r="AG122" s="80" t="str">
        <f t="shared" si="20"/>
        <v>ok</v>
      </c>
      <c r="AH122" s="121">
        <v>41716</v>
      </c>
      <c r="AI122" s="65">
        <f t="shared" si="32"/>
        <v>41730</v>
      </c>
      <c r="AJ122" s="65">
        <v>41757</v>
      </c>
      <c r="AK122" s="66">
        <v>60</v>
      </c>
      <c r="AL122" s="65">
        <v>41764</v>
      </c>
      <c r="AM122" s="66">
        <v>240</v>
      </c>
      <c r="AN122" s="66"/>
      <c r="AO122" s="66"/>
      <c r="AP122" s="65">
        <v>41781</v>
      </c>
      <c r="AQ122" s="65"/>
      <c r="AR122" s="65"/>
      <c r="AS122" s="65">
        <v>41912</v>
      </c>
      <c r="AT122" s="65">
        <v>41831</v>
      </c>
      <c r="AU122" s="65"/>
      <c r="AV122" s="65"/>
      <c r="AW122" s="65">
        <v>41961</v>
      </c>
      <c r="AX122" s="67"/>
      <c r="AY122" s="68">
        <f t="shared" si="35"/>
        <v>245</v>
      </c>
    </row>
    <row r="123" spans="1:51" s="45" customFormat="1" hidden="1" x14ac:dyDescent="0.25">
      <c r="A123" s="81">
        <v>7</v>
      </c>
      <c r="B123" s="82" t="s">
        <v>55</v>
      </c>
      <c r="C123" s="113" t="s">
        <v>329</v>
      </c>
      <c r="D123" s="84"/>
      <c r="E123" s="233"/>
      <c r="F123" s="85"/>
      <c r="G123" s="86"/>
      <c r="H123" s="87"/>
      <c r="I123" s="88">
        <v>41463</v>
      </c>
      <c r="J123" s="89"/>
      <c r="K123" s="114"/>
      <c r="L123" s="91"/>
      <c r="M123" s="91"/>
      <c r="N123" s="91"/>
      <c r="O123" s="296"/>
      <c r="P123" s="453">
        <v>40</v>
      </c>
      <c r="Q123" s="453">
        <v>1296</v>
      </c>
      <c r="R123" s="454">
        <v>37.75</v>
      </c>
      <c r="S123" s="92">
        <v>126</v>
      </c>
      <c r="T123" s="93">
        <v>40</v>
      </c>
      <c r="U123" s="94">
        <f t="shared" si="22"/>
        <v>0</v>
      </c>
      <c r="V123" s="95" t="e">
        <f>IF((T123*#REF!/#REF!)&gt;#REF!,"too many rows!",T123*#REF!/#REF!)</f>
        <v>#REF!</v>
      </c>
      <c r="W123" s="96">
        <v>50</v>
      </c>
      <c r="X123" s="96">
        <v>50</v>
      </c>
      <c r="Y123" s="96">
        <v>6</v>
      </c>
      <c r="Z123" s="96">
        <v>1</v>
      </c>
      <c r="AA123" s="85">
        <f t="shared" si="34"/>
        <v>2588.5714285714284</v>
      </c>
      <c r="AB123" s="85">
        <f t="shared" si="34"/>
        <v>431.42857142857144</v>
      </c>
      <c r="AC123" s="85"/>
      <c r="AD123" s="85"/>
      <c r="AE123" s="97">
        <f t="shared" si="30"/>
        <v>2976.8571428571427</v>
      </c>
      <c r="AF123" s="104">
        <f t="shared" si="31"/>
        <v>496.14285714285711</v>
      </c>
      <c r="AG123" s="80" t="str">
        <f t="shared" si="20"/>
        <v>Check!</v>
      </c>
      <c r="AH123" s="116">
        <v>41532</v>
      </c>
      <c r="AI123" s="99">
        <v>41547</v>
      </c>
      <c r="AJ123" s="99">
        <v>41578</v>
      </c>
      <c r="AK123" s="100"/>
      <c r="AL123" s="99">
        <v>41583</v>
      </c>
      <c r="AM123" s="100"/>
      <c r="AN123" s="100"/>
      <c r="AO123" s="100"/>
      <c r="AP123" s="99">
        <v>41606</v>
      </c>
      <c r="AQ123" s="99"/>
      <c r="AR123" s="99"/>
      <c r="AS123" s="99">
        <v>41710</v>
      </c>
      <c r="AT123" s="99">
        <f>AP123+60</f>
        <v>41666</v>
      </c>
      <c r="AU123" s="99"/>
      <c r="AV123" s="99"/>
      <c r="AW123" s="99">
        <f>AS123+60</f>
        <v>41770</v>
      </c>
      <c r="AX123" s="101"/>
      <c r="AY123" s="102">
        <f t="shared" si="35"/>
        <v>238</v>
      </c>
    </row>
    <row r="124" spans="1:51" s="71" customFormat="1" ht="12.75" hidden="1" x14ac:dyDescent="0.25">
      <c r="A124" s="46">
        <v>7</v>
      </c>
      <c r="B124" s="47" t="s">
        <v>47</v>
      </c>
      <c r="C124" s="48" t="s">
        <v>175</v>
      </c>
      <c r="D124" s="49"/>
      <c r="E124" s="233">
        <v>20</v>
      </c>
      <c r="F124" s="50">
        <v>8</v>
      </c>
      <c r="G124" s="51"/>
      <c r="H124" s="52">
        <v>41852</v>
      </c>
      <c r="I124" s="53">
        <v>41536</v>
      </c>
      <c r="J124" s="54">
        <v>118357</v>
      </c>
      <c r="K124" s="106">
        <v>41405</v>
      </c>
      <c r="L124" s="56" t="s">
        <v>176</v>
      </c>
      <c r="M124" s="56"/>
      <c r="N124" s="56" t="s">
        <v>177</v>
      </c>
      <c r="O124" s="78"/>
      <c r="P124" s="419">
        <v>40</v>
      </c>
      <c r="Q124" s="419">
        <v>1296</v>
      </c>
      <c r="R124" s="420">
        <v>37.75</v>
      </c>
      <c r="S124" s="58">
        <v>131</v>
      </c>
      <c r="T124" s="107">
        <v>40</v>
      </c>
      <c r="U124" s="60">
        <f t="shared" si="22"/>
        <v>20.708571428571428</v>
      </c>
      <c r="V124" s="61" t="e">
        <f>IF((T124*#REF!/#REF!)&gt;#REF!,"too many rows!",T124*#REF!/#REF!)</f>
        <v>#REF!</v>
      </c>
      <c r="W124" s="62">
        <v>50</v>
      </c>
      <c r="X124" s="62">
        <v>50</v>
      </c>
      <c r="Y124" s="62">
        <v>6</v>
      </c>
      <c r="Z124" s="62">
        <v>1</v>
      </c>
      <c r="AA124" s="50">
        <f t="shared" si="34"/>
        <v>2588.5714285714284</v>
      </c>
      <c r="AB124" s="50">
        <f t="shared" si="34"/>
        <v>431.42857142857144</v>
      </c>
      <c r="AC124" s="50"/>
      <c r="AD124" s="50"/>
      <c r="AE124" s="79">
        <f t="shared" si="30"/>
        <v>2976.8571428571427</v>
      </c>
      <c r="AF124" s="50">
        <f t="shared" si="31"/>
        <v>496.14285714285711</v>
      </c>
      <c r="AG124" s="80" t="str">
        <f t="shared" si="20"/>
        <v>Check!</v>
      </c>
      <c r="AH124" s="121">
        <v>41624</v>
      </c>
      <c r="AI124" s="65">
        <f t="shared" ref="AI124:AI142" si="36">AH124+14</f>
        <v>41638</v>
      </c>
      <c r="AJ124" s="65">
        <v>41673</v>
      </c>
      <c r="AK124" s="66">
        <v>450</v>
      </c>
      <c r="AL124" s="65">
        <v>41680</v>
      </c>
      <c r="AM124" s="66">
        <v>2550</v>
      </c>
      <c r="AN124" s="66"/>
      <c r="AO124" s="66"/>
      <c r="AP124" s="65">
        <v>41724</v>
      </c>
      <c r="AQ124" s="65"/>
      <c r="AR124" s="65"/>
      <c r="AS124" s="65">
        <v>41792</v>
      </c>
      <c r="AT124" s="65">
        <v>41793</v>
      </c>
      <c r="AU124" s="65"/>
      <c r="AV124" s="65"/>
      <c r="AW124" s="65">
        <f>AS124+75</f>
        <v>41867</v>
      </c>
      <c r="AX124" s="67"/>
      <c r="AY124" s="68">
        <f t="shared" si="35"/>
        <v>243</v>
      </c>
    </row>
    <row r="125" spans="1:51" s="45" customFormat="1" ht="12.75" hidden="1" x14ac:dyDescent="0.25">
      <c r="A125" s="148">
        <v>7</v>
      </c>
      <c r="B125" s="148" t="s">
        <v>55</v>
      </c>
      <c r="C125" s="148" t="s">
        <v>422</v>
      </c>
      <c r="D125" s="148"/>
      <c r="E125" s="233">
        <v>14</v>
      </c>
      <c r="F125" s="127">
        <v>12</v>
      </c>
      <c r="G125" s="86"/>
      <c r="H125" s="87">
        <v>42095</v>
      </c>
      <c r="I125" s="149">
        <v>41725</v>
      </c>
      <c r="J125" s="138">
        <v>120027</v>
      </c>
      <c r="K125" s="150"/>
      <c r="L125" s="150" t="s">
        <v>423</v>
      </c>
      <c r="M125" s="150"/>
      <c r="N125" s="150" t="s">
        <v>424</v>
      </c>
      <c r="O125" s="301"/>
      <c r="P125" s="453">
        <v>60</v>
      </c>
      <c r="Q125" s="453">
        <v>1944</v>
      </c>
      <c r="R125" s="454">
        <v>37.75</v>
      </c>
      <c r="S125" s="162">
        <v>132</v>
      </c>
      <c r="T125" s="93">
        <v>16</v>
      </c>
      <c r="U125" s="143">
        <f t="shared" si="22"/>
        <v>12.08</v>
      </c>
      <c r="V125" s="144" t="e">
        <f>IF((T125*#REF!/#REF!)&gt;#REF!,"too many rows!",T125*#REF!/#REF!)</f>
        <v>#REF!</v>
      </c>
      <c r="W125" s="82">
        <v>50</v>
      </c>
      <c r="X125" s="82">
        <v>50</v>
      </c>
      <c r="Y125" s="82">
        <v>5</v>
      </c>
      <c r="Z125" s="82">
        <v>1</v>
      </c>
      <c r="AA125" s="85">
        <f t="shared" si="34"/>
        <v>1006.6666666666666</v>
      </c>
      <c r="AB125" s="85">
        <f t="shared" si="34"/>
        <v>201.33333333333334</v>
      </c>
      <c r="AC125" s="85"/>
      <c r="AD125" s="85"/>
      <c r="AE125" s="115">
        <f t="shared" si="30"/>
        <v>1157.6666666666665</v>
      </c>
      <c r="AF125" s="85">
        <f t="shared" si="31"/>
        <v>231.53333333333333</v>
      </c>
      <c r="AG125" s="80" t="str">
        <f t="shared" si="20"/>
        <v>ok</v>
      </c>
      <c r="AH125" s="98">
        <v>41821</v>
      </c>
      <c r="AI125" s="224">
        <f t="shared" si="36"/>
        <v>41835</v>
      </c>
      <c r="AJ125" s="236" t="s">
        <v>495</v>
      </c>
      <c r="AK125" s="163">
        <v>240</v>
      </c>
      <c r="AL125" s="224">
        <v>41869</v>
      </c>
      <c r="AM125" s="163">
        <f>960-41</f>
        <v>919</v>
      </c>
      <c r="AN125" s="163"/>
      <c r="AO125" s="163"/>
      <c r="AP125" s="224">
        <v>41887</v>
      </c>
      <c r="AQ125" s="224"/>
      <c r="AR125" s="224"/>
      <c r="AS125" s="224">
        <v>42011</v>
      </c>
      <c r="AT125" s="224">
        <v>41948</v>
      </c>
      <c r="AU125" s="224"/>
      <c r="AV125" s="224"/>
      <c r="AW125" s="224">
        <v>42068</v>
      </c>
      <c r="AX125" s="145"/>
      <c r="AY125" s="102">
        <f t="shared" si="35"/>
        <v>247</v>
      </c>
    </row>
    <row r="126" spans="1:51" s="45" customFormat="1" ht="12.75" hidden="1" x14ac:dyDescent="0.25">
      <c r="A126" s="148">
        <v>7</v>
      </c>
      <c r="B126" s="148" t="s">
        <v>55</v>
      </c>
      <c r="C126" s="148" t="s">
        <v>91</v>
      </c>
      <c r="D126" s="168"/>
      <c r="E126" s="233">
        <v>17</v>
      </c>
      <c r="F126" s="127">
        <v>15</v>
      </c>
      <c r="G126" s="86"/>
      <c r="H126" s="87">
        <v>42095</v>
      </c>
      <c r="I126" s="149">
        <v>41725</v>
      </c>
      <c r="J126" s="138">
        <v>120411</v>
      </c>
      <c r="K126" s="164" t="s">
        <v>470</v>
      </c>
      <c r="L126" s="150" t="s">
        <v>92</v>
      </c>
      <c r="M126" s="150"/>
      <c r="N126" s="150" t="s">
        <v>66</v>
      </c>
      <c r="O126" s="301"/>
      <c r="P126" s="453">
        <v>60</v>
      </c>
      <c r="Q126" s="453">
        <v>1944</v>
      </c>
      <c r="R126" s="454">
        <v>37.75</v>
      </c>
      <c r="S126" s="162">
        <v>132</v>
      </c>
      <c r="T126" s="93">
        <v>16</v>
      </c>
      <c r="U126" s="143">
        <f>F126*AA126/1000</f>
        <v>15.1</v>
      </c>
      <c r="V126" s="144" t="e">
        <f>IF((T126*#REF!/#REF!)&gt;#REF!,"too many rows!",T126*#REF!/#REF!)</f>
        <v>#REF!</v>
      </c>
      <c r="W126" s="82">
        <v>50</v>
      </c>
      <c r="X126" s="82">
        <v>50</v>
      </c>
      <c r="Y126" s="82">
        <v>5</v>
      </c>
      <c r="Z126" s="82">
        <v>1</v>
      </c>
      <c r="AA126" s="85">
        <f t="shared" si="34"/>
        <v>1006.6666666666666</v>
      </c>
      <c r="AB126" s="85">
        <f t="shared" si="34"/>
        <v>201.33333333333334</v>
      </c>
      <c r="AC126" s="85"/>
      <c r="AD126" s="85"/>
      <c r="AE126" s="115">
        <f>IF(G126=0,AA126*1.15,IF(OR(G126=50%,G126=100%),AA126*1.15/G126,"check MS"))</f>
        <v>1157.6666666666665</v>
      </c>
      <c r="AF126" s="85">
        <f>AB126*1.15</f>
        <v>231.53333333333333</v>
      </c>
      <c r="AG126" s="80" t="str">
        <f t="shared" si="20"/>
        <v>ok</v>
      </c>
      <c r="AH126" s="98">
        <v>41821</v>
      </c>
      <c r="AI126" s="224">
        <f>AH126+14</f>
        <v>41835</v>
      </c>
      <c r="AJ126" s="236" t="s">
        <v>495</v>
      </c>
      <c r="AK126" s="163">
        <v>240</v>
      </c>
      <c r="AL126" s="224">
        <v>41869</v>
      </c>
      <c r="AM126" s="163">
        <f>960-109</f>
        <v>851</v>
      </c>
      <c r="AN126" s="163"/>
      <c r="AO126" s="163"/>
      <c r="AP126" s="224">
        <v>41887</v>
      </c>
      <c r="AQ126" s="224"/>
      <c r="AR126" s="224"/>
      <c r="AS126" s="224">
        <v>42011</v>
      </c>
      <c r="AT126" s="224">
        <v>41948</v>
      </c>
      <c r="AU126" s="224"/>
      <c r="AV126" s="224"/>
      <c r="AW126" s="224">
        <v>42068</v>
      </c>
      <c r="AX126" s="145"/>
      <c r="AY126" s="102">
        <f t="shared" si="35"/>
        <v>247</v>
      </c>
    </row>
    <row r="127" spans="1:51" s="45" customFormat="1" ht="12.75" hidden="1" x14ac:dyDescent="0.25">
      <c r="A127" s="148">
        <v>7</v>
      </c>
      <c r="B127" s="148" t="s">
        <v>55</v>
      </c>
      <c r="C127" s="148" t="s">
        <v>461</v>
      </c>
      <c r="D127" s="168"/>
      <c r="E127" s="233">
        <v>1.2</v>
      </c>
      <c r="F127" s="127">
        <v>6</v>
      </c>
      <c r="G127" s="86"/>
      <c r="H127" s="87">
        <v>42095</v>
      </c>
      <c r="I127" s="149">
        <v>41774</v>
      </c>
      <c r="J127" s="138">
        <v>120921</v>
      </c>
      <c r="K127" s="164" t="s">
        <v>494</v>
      </c>
      <c r="L127" s="150" t="s">
        <v>462</v>
      </c>
      <c r="M127" s="150"/>
      <c r="N127" s="150" t="s">
        <v>463</v>
      </c>
      <c r="O127" s="301"/>
      <c r="P127" s="453">
        <v>60</v>
      </c>
      <c r="Q127" s="453">
        <v>1944</v>
      </c>
      <c r="R127" s="454">
        <v>37.75</v>
      </c>
      <c r="S127" s="162">
        <v>132</v>
      </c>
      <c r="T127" s="93">
        <v>4</v>
      </c>
      <c r="U127" s="143">
        <f>F127*AA127/1000</f>
        <v>1.51</v>
      </c>
      <c r="V127" s="144" t="e">
        <f>IF((T127*#REF!/#REF!)&gt;#REF!,"too many rows!",T127*#REF!/#REF!)</f>
        <v>#REF!</v>
      </c>
      <c r="W127" s="82">
        <v>50</v>
      </c>
      <c r="X127" s="82">
        <v>50</v>
      </c>
      <c r="Y127" s="82">
        <v>5</v>
      </c>
      <c r="Z127" s="82">
        <v>1</v>
      </c>
      <c r="AA127" s="85">
        <f t="shared" si="34"/>
        <v>251.66666666666666</v>
      </c>
      <c r="AB127" s="85">
        <f t="shared" si="34"/>
        <v>50.333333333333336</v>
      </c>
      <c r="AC127" s="85"/>
      <c r="AD127" s="85"/>
      <c r="AE127" s="115">
        <f>IF(G127=0,AA127*1.15,IF(OR(G127=50%,G127=100%),AA127*1.15/G127,"check MS"))</f>
        <v>289.41666666666663</v>
      </c>
      <c r="AF127" s="85">
        <f>AB127*1.15</f>
        <v>57.883333333333333</v>
      </c>
      <c r="AG127" s="80" t="str">
        <f t="shared" si="20"/>
        <v>ok</v>
      </c>
      <c r="AH127" s="98">
        <v>41821</v>
      </c>
      <c r="AI127" s="224">
        <f>AH127+14</f>
        <v>41835</v>
      </c>
      <c r="AJ127" s="236" t="s">
        <v>495</v>
      </c>
      <c r="AK127" s="163">
        <v>60</v>
      </c>
      <c r="AL127" s="224">
        <v>41869</v>
      </c>
      <c r="AM127" s="163">
        <v>240</v>
      </c>
      <c r="AN127" s="163"/>
      <c r="AO127" s="163"/>
      <c r="AP127" s="224">
        <v>41887</v>
      </c>
      <c r="AQ127" s="224"/>
      <c r="AR127" s="224"/>
      <c r="AS127" s="224">
        <v>42010</v>
      </c>
      <c r="AT127" s="224">
        <v>41947</v>
      </c>
      <c r="AU127" s="224"/>
      <c r="AV127" s="224"/>
      <c r="AW127" s="224">
        <v>42068</v>
      </c>
      <c r="AX127" s="145"/>
      <c r="AY127" s="102">
        <f t="shared" si="35"/>
        <v>247</v>
      </c>
    </row>
    <row r="128" spans="1:51" s="45" customFormat="1" ht="12.75" hidden="1" x14ac:dyDescent="0.25">
      <c r="A128" s="148">
        <v>7</v>
      </c>
      <c r="B128" s="148" t="s">
        <v>55</v>
      </c>
      <c r="C128" s="148" t="s">
        <v>428</v>
      </c>
      <c r="D128" s="168"/>
      <c r="E128" s="233">
        <v>12.5</v>
      </c>
      <c r="F128" s="127">
        <v>8</v>
      </c>
      <c r="G128" s="86"/>
      <c r="H128" s="87">
        <v>42095</v>
      </c>
      <c r="I128" s="149">
        <v>41725</v>
      </c>
      <c r="J128" s="138">
        <v>120413</v>
      </c>
      <c r="K128" s="164">
        <v>41795</v>
      </c>
      <c r="L128" s="150" t="s">
        <v>429</v>
      </c>
      <c r="M128" s="150"/>
      <c r="N128" s="150" t="s">
        <v>430</v>
      </c>
      <c r="O128" s="301"/>
      <c r="P128" s="453">
        <v>60</v>
      </c>
      <c r="Q128" s="453">
        <v>1944</v>
      </c>
      <c r="R128" s="454">
        <v>37.75</v>
      </c>
      <c r="S128" s="162">
        <v>132</v>
      </c>
      <c r="T128" s="93">
        <v>24</v>
      </c>
      <c r="U128" s="143">
        <f>F128*AA128/1000</f>
        <v>12.08</v>
      </c>
      <c r="V128" s="144" t="e">
        <f>IF((T128*#REF!/#REF!)&gt;#REF!,"too many rows!",T128*#REF!/#REF!)</f>
        <v>#REF!</v>
      </c>
      <c r="W128" s="82">
        <v>50</v>
      </c>
      <c r="X128" s="82">
        <v>50</v>
      </c>
      <c r="Y128" s="82">
        <v>5</v>
      </c>
      <c r="Z128" s="82">
        <v>1</v>
      </c>
      <c r="AA128" s="85">
        <f t="shared" si="34"/>
        <v>1510</v>
      </c>
      <c r="AB128" s="85">
        <f t="shared" si="34"/>
        <v>302</v>
      </c>
      <c r="AC128" s="85"/>
      <c r="AD128" s="85"/>
      <c r="AE128" s="115">
        <f>IF(G128=0,AA128*1.15,IF(OR(G128=50%,G128=100%),AA128*1.15/G128,"check MS"))</f>
        <v>1736.4999999999998</v>
      </c>
      <c r="AF128" s="85">
        <f>AB128*1.15</f>
        <v>347.29999999999995</v>
      </c>
      <c r="AG128" s="80" t="str">
        <f t="shared" si="20"/>
        <v>ok</v>
      </c>
      <c r="AH128" s="98">
        <v>41821</v>
      </c>
      <c r="AI128" s="224">
        <f>AH128+14</f>
        <v>41835</v>
      </c>
      <c r="AJ128" s="236" t="s">
        <v>495</v>
      </c>
      <c r="AK128" s="163">
        <v>360</v>
      </c>
      <c r="AL128" s="224">
        <v>41869</v>
      </c>
      <c r="AM128" s="163">
        <f>1440-110</f>
        <v>1330</v>
      </c>
      <c r="AN128" s="163"/>
      <c r="AO128" s="163"/>
      <c r="AP128" s="224">
        <v>41887</v>
      </c>
      <c r="AQ128" s="224"/>
      <c r="AR128" s="224"/>
      <c r="AS128" s="224">
        <v>42011</v>
      </c>
      <c r="AT128" s="224">
        <v>41950</v>
      </c>
      <c r="AU128" s="224"/>
      <c r="AV128" s="224"/>
      <c r="AW128" s="224">
        <v>42068</v>
      </c>
      <c r="AX128" s="145"/>
      <c r="AY128" s="102">
        <f t="shared" si="35"/>
        <v>247</v>
      </c>
    </row>
    <row r="129" spans="1:51" s="71" customFormat="1" ht="12.75" hidden="1" x14ac:dyDescent="0.25">
      <c r="A129" s="46">
        <v>7</v>
      </c>
      <c r="B129" s="47" t="s">
        <v>55</v>
      </c>
      <c r="C129" s="48" t="s">
        <v>342</v>
      </c>
      <c r="D129" s="49"/>
      <c r="E129" s="233">
        <v>24</v>
      </c>
      <c r="F129" s="50">
        <v>13</v>
      </c>
      <c r="G129" s="51"/>
      <c r="H129" s="52">
        <v>42036</v>
      </c>
      <c r="I129" s="53">
        <v>41704</v>
      </c>
      <c r="J129" s="54">
        <v>120028</v>
      </c>
      <c r="K129" s="112" t="s">
        <v>343</v>
      </c>
      <c r="L129" s="56" t="s">
        <v>344</v>
      </c>
      <c r="M129" s="56"/>
      <c r="N129" s="56" t="s">
        <v>345</v>
      </c>
      <c r="O129" s="78"/>
      <c r="P129" s="419">
        <v>60</v>
      </c>
      <c r="Q129" s="419">
        <v>1944</v>
      </c>
      <c r="R129" s="420">
        <v>37.75</v>
      </c>
      <c r="S129" s="58">
        <v>133</v>
      </c>
      <c r="T129" s="107">
        <v>28</v>
      </c>
      <c r="U129" s="60">
        <f t="shared" si="22"/>
        <v>23.555999999999997</v>
      </c>
      <c r="V129" s="61" t="e">
        <f>IF((T129*#REF!/#REF!)&gt;#REF!,"too many rows!",T129*#REF!/#REF!)</f>
        <v>#REF!</v>
      </c>
      <c r="W129" s="62">
        <v>50</v>
      </c>
      <c r="X129" s="62">
        <v>50</v>
      </c>
      <c r="Y129" s="62">
        <v>6</v>
      </c>
      <c r="Z129" s="62">
        <v>1</v>
      </c>
      <c r="AA129" s="50">
        <f t="shared" si="34"/>
        <v>1811.9999999999998</v>
      </c>
      <c r="AB129" s="50">
        <f t="shared" si="34"/>
        <v>302</v>
      </c>
      <c r="AC129" s="50"/>
      <c r="AD129" s="50"/>
      <c r="AE129" s="79">
        <f t="shared" si="30"/>
        <v>2083.7999999999997</v>
      </c>
      <c r="AF129" s="50">
        <f t="shared" si="31"/>
        <v>347.29999999999995</v>
      </c>
      <c r="AG129" s="80" t="str">
        <f t="shared" si="20"/>
        <v>ok</v>
      </c>
      <c r="AH129" s="121">
        <v>41745</v>
      </c>
      <c r="AI129" s="65">
        <f t="shared" si="36"/>
        <v>41759</v>
      </c>
      <c r="AJ129" s="65">
        <v>41785</v>
      </c>
      <c r="AK129" s="66">
        <f t="shared" ref="AK129:AK134" si="37">T129*15</f>
        <v>420</v>
      </c>
      <c r="AL129" s="65">
        <v>41792</v>
      </c>
      <c r="AM129" s="66">
        <v>1680</v>
      </c>
      <c r="AN129" s="66"/>
      <c r="AO129" s="66"/>
      <c r="AP129" s="65">
        <v>41809</v>
      </c>
      <c r="AQ129" s="65"/>
      <c r="AR129" s="65"/>
      <c r="AS129" s="65">
        <v>41940</v>
      </c>
      <c r="AT129" s="65">
        <v>41870</v>
      </c>
      <c r="AU129" s="65"/>
      <c r="AV129" s="65"/>
      <c r="AW129" s="65">
        <v>42006</v>
      </c>
      <c r="AX129" s="67"/>
      <c r="AY129" s="68">
        <f t="shared" si="35"/>
        <v>261</v>
      </c>
    </row>
    <row r="130" spans="1:51" s="71" customFormat="1" ht="12.75" hidden="1" x14ac:dyDescent="0.25">
      <c r="A130" s="46">
        <v>7</v>
      </c>
      <c r="B130" s="47" t="s">
        <v>55</v>
      </c>
      <c r="C130" s="48" t="s">
        <v>134</v>
      </c>
      <c r="D130" s="49"/>
      <c r="E130" s="233">
        <v>12</v>
      </c>
      <c r="F130" s="50">
        <v>11</v>
      </c>
      <c r="G130" s="51"/>
      <c r="H130" s="52">
        <v>42036</v>
      </c>
      <c r="I130" s="53">
        <v>41704</v>
      </c>
      <c r="J130" s="54">
        <v>120032</v>
      </c>
      <c r="K130" s="112" t="s">
        <v>343</v>
      </c>
      <c r="L130" s="56" t="s">
        <v>135</v>
      </c>
      <c r="M130" s="56"/>
      <c r="N130" s="56" t="s">
        <v>136</v>
      </c>
      <c r="O130" s="78"/>
      <c r="P130" s="419">
        <v>60</v>
      </c>
      <c r="Q130" s="419">
        <v>1944</v>
      </c>
      <c r="R130" s="420">
        <v>37.75</v>
      </c>
      <c r="S130" s="58">
        <v>133</v>
      </c>
      <c r="T130" s="107">
        <v>16</v>
      </c>
      <c r="U130" s="60">
        <f t="shared" si="22"/>
        <v>11.389714285714284</v>
      </c>
      <c r="V130" s="61" t="e">
        <f>IF((T130*#REF!/#REF!)&gt;#REF!,"too many rows!",T130*#REF!/#REF!)</f>
        <v>#REF!</v>
      </c>
      <c r="W130" s="62">
        <v>50</v>
      </c>
      <c r="X130" s="62">
        <v>50</v>
      </c>
      <c r="Y130" s="62">
        <v>6</v>
      </c>
      <c r="Z130" s="62">
        <v>1</v>
      </c>
      <c r="AA130" s="50">
        <f t="shared" si="34"/>
        <v>1035.4285714285713</v>
      </c>
      <c r="AB130" s="50">
        <f t="shared" si="34"/>
        <v>172.57142857142858</v>
      </c>
      <c r="AC130" s="50"/>
      <c r="AD130" s="50"/>
      <c r="AE130" s="79">
        <f t="shared" si="30"/>
        <v>1190.742857142857</v>
      </c>
      <c r="AF130" s="50">
        <f t="shared" si="31"/>
        <v>198.45714285714286</v>
      </c>
      <c r="AG130" s="80" t="str">
        <f t="shared" si="20"/>
        <v>ok</v>
      </c>
      <c r="AH130" s="121">
        <v>41745</v>
      </c>
      <c r="AI130" s="65">
        <f t="shared" si="36"/>
        <v>41759</v>
      </c>
      <c r="AJ130" s="65">
        <v>41785</v>
      </c>
      <c r="AK130" s="66">
        <f t="shared" si="37"/>
        <v>240</v>
      </c>
      <c r="AL130" s="65">
        <v>41792</v>
      </c>
      <c r="AM130" s="66">
        <v>960</v>
      </c>
      <c r="AN130" s="66"/>
      <c r="AO130" s="66"/>
      <c r="AP130" s="65">
        <v>41809</v>
      </c>
      <c r="AQ130" s="65"/>
      <c r="AR130" s="65"/>
      <c r="AS130" s="65">
        <v>41940</v>
      </c>
      <c r="AT130" s="65">
        <v>41858</v>
      </c>
      <c r="AU130" s="65"/>
      <c r="AV130" s="65"/>
      <c r="AW130" s="65">
        <v>41992</v>
      </c>
      <c r="AX130" s="67"/>
      <c r="AY130" s="68">
        <f t="shared" si="35"/>
        <v>247</v>
      </c>
    </row>
    <row r="131" spans="1:51" s="71" customFormat="1" ht="12.75" hidden="1" x14ac:dyDescent="0.25">
      <c r="A131" s="46">
        <v>7</v>
      </c>
      <c r="B131" s="47" t="s">
        <v>55</v>
      </c>
      <c r="C131" s="48" t="s">
        <v>346</v>
      </c>
      <c r="D131" s="49"/>
      <c r="E131" s="233">
        <v>5.5</v>
      </c>
      <c r="F131" s="50">
        <v>10</v>
      </c>
      <c r="G131" s="51"/>
      <c r="H131" s="52">
        <v>42036</v>
      </c>
      <c r="I131" s="53">
        <v>41704</v>
      </c>
      <c r="J131" s="54">
        <v>120029</v>
      </c>
      <c r="K131" s="112" t="s">
        <v>343</v>
      </c>
      <c r="L131" s="56" t="s">
        <v>147</v>
      </c>
      <c r="M131" s="56"/>
      <c r="N131" s="56" t="s">
        <v>347</v>
      </c>
      <c r="O131" s="78"/>
      <c r="P131" s="419">
        <v>60</v>
      </c>
      <c r="Q131" s="419">
        <v>1944</v>
      </c>
      <c r="R131" s="420">
        <v>37.75</v>
      </c>
      <c r="S131" s="58">
        <v>133</v>
      </c>
      <c r="T131" s="107">
        <v>8</v>
      </c>
      <c r="U131" s="60">
        <f t="shared" si="22"/>
        <v>5.177142857142857</v>
      </c>
      <c r="V131" s="61" t="e">
        <f>IF((T131*#REF!/#REF!)&gt;#REF!,"too many rows!",T131*#REF!/#REF!)</f>
        <v>#REF!</v>
      </c>
      <c r="W131" s="62">
        <v>50</v>
      </c>
      <c r="X131" s="62">
        <v>50</v>
      </c>
      <c r="Y131" s="62">
        <v>6</v>
      </c>
      <c r="Z131" s="62">
        <v>1</v>
      </c>
      <c r="AA131" s="50">
        <f t="shared" si="34"/>
        <v>517.71428571428567</v>
      </c>
      <c r="AB131" s="50">
        <f t="shared" si="34"/>
        <v>86.285714285714292</v>
      </c>
      <c r="AC131" s="50"/>
      <c r="AD131" s="50"/>
      <c r="AE131" s="79">
        <f t="shared" si="30"/>
        <v>595.37142857142851</v>
      </c>
      <c r="AF131" s="50">
        <f t="shared" si="31"/>
        <v>99.228571428571428</v>
      </c>
      <c r="AG131" s="80" t="str">
        <f t="shared" si="20"/>
        <v>ok</v>
      </c>
      <c r="AH131" s="121">
        <v>41745</v>
      </c>
      <c r="AI131" s="65">
        <f t="shared" si="36"/>
        <v>41759</v>
      </c>
      <c r="AJ131" s="65">
        <v>41785</v>
      </c>
      <c r="AK131" s="66">
        <f t="shared" si="37"/>
        <v>120</v>
      </c>
      <c r="AL131" s="65">
        <v>41792</v>
      </c>
      <c r="AM131" s="66">
        <v>480</v>
      </c>
      <c r="AN131" s="66"/>
      <c r="AO131" s="66"/>
      <c r="AP131" s="65">
        <v>41809</v>
      </c>
      <c r="AQ131" s="65"/>
      <c r="AR131" s="65"/>
      <c r="AS131" s="65">
        <v>41940</v>
      </c>
      <c r="AT131" s="65">
        <v>41858</v>
      </c>
      <c r="AU131" s="65"/>
      <c r="AV131" s="65"/>
      <c r="AW131" s="65">
        <v>41992</v>
      </c>
      <c r="AX131" s="67"/>
      <c r="AY131" s="68">
        <f t="shared" si="35"/>
        <v>247</v>
      </c>
    </row>
    <row r="132" spans="1:51" s="71" customFormat="1" ht="12.75" hidden="1" x14ac:dyDescent="0.25">
      <c r="A132" s="46">
        <v>7</v>
      </c>
      <c r="B132" s="47" t="s">
        <v>55</v>
      </c>
      <c r="C132" s="48" t="s">
        <v>348</v>
      </c>
      <c r="D132" s="49"/>
      <c r="E132" s="233">
        <v>5</v>
      </c>
      <c r="F132" s="50">
        <v>20</v>
      </c>
      <c r="G132" s="51"/>
      <c r="H132" s="52">
        <v>42036</v>
      </c>
      <c r="I132" s="53">
        <v>41704</v>
      </c>
      <c r="J132" s="54">
        <v>120030</v>
      </c>
      <c r="K132" s="112" t="s">
        <v>343</v>
      </c>
      <c r="L132" s="56" t="s">
        <v>349</v>
      </c>
      <c r="M132" s="56"/>
      <c r="N132" s="56" t="s">
        <v>350</v>
      </c>
      <c r="O132" s="78"/>
      <c r="P132" s="419">
        <v>60</v>
      </c>
      <c r="Q132" s="419">
        <v>1944</v>
      </c>
      <c r="R132" s="420">
        <v>37.75</v>
      </c>
      <c r="S132" s="58">
        <v>133</v>
      </c>
      <c r="T132" s="107">
        <v>4</v>
      </c>
      <c r="U132" s="60">
        <f t="shared" si="22"/>
        <v>5.177142857142857</v>
      </c>
      <c r="V132" s="61" t="e">
        <f>IF((T132*#REF!/#REF!)&gt;#REF!,"too many rows!",T132*#REF!/#REF!)</f>
        <v>#REF!</v>
      </c>
      <c r="W132" s="62">
        <v>50</v>
      </c>
      <c r="X132" s="62">
        <v>50</v>
      </c>
      <c r="Y132" s="62">
        <v>6</v>
      </c>
      <c r="Z132" s="62">
        <v>1</v>
      </c>
      <c r="AA132" s="50">
        <f t="shared" si="34"/>
        <v>258.85714285714283</v>
      </c>
      <c r="AB132" s="50">
        <f t="shared" si="34"/>
        <v>43.142857142857146</v>
      </c>
      <c r="AC132" s="50"/>
      <c r="AD132" s="50"/>
      <c r="AE132" s="79">
        <f t="shared" si="30"/>
        <v>297.68571428571425</v>
      </c>
      <c r="AF132" s="50">
        <f t="shared" si="31"/>
        <v>49.614285714285714</v>
      </c>
      <c r="AG132" s="80" t="str">
        <f t="shared" si="20"/>
        <v>ok</v>
      </c>
      <c r="AH132" s="121">
        <v>41745</v>
      </c>
      <c r="AI132" s="65">
        <f t="shared" si="36"/>
        <v>41759</v>
      </c>
      <c r="AJ132" s="65">
        <v>41785</v>
      </c>
      <c r="AK132" s="66">
        <f t="shared" si="37"/>
        <v>60</v>
      </c>
      <c r="AL132" s="65">
        <v>41792</v>
      </c>
      <c r="AM132" s="66">
        <v>240</v>
      </c>
      <c r="AN132" s="66"/>
      <c r="AO132" s="66"/>
      <c r="AP132" s="65">
        <v>41809</v>
      </c>
      <c r="AQ132" s="65"/>
      <c r="AR132" s="65"/>
      <c r="AS132" s="65">
        <v>41940</v>
      </c>
      <c r="AT132" s="65">
        <v>41865</v>
      </c>
      <c r="AU132" s="65"/>
      <c r="AV132" s="65"/>
      <c r="AW132" s="65">
        <v>41996</v>
      </c>
      <c r="AX132" s="67"/>
      <c r="AY132" s="68">
        <f t="shared" si="35"/>
        <v>251</v>
      </c>
    </row>
    <row r="133" spans="1:51" s="71" customFormat="1" ht="12.75" hidden="1" x14ac:dyDescent="0.25">
      <c r="A133" s="46">
        <v>7</v>
      </c>
      <c r="B133" s="47" t="s">
        <v>55</v>
      </c>
      <c r="C133" s="48" t="s">
        <v>351</v>
      </c>
      <c r="D133" s="49"/>
      <c r="E133" s="233">
        <v>3.5</v>
      </c>
      <c r="F133" s="50">
        <v>25</v>
      </c>
      <c r="G133" s="51"/>
      <c r="H133" s="52">
        <v>42036</v>
      </c>
      <c r="I133" s="53">
        <v>41704</v>
      </c>
      <c r="J133" s="54">
        <v>120031</v>
      </c>
      <c r="K133" s="112" t="s">
        <v>343</v>
      </c>
      <c r="L133" s="56" t="s">
        <v>352</v>
      </c>
      <c r="M133" s="56"/>
      <c r="N133" s="56" t="s">
        <v>353</v>
      </c>
      <c r="O133" s="78"/>
      <c r="P133" s="419">
        <v>60</v>
      </c>
      <c r="Q133" s="419">
        <v>1944</v>
      </c>
      <c r="R133" s="420">
        <v>37.75</v>
      </c>
      <c r="S133" s="58">
        <v>133</v>
      </c>
      <c r="T133" s="107">
        <v>2</v>
      </c>
      <c r="U133" s="60">
        <f t="shared" si="22"/>
        <v>3.2357142857142853</v>
      </c>
      <c r="V133" s="61" t="e">
        <f>IF((T133*#REF!/#REF!)&gt;#REF!,"too many rows!",T133*#REF!/#REF!)</f>
        <v>#REF!</v>
      </c>
      <c r="W133" s="62">
        <v>50</v>
      </c>
      <c r="X133" s="62">
        <v>50</v>
      </c>
      <c r="Y133" s="62">
        <v>6</v>
      </c>
      <c r="Z133" s="62">
        <v>1</v>
      </c>
      <c r="AA133" s="50">
        <f t="shared" si="34"/>
        <v>129.42857142857142</v>
      </c>
      <c r="AB133" s="50">
        <f t="shared" si="34"/>
        <v>21.571428571428573</v>
      </c>
      <c r="AC133" s="50"/>
      <c r="AD133" s="50"/>
      <c r="AE133" s="79">
        <f t="shared" si="30"/>
        <v>148.84285714285713</v>
      </c>
      <c r="AF133" s="50">
        <f t="shared" si="31"/>
        <v>24.807142857142857</v>
      </c>
      <c r="AG133" s="80" t="str">
        <f t="shared" si="20"/>
        <v>ok</v>
      </c>
      <c r="AH133" s="121">
        <v>41745</v>
      </c>
      <c r="AI133" s="65">
        <f t="shared" si="36"/>
        <v>41759</v>
      </c>
      <c r="AJ133" s="65">
        <v>41785</v>
      </c>
      <c r="AK133" s="66">
        <f t="shared" si="37"/>
        <v>30</v>
      </c>
      <c r="AL133" s="65">
        <v>41792</v>
      </c>
      <c r="AM133" s="66">
        <v>120</v>
      </c>
      <c r="AN133" s="66"/>
      <c r="AO133" s="66"/>
      <c r="AP133" s="65">
        <v>41809</v>
      </c>
      <c r="AQ133" s="65"/>
      <c r="AR133" s="65"/>
      <c r="AS133" s="65">
        <v>41940</v>
      </c>
      <c r="AT133" s="65">
        <v>41858</v>
      </c>
      <c r="AU133" s="65"/>
      <c r="AV133" s="65"/>
      <c r="AW133" s="65">
        <v>41989</v>
      </c>
      <c r="AX133" s="67"/>
      <c r="AY133" s="68">
        <f t="shared" si="35"/>
        <v>244</v>
      </c>
    </row>
    <row r="134" spans="1:51" s="71" customFormat="1" ht="12.75" hidden="1" x14ac:dyDescent="0.25">
      <c r="A134" s="46">
        <v>7</v>
      </c>
      <c r="B134" s="47" t="s">
        <v>55</v>
      </c>
      <c r="C134" s="48" t="s">
        <v>354</v>
      </c>
      <c r="D134" s="49"/>
      <c r="E134" s="233">
        <v>0.5</v>
      </c>
      <c r="F134" s="50">
        <v>10</v>
      </c>
      <c r="G134" s="51"/>
      <c r="H134" s="52">
        <v>42036</v>
      </c>
      <c r="I134" s="53">
        <v>41704</v>
      </c>
      <c r="J134" s="54">
        <v>120026</v>
      </c>
      <c r="K134" s="112" t="s">
        <v>343</v>
      </c>
      <c r="L134" s="56" t="s">
        <v>355</v>
      </c>
      <c r="M134" s="56"/>
      <c r="N134" s="56" t="s">
        <v>356</v>
      </c>
      <c r="O134" s="78"/>
      <c r="P134" s="419">
        <v>60</v>
      </c>
      <c r="Q134" s="419">
        <v>1944</v>
      </c>
      <c r="R134" s="420">
        <v>37.75</v>
      </c>
      <c r="S134" s="58">
        <v>133</v>
      </c>
      <c r="T134" s="107">
        <v>2</v>
      </c>
      <c r="U134" s="60">
        <f t="shared" si="22"/>
        <v>1.2942857142857143</v>
      </c>
      <c r="V134" s="61" t="e">
        <f>IF((T134*#REF!/#REF!)&gt;#REF!,"too many rows!",T134*#REF!/#REF!)</f>
        <v>#REF!</v>
      </c>
      <c r="W134" s="62">
        <v>50</v>
      </c>
      <c r="X134" s="62">
        <v>50</v>
      </c>
      <c r="Y134" s="62">
        <v>6</v>
      </c>
      <c r="Z134" s="62">
        <v>1</v>
      </c>
      <c r="AA134" s="50">
        <f t="shared" si="34"/>
        <v>129.42857142857142</v>
      </c>
      <c r="AB134" s="50">
        <f t="shared" si="34"/>
        <v>21.571428571428573</v>
      </c>
      <c r="AC134" s="50"/>
      <c r="AD134" s="50"/>
      <c r="AE134" s="79">
        <f t="shared" si="30"/>
        <v>148.84285714285713</v>
      </c>
      <c r="AF134" s="50">
        <f t="shared" si="31"/>
        <v>24.807142857142857</v>
      </c>
      <c r="AG134" s="80" t="str">
        <f t="shared" ref="AG134:AG197" si="38">IF((AW134+7)&gt;H134,"Check!","ok")</f>
        <v>ok</v>
      </c>
      <c r="AH134" s="121">
        <v>41745</v>
      </c>
      <c r="AI134" s="65">
        <f t="shared" si="36"/>
        <v>41759</v>
      </c>
      <c r="AJ134" s="65">
        <v>41785</v>
      </c>
      <c r="AK134" s="66">
        <f t="shared" si="37"/>
        <v>30</v>
      </c>
      <c r="AL134" s="65">
        <v>41792</v>
      </c>
      <c r="AM134" s="66">
        <v>120</v>
      </c>
      <c r="AN134" s="66"/>
      <c r="AO134" s="66"/>
      <c r="AP134" s="65">
        <v>41809</v>
      </c>
      <c r="AQ134" s="65"/>
      <c r="AR134" s="65"/>
      <c r="AS134" s="65">
        <v>41871</v>
      </c>
      <c r="AT134" s="65">
        <v>41870</v>
      </c>
      <c r="AU134" s="65"/>
      <c r="AV134" s="65"/>
      <c r="AW134" s="65">
        <f>AS134+60</f>
        <v>41931</v>
      </c>
      <c r="AX134" s="67"/>
      <c r="AY134" s="68">
        <f t="shared" si="35"/>
        <v>186</v>
      </c>
    </row>
    <row r="135" spans="1:51" s="71" customFormat="1" ht="12.75" hidden="1" x14ac:dyDescent="0.25">
      <c r="A135" s="148">
        <v>7</v>
      </c>
      <c r="B135" s="148" t="s">
        <v>47</v>
      </c>
      <c r="C135" s="148" t="s">
        <v>73</v>
      </c>
      <c r="D135" s="165">
        <v>1</v>
      </c>
      <c r="E135" s="233">
        <v>22</v>
      </c>
      <c r="F135" s="85">
        <v>6.5</v>
      </c>
      <c r="G135" s="86"/>
      <c r="H135" s="87">
        <v>42005</v>
      </c>
      <c r="I135" s="149">
        <v>41708</v>
      </c>
      <c r="J135" s="138">
        <v>120158</v>
      </c>
      <c r="K135" s="150" t="s">
        <v>459</v>
      </c>
      <c r="L135" s="150" t="s">
        <v>74</v>
      </c>
      <c r="M135" s="150"/>
      <c r="N135" s="150" t="s">
        <v>75</v>
      </c>
      <c r="O135" s="301"/>
      <c r="P135" s="453">
        <v>60</v>
      </c>
      <c r="Q135" s="453">
        <v>1944</v>
      </c>
      <c r="R135" s="454">
        <v>37.75</v>
      </c>
      <c r="S135" s="92">
        <v>134</v>
      </c>
      <c r="T135" s="93">
        <v>52</v>
      </c>
      <c r="U135" s="94">
        <f t="shared" si="22"/>
        <v>27.341785714285713</v>
      </c>
      <c r="V135" s="95" t="e">
        <f>IF((T135*#REF!/#REF!)&gt;#REF!,"too many rows!",T135*#REF!/#REF!)</f>
        <v>#REF!</v>
      </c>
      <c r="W135" s="96">
        <v>40</v>
      </c>
      <c r="X135" s="96">
        <v>40</v>
      </c>
      <c r="Y135" s="96">
        <v>6</v>
      </c>
      <c r="Z135" s="96">
        <v>1</v>
      </c>
      <c r="AA135" s="85">
        <f t="shared" si="34"/>
        <v>4206.4285714285716</v>
      </c>
      <c r="AB135" s="85">
        <f t="shared" si="34"/>
        <v>701.07142857142856</v>
      </c>
      <c r="AC135" s="85"/>
      <c r="AD135" s="85"/>
      <c r="AE135" s="97">
        <f t="shared" si="30"/>
        <v>4837.3928571428569</v>
      </c>
      <c r="AF135" s="104">
        <f t="shared" si="31"/>
        <v>806.23214285714278</v>
      </c>
      <c r="AG135" s="80" t="str">
        <f t="shared" si="38"/>
        <v>ok</v>
      </c>
      <c r="AH135" s="98">
        <v>41779</v>
      </c>
      <c r="AI135" s="99">
        <f t="shared" si="36"/>
        <v>41793</v>
      </c>
      <c r="AJ135" s="99">
        <v>41827</v>
      </c>
      <c r="AK135" s="100">
        <v>936</v>
      </c>
      <c r="AL135" s="99">
        <v>41834</v>
      </c>
      <c r="AM135" s="100">
        <f>4056-503</f>
        <v>3553</v>
      </c>
      <c r="AN135" s="100"/>
      <c r="AO135" s="100"/>
      <c r="AP135" s="99">
        <v>41879</v>
      </c>
      <c r="AQ135" s="99"/>
      <c r="AR135" s="99"/>
      <c r="AS135" s="99">
        <v>41900</v>
      </c>
      <c r="AT135" s="99">
        <v>41955</v>
      </c>
      <c r="AU135" s="99"/>
      <c r="AV135" s="99"/>
      <c r="AW135" s="99">
        <v>41970</v>
      </c>
      <c r="AX135" s="101"/>
      <c r="AY135" s="102">
        <f t="shared" si="35"/>
        <v>191</v>
      </c>
    </row>
    <row r="136" spans="1:51" s="45" customFormat="1" ht="12.75" hidden="1" x14ac:dyDescent="0.25">
      <c r="A136" s="81">
        <v>7</v>
      </c>
      <c r="B136" s="148" t="s">
        <v>47</v>
      </c>
      <c r="C136" s="148" t="s">
        <v>224</v>
      </c>
      <c r="D136" s="148"/>
      <c r="E136" s="233">
        <v>5</v>
      </c>
      <c r="F136" s="85">
        <v>9</v>
      </c>
      <c r="G136" s="86"/>
      <c r="H136" s="87">
        <v>42005</v>
      </c>
      <c r="I136" s="149">
        <v>41708</v>
      </c>
      <c r="J136" s="138">
        <v>120157</v>
      </c>
      <c r="K136" s="150" t="s">
        <v>357</v>
      </c>
      <c r="L136" s="150" t="s">
        <v>226</v>
      </c>
      <c r="M136" s="150"/>
      <c r="N136" s="150" t="s">
        <v>227</v>
      </c>
      <c r="O136" s="301"/>
      <c r="P136" s="453">
        <v>60</v>
      </c>
      <c r="Q136" s="453">
        <v>1944</v>
      </c>
      <c r="R136" s="454">
        <v>37.75</v>
      </c>
      <c r="S136" s="92">
        <v>134</v>
      </c>
      <c r="T136" s="93">
        <v>8</v>
      </c>
      <c r="U136" s="94">
        <f t="shared" si="22"/>
        <v>5.8242857142857138</v>
      </c>
      <c r="V136" s="95" t="e">
        <f>IF((T136*#REF!/#REF!)&gt;#REF!,"too many rows!",T136*#REF!/#REF!)</f>
        <v>#REF!</v>
      </c>
      <c r="W136" s="96">
        <v>40</v>
      </c>
      <c r="X136" s="96">
        <v>40</v>
      </c>
      <c r="Y136" s="96">
        <v>6</v>
      </c>
      <c r="Z136" s="96">
        <v>1</v>
      </c>
      <c r="AA136" s="85">
        <f t="shared" si="34"/>
        <v>647.14285714285711</v>
      </c>
      <c r="AB136" s="85">
        <f t="shared" si="34"/>
        <v>107.85714285714286</v>
      </c>
      <c r="AC136" s="85"/>
      <c r="AD136" s="85"/>
      <c r="AE136" s="97">
        <f t="shared" si="30"/>
        <v>744.21428571428567</v>
      </c>
      <c r="AF136" s="104">
        <f t="shared" si="31"/>
        <v>124.03571428571428</v>
      </c>
      <c r="AG136" s="80" t="str">
        <f t="shared" si="38"/>
        <v>ok</v>
      </c>
      <c r="AH136" s="98">
        <v>41779</v>
      </c>
      <c r="AI136" s="99">
        <f t="shared" si="36"/>
        <v>41793</v>
      </c>
      <c r="AJ136" s="99">
        <v>41827</v>
      </c>
      <c r="AK136" s="100">
        <v>144</v>
      </c>
      <c r="AL136" s="99">
        <v>41834</v>
      </c>
      <c r="AM136" s="100">
        <f>624-23</f>
        <v>601</v>
      </c>
      <c r="AN136" s="100"/>
      <c r="AO136" s="100"/>
      <c r="AP136" s="99">
        <v>41879</v>
      </c>
      <c r="AQ136" s="99"/>
      <c r="AR136" s="99"/>
      <c r="AS136" s="99">
        <v>41900</v>
      </c>
      <c r="AT136" s="99">
        <v>41955</v>
      </c>
      <c r="AU136" s="99"/>
      <c r="AV136" s="99"/>
      <c r="AW136" s="99">
        <v>41970</v>
      </c>
      <c r="AX136" s="101"/>
      <c r="AY136" s="102">
        <f t="shared" si="35"/>
        <v>191</v>
      </c>
    </row>
    <row r="137" spans="1:51" s="71" customFormat="1" ht="12.75" hidden="1" x14ac:dyDescent="0.25">
      <c r="A137" s="46">
        <v>7</v>
      </c>
      <c r="B137" s="47" t="s">
        <v>614</v>
      </c>
      <c r="C137" s="48"/>
      <c r="D137" s="49"/>
      <c r="E137" s="233"/>
      <c r="F137" s="50"/>
      <c r="G137" s="51"/>
      <c r="H137" s="52"/>
      <c r="I137" s="53"/>
      <c r="J137" s="54"/>
      <c r="K137" s="112"/>
      <c r="L137" s="56"/>
      <c r="M137" s="56"/>
      <c r="N137" s="56"/>
      <c r="O137" s="78"/>
      <c r="P137" s="419">
        <v>60</v>
      </c>
      <c r="Q137" s="419">
        <v>1944</v>
      </c>
      <c r="R137" s="420">
        <v>37.75</v>
      </c>
      <c r="S137" s="58">
        <v>135</v>
      </c>
      <c r="T137" s="107">
        <v>60</v>
      </c>
      <c r="U137" s="60">
        <f t="shared" si="22"/>
        <v>0</v>
      </c>
      <c r="V137" s="61" t="e">
        <f>IF((T137*#REF!/#REF!)&gt;#REF!,"too many rows!",T137*#REF!/#REF!)</f>
        <v>#REF!</v>
      </c>
      <c r="W137" s="62">
        <v>40</v>
      </c>
      <c r="X137" s="62">
        <v>40</v>
      </c>
      <c r="Y137" s="62">
        <v>6</v>
      </c>
      <c r="Z137" s="62">
        <v>1</v>
      </c>
      <c r="AA137" s="50">
        <f t="shared" si="34"/>
        <v>4853.5714285714284</v>
      </c>
      <c r="AB137" s="50">
        <f t="shared" si="34"/>
        <v>808.92857142857144</v>
      </c>
      <c r="AC137" s="50"/>
      <c r="AD137" s="50"/>
      <c r="AE137" s="79">
        <f t="shared" si="30"/>
        <v>5581.6071428571422</v>
      </c>
      <c r="AF137" s="50">
        <f t="shared" si="31"/>
        <v>930.26785714285711</v>
      </c>
      <c r="AG137" s="80" t="str">
        <f t="shared" si="38"/>
        <v>Check!</v>
      </c>
      <c r="AH137" s="136">
        <f>AX20-14</f>
        <v>-14</v>
      </c>
      <c r="AI137" s="135">
        <f t="shared" si="36"/>
        <v>0</v>
      </c>
      <c r="AJ137" s="135">
        <f>AH137+30</f>
        <v>16</v>
      </c>
      <c r="AK137" s="66"/>
      <c r="AL137" s="135">
        <f>AI137+30</f>
        <v>30</v>
      </c>
      <c r="AM137" s="66"/>
      <c r="AN137" s="66"/>
      <c r="AO137" s="66"/>
      <c r="AP137" s="135">
        <f>AL137+16</f>
        <v>46</v>
      </c>
      <c r="AQ137" s="135"/>
      <c r="AR137" s="135"/>
      <c r="AS137" s="135">
        <f>AP137+120</f>
        <v>166</v>
      </c>
      <c r="AT137" s="135">
        <f>AP137+60</f>
        <v>106</v>
      </c>
      <c r="AU137" s="135"/>
      <c r="AV137" s="135"/>
      <c r="AW137" s="135">
        <f>AS137+60</f>
        <v>226</v>
      </c>
      <c r="AX137" s="67"/>
      <c r="AY137" s="68">
        <f t="shared" si="35"/>
        <v>240</v>
      </c>
    </row>
    <row r="138" spans="1:51" s="45" customFormat="1" ht="12.75" hidden="1" x14ac:dyDescent="0.25">
      <c r="A138" s="81">
        <v>7</v>
      </c>
      <c r="B138" s="82" t="s">
        <v>47</v>
      </c>
      <c r="C138" s="127" t="s">
        <v>358</v>
      </c>
      <c r="D138" s="84"/>
      <c r="E138" s="233">
        <v>1</v>
      </c>
      <c r="F138" s="127">
        <v>8</v>
      </c>
      <c r="G138" s="86"/>
      <c r="H138" s="87">
        <v>41944</v>
      </c>
      <c r="I138" s="151">
        <v>41674</v>
      </c>
      <c r="J138" s="89">
        <v>119484</v>
      </c>
      <c r="K138" s="152">
        <v>41793</v>
      </c>
      <c r="L138" s="134" t="s">
        <v>359</v>
      </c>
      <c r="M138" s="134"/>
      <c r="N138" s="134" t="s">
        <v>360</v>
      </c>
      <c r="O138" s="297"/>
      <c r="P138" s="453">
        <v>40</v>
      </c>
      <c r="Q138" s="453">
        <v>1296</v>
      </c>
      <c r="R138" s="454">
        <v>37.75</v>
      </c>
      <c r="S138" s="92">
        <v>136</v>
      </c>
      <c r="T138" s="93">
        <v>2</v>
      </c>
      <c r="U138" s="94">
        <f t="shared" si="22"/>
        <v>1.2942857142857143</v>
      </c>
      <c r="V138" s="95" t="e">
        <f>IF((T138*#REF!/#REF!)&gt;#REF!,"too many rows!",T138*#REF!/#REF!)</f>
        <v>#REF!</v>
      </c>
      <c r="W138" s="96">
        <v>40</v>
      </c>
      <c r="X138" s="96">
        <v>40</v>
      </c>
      <c r="Y138" s="96">
        <v>6</v>
      </c>
      <c r="Z138" s="96">
        <v>1</v>
      </c>
      <c r="AA138" s="85">
        <f t="shared" si="34"/>
        <v>161.78571428571428</v>
      </c>
      <c r="AB138" s="85">
        <f t="shared" si="34"/>
        <v>26.964285714285715</v>
      </c>
      <c r="AC138" s="85"/>
      <c r="AD138" s="85"/>
      <c r="AE138" s="97">
        <f t="shared" si="30"/>
        <v>186.05357142857142</v>
      </c>
      <c r="AF138" s="104">
        <f t="shared" si="31"/>
        <v>31.008928571428569</v>
      </c>
      <c r="AG138" s="80" t="str">
        <f t="shared" si="38"/>
        <v>Check!</v>
      </c>
      <c r="AH138" s="98">
        <v>41704</v>
      </c>
      <c r="AI138" s="99">
        <f t="shared" si="36"/>
        <v>41718</v>
      </c>
      <c r="AJ138" s="99">
        <v>41753</v>
      </c>
      <c r="AK138" s="100">
        <f>T138*18</f>
        <v>36</v>
      </c>
      <c r="AL138" s="99">
        <v>41759</v>
      </c>
      <c r="AM138" s="100">
        <v>155</v>
      </c>
      <c r="AN138" s="100"/>
      <c r="AO138" s="100"/>
      <c r="AP138" s="99">
        <v>41799</v>
      </c>
      <c r="AQ138" s="99"/>
      <c r="AR138" s="99"/>
      <c r="AS138" s="99">
        <v>41901</v>
      </c>
      <c r="AT138" s="99">
        <v>41872</v>
      </c>
      <c r="AU138" s="99"/>
      <c r="AV138" s="99"/>
      <c r="AW138" s="99">
        <v>41969</v>
      </c>
      <c r="AX138" s="101"/>
      <c r="AY138" s="102">
        <f t="shared" si="35"/>
        <v>265</v>
      </c>
    </row>
    <row r="139" spans="1:51" s="45" customFormat="1" ht="12.75" hidden="1" x14ac:dyDescent="0.25">
      <c r="A139" s="153">
        <v>7</v>
      </c>
      <c r="B139" s="154" t="s">
        <v>47</v>
      </c>
      <c r="C139" s="127" t="s">
        <v>361</v>
      </c>
      <c r="D139" s="155"/>
      <c r="E139" s="233">
        <v>1</v>
      </c>
      <c r="F139" s="127">
        <v>8</v>
      </c>
      <c r="G139" s="86"/>
      <c r="H139" s="87">
        <v>41944</v>
      </c>
      <c r="I139" s="151">
        <v>41674</v>
      </c>
      <c r="J139" s="89">
        <v>119488</v>
      </c>
      <c r="K139" s="152">
        <v>41793</v>
      </c>
      <c r="L139" s="134" t="s">
        <v>362</v>
      </c>
      <c r="M139" s="134"/>
      <c r="N139" s="134" t="s">
        <v>78</v>
      </c>
      <c r="O139" s="297"/>
      <c r="P139" s="453">
        <v>40</v>
      </c>
      <c r="Q139" s="453">
        <v>1296</v>
      </c>
      <c r="R139" s="454">
        <v>37.75</v>
      </c>
      <c r="S139" s="92">
        <v>136</v>
      </c>
      <c r="T139" s="93">
        <v>2</v>
      </c>
      <c r="U139" s="94">
        <f t="shared" si="22"/>
        <v>1.2942857142857143</v>
      </c>
      <c r="V139" s="95" t="e">
        <f>IF((T139*#REF!/#REF!)&gt;#REF!,"too many rows!",T139*#REF!/#REF!)</f>
        <v>#REF!</v>
      </c>
      <c r="W139" s="96">
        <v>40</v>
      </c>
      <c r="X139" s="96">
        <v>40</v>
      </c>
      <c r="Y139" s="96">
        <v>6</v>
      </c>
      <c r="Z139" s="96">
        <v>1</v>
      </c>
      <c r="AA139" s="85">
        <f t="shared" si="34"/>
        <v>161.78571428571428</v>
      </c>
      <c r="AB139" s="85">
        <f t="shared" si="34"/>
        <v>26.964285714285715</v>
      </c>
      <c r="AC139" s="85"/>
      <c r="AD139" s="85"/>
      <c r="AE139" s="97">
        <f>IF(G139=0,AA139*1.15,IF(OR(G139=50%,G139=100%),AA139*1.15/G139,"check MS"))</f>
        <v>186.05357142857142</v>
      </c>
      <c r="AF139" s="104">
        <f>AB139*1.15</f>
        <v>31.008928571428569</v>
      </c>
      <c r="AG139" s="80" t="str">
        <f t="shared" si="38"/>
        <v>Check!</v>
      </c>
      <c r="AH139" s="98">
        <v>41704</v>
      </c>
      <c r="AI139" s="99">
        <f>AH139+14</f>
        <v>41718</v>
      </c>
      <c r="AJ139" s="99">
        <v>41753</v>
      </c>
      <c r="AK139" s="100">
        <f>T139*18</f>
        <v>36</v>
      </c>
      <c r="AL139" s="99">
        <v>41759</v>
      </c>
      <c r="AM139" s="100">
        <v>154</v>
      </c>
      <c r="AN139" s="100"/>
      <c r="AO139" s="100"/>
      <c r="AP139" s="99">
        <v>41799</v>
      </c>
      <c r="AQ139" s="99"/>
      <c r="AR139" s="99"/>
      <c r="AS139" s="99">
        <v>41901</v>
      </c>
      <c r="AT139" s="99">
        <v>41872</v>
      </c>
      <c r="AU139" s="99"/>
      <c r="AV139" s="99"/>
      <c r="AW139" s="99">
        <v>41956</v>
      </c>
      <c r="AX139" s="101"/>
      <c r="AY139" s="102">
        <f t="shared" si="35"/>
        <v>252</v>
      </c>
    </row>
    <row r="140" spans="1:51" s="45" customFormat="1" ht="12.75" hidden="1" x14ac:dyDescent="0.25">
      <c r="A140" s="153">
        <v>7</v>
      </c>
      <c r="B140" s="154" t="s">
        <v>47</v>
      </c>
      <c r="C140" s="127" t="s">
        <v>243</v>
      </c>
      <c r="D140" s="155"/>
      <c r="E140" s="233">
        <v>14</v>
      </c>
      <c r="F140" s="127">
        <v>18</v>
      </c>
      <c r="G140" s="86">
        <v>0.5</v>
      </c>
      <c r="H140" s="87">
        <v>41944</v>
      </c>
      <c r="I140" s="151">
        <v>41669</v>
      </c>
      <c r="J140" s="89">
        <v>119485</v>
      </c>
      <c r="K140" s="152">
        <v>41793</v>
      </c>
      <c r="L140" s="134" t="s">
        <v>244</v>
      </c>
      <c r="M140" s="134"/>
      <c r="N140" s="134" t="s">
        <v>121</v>
      </c>
      <c r="O140" s="297"/>
      <c r="P140" s="453">
        <v>40</v>
      </c>
      <c r="Q140" s="453">
        <v>1296</v>
      </c>
      <c r="R140" s="454">
        <v>37.75</v>
      </c>
      <c r="S140" s="92">
        <v>136</v>
      </c>
      <c r="T140" s="93">
        <v>12</v>
      </c>
      <c r="U140" s="94">
        <f t="shared" si="22"/>
        <v>17.472857142857141</v>
      </c>
      <c r="V140" s="95" t="e">
        <f>IF((T140*#REF!/#REF!)&gt;#REF!,"too many rows!",T140*#REF!/#REF!)</f>
        <v>#REF!</v>
      </c>
      <c r="W140" s="96">
        <v>40</v>
      </c>
      <c r="X140" s="96">
        <v>40</v>
      </c>
      <c r="Y140" s="96">
        <v>6</v>
      </c>
      <c r="Z140" s="96">
        <v>1</v>
      </c>
      <c r="AA140" s="85">
        <f t="shared" ref="AA140:AB142" si="39">(37.75*100)/W140*Y140/($Z140+$Y140)*$T140</f>
        <v>970.71428571428567</v>
      </c>
      <c r="AB140" s="85">
        <f t="shared" si="39"/>
        <v>161.78571428571428</v>
      </c>
      <c r="AC140" s="85"/>
      <c r="AD140" s="85"/>
      <c r="AE140" s="97">
        <f>IF(G140=0,AA140*1.15,IF(OR(G140=50%,G140=100%),AA140*1.15/G140,"check MS"))</f>
        <v>2232.6428571428569</v>
      </c>
      <c r="AF140" s="104">
        <f>AB140*1.15</f>
        <v>186.05357142857142</v>
      </c>
      <c r="AG140" s="80" t="str">
        <f t="shared" si="38"/>
        <v>Check!</v>
      </c>
      <c r="AH140" s="98">
        <v>41704</v>
      </c>
      <c r="AI140" s="99">
        <f t="shared" si="36"/>
        <v>41718</v>
      </c>
      <c r="AJ140" s="99">
        <v>41753</v>
      </c>
      <c r="AK140" s="100">
        <f>T140*18</f>
        <v>216</v>
      </c>
      <c r="AL140" s="99">
        <v>41759</v>
      </c>
      <c r="AM140" s="100">
        <v>920</v>
      </c>
      <c r="AN140" s="100"/>
      <c r="AO140" s="100"/>
      <c r="AP140" s="99">
        <v>41799</v>
      </c>
      <c r="AQ140" s="99"/>
      <c r="AR140" s="99"/>
      <c r="AS140" s="99">
        <v>41894</v>
      </c>
      <c r="AT140" s="99">
        <v>41878</v>
      </c>
      <c r="AU140" s="99"/>
      <c r="AV140" s="99"/>
      <c r="AW140" s="99">
        <v>41969</v>
      </c>
      <c r="AX140" s="101"/>
      <c r="AY140" s="102">
        <f t="shared" si="35"/>
        <v>265</v>
      </c>
    </row>
    <row r="141" spans="1:51" s="45" customFormat="1" ht="12.75" hidden="1" x14ac:dyDescent="0.25">
      <c r="A141" s="153">
        <v>7</v>
      </c>
      <c r="B141" s="154" t="s">
        <v>47</v>
      </c>
      <c r="C141" s="127" t="s">
        <v>76</v>
      </c>
      <c r="D141" s="155"/>
      <c r="E141" s="233">
        <v>19</v>
      </c>
      <c r="F141" s="127">
        <v>18</v>
      </c>
      <c r="G141" s="86">
        <v>0.5</v>
      </c>
      <c r="H141" s="87">
        <v>41944</v>
      </c>
      <c r="I141" s="151">
        <v>41669</v>
      </c>
      <c r="J141" s="89">
        <v>119486</v>
      </c>
      <c r="K141" s="152">
        <v>41793</v>
      </c>
      <c r="L141" s="134" t="s">
        <v>77</v>
      </c>
      <c r="M141" s="134"/>
      <c r="N141" s="134" t="s">
        <v>78</v>
      </c>
      <c r="O141" s="297"/>
      <c r="P141" s="453">
        <v>40</v>
      </c>
      <c r="Q141" s="453">
        <v>1296</v>
      </c>
      <c r="R141" s="454">
        <v>37.75</v>
      </c>
      <c r="S141" s="92">
        <v>136</v>
      </c>
      <c r="T141" s="93">
        <v>16</v>
      </c>
      <c r="U141" s="94">
        <f t="shared" si="22"/>
        <v>23.297142857142855</v>
      </c>
      <c r="V141" s="95" t="e">
        <f>IF((T141*#REF!/#REF!)&gt;#REF!,"too many rows!",T141*#REF!/#REF!)</f>
        <v>#REF!</v>
      </c>
      <c r="W141" s="96">
        <v>40</v>
      </c>
      <c r="X141" s="96">
        <v>40</v>
      </c>
      <c r="Y141" s="96">
        <v>6</v>
      </c>
      <c r="Z141" s="96">
        <v>1</v>
      </c>
      <c r="AA141" s="85">
        <f t="shared" si="39"/>
        <v>1294.2857142857142</v>
      </c>
      <c r="AB141" s="85">
        <f t="shared" si="39"/>
        <v>215.71428571428572</v>
      </c>
      <c r="AC141" s="85"/>
      <c r="AD141" s="85"/>
      <c r="AE141" s="97">
        <f>IF(G141=0,AA141*1.15,IF(OR(G141=50%,G141=100%),AA141*1.15/G141,"check MS"))</f>
        <v>2976.8571428571427</v>
      </c>
      <c r="AF141" s="104">
        <f>AB141*1.15</f>
        <v>248.07142857142856</v>
      </c>
      <c r="AG141" s="80" t="str">
        <f t="shared" si="38"/>
        <v>Check!</v>
      </c>
      <c r="AH141" s="98">
        <v>41704</v>
      </c>
      <c r="AI141" s="99">
        <f t="shared" si="36"/>
        <v>41718</v>
      </c>
      <c r="AJ141" s="99">
        <v>41753</v>
      </c>
      <c r="AK141" s="100">
        <f>T141*18</f>
        <v>288</v>
      </c>
      <c r="AL141" s="99">
        <v>41759</v>
      </c>
      <c r="AM141" s="100">
        <f>1248-36</f>
        <v>1212</v>
      </c>
      <c r="AN141" s="100"/>
      <c r="AO141" s="100"/>
      <c r="AP141" s="99">
        <v>41799</v>
      </c>
      <c r="AQ141" s="99"/>
      <c r="AR141" s="99"/>
      <c r="AS141" s="99">
        <v>41894</v>
      </c>
      <c r="AT141" s="99">
        <v>41886</v>
      </c>
      <c r="AU141" s="99"/>
      <c r="AV141" s="99"/>
      <c r="AW141" s="99">
        <v>41984</v>
      </c>
      <c r="AX141" s="101"/>
      <c r="AY141" s="102">
        <f t="shared" si="35"/>
        <v>280</v>
      </c>
    </row>
    <row r="142" spans="1:51" s="45" customFormat="1" ht="12.75" hidden="1" x14ac:dyDescent="0.25">
      <c r="A142" s="153">
        <v>7</v>
      </c>
      <c r="B142" s="154" t="s">
        <v>47</v>
      </c>
      <c r="C142" s="127" t="s">
        <v>363</v>
      </c>
      <c r="D142" s="155"/>
      <c r="E142" s="233">
        <v>4</v>
      </c>
      <c r="F142" s="127">
        <v>8</v>
      </c>
      <c r="G142" s="86"/>
      <c r="H142" s="87">
        <v>41944</v>
      </c>
      <c r="I142" s="151">
        <v>41669</v>
      </c>
      <c r="J142" s="89">
        <v>119487</v>
      </c>
      <c r="K142" s="152">
        <v>41793</v>
      </c>
      <c r="L142" s="134" t="s">
        <v>364</v>
      </c>
      <c r="M142" s="134"/>
      <c r="N142" s="134" t="s">
        <v>365</v>
      </c>
      <c r="O142" s="297"/>
      <c r="P142" s="453">
        <v>40</v>
      </c>
      <c r="Q142" s="453">
        <v>1296</v>
      </c>
      <c r="R142" s="454">
        <v>37.75</v>
      </c>
      <c r="S142" s="92">
        <v>136</v>
      </c>
      <c r="T142" s="93">
        <v>8</v>
      </c>
      <c r="U142" s="94">
        <f t="shared" si="22"/>
        <v>5.177142857142857</v>
      </c>
      <c r="V142" s="95" t="e">
        <f>IF((T142*#REF!/#REF!)&gt;#REF!,"too many rows!",T142*#REF!/#REF!)</f>
        <v>#REF!</v>
      </c>
      <c r="W142" s="96">
        <v>40</v>
      </c>
      <c r="X142" s="96">
        <v>40</v>
      </c>
      <c r="Y142" s="96">
        <v>6</v>
      </c>
      <c r="Z142" s="96">
        <v>1</v>
      </c>
      <c r="AA142" s="85">
        <f t="shared" si="39"/>
        <v>647.14285714285711</v>
      </c>
      <c r="AB142" s="85">
        <f t="shared" si="39"/>
        <v>107.85714285714286</v>
      </c>
      <c r="AC142" s="85"/>
      <c r="AD142" s="85"/>
      <c r="AE142" s="97">
        <f>IF(G142=0,AA142*1.15,IF(OR(G142=50%,G142=100%),AA142*1.15/G142,"check MS"))</f>
        <v>744.21428571428567</v>
      </c>
      <c r="AF142" s="104">
        <f>AB142*1.15</f>
        <v>124.03571428571428</v>
      </c>
      <c r="AG142" s="80" t="str">
        <f t="shared" si="38"/>
        <v>Check!</v>
      </c>
      <c r="AH142" s="98">
        <v>41704</v>
      </c>
      <c r="AI142" s="99">
        <f t="shared" si="36"/>
        <v>41718</v>
      </c>
      <c r="AJ142" s="99">
        <v>41753</v>
      </c>
      <c r="AK142" s="100">
        <f>T142*18</f>
        <v>144</v>
      </c>
      <c r="AL142" s="99">
        <v>41759</v>
      </c>
      <c r="AM142" s="100">
        <v>614</v>
      </c>
      <c r="AN142" s="100"/>
      <c r="AO142" s="100"/>
      <c r="AP142" s="99">
        <v>41799</v>
      </c>
      <c r="AQ142" s="99"/>
      <c r="AR142" s="99"/>
      <c r="AS142" s="99">
        <v>41894</v>
      </c>
      <c r="AT142" s="99">
        <v>41872</v>
      </c>
      <c r="AU142" s="99"/>
      <c r="AV142" s="99"/>
      <c r="AW142" s="99">
        <v>41963</v>
      </c>
      <c r="AX142" s="101"/>
      <c r="AY142" s="102">
        <f t="shared" si="35"/>
        <v>259</v>
      </c>
    </row>
    <row r="143" spans="1:51" s="45" customFormat="1" ht="12.75" hidden="1" x14ac:dyDescent="0.25">
      <c r="A143" s="26">
        <v>8</v>
      </c>
      <c r="B143" s="27" t="s">
        <v>366</v>
      </c>
      <c r="C143" s="27" t="s">
        <v>46</v>
      </c>
      <c r="D143" s="28"/>
      <c r="E143" s="29"/>
      <c r="F143" s="29"/>
      <c r="G143" s="30"/>
      <c r="H143" s="31"/>
      <c r="I143" s="32"/>
      <c r="J143" s="33"/>
      <c r="K143" s="34"/>
      <c r="L143" s="34"/>
      <c r="M143" s="34"/>
      <c r="N143" s="34"/>
      <c r="O143" s="34"/>
      <c r="P143" s="34"/>
      <c r="Q143" s="34"/>
      <c r="R143" s="34"/>
      <c r="S143" s="36"/>
      <c r="T143" s="35"/>
      <c r="U143" s="37"/>
      <c r="V143" s="38"/>
      <c r="W143" s="35"/>
      <c r="X143" s="35"/>
      <c r="Y143" s="39"/>
      <c r="Z143" s="39"/>
      <c r="AA143" s="39"/>
      <c r="AB143" s="39"/>
      <c r="AC143" s="39"/>
      <c r="AD143" s="39"/>
      <c r="AE143" s="39"/>
      <c r="AF143" s="39"/>
      <c r="AG143" s="80" t="str">
        <f t="shared" si="38"/>
        <v>Check!</v>
      </c>
      <c r="AH143" s="41"/>
      <c r="AI143" s="42"/>
      <c r="AJ143" s="42"/>
      <c r="AK143" s="43"/>
      <c r="AL143" s="42"/>
      <c r="AM143" s="43"/>
      <c r="AN143" s="43"/>
      <c r="AO143" s="43"/>
      <c r="AP143" s="42"/>
      <c r="AQ143" s="42"/>
      <c r="AR143" s="42"/>
      <c r="AS143" s="42"/>
      <c r="AT143" s="42"/>
      <c r="AU143" s="42"/>
      <c r="AV143" s="42"/>
      <c r="AW143" s="42"/>
      <c r="AX143" s="42"/>
      <c r="AY143" s="44"/>
    </row>
    <row r="144" spans="1:51" s="71" customFormat="1" ht="12.75" hidden="1" x14ac:dyDescent="0.25">
      <c r="A144" s="70">
        <v>8</v>
      </c>
      <c r="B144" s="70" t="s">
        <v>55</v>
      </c>
      <c r="C144" s="70" t="s">
        <v>367</v>
      </c>
      <c r="D144" s="70"/>
      <c r="E144" s="234">
        <v>7.5</v>
      </c>
      <c r="F144" s="50">
        <v>6</v>
      </c>
      <c r="G144" s="51"/>
      <c r="H144" s="52">
        <v>42064</v>
      </c>
      <c r="I144" s="156">
        <v>41746</v>
      </c>
      <c r="J144" s="157">
        <v>120465</v>
      </c>
      <c r="K144" s="226">
        <v>41676</v>
      </c>
      <c r="L144" s="158" t="s">
        <v>368</v>
      </c>
      <c r="M144" s="158"/>
      <c r="N144" s="158" t="s">
        <v>369</v>
      </c>
      <c r="O144" s="302"/>
      <c r="P144" s="419">
        <v>40</v>
      </c>
      <c r="Q144" s="419">
        <v>1296</v>
      </c>
      <c r="R144" s="420">
        <v>37.75</v>
      </c>
      <c r="S144" s="159">
        <v>111</v>
      </c>
      <c r="T144" s="107">
        <v>20</v>
      </c>
      <c r="U144" s="60">
        <f t="shared" ref="U144:U217" si="40">F144*AA144/1000</f>
        <v>7.55</v>
      </c>
      <c r="V144" s="61" t="e">
        <f>IF((T144*#REF!/#REF!)&gt;#REF!,"too many rows!",T144*#REF!/#REF!)</f>
        <v>#REF!</v>
      </c>
      <c r="W144" s="47">
        <v>50</v>
      </c>
      <c r="X144" s="47">
        <v>50</v>
      </c>
      <c r="Y144" s="47">
        <v>5</v>
      </c>
      <c r="Z144" s="47">
        <v>1</v>
      </c>
      <c r="AA144" s="50">
        <f t="shared" ref="AA144:AB175" si="41">(37.75*100)/W144*Y144/($Z144+$Y144)*$T144</f>
        <v>1258.3333333333333</v>
      </c>
      <c r="AB144" s="50">
        <f t="shared" si="41"/>
        <v>251.66666666666669</v>
      </c>
      <c r="AC144" s="50"/>
      <c r="AD144" s="50"/>
      <c r="AE144" s="79">
        <f t="shared" ref="AE144:AE178" si="42">IF(G144=0,AA144*1.15,IF(OR(G144=50%,G144=100%),AA144*1.15/G144,"check MS"))</f>
        <v>1447.083333333333</v>
      </c>
      <c r="AF144" s="50">
        <f t="shared" ref="AF144:AF178" si="43">AB144*1.15</f>
        <v>289.41666666666669</v>
      </c>
      <c r="AG144" s="80" t="str">
        <f t="shared" si="38"/>
        <v>ok</v>
      </c>
      <c r="AH144" s="121">
        <v>41792</v>
      </c>
      <c r="AI144" s="231">
        <f t="shared" ref="AI144:AI150" si="44">AH144+14</f>
        <v>41806</v>
      </c>
      <c r="AJ144" s="231">
        <v>41825</v>
      </c>
      <c r="AK144" s="129">
        <v>300</v>
      </c>
      <c r="AL144" s="231">
        <v>41837</v>
      </c>
      <c r="AM144" s="129">
        <f>1200-34</f>
        <v>1166</v>
      </c>
      <c r="AN144" s="129"/>
      <c r="AO144" s="129"/>
      <c r="AP144" s="231">
        <v>41862</v>
      </c>
      <c r="AQ144" s="455"/>
      <c r="AR144" s="455"/>
      <c r="AS144" s="231">
        <v>41988</v>
      </c>
      <c r="AT144" s="231">
        <v>41922</v>
      </c>
      <c r="AU144" s="455"/>
      <c r="AV144" s="455"/>
      <c r="AW144" s="231">
        <v>42055</v>
      </c>
      <c r="AX144" s="288">
        <v>42067</v>
      </c>
      <c r="AY144" s="68">
        <f t="shared" ref="AY144:AY175" si="45">AW144-AH144</f>
        <v>263</v>
      </c>
    </row>
    <row r="145" spans="1:51" s="71" customFormat="1" ht="12.75" hidden="1" x14ac:dyDescent="0.25">
      <c r="A145" s="70">
        <v>8</v>
      </c>
      <c r="B145" s="70" t="s">
        <v>55</v>
      </c>
      <c r="C145" s="70" t="s">
        <v>370</v>
      </c>
      <c r="D145" s="70"/>
      <c r="E145" s="234">
        <v>2.5</v>
      </c>
      <c r="F145" s="50">
        <v>7</v>
      </c>
      <c r="G145" s="51"/>
      <c r="H145" s="52">
        <v>42064</v>
      </c>
      <c r="I145" s="156">
        <v>41746</v>
      </c>
      <c r="J145" s="157">
        <v>120466</v>
      </c>
      <c r="K145" s="106">
        <v>41676</v>
      </c>
      <c r="L145" s="158" t="s">
        <v>288</v>
      </c>
      <c r="M145" s="158"/>
      <c r="N145" s="158" t="s">
        <v>371</v>
      </c>
      <c r="O145" s="302"/>
      <c r="P145" s="419">
        <v>40</v>
      </c>
      <c r="Q145" s="419">
        <v>1296</v>
      </c>
      <c r="R145" s="420">
        <v>37.75</v>
      </c>
      <c r="S145" s="159">
        <v>111</v>
      </c>
      <c r="T145" s="107">
        <v>6</v>
      </c>
      <c r="U145" s="60">
        <f>F145*AA145/1000</f>
        <v>2.6425000000000001</v>
      </c>
      <c r="V145" s="61" t="e">
        <f>IF((T145*#REF!/#REF!)&gt;#REF!,"too many rows!",T145*#REF!/#REF!)</f>
        <v>#REF!</v>
      </c>
      <c r="W145" s="47">
        <v>50</v>
      </c>
      <c r="X145" s="47">
        <v>50</v>
      </c>
      <c r="Y145" s="47">
        <v>5</v>
      </c>
      <c r="Z145" s="47">
        <v>1</v>
      </c>
      <c r="AA145" s="50">
        <f t="shared" si="41"/>
        <v>377.5</v>
      </c>
      <c r="AB145" s="50">
        <f t="shared" si="41"/>
        <v>75.5</v>
      </c>
      <c r="AC145" s="50"/>
      <c r="AD145" s="50"/>
      <c r="AE145" s="79">
        <f t="shared" si="42"/>
        <v>434.12499999999994</v>
      </c>
      <c r="AF145" s="50">
        <f t="shared" si="43"/>
        <v>86.824999999999989</v>
      </c>
      <c r="AG145" s="80" t="str">
        <f t="shared" si="38"/>
        <v>ok</v>
      </c>
      <c r="AH145" s="121">
        <v>41792</v>
      </c>
      <c r="AI145" s="231">
        <f t="shared" si="44"/>
        <v>41806</v>
      </c>
      <c r="AJ145" s="231">
        <v>41825</v>
      </c>
      <c r="AK145" s="129">
        <v>90</v>
      </c>
      <c r="AL145" s="231">
        <v>41837</v>
      </c>
      <c r="AM145" s="129">
        <v>359</v>
      </c>
      <c r="AN145" s="129"/>
      <c r="AO145" s="129"/>
      <c r="AP145" s="231">
        <v>41862</v>
      </c>
      <c r="AQ145" s="455"/>
      <c r="AR145" s="455"/>
      <c r="AS145" s="231">
        <v>41988</v>
      </c>
      <c r="AT145" s="231">
        <v>41918</v>
      </c>
      <c r="AU145" s="455"/>
      <c r="AV145" s="455"/>
      <c r="AW145" s="231">
        <v>42055</v>
      </c>
      <c r="AX145" s="288">
        <v>42067</v>
      </c>
      <c r="AY145" s="68">
        <f t="shared" si="45"/>
        <v>263</v>
      </c>
    </row>
    <row r="146" spans="1:51" s="71" customFormat="1" ht="12.75" hidden="1" x14ac:dyDescent="0.25">
      <c r="A146" s="70">
        <v>8</v>
      </c>
      <c r="B146" s="70" t="s">
        <v>55</v>
      </c>
      <c r="C146" s="70" t="s">
        <v>372</v>
      </c>
      <c r="D146" s="70"/>
      <c r="E146" s="234">
        <v>5</v>
      </c>
      <c r="F146" s="50">
        <v>8</v>
      </c>
      <c r="G146" s="51"/>
      <c r="H146" s="52">
        <v>42064</v>
      </c>
      <c r="I146" s="156">
        <v>41746</v>
      </c>
      <c r="J146" s="157">
        <v>120467</v>
      </c>
      <c r="K146" s="106">
        <v>41676</v>
      </c>
      <c r="L146" s="158" t="s">
        <v>373</v>
      </c>
      <c r="M146" s="158"/>
      <c r="N146" s="158" t="s">
        <v>374</v>
      </c>
      <c r="O146" s="302"/>
      <c r="P146" s="419">
        <v>40</v>
      </c>
      <c r="Q146" s="419">
        <v>1296</v>
      </c>
      <c r="R146" s="420">
        <v>37.75</v>
      </c>
      <c r="S146" s="159">
        <v>111</v>
      </c>
      <c r="T146" s="107">
        <v>10</v>
      </c>
      <c r="U146" s="60">
        <f>F146*AA146/1000</f>
        <v>5.0333333333333332</v>
      </c>
      <c r="V146" s="61" t="e">
        <f>IF((T146*#REF!/#REF!)&gt;#REF!,"too many rows!",T146*#REF!/#REF!)</f>
        <v>#REF!</v>
      </c>
      <c r="W146" s="47">
        <v>50</v>
      </c>
      <c r="X146" s="47">
        <v>50</v>
      </c>
      <c r="Y146" s="47">
        <v>5</v>
      </c>
      <c r="Z146" s="47">
        <v>1</v>
      </c>
      <c r="AA146" s="50">
        <f t="shared" si="41"/>
        <v>629.16666666666663</v>
      </c>
      <c r="AB146" s="50">
        <f t="shared" si="41"/>
        <v>125.83333333333334</v>
      </c>
      <c r="AC146" s="50"/>
      <c r="AD146" s="50"/>
      <c r="AE146" s="79">
        <f t="shared" si="42"/>
        <v>723.54166666666652</v>
      </c>
      <c r="AF146" s="50">
        <f t="shared" si="43"/>
        <v>144.70833333333334</v>
      </c>
      <c r="AG146" s="80" t="str">
        <f t="shared" si="38"/>
        <v>ok</v>
      </c>
      <c r="AH146" s="121">
        <v>41792</v>
      </c>
      <c r="AI146" s="231">
        <f t="shared" si="44"/>
        <v>41806</v>
      </c>
      <c r="AJ146" s="231">
        <v>41825</v>
      </c>
      <c r="AK146" s="129">
        <v>150</v>
      </c>
      <c r="AL146" s="231">
        <v>41837</v>
      </c>
      <c r="AM146" s="129">
        <v>597</v>
      </c>
      <c r="AN146" s="129"/>
      <c r="AO146" s="129"/>
      <c r="AP146" s="231">
        <v>41859</v>
      </c>
      <c r="AQ146" s="455"/>
      <c r="AR146" s="455"/>
      <c r="AS146" s="231">
        <v>41988</v>
      </c>
      <c r="AT146" s="231">
        <v>41915</v>
      </c>
      <c r="AU146" s="455"/>
      <c r="AV146" s="455"/>
      <c r="AW146" s="231">
        <v>42055</v>
      </c>
      <c r="AX146" s="288">
        <v>42067</v>
      </c>
      <c r="AY146" s="68">
        <f t="shared" si="45"/>
        <v>263</v>
      </c>
    </row>
    <row r="147" spans="1:51" s="71" customFormat="1" ht="12.75" hidden="1" x14ac:dyDescent="0.25">
      <c r="A147" s="70">
        <v>8</v>
      </c>
      <c r="B147" s="70" t="s">
        <v>55</v>
      </c>
      <c r="C147" s="70" t="s">
        <v>375</v>
      </c>
      <c r="D147" s="70"/>
      <c r="E147" s="234">
        <v>3</v>
      </c>
      <c r="F147" s="50">
        <v>8</v>
      </c>
      <c r="G147" s="51"/>
      <c r="H147" s="52">
        <v>42064</v>
      </c>
      <c r="I147" s="156">
        <v>41746</v>
      </c>
      <c r="J147" s="157">
        <v>120471</v>
      </c>
      <c r="K147" s="106">
        <v>41676</v>
      </c>
      <c r="L147" s="158" t="s">
        <v>261</v>
      </c>
      <c r="M147" s="158"/>
      <c r="N147" s="158" t="s">
        <v>376</v>
      </c>
      <c r="O147" s="302"/>
      <c r="P147" s="419">
        <v>40</v>
      </c>
      <c r="Q147" s="419">
        <v>1296</v>
      </c>
      <c r="R147" s="420">
        <v>37.75</v>
      </c>
      <c r="S147" s="159">
        <v>111</v>
      </c>
      <c r="T147" s="107">
        <v>4</v>
      </c>
      <c r="U147" s="60">
        <f>F147*AA147/1000</f>
        <v>2.0133333333333332</v>
      </c>
      <c r="V147" s="61" t="e">
        <f>IF((T147*#REF!/#REF!)&gt;#REF!,"too many rows!",T147*#REF!/#REF!)</f>
        <v>#REF!</v>
      </c>
      <c r="W147" s="47">
        <v>50</v>
      </c>
      <c r="X147" s="47">
        <v>50</v>
      </c>
      <c r="Y147" s="47">
        <v>5</v>
      </c>
      <c r="Z147" s="47">
        <v>1</v>
      </c>
      <c r="AA147" s="50">
        <f t="shared" si="41"/>
        <v>251.66666666666666</v>
      </c>
      <c r="AB147" s="50">
        <f t="shared" si="41"/>
        <v>50.333333333333336</v>
      </c>
      <c r="AC147" s="50"/>
      <c r="AD147" s="50"/>
      <c r="AE147" s="79">
        <f t="shared" si="42"/>
        <v>289.41666666666663</v>
      </c>
      <c r="AF147" s="50">
        <f t="shared" si="43"/>
        <v>57.883333333333333</v>
      </c>
      <c r="AG147" s="80" t="str">
        <f t="shared" si="38"/>
        <v>ok</v>
      </c>
      <c r="AH147" s="121">
        <v>41792</v>
      </c>
      <c r="AI147" s="231">
        <f t="shared" si="44"/>
        <v>41806</v>
      </c>
      <c r="AJ147" s="231">
        <v>41825</v>
      </c>
      <c r="AK147" s="129">
        <v>60</v>
      </c>
      <c r="AL147" s="231">
        <v>41837</v>
      </c>
      <c r="AM147" s="129">
        <v>237</v>
      </c>
      <c r="AN147" s="129"/>
      <c r="AO147" s="129"/>
      <c r="AP147" s="231">
        <v>41859</v>
      </c>
      <c r="AQ147" s="455"/>
      <c r="AR147" s="455"/>
      <c r="AS147" s="231">
        <v>41988</v>
      </c>
      <c r="AT147" s="231">
        <v>41922</v>
      </c>
      <c r="AU147" s="455"/>
      <c r="AV147" s="455"/>
      <c r="AW147" s="231">
        <v>42055</v>
      </c>
      <c r="AX147" s="288">
        <v>42067</v>
      </c>
      <c r="AY147" s="68">
        <f t="shared" si="45"/>
        <v>263</v>
      </c>
    </row>
    <row r="148" spans="1:51" s="45" customFormat="1" ht="12.75" hidden="1" x14ac:dyDescent="0.25">
      <c r="A148" s="148">
        <v>8</v>
      </c>
      <c r="B148" s="148" t="s">
        <v>47</v>
      </c>
      <c r="C148" s="148" t="s">
        <v>113</v>
      </c>
      <c r="D148" s="160" t="s">
        <v>378</v>
      </c>
      <c r="E148" s="233">
        <v>41</v>
      </c>
      <c r="F148" s="85">
        <v>10</v>
      </c>
      <c r="G148" s="86"/>
      <c r="H148" s="161">
        <v>41944</v>
      </c>
      <c r="I148" s="149">
        <v>41304</v>
      </c>
      <c r="J148" s="138">
        <v>119483</v>
      </c>
      <c r="K148" s="152">
        <v>41793</v>
      </c>
      <c r="L148" s="134" t="s">
        <v>115</v>
      </c>
      <c r="M148" s="134"/>
      <c r="N148" s="134" t="s">
        <v>78</v>
      </c>
      <c r="O148" s="297"/>
      <c r="P148" s="453">
        <v>60</v>
      </c>
      <c r="Q148" s="453">
        <v>1944</v>
      </c>
      <c r="R148" s="454">
        <v>37.75</v>
      </c>
      <c r="S148" s="162">
        <v>112</v>
      </c>
      <c r="T148" s="93">
        <v>56</v>
      </c>
      <c r="U148" s="143">
        <f t="shared" si="40"/>
        <v>35.233333333333327</v>
      </c>
      <c r="V148" s="144" t="e">
        <f>IF((T148*#REF!/#REF!)&gt;#REF!,"too many rows!",T148*#REF!/#REF!)</f>
        <v>#REF!</v>
      </c>
      <c r="W148" s="82">
        <v>50</v>
      </c>
      <c r="X148" s="82">
        <v>50</v>
      </c>
      <c r="Y148" s="82">
        <v>5</v>
      </c>
      <c r="Z148" s="82">
        <v>1</v>
      </c>
      <c r="AA148" s="85">
        <f t="shared" si="41"/>
        <v>3523.333333333333</v>
      </c>
      <c r="AB148" s="85">
        <f t="shared" si="41"/>
        <v>704.66666666666674</v>
      </c>
      <c r="AC148" s="85"/>
      <c r="AD148" s="85"/>
      <c r="AE148" s="115">
        <f t="shared" si="42"/>
        <v>4051.8333333333326</v>
      </c>
      <c r="AF148" s="85">
        <f t="shared" si="43"/>
        <v>810.36666666666667</v>
      </c>
      <c r="AG148" s="80" t="str">
        <f t="shared" si="38"/>
        <v>Check!</v>
      </c>
      <c r="AH148" s="98">
        <v>41731</v>
      </c>
      <c r="AI148" s="224">
        <f t="shared" si="44"/>
        <v>41745</v>
      </c>
      <c r="AJ148" s="224">
        <v>41775</v>
      </c>
      <c r="AK148" s="163">
        <f>56*15</f>
        <v>840</v>
      </c>
      <c r="AL148" s="224">
        <v>41788</v>
      </c>
      <c r="AM148" s="163">
        <v>3360</v>
      </c>
      <c r="AN148" s="163"/>
      <c r="AO148" s="163"/>
      <c r="AP148" s="224">
        <v>41827</v>
      </c>
      <c r="AQ148" s="224"/>
      <c r="AR148" s="224"/>
      <c r="AS148" s="224">
        <v>41913</v>
      </c>
      <c r="AT148" s="224">
        <v>41900</v>
      </c>
      <c r="AU148" s="224"/>
      <c r="AV148" s="224"/>
      <c r="AW148" s="224">
        <v>41990</v>
      </c>
      <c r="AX148" s="288">
        <v>42018</v>
      </c>
      <c r="AY148" s="102">
        <f t="shared" si="45"/>
        <v>259</v>
      </c>
    </row>
    <row r="149" spans="1:51" s="45" customFormat="1" ht="12.75" hidden="1" x14ac:dyDescent="0.25">
      <c r="A149" s="148">
        <v>8</v>
      </c>
      <c r="B149" s="148" t="s">
        <v>47</v>
      </c>
      <c r="C149" s="148" t="s">
        <v>379</v>
      </c>
      <c r="D149" s="148"/>
      <c r="E149" s="233">
        <v>1</v>
      </c>
      <c r="F149" s="85">
        <v>7.5</v>
      </c>
      <c r="G149" s="86"/>
      <c r="H149" s="161">
        <v>41944</v>
      </c>
      <c r="I149" s="149">
        <v>41675</v>
      </c>
      <c r="J149" s="138">
        <v>119514</v>
      </c>
      <c r="K149" s="164">
        <v>41674</v>
      </c>
      <c r="L149" s="134" t="s">
        <v>380</v>
      </c>
      <c r="M149" s="134"/>
      <c r="N149" s="134" t="s">
        <v>381</v>
      </c>
      <c r="O149" s="297"/>
      <c r="P149" s="453">
        <v>60</v>
      </c>
      <c r="Q149" s="453">
        <v>1944</v>
      </c>
      <c r="R149" s="454">
        <v>37.75</v>
      </c>
      <c r="S149" s="162">
        <v>112</v>
      </c>
      <c r="T149" s="93">
        <v>2</v>
      </c>
      <c r="U149" s="143">
        <f t="shared" ref="U149:U155" si="46">F149*AA149/1000</f>
        <v>0.94374999999999998</v>
      </c>
      <c r="V149" s="144" t="e">
        <f>IF((T149*#REF!/#REF!)&gt;#REF!,"too many rows!",T149*#REF!/#REF!)</f>
        <v>#REF!</v>
      </c>
      <c r="W149" s="82">
        <v>50</v>
      </c>
      <c r="X149" s="82">
        <v>50</v>
      </c>
      <c r="Y149" s="82">
        <v>5</v>
      </c>
      <c r="Z149" s="82">
        <v>1</v>
      </c>
      <c r="AA149" s="85">
        <f t="shared" ref="AA149:AB155" si="47">(37.75*100)/W149*Y149/($Z149+$Y149)*$T149</f>
        <v>125.83333333333333</v>
      </c>
      <c r="AB149" s="85">
        <f t="shared" si="47"/>
        <v>25.166666666666668</v>
      </c>
      <c r="AC149" s="85"/>
      <c r="AD149" s="85"/>
      <c r="AE149" s="115">
        <f t="shared" si="42"/>
        <v>144.70833333333331</v>
      </c>
      <c r="AF149" s="85">
        <f t="shared" si="43"/>
        <v>28.941666666666666</v>
      </c>
      <c r="AG149" s="80" t="str">
        <f t="shared" si="38"/>
        <v>Check!</v>
      </c>
      <c r="AH149" s="98">
        <v>41731</v>
      </c>
      <c r="AI149" s="224">
        <f t="shared" si="44"/>
        <v>41745</v>
      </c>
      <c r="AJ149" s="224">
        <v>41775</v>
      </c>
      <c r="AK149" s="163">
        <v>30</v>
      </c>
      <c r="AL149" s="224">
        <v>41788</v>
      </c>
      <c r="AM149" s="163">
        <v>120</v>
      </c>
      <c r="AN149" s="163"/>
      <c r="AO149" s="163"/>
      <c r="AP149" s="224">
        <v>41827</v>
      </c>
      <c r="AQ149" s="224"/>
      <c r="AR149" s="224"/>
      <c r="AS149" s="224">
        <v>41913</v>
      </c>
      <c r="AT149" s="224">
        <v>41892</v>
      </c>
      <c r="AU149" s="224"/>
      <c r="AV149" s="224"/>
      <c r="AW149" s="224">
        <v>41990</v>
      </c>
      <c r="AX149" s="288">
        <v>42018</v>
      </c>
      <c r="AY149" s="102">
        <f t="shared" si="45"/>
        <v>259</v>
      </c>
    </row>
    <row r="150" spans="1:51" s="45" customFormat="1" ht="12.75" hidden="1" x14ac:dyDescent="0.25">
      <c r="A150" s="148">
        <v>8</v>
      </c>
      <c r="B150" s="148" t="s">
        <v>47</v>
      </c>
      <c r="C150" s="148" t="s">
        <v>458</v>
      </c>
      <c r="D150" s="148"/>
      <c r="E150" s="233">
        <v>1</v>
      </c>
      <c r="F150" s="85">
        <v>7.5</v>
      </c>
      <c r="G150" s="86"/>
      <c r="H150" s="161">
        <v>41944</v>
      </c>
      <c r="I150" s="149">
        <v>41675</v>
      </c>
      <c r="J150" s="138">
        <v>119515</v>
      </c>
      <c r="K150" s="164">
        <v>41674</v>
      </c>
      <c r="L150" s="134" t="s">
        <v>382</v>
      </c>
      <c r="M150" s="134"/>
      <c r="N150" s="134" t="s">
        <v>381</v>
      </c>
      <c r="O150" s="297"/>
      <c r="P150" s="453">
        <v>60</v>
      </c>
      <c r="Q150" s="453">
        <v>1944</v>
      </c>
      <c r="R150" s="454">
        <v>37.75</v>
      </c>
      <c r="S150" s="162">
        <v>112</v>
      </c>
      <c r="T150" s="93">
        <v>2</v>
      </c>
      <c r="U150" s="143">
        <f t="shared" si="46"/>
        <v>0.94374999999999998</v>
      </c>
      <c r="V150" s="144" t="e">
        <f>IF((T150*#REF!/#REF!)&gt;#REF!,"too many rows!",T150*#REF!/#REF!)</f>
        <v>#REF!</v>
      </c>
      <c r="W150" s="82">
        <v>50</v>
      </c>
      <c r="X150" s="82">
        <v>50</v>
      </c>
      <c r="Y150" s="82">
        <v>5</v>
      </c>
      <c r="Z150" s="82">
        <v>1</v>
      </c>
      <c r="AA150" s="85">
        <f t="shared" si="47"/>
        <v>125.83333333333333</v>
      </c>
      <c r="AB150" s="85">
        <f t="shared" si="47"/>
        <v>25.166666666666668</v>
      </c>
      <c r="AC150" s="85"/>
      <c r="AD150" s="85"/>
      <c r="AE150" s="115">
        <f t="shared" si="42"/>
        <v>144.70833333333331</v>
      </c>
      <c r="AF150" s="85">
        <f t="shared" si="43"/>
        <v>28.941666666666666</v>
      </c>
      <c r="AG150" s="80" t="str">
        <f t="shared" si="38"/>
        <v>Check!</v>
      </c>
      <c r="AH150" s="98">
        <v>41731</v>
      </c>
      <c r="AI150" s="224">
        <f t="shared" si="44"/>
        <v>41745</v>
      </c>
      <c r="AJ150" s="224">
        <v>41775</v>
      </c>
      <c r="AK150" s="163">
        <v>30</v>
      </c>
      <c r="AL150" s="224">
        <v>41788</v>
      </c>
      <c r="AM150" s="163">
        <v>120</v>
      </c>
      <c r="AN150" s="163"/>
      <c r="AO150" s="163"/>
      <c r="AP150" s="224">
        <v>41827</v>
      </c>
      <c r="AQ150" s="224"/>
      <c r="AR150" s="224"/>
      <c r="AS150" s="224">
        <v>41913</v>
      </c>
      <c r="AT150" s="224">
        <v>41883</v>
      </c>
      <c r="AU150" s="224"/>
      <c r="AV150" s="224"/>
      <c r="AW150" s="224">
        <v>41990</v>
      </c>
      <c r="AX150" s="288">
        <v>42018</v>
      </c>
      <c r="AY150" s="102">
        <f t="shared" si="45"/>
        <v>259</v>
      </c>
    </row>
    <row r="151" spans="1:51" s="71" customFormat="1" ht="12.75" hidden="1" x14ac:dyDescent="0.25">
      <c r="A151" s="70">
        <v>8</v>
      </c>
      <c r="B151" s="70" t="s">
        <v>47</v>
      </c>
      <c r="C151" s="70" t="s">
        <v>511</v>
      </c>
      <c r="D151" s="70"/>
      <c r="E151" s="234">
        <v>58</v>
      </c>
      <c r="F151" s="50">
        <v>25</v>
      </c>
      <c r="G151" s="51"/>
      <c r="H151" s="235">
        <v>42217</v>
      </c>
      <c r="I151" s="156">
        <v>41894</v>
      </c>
      <c r="J151" s="157">
        <v>121821</v>
      </c>
      <c r="K151" s="156">
        <v>41946</v>
      </c>
      <c r="L151" s="158" t="s">
        <v>512</v>
      </c>
      <c r="M151" s="158"/>
      <c r="N151" s="158" t="s">
        <v>513</v>
      </c>
      <c r="O151" s="302"/>
      <c r="P151" s="419">
        <v>60</v>
      </c>
      <c r="Q151" s="419">
        <v>1944</v>
      </c>
      <c r="R151" s="420">
        <v>37.75</v>
      </c>
      <c r="S151" s="159">
        <v>113</v>
      </c>
      <c r="T151" s="107">
        <v>32</v>
      </c>
      <c r="U151" s="60">
        <f t="shared" si="46"/>
        <v>50.333333333333329</v>
      </c>
      <c r="V151" s="61" t="e">
        <f>IF((T151*#REF!/#REF!)&gt;#REF!,"too many rows!",T151*#REF!/#REF!)</f>
        <v>#REF!</v>
      </c>
      <c r="W151" s="47">
        <v>50</v>
      </c>
      <c r="X151" s="47">
        <v>50</v>
      </c>
      <c r="Y151" s="47">
        <v>5</v>
      </c>
      <c r="Z151" s="47">
        <v>1</v>
      </c>
      <c r="AA151" s="50">
        <f t="shared" si="47"/>
        <v>2013.3333333333333</v>
      </c>
      <c r="AB151" s="50">
        <f t="shared" si="47"/>
        <v>402.66666666666669</v>
      </c>
      <c r="AC151" s="50"/>
      <c r="AD151" s="50"/>
      <c r="AE151" s="79">
        <f t="shared" si="42"/>
        <v>2315.333333333333</v>
      </c>
      <c r="AF151" s="50">
        <f t="shared" si="43"/>
        <v>463.06666666666666</v>
      </c>
      <c r="AG151" s="80" t="str">
        <f t="shared" si="38"/>
        <v>ok</v>
      </c>
      <c r="AH151" s="121">
        <v>41946</v>
      </c>
      <c r="AI151" s="231">
        <v>41961</v>
      </c>
      <c r="AJ151" s="231">
        <v>42003</v>
      </c>
      <c r="AK151" s="129">
        <v>480</v>
      </c>
      <c r="AL151" s="231">
        <v>42009</v>
      </c>
      <c r="AM151" s="129">
        <v>1920</v>
      </c>
      <c r="AN151" s="129"/>
      <c r="AO151" s="129"/>
      <c r="AP151" s="245">
        <v>42042</v>
      </c>
      <c r="AQ151" s="245"/>
      <c r="AR151" s="245"/>
      <c r="AS151" s="231">
        <v>42129</v>
      </c>
      <c r="AT151" s="231">
        <v>42104</v>
      </c>
      <c r="AU151" s="455"/>
      <c r="AV151" s="455"/>
      <c r="AW151" s="231">
        <v>42193</v>
      </c>
      <c r="AX151" s="288">
        <v>42213</v>
      </c>
      <c r="AY151" s="68">
        <f t="shared" si="45"/>
        <v>247</v>
      </c>
    </row>
    <row r="152" spans="1:51" s="71" customFormat="1" ht="12.75" hidden="1" x14ac:dyDescent="0.25">
      <c r="A152" s="70">
        <v>8</v>
      </c>
      <c r="B152" s="70" t="s">
        <v>47</v>
      </c>
      <c r="C152" s="70" t="s">
        <v>467</v>
      </c>
      <c r="D152" s="70"/>
      <c r="E152" s="234">
        <v>20</v>
      </c>
      <c r="F152" s="50">
        <v>13</v>
      </c>
      <c r="G152" s="51"/>
      <c r="H152" s="235">
        <v>42217</v>
      </c>
      <c r="I152" s="156">
        <v>41894</v>
      </c>
      <c r="J152" s="157">
        <v>121829</v>
      </c>
      <c r="K152" s="237">
        <v>41946</v>
      </c>
      <c r="L152" s="158" t="s">
        <v>340</v>
      </c>
      <c r="M152" s="158"/>
      <c r="N152" s="158" t="s">
        <v>341</v>
      </c>
      <c r="O152" s="302"/>
      <c r="P152" s="419">
        <v>60</v>
      </c>
      <c r="Q152" s="419">
        <v>1944</v>
      </c>
      <c r="R152" s="420">
        <v>37.75</v>
      </c>
      <c r="S152" s="159">
        <v>113</v>
      </c>
      <c r="T152" s="107">
        <v>22</v>
      </c>
      <c r="U152" s="60">
        <f t="shared" si="46"/>
        <v>17.994166666666665</v>
      </c>
      <c r="V152" s="61" t="e">
        <f>IF((T152*#REF!/#REF!)&gt;#REF!,"too many rows!",T152*#REF!/#REF!)</f>
        <v>#REF!</v>
      </c>
      <c r="W152" s="47">
        <v>50</v>
      </c>
      <c r="X152" s="47">
        <v>50</v>
      </c>
      <c r="Y152" s="47">
        <v>5</v>
      </c>
      <c r="Z152" s="47">
        <v>1</v>
      </c>
      <c r="AA152" s="50">
        <f t="shared" si="47"/>
        <v>1384.1666666666665</v>
      </c>
      <c r="AB152" s="50">
        <f t="shared" si="47"/>
        <v>276.83333333333337</v>
      </c>
      <c r="AC152" s="50"/>
      <c r="AD152" s="50"/>
      <c r="AE152" s="79">
        <f t="shared" si="42"/>
        <v>1591.7916666666663</v>
      </c>
      <c r="AF152" s="50">
        <f t="shared" si="43"/>
        <v>318.35833333333335</v>
      </c>
      <c r="AG152" s="80" t="str">
        <f t="shared" si="38"/>
        <v>ok</v>
      </c>
      <c r="AH152" s="121">
        <v>41946</v>
      </c>
      <c r="AI152" s="231">
        <v>41961</v>
      </c>
      <c r="AJ152" s="231">
        <v>42003</v>
      </c>
      <c r="AK152" s="129">
        <v>330</v>
      </c>
      <c r="AL152" s="231">
        <v>42009</v>
      </c>
      <c r="AM152" s="129">
        <v>1320</v>
      </c>
      <c r="AN152" s="129"/>
      <c r="AO152" s="129"/>
      <c r="AP152" s="245">
        <v>42046</v>
      </c>
      <c r="AQ152" s="245"/>
      <c r="AR152" s="245"/>
      <c r="AS152" s="231">
        <v>42129</v>
      </c>
      <c r="AT152" s="231">
        <v>42122</v>
      </c>
      <c r="AU152" s="455"/>
      <c r="AV152" s="455"/>
      <c r="AW152" s="231">
        <v>42200</v>
      </c>
      <c r="AX152" s="288">
        <v>42213</v>
      </c>
      <c r="AY152" s="68">
        <f t="shared" si="45"/>
        <v>254</v>
      </c>
    </row>
    <row r="153" spans="1:51" s="71" customFormat="1" ht="12.75" hidden="1" x14ac:dyDescent="0.25">
      <c r="A153" s="70">
        <v>8</v>
      </c>
      <c r="B153" s="70" t="s">
        <v>47</v>
      </c>
      <c r="C153" s="70" t="s">
        <v>514</v>
      </c>
      <c r="D153" s="70"/>
      <c r="E153" s="234">
        <v>1.1000000000000001</v>
      </c>
      <c r="F153" s="50">
        <v>8</v>
      </c>
      <c r="G153" s="51"/>
      <c r="H153" s="235">
        <v>42217</v>
      </c>
      <c r="I153" s="156">
        <v>41894</v>
      </c>
      <c r="J153" s="157">
        <v>121822</v>
      </c>
      <c r="K153" s="237">
        <v>41946</v>
      </c>
      <c r="L153" s="158" t="s">
        <v>517</v>
      </c>
      <c r="M153" s="158"/>
      <c r="N153" s="158" t="s">
        <v>518</v>
      </c>
      <c r="O153" s="302"/>
      <c r="P153" s="419">
        <v>60</v>
      </c>
      <c r="Q153" s="419">
        <v>1944</v>
      </c>
      <c r="R153" s="420">
        <v>37.75</v>
      </c>
      <c r="S153" s="159">
        <v>113</v>
      </c>
      <c r="T153" s="107">
        <v>2</v>
      </c>
      <c r="U153" s="60">
        <f t="shared" si="46"/>
        <v>1.0066666666666666</v>
      </c>
      <c r="V153" s="61" t="e">
        <f>IF((T153*#REF!/#REF!)&gt;#REF!,"too many rows!",T153*#REF!/#REF!)</f>
        <v>#REF!</v>
      </c>
      <c r="W153" s="47">
        <v>50</v>
      </c>
      <c r="X153" s="47">
        <v>50</v>
      </c>
      <c r="Y153" s="47">
        <v>5</v>
      </c>
      <c r="Z153" s="47">
        <v>1</v>
      </c>
      <c r="AA153" s="50">
        <f t="shared" si="47"/>
        <v>125.83333333333333</v>
      </c>
      <c r="AB153" s="50">
        <f t="shared" si="47"/>
        <v>25.166666666666668</v>
      </c>
      <c r="AC153" s="50"/>
      <c r="AD153" s="50"/>
      <c r="AE153" s="79">
        <f t="shared" si="42"/>
        <v>144.70833333333331</v>
      </c>
      <c r="AF153" s="50">
        <f t="shared" si="43"/>
        <v>28.941666666666666</v>
      </c>
      <c r="AG153" s="80" t="str">
        <f t="shared" si="38"/>
        <v>ok</v>
      </c>
      <c r="AH153" s="121">
        <v>41946</v>
      </c>
      <c r="AI153" s="231">
        <v>41961</v>
      </c>
      <c r="AJ153" s="231">
        <v>42003</v>
      </c>
      <c r="AK153" s="129">
        <v>30</v>
      </c>
      <c r="AL153" s="231">
        <v>42009</v>
      </c>
      <c r="AM153" s="129">
        <v>120</v>
      </c>
      <c r="AN153" s="129"/>
      <c r="AO153" s="129"/>
      <c r="AP153" s="245">
        <v>42051</v>
      </c>
      <c r="AQ153" s="245"/>
      <c r="AR153" s="245"/>
      <c r="AS153" s="231">
        <v>42129</v>
      </c>
      <c r="AT153" s="231">
        <v>42121</v>
      </c>
      <c r="AU153" s="455"/>
      <c r="AV153" s="455"/>
      <c r="AW153" s="231">
        <v>42199</v>
      </c>
      <c r="AX153" s="288">
        <v>42213</v>
      </c>
      <c r="AY153" s="68">
        <f t="shared" si="45"/>
        <v>253</v>
      </c>
    </row>
    <row r="154" spans="1:51" s="71" customFormat="1" ht="12.75" hidden="1" x14ac:dyDescent="0.25">
      <c r="A154" s="70">
        <v>8</v>
      </c>
      <c r="B154" s="70" t="s">
        <v>47</v>
      </c>
      <c r="C154" s="70" t="s">
        <v>515</v>
      </c>
      <c r="D154" s="70"/>
      <c r="E154" s="234">
        <v>1.1000000000000001</v>
      </c>
      <c r="F154" s="50">
        <v>8</v>
      </c>
      <c r="G154" s="51"/>
      <c r="H154" s="235">
        <v>42217</v>
      </c>
      <c r="I154" s="156">
        <v>41894</v>
      </c>
      <c r="J154" s="157">
        <v>121823</v>
      </c>
      <c r="K154" s="237">
        <v>41946</v>
      </c>
      <c r="L154" s="158" t="s">
        <v>519</v>
      </c>
      <c r="M154" s="158"/>
      <c r="N154" s="158" t="s">
        <v>520</v>
      </c>
      <c r="O154" s="302"/>
      <c r="P154" s="419">
        <v>60</v>
      </c>
      <c r="Q154" s="419">
        <v>1944</v>
      </c>
      <c r="R154" s="420">
        <v>37.75</v>
      </c>
      <c r="S154" s="159">
        <v>113</v>
      </c>
      <c r="T154" s="107">
        <v>2</v>
      </c>
      <c r="U154" s="60">
        <f t="shared" si="46"/>
        <v>1.0066666666666666</v>
      </c>
      <c r="V154" s="61" t="e">
        <f>IF((T154*#REF!/#REF!)&gt;#REF!,"too many rows!",T154*#REF!/#REF!)</f>
        <v>#REF!</v>
      </c>
      <c r="W154" s="47">
        <v>50</v>
      </c>
      <c r="X154" s="47">
        <v>50</v>
      </c>
      <c r="Y154" s="47">
        <v>5</v>
      </c>
      <c r="Z154" s="47">
        <v>1</v>
      </c>
      <c r="AA154" s="50">
        <f t="shared" si="47"/>
        <v>125.83333333333333</v>
      </c>
      <c r="AB154" s="50">
        <f t="shared" si="47"/>
        <v>25.166666666666668</v>
      </c>
      <c r="AC154" s="50"/>
      <c r="AD154" s="50"/>
      <c r="AE154" s="79">
        <f t="shared" si="42"/>
        <v>144.70833333333331</v>
      </c>
      <c r="AF154" s="50">
        <f t="shared" si="43"/>
        <v>28.941666666666666</v>
      </c>
      <c r="AG154" s="80" t="str">
        <f t="shared" si="38"/>
        <v>ok</v>
      </c>
      <c r="AH154" s="121">
        <v>41946</v>
      </c>
      <c r="AI154" s="231">
        <v>41961</v>
      </c>
      <c r="AJ154" s="231">
        <v>42003</v>
      </c>
      <c r="AK154" s="129">
        <v>30</v>
      </c>
      <c r="AL154" s="231">
        <v>42009</v>
      </c>
      <c r="AM154" s="129">
        <v>120</v>
      </c>
      <c r="AN154" s="129"/>
      <c r="AO154" s="129"/>
      <c r="AP154" s="245">
        <v>42051</v>
      </c>
      <c r="AQ154" s="245"/>
      <c r="AR154" s="245"/>
      <c r="AS154" s="231">
        <v>42129</v>
      </c>
      <c r="AT154" s="231">
        <v>42126</v>
      </c>
      <c r="AU154" s="455"/>
      <c r="AV154" s="455"/>
      <c r="AW154" s="231">
        <v>42199</v>
      </c>
      <c r="AX154" s="288">
        <v>42213</v>
      </c>
      <c r="AY154" s="68">
        <f t="shared" si="45"/>
        <v>253</v>
      </c>
    </row>
    <row r="155" spans="1:51" s="71" customFormat="1" ht="12.75" hidden="1" x14ac:dyDescent="0.25">
      <c r="A155" s="70">
        <v>8</v>
      </c>
      <c r="B155" s="70" t="s">
        <v>47</v>
      </c>
      <c r="C155" s="70" t="s">
        <v>516</v>
      </c>
      <c r="D155" s="70"/>
      <c r="E155" s="234">
        <v>1.1000000000000001</v>
      </c>
      <c r="F155" s="50">
        <v>8</v>
      </c>
      <c r="G155" s="51"/>
      <c r="H155" s="235">
        <v>42217</v>
      </c>
      <c r="I155" s="156">
        <v>41894</v>
      </c>
      <c r="J155" s="157">
        <v>121824</v>
      </c>
      <c r="K155" s="237">
        <v>41946</v>
      </c>
      <c r="L155" s="158" t="s">
        <v>521</v>
      </c>
      <c r="M155" s="158"/>
      <c r="N155" s="158" t="s">
        <v>518</v>
      </c>
      <c r="O155" s="302"/>
      <c r="P155" s="419">
        <v>60</v>
      </c>
      <c r="Q155" s="419">
        <v>1944</v>
      </c>
      <c r="R155" s="420">
        <v>37.75</v>
      </c>
      <c r="S155" s="159">
        <v>113</v>
      </c>
      <c r="T155" s="107">
        <v>2</v>
      </c>
      <c r="U155" s="60">
        <f t="shared" si="46"/>
        <v>1.0066666666666666</v>
      </c>
      <c r="V155" s="61" t="e">
        <f>IF((T155*#REF!/#REF!)&gt;#REF!,"too many rows!",T155*#REF!/#REF!)</f>
        <v>#REF!</v>
      </c>
      <c r="W155" s="47">
        <v>50</v>
      </c>
      <c r="X155" s="47">
        <v>50</v>
      </c>
      <c r="Y155" s="47">
        <v>5</v>
      </c>
      <c r="Z155" s="47">
        <v>1</v>
      </c>
      <c r="AA155" s="50">
        <f t="shared" si="47"/>
        <v>125.83333333333333</v>
      </c>
      <c r="AB155" s="50">
        <f t="shared" si="47"/>
        <v>25.166666666666668</v>
      </c>
      <c r="AC155" s="50"/>
      <c r="AD155" s="50"/>
      <c r="AE155" s="79">
        <f t="shared" si="42"/>
        <v>144.70833333333331</v>
      </c>
      <c r="AF155" s="50">
        <f t="shared" si="43"/>
        <v>28.941666666666666</v>
      </c>
      <c r="AG155" s="80" t="str">
        <f t="shared" si="38"/>
        <v>ok</v>
      </c>
      <c r="AH155" s="121">
        <v>41946</v>
      </c>
      <c r="AI155" s="231">
        <v>41961</v>
      </c>
      <c r="AJ155" s="231">
        <v>42003</v>
      </c>
      <c r="AK155" s="129">
        <v>30</v>
      </c>
      <c r="AL155" s="231">
        <v>42009</v>
      </c>
      <c r="AM155" s="129">
        <v>120</v>
      </c>
      <c r="AN155" s="129"/>
      <c r="AO155" s="129"/>
      <c r="AP155" s="245">
        <v>42051</v>
      </c>
      <c r="AQ155" s="245"/>
      <c r="AR155" s="245"/>
      <c r="AS155" s="231">
        <v>42129</v>
      </c>
      <c r="AT155" s="231">
        <v>42126</v>
      </c>
      <c r="AU155" s="455"/>
      <c r="AV155" s="455"/>
      <c r="AW155" s="231">
        <v>42199</v>
      </c>
      <c r="AX155" s="288">
        <v>42213</v>
      </c>
      <c r="AY155" s="68">
        <f t="shared" si="45"/>
        <v>253</v>
      </c>
    </row>
    <row r="156" spans="1:51" s="45" customFormat="1" ht="12.75" hidden="1" x14ac:dyDescent="0.25">
      <c r="A156" s="82">
        <v>8</v>
      </c>
      <c r="B156" s="82" t="s">
        <v>55</v>
      </c>
      <c r="C156" s="82" t="s">
        <v>383</v>
      </c>
      <c r="D156" s="165"/>
      <c r="E156" s="233">
        <v>1</v>
      </c>
      <c r="F156" s="85">
        <v>4</v>
      </c>
      <c r="G156" s="86"/>
      <c r="H156" s="87">
        <v>42095</v>
      </c>
      <c r="I156" s="151">
        <v>41746</v>
      </c>
      <c r="J156" s="89">
        <v>120468</v>
      </c>
      <c r="K156" s="164">
        <v>41676</v>
      </c>
      <c r="L156" s="91" t="s">
        <v>384</v>
      </c>
      <c r="M156" s="91"/>
      <c r="N156" s="91" t="s">
        <v>385</v>
      </c>
      <c r="O156" s="296"/>
      <c r="P156" s="453">
        <v>60</v>
      </c>
      <c r="Q156" s="453">
        <v>1944</v>
      </c>
      <c r="R156" s="454">
        <v>37.75</v>
      </c>
      <c r="S156" s="92">
        <v>114</v>
      </c>
      <c r="T156" s="93">
        <v>6</v>
      </c>
      <c r="U156" s="143">
        <f t="shared" si="40"/>
        <v>0.90600000000000003</v>
      </c>
      <c r="V156" s="144" t="e">
        <f>IF((T156*#REF!/#REF!)&gt;#REF!,"too many rows!",T156*#REF!/#REF!)</f>
        <v>#REF!</v>
      </c>
      <c r="W156" s="82">
        <v>50</v>
      </c>
      <c r="X156" s="82">
        <v>50</v>
      </c>
      <c r="Y156" s="166">
        <v>1</v>
      </c>
      <c r="Z156" s="166">
        <v>1</v>
      </c>
      <c r="AA156" s="85">
        <f t="shared" si="41"/>
        <v>226.5</v>
      </c>
      <c r="AB156" s="85">
        <f t="shared" si="41"/>
        <v>226.5</v>
      </c>
      <c r="AC156" s="85"/>
      <c r="AD156" s="85"/>
      <c r="AE156" s="115">
        <f t="shared" si="42"/>
        <v>260.47499999999997</v>
      </c>
      <c r="AF156" s="85">
        <f t="shared" si="43"/>
        <v>260.47499999999997</v>
      </c>
      <c r="AG156" s="80" t="str">
        <f t="shared" si="38"/>
        <v>ok</v>
      </c>
      <c r="AH156" s="98">
        <v>41835</v>
      </c>
      <c r="AI156" s="224">
        <f t="shared" ref="AI156:AI178" si="48">AH156+14</f>
        <v>41849</v>
      </c>
      <c r="AJ156" s="224">
        <v>41867</v>
      </c>
      <c r="AK156" s="589">
        <v>2140</v>
      </c>
      <c r="AL156" s="224">
        <v>41880</v>
      </c>
      <c r="AM156" s="163">
        <f>225-6</f>
        <v>219</v>
      </c>
      <c r="AN156" s="163"/>
      <c r="AO156" s="163"/>
      <c r="AP156" s="224">
        <v>41895</v>
      </c>
      <c r="AQ156" s="224"/>
      <c r="AR156" s="224"/>
      <c r="AS156" s="224">
        <v>42032</v>
      </c>
      <c r="AT156" s="224">
        <v>41940</v>
      </c>
      <c r="AU156" s="224"/>
      <c r="AV156" s="224"/>
      <c r="AW156" s="224">
        <v>42082</v>
      </c>
      <c r="AX156" s="288">
        <v>42095</v>
      </c>
      <c r="AY156" s="102">
        <f t="shared" si="45"/>
        <v>247</v>
      </c>
    </row>
    <row r="157" spans="1:51" s="45" customFormat="1" ht="12.75" hidden="1" x14ac:dyDescent="0.25">
      <c r="A157" s="82">
        <v>8</v>
      </c>
      <c r="B157" s="82" t="s">
        <v>55</v>
      </c>
      <c r="C157" s="82" t="s">
        <v>386</v>
      </c>
      <c r="D157" s="165"/>
      <c r="E157" s="233">
        <v>5</v>
      </c>
      <c r="F157" s="85">
        <v>4</v>
      </c>
      <c r="G157" s="86"/>
      <c r="H157" s="87">
        <v>42095</v>
      </c>
      <c r="I157" s="151">
        <v>41746</v>
      </c>
      <c r="J157" s="89">
        <v>120469</v>
      </c>
      <c r="K157" s="232" t="s">
        <v>489</v>
      </c>
      <c r="L157" s="91" t="s">
        <v>387</v>
      </c>
      <c r="M157" s="91"/>
      <c r="N157" s="91" t="s">
        <v>385</v>
      </c>
      <c r="O157" s="296"/>
      <c r="P157" s="453">
        <v>60</v>
      </c>
      <c r="Q157" s="453">
        <v>1944</v>
      </c>
      <c r="R157" s="454">
        <v>37.75</v>
      </c>
      <c r="S157" s="92">
        <v>114</v>
      </c>
      <c r="T157" s="93">
        <v>26</v>
      </c>
      <c r="U157" s="143">
        <f t="shared" si="40"/>
        <v>3.9260000000000002</v>
      </c>
      <c r="V157" s="144" t="e">
        <f>IF((T157*#REF!/#REF!)&gt;#REF!,"too many rows!",T157*#REF!/#REF!)</f>
        <v>#REF!</v>
      </c>
      <c r="W157" s="82">
        <v>50</v>
      </c>
      <c r="X157" s="82">
        <v>50</v>
      </c>
      <c r="Y157" s="166">
        <v>1</v>
      </c>
      <c r="Z157" s="166">
        <v>1</v>
      </c>
      <c r="AA157" s="85">
        <f t="shared" si="41"/>
        <v>981.5</v>
      </c>
      <c r="AB157" s="85">
        <f t="shared" si="41"/>
        <v>981.5</v>
      </c>
      <c r="AC157" s="85"/>
      <c r="AD157" s="85"/>
      <c r="AE157" s="115">
        <f t="shared" si="42"/>
        <v>1128.7249999999999</v>
      </c>
      <c r="AF157" s="85">
        <f t="shared" si="43"/>
        <v>1128.7249999999999</v>
      </c>
      <c r="AG157" s="80" t="str">
        <f t="shared" si="38"/>
        <v>ok</v>
      </c>
      <c r="AH157" s="98">
        <v>41835</v>
      </c>
      <c r="AI157" s="224">
        <f t="shared" si="48"/>
        <v>41849</v>
      </c>
      <c r="AJ157" s="224">
        <v>41867</v>
      </c>
      <c r="AK157" s="590"/>
      <c r="AL157" s="224">
        <v>41880</v>
      </c>
      <c r="AM157" s="163">
        <v>848</v>
      </c>
      <c r="AN157" s="163"/>
      <c r="AO157" s="163"/>
      <c r="AP157" s="224">
        <v>41895</v>
      </c>
      <c r="AQ157" s="224"/>
      <c r="AR157" s="224"/>
      <c r="AS157" s="224">
        <v>42032</v>
      </c>
      <c r="AT157" s="224">
        <v>41940</v>
      </c>
      <c r="AU157" s="224"/>
      <c r="AV157" s="224"/>
      <c r="AW157" s="224">
        <v>42082</v>
      </c>
      <c r="AX157" s="288">
        <v>42095</v>
      </c>
      <c r="AY157" s="102">
        <f t="shared" si="45"/>
        <v>247</v>
      </c>
    </row>
    <row r="158" spans="1:51" s="45" customFormat="1" ht="12.75" hidden="1" x14ac:dyDescent="0.25">
      <c r="A158" s="82">
        <v>8</v>
      </c>
      <c r="B158" s="82" t="s">
        <v>55</v>
      </c>
      <c r="C158" s="82" t="s">
        <v>388</v>
      </c>
      <c r="D158" s="165"/>
      <c r="E158" s="233">
        <v>5</v>
      </c>
      <c r="F158" s="85">
        <v>4</v>
      </c>
      <c r="G158" s="86"/>
      <c r="H158" s="87">
        <v>42095</v>
      </c>
      <c r="I158" s="151">
        <v>41746</v>
      </c>
      <c r="J158" s="89">
        <v>120470</v>
      </c>
      <c r="K158" s="232" t="s">
        <v>489</v>
      </c>
      <c r="L158" s="91" t="s">
        <v>389</v>
      </c>
      <c r="M158" s="91"/>
      <c r="N158" s="91" t="s">
        <v>385</v>
      </c>
      <c r="O158" s="296"/>
      <c r="P158" s="453">
        <v>60</v>
      </c>
      <c r="Q158" s="453">
        <v>1944</v>
      </c>
      <c r="R158" s="454">
        <v>37.75</v>
      </c>
      <c r="S158" s="92">
        <v>114</v>
      </c>
      <c r="T158" s="93">
        <v>28</v>
      </c>
      <c r="U158" s="143">
        <f t="shared" si="40"/>
        <v>4.2279999999999998</v>
      </c>
      <c r="V158" s="144" t="e">
        <f>IF((T158*#REF!/#REF!)&gt;#REF!,"too many rows!",T158*#REF!/#REF!)</f>
        <v>#REF!</v>
      </c>
      <c r="W158" s="82">
        <v>50</v>
      </c>
      <c r="X158" s="82">
        <v>50</v>
      </c>
      <c r="Y158" s="166">
        <v>1</v>
      </c>
      <c r="Z158" s="166">
        <v>1</v>
      </c>
      <c r="AA158" s="85">
        <f t="shared" si="41"/>
        <v>1057</v>
      </c>
      <c r="AB158" s="85">
        <f t="shared" si="41"/>
        <v>1057</v>
      </c>
      <c r="AC158" s="85"/>
      <c r="AD158" s="85"/>
      <c r="AE158" s="115">
        <f t="shared" si="42"/>
        <v>1215.55</v>
      </c>
      <c r="AF158" s="85">
        <f t="shared" si="43"/>
        <v>1215.55</v>
      </c>
      <c r="AG158" s="80" t="str">
        <f t="shared" si="38"/>
        <v>ok</v>
      </c>
      <c r="AH158" s="98">
        <v>41835</v>
      </c>
      <c r="AI158" s="224">
        <f t="shared" si="48"/>
        <v>41849</v>
      </c>
      <c r="AJ158" s="224">
        <v>41867</v>
      </c>
      <c r="AK158" s="591"/>
      <c r="AL158" s="224">
        <v>41880</v>
      </c>
      <c r="AM158" s="163">
        <f>1008-73</f>
        <v>935</v>
      </c>
      <c r="AN158" s="163"/>
      <c r="AO158" s="163"/>
      <c r="AP158" s="224">
        <v>41897</v>
      </c>
      <c r="AQ158" s="224"/>
      <c r="AR158" s="224"/>
      <c r="AS158" s="224">
        <v>42032</v>
      </c>
      <c r="AT158" s="224">
        <v>41940</v>
      </c>
      <c r="AU158" s="224"/>
      <c r="AV158" s="224"/>
      <c r="AW158" s="224">
        <v>42082</v>
      </c>
      <c r="AX158" s="288">
        <v>42095</v>
      </c>
      <c r="AY158" s="102">
        <f t="shared" si="45"/>
        <v>247</v>
      </c>
    </row>
    <row r="159" spans="1:51" s="71" customFormat="1" ht="12.75" hidden="1" x14ac:dyDescent="0.25">
      <c r="A159" s="47">
        <v>8</v>
      </c>
      <c r="B159" s="47" t="s">
        <v>55</v>
      </c>
      <c r="C159" s="47" t="s">
        <v>390</v>
      </c>
      <c r="D159" s="125"/>
      <c r="E159" s="234">
        <v>10</v>
      </c>
      <c r="F159" s="50">
        <v>8</v>
      </c>
      <c r="G159" s="51"/>
      <c r="H159" s="52">
        <v>42125</v>
      </c>
      <c r="I159" s="167">
        <v>41746</v>
      </c>
      <c r="J159" s="54">
        <v>120473</v>
      </c>
      <c r="K159" s="226">
        <v>41859</v>
      </c>
      <c r="L159" s="56" t="s">
        <v>391</v>
      </c>
      <c r="M159" s="56"/>
      <c r="N159" s="56" t="s">
        <v>392</v>
      </c>
      <c r="O159" s="78"/>
      <c r="P159" s="419">
        <v>60</v>
      </c>
      <c r="Q159" s="419">
        <v>1944</v>
      </c>
      <c r="R159" s="420">
        <v>37.75</v>
      </c>
      <c r="S159" s="58">
        <v>115</v>
      </c>
      <c r="T159" s="227">
        <v>18</v>
      </c>
      <c r="U159" s="228">
        <f t="shared" si="40"/>
        <v>9.06</v>
      </c>
      <c r="V159" s="229" t="e">
        <f>IF((T159*#REF!/#REF!)&gt;#REF!,"too many rows!",T159*#REF!/#REF!)</f>
        <v>#REF!</v>
      </c>
      <c r="W159" s="47">
        <v>50</v>
      </c>
      <c r="X159" s="47">
        <v>50</v>
      </c>
      <c r="Y159" s="47">
        <v>5</v>
      </c>
      <c r="Z159" s="47">
        <v>1</v>
      </c>
      <c r="AA159" s="50">
        <f t="shared" si="41"/>
        <v>1132.5</v>
      </c>
      <c r="AB159" s="50">
        <f t="shared" si="41"/>
        <v>226.5</v>
      </c>
      <c r="AC159" s="50"/>
      <c r="AD159" s="50"/>
      <c r="AE159" s="79">
        <f t="shared" si="42"/>
        <v>1302.375</v>
      </c>
      <c r="AF159" s="50">
        <f t="shared" si="43"/>
        <v>260.47499999999997</v>
      </c>
      <c r="AG159" s="80" t="str">
        <f t="shared" si="38"/>
        <v>Check!</v>
      </c>
      <c r="AH159" s="121">
        <v>41883</v>
      </c>
      <c r="AI159" s="231">
        <f t="shared" si="48"/>
        <v>41897</v>
      </c>
      <c r="AJ159" s="231">
        <v>41926</v>
      </c>
      <c r="AK159" s="129">
        <f t="shared" ref="AK159:AK164" si="49">T159*15</f>
        <v>270</v>
      </c>
      <c r="AL159" s="231">
        <v>41932</v>
      </c>
      <c r="AM159" s="129">
        <f t="shared" ref="AM159:AM165" si="50">T159*60</f>
        <v>1080</v>
      </c>
      <c r="AN159" s="129"/>
      <c r="AO159" s="129"/>
      <c r="AP159" s="231">
        <v>41961</v>
      </c>
      <c r="AQ159" s="455"/>
      <c r="AR159" s="455"/>
      <c r="AS159" s="231">
        <v>42061</v>
      </c>
      <c r="AT159" s="231">
        <v>42017</v>
      </c>
      <c r="AU159" s="455"/>
      <c r="AV159" s="455"/>
      <c r="AW159" s="231">
        <v>42128</v>
      </c>
      <c r="AX159" s="288">
        <v>42154</v>
      </c>
      <c r="AY159" s="68">
        <f t="shared" si="45"/>
        <v>245</v>
      </c>
    </row>
    <row r="160" spans="1:51" s="71" customFormat="1" ht="12.75" hidden="1" x14ac:dyDescent="0.25">
      <c r="A160" s="47">
        <v>8</v>
      </c>
      <c r="B160" s="70" t="s">
        <v>55</v>
      </c>
      <c r="C160" s="70" t="s">
        <v>212</v>
      </c>
      <c r="D160" s="225"/>
      <c r="E160" s="234">
        <v>25</v>
      </c>
      <c r="F160" s="124">
        <v>15</v>
      </c>
      <c r="G160" s="51"/>
      <c r="H160" s="52">
        <v>42125</v>
      </c>
      <c r="I160" s="156">
        <v>41773</v>
      </c>
      <c r="J160" s="157">
        <v>120919</v>
      </c>
      <c r="K160" s="226" t="s">
        <v>494</v>
      </c>
      <c r="L160" s="158" t="s">
        <v>213</v>
      </c>
      <c r="M160" s="158"/>
      <c r="N160" s="158" t="s">
        <v>214</v>
      </c>
      <c r="O160" s="302"/>
      <c r="P160" s="419">
        <v>60</v>
      </c>
      <c r="Q160" s="419">
        <v>1944</v>
      </c>
      <c r="R160" s="420">
        <v>37.75</v>
      </c>
      <c r="S160" s="58">
        <v>115</v>
      </c>
      <c r="T160" s="227">
        <v>24</v>
      </c>
      <c r="U160" s="228">
        <f t="shared" si="40"/>
        <v>22.65</v>
      </c>
      <c r="V160" s="229" t="e">
        <f>IF((T160*#REF!/#REF!)&gt;#REF!,"too many rows!",T160*#REF!/#REF!)</f>
        <v>#REF!</v>
      </c>
      <c r="W160" s="47">
        <v>50</v>
      </c>
      <c r="X160" s="47">
        <v>50</v>
      </c>
      <c r="Y160" s="47">
        <v>5</v>
      </c>
      <c r="Z160" s="47">
        <v>1</v>
      </c>
      <c r="AA160" s="50">
        <f t="shared" si="41"/>
        <v>1510</v>
      </c>
      <c r="AB160" s="50">
        <f t="shared" si="41"/>
        <v>302</v>
      </c>
      <c r="AC160" s="50"/>
      <c r="AD160" s="50"/>
      <c r="AE160" s="79">
        <f t="shared" si="42"/>
        <v>1736.4999999999998</v>
      </c>
      <c r="AF160" s="50">
        <f t="shared" si="43"/>
        <v>347.29999999999995</v>
      </c>
      <c r="AG160" s="80" t="str">
        <f t="shared" si="38"/>
        <v>Check!</v>
      </c>
      <c r="AH160" s="121">
        <v>41883</v>
      </c>
      <c r="AI160" s="231">
        <f t="shared" si="48"/>
        <v>41897</v>
      </c>
      <c r="AJ160" s="231">
        <v>41926</v>
      </c>
      <c r="AK160" s="129">
        <f t="shared" si="49"/>
        <v>360</v>
      </c>
      <c r="AL160" s="231">
        <v>41932</v>
      </c>
      <c r="AM160" s="129">
        <f t="shared" si="50"/>
        <v>1440</v>
      </c>
      <c r="AN160" s="129"/>
      <c r="AO160" s="129"/>
      <c r="AP160" s="231">
        <v>41957</v>
      </c>
      <c r="AQ160" s="455"/>
      <c r="AR160" s="455"/>
      <c r="AS160" s="231">
        <v>42076</v>
      </c>
      <c r="AT160" s="231">
        <v>42014</v>
      </c>
      <c r="AU160" s="455"/>
      <c r="AV160" s="455"/>
      <c r="AW160" s="231">
        <v>42128</v>
      </c>
      <c r="AX160" s="288">
        <v>42154</v>
      </c>
      <c r="AY160" s="68">
        <f t="shared" si="45"/>
        <v>245</v>
      </c>
    </row>
    <row r="161" spans="1:51" s="71" customFormat="1" ht="12.75" hidden="1" x14ac:dyDescent="0.25">
      <c r="A161" s="47">
        <v>8</v>
      </c>
      <c r="B161" s="70" t="s">
        <v>55</v>
      </c>
      <c r="C161" s="70" t="s">
        <v>56</v>
      </c>
      <c r="D161" s="225"/>
      <c r="E161" s="234">
        <v>11</v>
      </c>
      <c r="F161" s="124">
        <v>17</v>
      </c>
      <c r="G161" s="51"/>
      <c r="H161" s="52">
        <v>42125</v>
      </c>
      <c r="I161" s="156">
        <v>41773</v>
      </c>
      <c r="J161" s="157">
        <v>120922</v>
      </c>
      <c r="K161" s="106" t="s">
        <v>494</v>
      </c>
      <c r="L161" s="158" t="s">
        <v>57</v>
      </c>
      <c r="M161" s="158"/>
      <c r="N161" s="158" t="s">
        <v>58</v>
      </c>
      <c r="O161" s="302"/>
      <c r="P161" s="419">
        <v>60</v>
      </c>
      <c r="Q161" s="419">
        <v>1944</v>
      </c>
      <c r="R161" s="420">
        <v>37.75</v>
      </c>
      <c r="S161" s="58">
        <v>115</v>
      </c>
      <c r="T161" s="227">
        <v>10</v>
      </c>
      <c r="U161" s="228">
        <f>F161*AA161/1000</f>
        <v>10.695833333333333</v>
      </c>
      <c r="V161" s="229" t="e">
        <f>IF((T161*#REF!/#REF!)&gt;#REF!,"too many rows!",T161*#REF!/#REF!)</f>
        <v>#REF!</v>
      </c>
      <c r="W161" s="47">
        <v>50</v>
      </c>
      <c r="X161" s="47">
        <v>50</v>
      </c>
      <c r="Y161" s="47">
        <v>5</v>
      </c>
      <c r="Z161" s="47">
        <v>1</v>
      </c>
      <c r="AA161" s="50">
        <f t="shared" ref="AA161:AB164" si="51">(37.75*100)/W161*Y161/($Z161+$Y161)*$T161</f>
        <v>629.16666666666663</v>
      </c>
      <c r="AB161" s="50">
        <f t="shared" si="51"/>
        <v>125.83333333333334</v>
      </c>
      <c r="AC161" s="50"/>
      <c r="AD161" s="50"/>
      <c r="AE161" s="79">
        <f t="shared" si="42"/>
        <v>723.54166666666652</v>
      </c>
      <c r="AF161" s="50">
        <f t="shared" si="43"/>
        <v>144.70833333333334</v>
      </c>
      <c r="AG161" s="80" t="str">
        <f t="shared" si="38"/>
        <v>Check!</v>
      </c>
      <c r="AH161" s="121">
        <v>41883</v>
      </c>
      <c r="AI161" s="231">
        <f t="shared" si="48"/>
        <v>41897</v>
      </c>
      <c r="AJ161" s="231">
        <v>41926</v>
      </c>
      <c r="AK161" s="129">
        <f t="shared" si="49"/>
        <v>150</v>
      </c>
      <c r="AL161" s="231">
        <v>41932</v>
      </c>
      <c r="AM161" s="129">
        <f t="shared" si="50"/>
        <v>600</v>
      </c>
      <c r="AN161" s="129"/>
      <c r="AO161" s="129"/>
      <c r="AP161" s="231">
        <v>41956</v>
      </c>
      <c r="AQ161" s="455"/>
      <c r="AR161" s="455"/>
      <c r="AS161" s="231">
        <v>42061</v>
      </c>
      <c r="AT161" s="231">
        <v>42014</v>
      </c>
      <c r="AU161" s="455"/>
      <c r="AV161" s="455"/>
      <c r="AW161" s="231">
        <v>42128</v>
      </c>
      <c r="AX161" s="288">
        <v>42154</v>
      </c>
      <c r="AY161" s="68">
        <f t="shared" si="45"/>
        <v>245</v>
      </c>
    </row>
    <row r="162" spans="1:51" s="71" customFormat="1" ht="12.75" hidden="1" x14ac:dyDescent="0.25">
      <c r="A162" s="47">
        <v>8</v>
      </c>
      <c r="B162" s="70" t="s">
        <v>55</v>
      </c>
      <c r="C162" s="70" t="s">
        <v>464</v>
      </c>
      <c r="D162" s="225"/>
      <c r="E162" s="234">
        <v>1</v>
      </c>
      <c r="F162" s="124">
        <v>7</v>
      </c>
      <c r="G162" s="51"/>
      <c r="H162" s="52">
        <v>42125</v>
      </c>
      <c r="I162" s="156">
        <v>41773</v>
      </c>
      <c r="J162" s="157">
        <v>120917</v>
      </c>
      <c r="K162" s="106">
        <v>41859</v>
      </c>
      <c r="L162" s="158" t="s">
        <v>502</v>
      </c>
      <c r="M162" s="158"/>
      <c r="N162" s="158" t="s">
        <v>501</v>
      </c>
      <c r="O162" s="302"/>
      <c r="P162" s="419">
        <v>60</v>
      </c>
      <c r="Q162" s="419">
        <v>1944</v>
      </c>
      <c r="R162" s="420">
        <v>37.75</v>
      </c>
      <c r="S162" s="58">
        <v>115</v>
      </c>
      <c r="T162" s="227">
        <v>2</v>
      </c>
      <c r="U162" s="228">
        <f>F162*AA162/1000</f>
        <v>0.88083333333333325</v>
      </c>
      <c r="V162" s="229" t="e">
        <f>IF((T162*#REF!/#REF!)&gt;#REF!,"too many rows!",T162*#REF!/#REF!)</f>
        <v>#REF!</v>
      </c>
      <c r="W162" s="47">
        <v>50</v>
      </c>
      <c r="X162" s="47">
        <v>50</v>
      </c>
      <c r="Y162" s="47">
        <v>5</v>
      </c>
      <c r="Z162" s="47">
        <v>1</v>
      </c>
      <c r="AA162" s="50">
        <f t="shared" si="51"/>
        <v>125.83333333333333</v>
      </c>
      <c r="AB162" s="50">
        <f t="shared" si="51"/>
        <v>25.166666666666668</v>
      </c>
      <c r="AC162" s="50"/>
      <c r="AD162" s="50"/>
      <c r="AE162" s="79">
        <f t="shared" si="42"/>
        <v>144.70833333333331</v>
      </c>
      <c r="AF162" s="50">
        <f t="shared" si="43"/>
        <v>28.941666666666666</v>
      </c>
      <c r="AG162" s="80" t="str">
        <f t="shared" si="38"/>
        <v>Check!</v>
      </c>
      <c r="AH162" s="121">
        <v>41883</v>
      </c>
      <c r="AI162" s="231">
        <f t="shared" si="48"/>
        <v>41897</v>
      </c>
      <c r="AJ162" s="231">
        <v>41926</v>
      </c>
      <c r="AK162" s="129">
        <f t="shared" si="49"/>
        <v>30</v>
      </c>
      <c r="AL162" s="231">
        <v>41932</v>
      </c>
      <c r="AM162" s="129">
        <f t="shared" si="50"/>
        <v>120</v>
      </c>
      <c r="AN162" s="129"/>
      <c r="AO162" s="129"/>
      <c r="AP162" s="231">
        <v>41953</v>
      </c>
      <c r="AQ162" s="455"/>
      <c r="AR162" s="455"/>
      <c r="AS162" s="231">
        <v>42061</v>
      </c>
      <c r="AT162" s="231">
        <v>42009</v>
      </c>
      <c r="AU162" s="455"/>
      <c r="AV162" s="455"/>
      <c r="AW162" s="231">
        <v>42128</v>
      </c>
      <c r="AX162" s="288">
        <v>42154</v>
      </c>
      <c r="AY162" s="68">
        <f t="shared" si="45"/>
        <v>245</v>
      </c>
    </row>
    <row r="163" spans="1:51" s="71" customFormat="1" ht="12.75" hidden="1" x14ac:dyDescent="0.25">
      <c r="A163" s="47">
        <v>8</v>
      </c>
      <c r="B163" s="70" t="s">
        <v>55</v>
      </c>
      <c r="C163" s="70" t="s">
        <v>465</v>
      </c>
      <c r="D163" s="225"/>
      <c r="E163" s="234">
        <v>1</v>
      </c>
      <c r="F163" s="124">
        <v>7</v>
      </c>
      <c r="G163" s="51"/>
      <c r="H163" s="52">
        <v>42125</v>
      </c>
      <c r="I163" s="156">
        <v>41773</v>
      </c>
      <c r="J163" s="157">
        <v>120918</v>
      </c>
      <c r="K163" s="106">
        <v>41859</v>
      </c>
      <c r="L163" s="158" t="s">
        <v>504</v>
      </c>
      <c r="M163" s="158"/>
      <c r="N163" s="158" t="s">
        <v>503</v>
      </c>
      <c r="O163" s="302"/>
      <c r="P163" s="419">
        <v>60</v>
      </c>
      <c r="Q163" s="419">
        <v>1944</v>
      </c>
      <c r="R163" s="420">
        <v>37.75</v>
      </c>
      <c r="S163" s="58">
        <v>115</v>
      </c>
      <c r="T163" s="227">
        <v>2</v>
      </c>
      <c r="U163" s="228">
        <f>F163*AA163/1000</f>
        <v>0.88083333333333325</v>
      </c>
      <c r="V163" s="229" t="e">
        <f>IF((T163*#REF!/#REF!)&gt;#REF!,"too many rows!",T163*#REF!/#REF!)</f>
        <v>#REF!</v>
      </c>
      <c r="W163" s="47">
        <v>50</v>
      </c>
      <c r="X163" s="47">
        <v>50</v>
      </c>
      <c r="Y163" s="47">
        <v>5</v>
      </c>
      <c r="Z163" s="47">
        <v>1</v>
      </c>
      <c r="AA163" s="50">
        <f t="shared" si="51"/>
        <v>125.83333333333333</v>
      </c>
      <c r="AB163" s="50">
        <f t="shared" si="51"/>
        <v>25.166666666666668</v>
      </c>
      <c r="AC163" s="50"/>
      <c r="AD163" s="50"/>
      <c r="AE163" s="79">
        <f t="shared" si="42"/>
        <v>144.70833333333331</v>
      </c>
      <c r="AF163" s="50">
        <f t="shared" si="43"/>
        <v>28.941666666666666</v>
      </c>
      <c r="AG163" s="80" t="str">
        <f t="shared" si="38"/>
        <v>Check!</v>
      </c>
      <c r="AH163" s="121">
        <v>41883</v>
      </c>
      <c r="AI163" s="231">
        <f t="shared" si="48"/>
        <v>41897</v>
      </c>
      <c r="AJ163" s="231">
        <v>41926</v>
      </c>
      <c r="AK163" s="129">
        <f t="shared" si="49"/>
        <v>30</v>
      </c>
      <c r="AL163" s="231">
        <v>41932</v>
      </c>
      <c r="AM163" s="129">
        <f t="shared" si="50"/>
        <v>120</v>
      </c>
      <c r="AN163" s="129"/>
      <c r="AO163" s="129"/>
      <c r="AP163" s="231">
        <v>41953</v>
      </c>
      <c r="AQ163" s="455"/>
      <c r="AR163" s="455"/>
      <c r="AS163" s="231">
        <v>42061</v>
      </c>
      <c r="AT163" s="231">
        <v>42009</v>
      </c>
      <c r="AU163" s="455"/>
      <c r="AV163" s="455"/>
      <c r="AW163" s="231">
        <v>42126</v>
      </c>
      <c r="AX163" s="288">
        <v>42154</v>
      </c>
      <c r="AY163" s="68">
        <f t="shared" si="45"/>
        <v>243</v>
      </c>
    </row>
    <row r="164" spans="1:51" s="71" customFormat="1" ht="12.75" hidden="1" x14ac:dyDescent="0.25">
      <c r="A164" s="47">
        <v>8</v>
      </c>
      <c r="B164" s="70" t="s">
        <v>55</v>
      </c>
      <c r="C164" s="70" t="s">
        <v>425</v>
      </c>
      <c r="D164" s="225"/>
      <c r="E164" s="234">
        <v>4</v>
      </c>
      <c r="F164" s="124">
        <v>20</v>
      </c>
      <c r="G164" s="51"/>
      <c r="H164" s="52">
        <v>42125</v>
      </c>
      <c r="I164" s="156">
        <v>41725</v>
      </c>
      <c r="J164" s="157">
        <v>120412</v>
      </c>
      <c r="K164" s="226">
        <v>41795</v>
      </c>
      <c r="L164" s="158" t="s">
        <v>426</v>
      </c>
      <c r="M164" s="158"/>
      <c r="N164" s="158" t="s">
        <v>427</v>
      </c>
      <c r="O164" s="302"/>
      <c r="P164" s="419">
        <v>60</v>
      </c>
      <c r="Q164" s="419">
        <v>1944</v>
      </c>
      <c r="R164" s="420">
        <v>37.75</v>
      </c>
      <c r="S164" s="58">
        <v>115</v>
      </c>
      <c r="T164" s="227">
        <v>4</v>
      </c>
      <c r="U164" s="228">
        <f>F164*AA164/1000</f>
        <v>5.0333333333333332</v>
      </c>
      <c r="V164" s="229" t="e">
        <f>IF((T164*#REF!/#REF!)&gt;#REF!,"too many rows!",T164*#REF!/#REF!)</f>
        <v>#REF!</v>
      </c>
      <c r="W164" s="47">
        <v>50</v>
      </c>
      <c r="X164" s="47">
        <v>50</v>
      </c>
      <c r="Y164" s="47">
        <v>5</v>
      </c>
      <c r="Z164" s="47">
        <v>1</v>
      </c>
      <c r="AA164" s="50">
        <f t="shared" si="51"/>
        <v>251.66666666666666</v>
      </c>
      <c r="AB164" s="50">
        <f t="shared" si="51"/>
        <v>50.333333333333336</v>
      </c>
      <c r="AC164" s="50"/>
      <c r="AD164" s="50"/>
      <c r="AE164" s="79">
        <f t="shared" si="42"/>
        <v>289.41666666666663</v>
      </c>
      <c r="AF164" s="50">
        <f t="shared" si="43"/>
        <v>57.883333333333333</v>
      </c>
      <c r="AG164" s="80" t="str">
        <f t="shared" si="38"/>
        <v>ok</v>
      </c>
      <c r="AH164" s="121">
        <v>41883</v>
      </c>
      <c r="AI164" s="231">
        <f t="shared" si="48"/>
        <v>41897</v>
      </c>
      <c r="AJ164" s="231">
        <v>41926</v>
      </c>
      <c r="AK164" s="129">
        <f t="shared" si="49"/>
        <v>60</v>
      </c>
      <c r="AL164" s="231">
        <v>41932</v>
      </c>
      <c r="AM164" s="129">
        <f t="shared" si="50"/>
        <v>240</v>
      </c>
      <c r="AN164" s="129"/>
      <c r="AO164" s="129"/>
      <c r="AP164" s="231">
        <v>41948</v>
      </c>
      <c r="AQ164" s="455"/>
      <c r="AR164" s="455"/>
      <c r="AS164" s="231">
        <v>42061</v>
      </c>
      <c r="AT164" s="231">
        <v>41996</v>
      </c>
      <c r="AU164" s="455"/>
      <c r="AV164" s="455"/>
      <c r="AW164" s="231">
        <v>42111</v>
      </c>
      <c r="AX164" s="288">
        <v>42154</v>
      </c>
      <c r="AY164" s="68">
        <f t="shared" si="45"/>
        <v>228</v>
      </c>
    </row>
    <row r="165" spans="1:51" s="45" customFormat="1" ht="12.75" hidden="1" x14ac:dyDescent="0.25">
      <c r="A165" s="82">
        <v>8</v>
      </c>
      <c r="B165" s="82" t="s">
        <v>55</v>
      </c>
      <c r="C165" s="82" t="s">
        <v>393</v>
      </c>
      <c r="D165" s="165"/>
      <c r="E165" s="233">
        <v>1</v>
      </c>
      <c r="F165" s="85">
        <v>5</v>
      </c>
      <c r="G165" s="86"/>
      <c r="H165" s="87">
        <v>41913</v>
      </c>
      <c r="I165" s="88">
        <v>41576</v>
      </c>
      <c r="J165" s="89">
        <v>118683</v>
      </c>
      <c r="K165" s="90">
        <v>41345</v>
      </c>
      <c r="L165" s="91" t="s">
        <v>394</v>
      </c>
      <c r="M165" s="91"/>
      <c r="N165" s="91" t="s">
        <v>395</v>
      </c>
      <c r="O165" s="296"/>
      <c r="P165" s="453">
        <v>40</v>
      </c>
      <c r="Q165" s="453">
        <v>1296</v>
      </c>
      <c r="R165" s="454">
        <v>37.75</v>
      </c>
      <c r="S165" s="92">
        <v>116</v>
      </c>
      <c r="T165" s="93">
        <v>2</v>
      </c>
      <c r="U165" s="94">
        <f t="shared" si="40"/>
        <v>0.62916666666666665</v>
      </c>
      <c r="V165" s="95" t="e">
        <f>IF((T165*#REF!/#REF!)&gt;#REF!,"too many rows!",T165*#REF!/#REF!)</f>
        <v>#REF!</v>
      </c>
      <c r="W165" s="96">
        <v>50</v>
      </c>
      <c r="X165" s="96">
        <v>50</v>
      </c>
      <c r="Y165" s="96">
        <v>5</v>
      </c>
      <c r="Z165" s="96">
        <v>1</v>
      </c>
      <c r="AA165" s="85">
        <f t="shared" si="41"/>
        <v>125.83333333333333</v>
      </c>
      <c r="AB165" s="85">
        <f t="shared" si="41"/>
        <v>25.166666666666668</v>
      </c>
      <c r="AC165" s="85"/>
      <c r="AD165" s="85"/>
      <c r="AE165" s="97">
        <f t="shared" si="42"/>
        <v>144.70833333333331</v>
      </c>
      <c r="AF165" s="104">
        <f t="shared" si="43"/>
        <v>28.941666666666666</v>
      </c>
      <c r="AG165" s="80" t="str">
        <f t="shared" si="38"/>
        <v>Check!</v>
      </c>
      <c r="AH165" s="98">
        <v>41669</v>
      </c>
      <c r="AI165" s="224">
        <f t="shared" si="48"/>
        <v>41683</v>
      </c>
      <c r="AJ165" s="224">
        <v>41700</v>
      </c>
      <c r="AK165" s="163">
        <v>30</v>
      </c>
      <c r="AL165" s="224">
        <v>41716</v>
      </c>
      <c r="AM165" s="163">
        <f t="shared" si="50"/>
        <v>120</v>
      </c>
      <c r="AN165" s="163"/>
      <c r="AO165" s="163"/>
      <c r="AP165" s="224">
        <v>41736</v>
      </c>
      <c r="AQ165" s="224"/>
      <c r="AR165" s="224"/>
      <c r="AS165" s="224">
        <v>41859</v>
      </c>
      <c r="AT165" s="224">
        <v>41787</v>
      </c>
      <c r="AU165" s="224"/>
      <c r="AV165" s="224"/>
      <c r="AW165" s="224">
        <v>41921</v>
      </c>
      <c r="AX165" s="288">
        <v>41935</v>
      </c>
      <c r="AY165" s="102">
        <f t="shared" si="45"/>
        <v>252</v>
      </c>
    </row>
    <row r="166" spans="1:51" s="45" customFormat="1" ht="12.75" hidden="1" x14ac:dyDescent="0.25">
      <c r="A166" s="82">
        <v>8</v>
      </c>
      <c r="B166" s="82" t="s">
        <v>55</v>
      </c>
      <c r="C166" s="82" t="s">
        <v>396</v>
      </c>
      <c r="D166" s="165"/>
      <c r="E166" s="233">
        <v>1</v>
      </c>
      <c r="F166" s="85">
        <v>5</v>
      </c>
      <c r="G166" s="86"/>
      <c r="H166" s="87">
        <v>41913</v>
      </c>
      <c r="I166" s="88">
        <v>41576</v>
      </c>
      <c r="J166" s="89">
        <v>118684</v>
      </c>
      <c r="K166" s="90">
        <v>41346</v>
      </c>
      <c r="L166" s="91" t="s">
        <v>397</v>
      </c>
      <c r="M166" s="91"/>
      <c r="N166" s="91" t="s">
        <v>395</v>
      </c>
      <c r="O166" s="296"/>
      <c r="P166" s="453">
        <v>40</v>
      </c>
      <c r="Q166" s="453">
        <v>1296</v>
      </c>
      <c r="R166" s="454">
        <v>37.75</v>
      </c>
      <c r="S166" s="92">
        <v>116</v>
      </c>
      <c r="T166" s="93">
        <v>2</v>
      </c>
      <c r="U166" s="94">
        <f t="shared" si="40"/>
        <v>0.62916666666666665</v>
      </c>
      <c r="V166" s="95" t="e">
        <f>IF((T166*#REF!/#REF!)&gt;#REF!,"too many rows!",T166*#REF!/#REF!)</f>
        <v>#REF!</v>
      </c>
      <c r="W166" s="96">
        <v>50</v>
      </c>
      <c r="X166" s="96">
        <v>50</v>
      </c>
      <c r="Y166" s="96">
        <v>5</v>
      </c>
      <c r="Z166" s="96">
        <v>1</v>
      </c>
      <c r="AA166" s="85">
        <f t="shared" si="41"/>
        <v>125.83333333333333</v>
      </c>
      <c r="AB166" s="85">
        <f t="shared" si="41"/>
        <v>25.166666666666668</v>
      </c>
      <c r="AC166" s="85"/>
      <c r="AD166" s="85"/>
      <c r="AE166" s="97">
        <f t="shared" si="42"/>
        <v>144.70833333333331</v>
      </c>
      <c r="AF166" s="104">
        <f t="shared" si="43"/>
        <v>28.941666666666666</v>
      </c>
      <c r="AG166" s="80" t="str">
        <f t="shared" si="38"/>
        <v>Check!</v>
      </c>
      <c r="AH166" s="98">
        <v>41669</v>
      </c>
      <c r="AI166" s="224">
        <f t="shared" si="48"/>
        <v>41683</v>
      </c>
      <c r="AJ166" s="224">
        <v>41700</v>
      </c>
      <c r="AK166" s="163">
        <v>30</v>
      </c>
      <c r="AL166" s="224">
        <v>41716</v>
      </c>
      <c r="AM166" s="163">
        <f t="shared" ref="AM166:AM172" si="52">T166*60</f>
        <v>120</v>
      </c>
      <c r="AN166" s="163"/>
      <c r="AO166" s="163"/>
      <c r="AP166" s="224">
        <v>41736</v>
      </c>
      <c r="AQ166" s="224"/>
      <c r="AR166" s="224"/>
      <c r="AS166" s="224">
        <v>41859</v>
      </c>
      <c r="AT166" s="224">
        <v>41787</v>
      </c>
      <c r="AU166" s="224"/>
      <c r="AV166" s="224"/>
      <c r="AW166" s="224">
        <v>41918</v>
      </c>
      <c r="AX166" s="288">
        <v>41935</v>
      </c>
      <c r="AY166" s="102">
        <f t="shared" si="45"/>
        <v>249</v>
      </c>
    </row>
    <row r="167" spans="1:51" s="45" customFormat="1" ht="12.75" hidden="1" x14ac:dyDescent="0.25">
      <c r="A167" s="82">
        <v>8</v>
      </c>
      <c r="B167" s="82" t="s">
        <v>55</v>
      </c>
      <c r="C167" s="127" t="s">
        <v>398</v>
      </c>
      <c r="D167" s="165"/>
      <c r="E167" s="233">
        <v>1</v>
      </c>
      <c r="F167" s="127">
        <v>7</v>
      </c>
      <c r="G167" s="86"/>
      <c r="H167" s="87">
        <v>41913</v>
      </c>
      <c r="I167" s="151">
        <v>41606</v>
      </c>
      <c r="J167" s="89">
        <v>119064</v>
      </c>
      <c r="K167" s="164" t="s">
        <v>399</v>
      </c>
      <c r="L167" s="134" t="s">
        <v>400</v>
      </c>
      <c r="M167" s="134"/>
      <c r="N167" s="134" t="s">
        <v>214</v>
      </c>
      <c r="O167" s="297"/>
      <c r="P167" s="453">
        <v>40</v>
      </c>
      <c r="Q167" s="453">
        <v>1296</v>
      </c>
      <c r="R167" s="454">
        <v>37.75</v>
      </c>
      <c r="S167" s="92">
        <v>116</v>
      </c>
      <c r="T167" s="93">
        <v>2</v>
      </c>
      <c r="U167" s="143">
        <f t="shared" si="40"/>
        <v>0.88083333333333325</v>
      </c>
      <c r="V167" s="144" t="e">
        <f>IF((T167*#REF!/#REF!)&gt;#REF!,"too many rows!",T167*#REF!/#REF!)</f>
        <v>#REF!</v>
      </c>
      <c r="W167" s="82">
        <v>50</v>
      </c>
      <c r="X167" s="82">
        <v>50</v>
      </c>
      <c r="Y167" s="82">
        <v>5</v>
      </c>
      <c r="Z167" s="82">
        <v>1</v>
      </c>
      <c r="AA167" s="85">
        <f t="shared" si="41"/>
        <v>125.83333333333333</v>
      </c>
      <c r="AB167" s="85">
        <f t="shared" si="41"/>
        <v>25.166666666666668</v>
      </c>
      <c r="AC167" s="85"/>
      <c r="AD167" s="85"/>
      <c r="AE167" s="115">
        <f t="shared" si="42"/>
        <v>144.70833333333331</v>
      </c>
      <c r="AF167" s="85">
        <f t="shared" si="43"/>
        <v>28.941666666666666</v>
      </c>
      <c r="AG167" s="80" t="str">
        <f t="shared" si="38"/>
        <v>Check!</v>
      </c>
      <c r="AH167" s="98">
        <v>41669</v>
      </c>
      <c r="AI167" s="224">
        <f t="shared" si="48"/>
        <v>41683</v>
      </c>
      <c r="AJ167" s="224">
        <v>41700</v>
      </c>
      <c r="AK167" s="163">
        <v>30</v>
      </c>
      <c r="AL167" s="224">
        <v>41716</v>
      </c>
      <c r="AM167" s="163">
        <f t="shared" si="52"/>
        <v>120</v>
      </c>
      <c r="AN167" s="163"/>
      <c r="AO167" s="163"/>
      <c r="AP167" s="224">
        <v>41736</v>
      </c>
      <c r="AQ167" s="224"/>
      <c r="AR167" s="224"/>
      <c r="AS167" s="224">
        <v>41859</v>
      </c>
      <c r="AT167" s="224">
        <v>41795</v>
      </c>
      <c r="AU167" s="224"/>
      <c r="AV167" s="224"/>
      <c r="AW167" s="224">
        <v>41921</v>
      </c>
      <c r="AX167" s="288">
        <v>41935</v>
      </c>
      <c r="AY167" s="102">
        <f t="shared" si="45"/>
        <v>252</v>
      </c>
    </row>
    <row r="168" spans="1:51" s="45" customFormat="1" ht="12.75" hidden="1" x14ac:dyDescent="0.25">
      <c r="A168" s="82">
        <v>8</v>
      </c>
      <c r="B168" s="82" t="s">
        <v>55</v>
      </c>
      <c r="C168" s="127" t="s">
        <v>401</v>
      </c>
      <c r="D168" s="165"/>
      <c r="E168" s="233">
        <v>1</v>
      </c>
      <c r="F168" s="127">
        <v>7</v>
      </c>
      <c r="G168" s="86"/>
      <c r="H168" s="87">
        <v>41913</v>
      </c>
      <c r="I168" s="151">
        <v>41606</v>
      </c>
      <c r="J168" s="89">
        <v>119065</v>
      </c>
      <c r="K168" s="150" t="s">
        <v>402</v>
      </c>
      <c r="L168" s="134" t="s">
        <v>403</v>
      </c>
      <c r="M168" s="134"/>
      <c r="N168" s="134" t="s">
        <v>404</v>
      </c>
      <c r="O168" s="297"/>
      <c r="P168" s="453">
        <v>40</v>
      </c>
      <c r="Q168" s="453">
        <v>1296</v>
      </c>
      <c r="R168" s="454">
        <v>37.75</v>
      </c>
      <c r="S168" s="92">
        <v>116</v>
      </c>
      <c r="T168" s="93">
        <v>2</v>
      </c>
      <c r="U168" s="143">
        <f t="shared" si="40"/>
        <v>0.88083333333333325</v>
      </c>
      <c r="V168" s="144" t="e">
        <f>IF((T168*#REF!/#REF!)&gt;#REF!,"too many rows!",T168*#REF!/#REF!)</f>
        <v>#REF!</v>
      </c>
      <c r="W168" s="82">
        <v>50</v>
      </c>
      <c r="X168" s="82">
        <v>50</v>
      </c>
      <c r="Y168" s="82">
        <v>5</v>
      </c>
      <c r="Z168" s="82">
        <v>1</v>
      </c>
      <c r="AA168" s="85">
        <f t="shared" si="41"/>
        <v>125.83333333333333</v>
      </c>
      <c r="AB168" s="85">
        <f t="shared" si="41"/>
        <v>25.166666666666668</v>
      </c>
      <c r="AC168" s="85"/>
      <c r="AD168" s="85"/>
      <c r="AE168" s="115">
        <f t="shared" si="42"/>
        <v>144.70833333333331</v>
      </c>
      <c r="AF168" s="85">
        <f t="shared" si="43"/>
        <v>28.941666666666666</v>
      </c>
      <c r="AG168" s="80" t="str">
        <f t="shared" si="38"/>
        <v>Check!</v>
      </c>
      <c r="AH168" s="98">
        <v>41669</v>
      </c>
      <c r="AI168" s="224">
        <f t="shared" si="48"/>
        <v>41683</v>
      </c>
      <c r="AJ168" s="224">
        <v>41700</v>
      </c>
      <c r="AK168" s="163">
        <v>30</v>
      </c>
      <c r="AL168" s="224">
        <v>41716</v>
      </c>
      <c r="AM168" s="163">
        <f t="shared" si="52"/>
        <v>120</v>
      </c>
      <c r="AN168" s="163"/>
      <c r="AO168" s="163"/>
      <c r="AP168" s="224">
        <v>41736</v>
      </c>
      <c r="AQ168" s="224"/>
      <c r="AR168" s="224"/>
      <c r="AS168" s="224">
        <v>41859</v>
      </c>
      <c r="AT168" s="224">
        <v>41795</v>
      </c>
      <c r="AU168" s="224"/>
      <c r="AV168" s="224"/>
      <c r="AW168" s="224">
        <v>41921</v>
      </c>
      <c r="AX168" s="288">
        <v>41935</v>
      </c>
      <c r="AY168" s="102">
        <f t="shared" si="45"/>
        <v>252</v>
      </c>
    </row>
    <row r="169" spans="1:51" s="45" customFormat="1" ht="12.75" hidden="1" x14ac:dyDescent="0.25">
      <c r="A169" s="82">
        <v>8</v>
      </c>
      <c r="B169" s="82" t="s">
        <v>55</v>
      </c>
      <c r="C169" s="127" t="s">
        <v>405</v>
      </c>
      <c r="D169" s="165"/>
      <c r="E169" s="233">
        <v>1</v>
      </c>
      <c r="F169" s="127">
        <v>7</v>
      </c>
      <c r="G169" s="86"/>
      <c r="H169" s="87">
        <v>41913</v>
      </c>
      <c r="I169" s="151">
        <v>41606</v>
      </c>
      <c r="J169" s="89">
        <v>119066</v>
      </c>
      <c r="K169" s="164" t="s">
        <v>399</v>
      </c>
      <c r="L169" s="134" t="s">
        <v>406</v>
      </c>
      <c r="M169" s="134"/>
      <c r="N169" s="134" t="s">
        <v>214</v>
      </c>
      <c r="O169" s="297"/>
      <c r="P169" s="453">
        <v>40</v>
      </c>
      <c r="Q169" s="453">
        <v>1296</v>
      </c>
      <c r="R169" s="454">
        <v>37.75</v>
      </c>
      <c r="S169" s="92">
        <v>116</v>
      </c>
      <c r="T169" s="93">
        <v>2</v>
      </c>
      <c r="U169" s="143">
        <f t="shared" si="40"/>
        <v>0.88083333333333325</v>
      </c>
      <c r="V169" s="144" t="e">
        <f>IF((T169*#REF!/#REF!)&gt;#REF!,"too many rows!",T169*#REF!/#REF!)</f>
        <v>#REF!</v>
      </c>
      <c r="W169" s="82">
        <v>50</v>
      </c>
      <c r="X169" s="82">
        <v>50</v>
      </c>
      <c r="Y169" s="82">
        <v>5</v>
      </c>
      <c r="Z169" s="82">
        <v>1</v>
      </c>
      <c r="AA169" s="85">
        <f t="shared" si="41"/>
        <v>125.83333333333333</v>
      </c>
      <c r="AB169" s="85">
        <f t="shared" si="41"/>
        <v>25.166666666666668</v>
      </c>
      <c r="AC169" s="85"/>
      <c r="AD169" s="85"/>
      <c r="AE169" s="115">
        <f t="shared" si="42"/>
        <v>144.70833333333331</v>
      </c>
      <c r="AF169" s="85">
        <f t="shared" si="43"/>
        <v>28.941666666666666</v>
      </c>
      <c r="AG169" s="80" t="str">
        <f t="shared" si="38"/>
        <v>Check!</v>
      </c>
      <c r="AH169" s="98">
        <v>41669</v>
      </c>
      <c r="AI169" s="224">
        <f t="shared" si="48"/>
        <v>41683</v>
      </c>
      <c r="AJ169" s="224">
        <v>41700</v>
      </c>
      <c r="AK169" s="163">
        <v>30</v>
      </c>
      <c r="AL169" s="224">
        <v>41716</v>
      </c>
      <c r="AM169" s="163">
        <f t="shared" si="52"/>
        <v>120</v>
      </c>
      <c r="AN169" s="163"/>
      <c r="AO169" s="163"/>
      <c r="AP169" s="224">
        <v>41736</v>
      </c>
      <c r="AQ169" s="224"/>
      <c r="AR169" s="224"/>
      <c r="AS169" s="224">
        <v>41859</v>
      </c>
      <c r="AT169" s="224">
        <v>41795</v>
      </c>
      <c r="AU169" s="224"/>
      <c r="AV169" s="224"/>
      <c r="AW169" s="224">
        <v>41921</v>
      </c>
      <c r="AX169" s="288">
        <v>41935</v>
      </c>
      <c r="AY169" s="102">
        <f t="shared" si="45"/>
        <v>252</v>
      </c>
    </row>
    <row r="170" spans="1:51" s="45" customFormat="1" ht="12.75" hidden="1" x14ac:dyDescent="0.25">
      <c r="A170" s="82">
        <v>8</v>
      </c>
      <c r="B170" s="82" t="s">
        <v>55</v>
      </c>
      <c r="C170" s="127" t="s">
        <v>407</v>
      </c>
      <c r="D170" s="165"/>
      <c r="E170" s="233">
        <v>1</v>
      </c>
      <c r="F170" s="127">
        <v>7</v>
      </c>
      <c r="G170" s="86"/>
      <c r="H170" s="87">
        <v>41913</v>
      </c>
      <c r="I170" s="151">
        <v>41606</v>
      </c>
      <c r="J170" s="89">
        <v>119067</v>
      </c>
      <c r="K170" s="164" t="s">
        <v>399</v>
      </c>
      <c r="L170" s="134" t="s">
        <v>408</v>
      </c>
      <c r="M170" s="134"/>
      <c r="N170" s="134" t="s">
        <v>409</v>
      </c>
      <c r="O170" s="297"/>
      <c r="P170" s="453">
        <v>40</v>
      </c>
      <c r="Q170" s="453">
        <v>1296</v>
      </c>
      <c r="R170" s="454">
        <v>37.75</v>
      </c>
      <c r="S170" s="92">
        <v>116</v>
      </c>
      <c r="T170" s="93">
        <v>2</v>
      </c>
      <c r="U170" s="143">
        <f t="shared" si="40"/>
        <v>0.88083333333333325</v>
      </c>
      <c r="V170" s="144" t="e">
        <f>IF((T170*#REF!/#REF!)&gt;#REF!,"too many rows!",T170*#REF!/#REF!)</f>
        <v>#REF!</v>
      </c>
      <c r="W170" s="82">
        <v>50</v>
      </c>
      <c r="X170" s="82">
        <v>50</v>
      </c>
      <c r="Y170" s="82">
        <v>5</v>
      </c>
      <c r="Z170" s="82">
        <v>1</v>
      </c>
      <c r="AA170" s="85">
        <f t="shared" si="41"/>
        <v>125.83333333333333</v>
      </c>
      <c r="AB170" s="85">
        <f t="shared" si="41"/>
        <v>25.166666666666668</v>
      </c>
      <c r="AC170" s="85"/>
      <c r="AD170" s="85"/>
      <c r="AE170" s="115">
        <f t="shared" si="42"/>
        <v>144.70833333333331</v>
      </c>
      <c r="AF170" s="85">
        <f t="shared" si="43"/>
        <v>28.941666666666666</v>
      </c>
      <c r="AG170" s="80" t="str">
        <f t="shared" si="38"/>
        <v>Check!</v>
      </c>
      <c r="AH170" s="98">
        <v>41669</v>
      </c>
      <c r="AI170" s="224">
        <f t="shared" si="48"/>
        <v>41683</v>
      </c>
      <c r="AJ170" s="224">
        <v>41700</v>
      </c>
      <c r="AK170" s="163">
        <v>30</v>
      </c>
      <c r="AL170" s="224">
        <v>41716</v>
      </c>
      <c r="AM170" s="163">
        <f t="shared" si="52"/>
        <v>120</v>
      </c>
      <c r="AN170" s="163"/>
      <c r="AO170" s="163"/>
      <c r="AP170" s="224">
        <v>41736</v>
      </c>
      <c r="AQ170" s="224"/>
      <c r="AR170" s="224"/>
      <c r="AS170" s="224">
        <v>41859</v>
      </c>
      <c r="AT170" s="224">
        <v>41795</v>
      </c>
      <c r="AU170" s="224"/>
      <c r="AV170" s="224"/>
      <c r="AW170" s="224">
        <v>41921</v>
      </c>
      <c r="AX170" s="288">
        <v>41935</v>
      </c>
      <c r="AY170" s="102">
        <f t="shared" si="45"/>
        <v>252</v>
      </c>
    </row>
    <row r="171" spans="1:51" s="45" customFormat="1" ht="12.75" hidden="1" x14ac:dyDescent="0.25">
      <c r="A171" s="82">
        <v>8</v>
      </c>
      <c r="B171" s="82" t="s">
        <v>55</v>
      </c>
      <c r="C171" s="127" t="s">
        <v>410</v>
      </c>
      <c r="D171" s="165"/>
      <c r="E171" s="233">
        <v>1</v>
      </c>
      <c r="F171" s="127">
        <v>20</v>
      </c>
      <c r="G171" s="86"/>
      <c r="H171" s="87">
        <v>41913</v>
      </c>
      <c r="I171" s="151">
        <v>41606</v>
      </c>
      <c r="J171" s="89">
        <v>119070</v>
      </c>
      <c r="K171" s="164">
        <v>41852</v>
      </c>
      <c r="L171" s="134" t="s">
        <v>377</v>
      </c>
      <c r="M171" s="134"/>
      <c r="N171" s="134" t="s">
        <v>411</v>
      </c>
      <c r="O171" s="297"/>
      <c r="P171" s="453">
        <v>40</v>
      </c>
      <c r="Q171" s="453">
        <v>1296</v>
      </c>
      <c r="R171" s="454">
        <v>37.75</v>
      </c>
      <c r="S171" s="92">
        <v>116</v>
      </c>
      <c r="T171" s="93">
        <v>2</v>
      </c>
      <c r="U171" s="143">
        <f t="shared" si="40"/>
        <v>2.5166666666666666</v>
      </c>
      <c r="V171" s="144" t="e">
        <f>IF((T171*#REF!/#REF!)&gt;#REF!,"too many rows!",T171*#REF!/#REF!)</f>
        <v>#REF!</v>
      </c>
      <c r="W171" s="82">
        <v>50</v>
      </c>
      <c r="X171" s="82">
        <v>50</v>
      </c>
      <c r="Y171" s="82">
        <v>5</v>
      </c>
      <c r="Z171" s="82">
        <v>1</v>
      </c>
      <c r="AA171" s="85">
        <f t="shared" si="41"/>
        <v>125.83333333333333</v>
      </c>
      <c r="AB171" s="85">
        <f t="shared" si="41"/>
        <v>25.166666666666668</v>
      </c>
      <c r="AC171" s="85"/>
      <c r="AD171" s="85"/>
      <c r="AE171" s="115">
        <f t="shared" si="42"/>
        <v>144.70833333333331</v>
      </c>
      <c r="AF171" s="85">
        <f t="shared" si="43"/>
        <v>28.941666666666666</v>
      </c>
      <c r="AG171" s="80" t="str">
        <f t="shared" si="38"/>
        <v>Check!</v>
      </c>
      <c r="AH171" s="98">
        <v>41669</v>
      </c>
      <c r="AI171" s="224">
        <f t="shared" si="48"/>
        <v>41683</v>
      </c>
      <c r="AJ171" s="224">
        <v>41700</v>
      </c>
      <c r="AK171" s="163">
        <v>30</v>
      </c>
      <c r="AL171" s="224">
        <v>41716</v>
      </c>
      <c r="AM171" s="163">
        <f t="shared" si="52"/>
        <v>120</v>
      </c>
      <c r="AN171" s="163"/>
      <c r="AO171" s="163"/>
      <c r="AP171" s="224">
        <v>41736</v>
      </c>
      <c r="AQ171" s="224"/>
      <c r="AR171" s="224"/>
      <c r="AS171" s="224">
        <v>41859</v>
      </c>
      <c r="AT171" s="224">
        <v>41795</v>
      </c>
      <c r="AU171" s="224"/>
      <c r="AV171" s="224"/>
      <c r="AW171" s="224">
        <v>41918</v>
      </c>
      <c r="AX171" s="288">
        <v>41935</v>
      </c>
      <c r="AY171" s="102">
        <f t="shared" si="45"/>
        <v>249</v>
      </c>
    </row>
    <row r="172" spans="1:51" s="45" customFormat="1" ht="12.75" hidden="1" x14ac:dyDescent="0.25">
      <c r="A172" s="82">
        <v>8</v>
      </c>
      <c r="B172" s="82" t="s">
        <v>55</v>
      </c>
      <c r="C172" s="127" t="s">
        <v>412</v>
      </c>
      <c r="D172" s="165"/>
      <c r="E172" s="233">
        <v>2</v>
      </c>
      <c r="F172" s="127">
        <v>9</v>
      </c>
      <c r="G172" s="86"/>
      <c r="H172" s="87">
        <v>41913</v>
      </c>
      <c r="I172" s="151">
        <v>41606</v>
      </c>
      <c r="J172" s="89">
        <v>119068</v>
      </c>
      <c r="K172" s="164">
        <v>41852</v>
      </c>
      <c r="L172" s="134" t="s">
        <v>413</v>
      </c>
      <c r="M172" s="134"/>
      <c r="N172" s="134" t="s">
        <v>276</v>
      </c>
      <c r="O172" s="297"/>
      <c r="P172" s="453">
        <v>40</v>
      </c>
      <c r="Q172" s="453">
        <v>1296</v>
      </c>
      <c r="R172" s="454">
        <v>37.75</v>
      </c>
      <c r="S172" s="92">
        <v>116</v>
      </c>
      <c r="T172" s="93">
        <v>4</v>
      </c>
      <c r="U172" s="143">
        <f t="shared" si="40"/>
        <v>2.2650000000000001</v>
      </c>
      <c r="V172" s="144" t="e">
        <f>IF((T172*#REF!/#REF!)&gt;#REF!,"too many rows!",T172*#REF!/#REF!)</f>
        <v>#REF!</v>
      </c>
      <c r="W172" s="82">
        <v>50</v>
      </c>
      <c r="X172" s="82">
        <v>50</v>
      </c>
      <c r="Y172" s="82">
        <v>5</v>
      </c>
      <c r="Z172" s="82">
        <v>1</v>
      </c>
      <c r="AA172" s="85">
        <f t="shared" si="41"/>
        <v>251.66666666666666</v>
      </c>
      <c r="AB172" s="85">
        <f t="shared" si="41"/>
        <v>50.333333333333336</v>
      </c>
      <c r="AC172" s="85"/>
      <c r="AD172" s="85"/>
      <c r="AE172" s="115">
        <f t="shared" si="42"/>
        <v>289.41666666666663</v>
      </c>
      <c r="AF172" s="85">
        <f t="shared" si="43"/>
        <v>57.883333333333333</v>
      </c>
      <c r="AG172" s="80" t="str">
        <f t="shared" si="38"/>
        <v>Check!</v>
      </c>
      <c r="AH172" s="98">
        <v>41669</v>
      </c>
      <c r="AI172" s="224">
        <f t="shared" si="48"/>
        <v>41683</v>
      </c>
      <c r="AJ172" s="224">
        <v>41700</v>
      </c>
      <c r="AK172" s="163">
        <v>60</v>
      </c>
      <c r="AL172" s="224">
        <v>41716</v>
      </c>
      <c r="AM172" s="163">
        <f t="shared" si="52"/>
        <v>240</v>
      </c>
      <c r="AN172" s="163"/>
      <c r="AO172" s="163"/>
      <c r="AP172" s="224">
        <v>41730</v>
      </c>
      <c r="AQ172" s="224"/>
      <c r="AR172" s="224"/>
      <c r="AS172" s="224">
        <v>41859</v>
      </c>
      <c r="AT172" s="224">
        <v>41776</v>
      </c>
      <c r="AU172" s="224"/>
      <c r="AV172" s="224"/>
      <c r="AW172" s="224">
        <v>41908</v>
      </c>
      <c r="AX172" s="288">
        <v>41935</v>
      </c>
      <c r="AY172" s="102">
        <f t="shared" si="45"/>
        <v>239</v>
      </c>
    </row>
    <row r="173" spans="1:51" s="45" customFormat="1" ht="12.75" hidden="1" x14ac:dyDescent="0.25">
      <c r="A173" s="82">
        <v>8</v>
      </c>
      <c r="B173" s="82" t="s">
        <v>55</v>
      </c>
      <c r="C173" s="127" t="s">
        <v>206</v>
      </c>
      <c r="D173" s="165"/>
      <c r="E173" s="233">
        <v>5</v>
      </c>
      <c r="F173" s="127">
        <v>5</v>
      </c>
      <c r="G173" s="86"/>
      <c r="H173" s="87">
        <v>41913</v>
      </c>
      <c r="I173" s="151">
        <v>41606</v>
      </c>
      <c r="J173" s="89">
        <v>119062</v>
      </c>
      <c r="K173" s="164">
        <v>41852</v>
      </c>
      <c r="L173" s="134" t="s">
        <v>207</v>
      </c>
      <c r="M173" s="134"/>
      <c r="N173" s="134" t="s">
        <v>208</v>
      </c>
      <c r="O173" s="297"/>
      <c r="P173" s="453">
        <v>40</v>
      </c>
      <c r="Q173" s="453">
        <v>1296</v>
      </c>
      <c r="R173" s="454">
        <v>37.75</v>
      </c>
      <c r="S173" s="92">
        <v>116</v>
      </c>
      <c r="T173" s="93">
        <v>14</v>
      </c>
      <c r="U173" s="143">
        <f t="shared" si="40"/>
        <v>4.4041666666666659</v>
      </c>
      <c r="V173" s="144" t="e">
        <f>IF((T173*#REF!/#REF!)&gt;#REF!,"too many rows!",T173*#REF!/#REF!)</f>
        <v>#REF!</v>
      </c>
      <c r="W173" s="82">
        <v>50</v>
      </c>
      <c r="X173" s="82">
        <v>50</v>
      </c>
      <c r="Y173" s="82">
        <v>5</v>
      </c>
      <c r="Z173" s="82">
        <v>1</v>
      </c>
      <c r="AA173" s="85">
        <f t="shared" si="41"/>
        <v>880.83333333333326</v>
      </c>
      <c r="AB173" s="85">
        <f t="shared" si="41"/>
        <v>176.16666666666669</v>
      </c>
      <c r="AC173" s="85"/>
      <c r="AD173" s="85"/>
      <c r="AE173" s="115">
        <f t="shared" si="42"/>
        <v>1012.9583333333331</v>
      </c>
      <c r="AF173" s="85">
        <f t="shared" si="43"/>
        <v>202.59166666666667</v>
      </c>
      <c r="AG173" s="80" t="str">
        <f t="shared" si="38"/>
        <v>Check!</v>
      </c>
      <c r="AH173" s="98">
        <v>41669</v>
      </c>
      <c r="AI173" s="224">
        <f t="shared" si="48"/>
        <v>41683</v>
      </c>
      <c r="AJ173" s="224">
        <v>41700</v>
      </c>
      <c r="AK173" s="163">
        <v>210</v>
      </c>
      <c r="AL173" s="224">
        <v>41700</v>
      </c>
      <c r="AM173" s="163">
        <v>840</v>
      </c>
      <c r="AN173" s="163"/>
      <c r="AO173" s="163"/>
      <c r="AP173" s="224">
        <v>41730</v>
      </c>
      <c r="AQ173" s="224"/>
      <c r="AR173" s="224"/>
      <c r="AS173" s="224">
        <v>41859</v>
      </c>
      <c r="AT173" s="224">
        <v>41795</v>
      </c>
      <c r="AU173" s="224"/>
      <c r="AV173" s="224"/>
      <c r="AW173" s="224">
        <v>41921</v>
      </c>
      <c r="AX173" s="288">
        <v>41935</v>
      </c>
      <c r="AY173" s="102">
        <f t="shared" si="45"/>
        <v>252</v>
      </c>
    </row>
    <row r="174" spans="1:51" s="45" customFormat="1" ht="12.75" hidden="1" x14ac:dyDescent="0.25">
      <c r="A174" s="82">
        <v>8</v>
      </c>
      <c r="B174" s="82" t="s">
        <v>55</v>
      </c>
      <c r="C174" s="127" t="s">
        <v>414</v>
      </c>
      <c r="D174" s="165"/>
      <c r="E174" s="233">
        <v>0.5</v>
      </c>
      <c r="F174" s="127">
        <v>8</v>
      </c>
      <c r="G174" s="86"/>
      <c r="H174" s="87">
        <v>41913</v>
      </c>
      <c r="I174" s="151">
        <v>41606</v>
      </c>
      <c r="J174" s="89">
        <v>119063</v>
      </c>
      <c r="K174" s="164" t="s">
        <v>399</v>
      </c>
      <c r="L174" s="134" t="s">
        <v>415</v>
      </c>
      <c r="M174" s="134"/>
      <c r="N174" s="134" t="s">
        <v>416</v>
      </c>
      <c r="O174" s="297"/>
      <c r="P174" s="453">
        <v>40</v>
      </c>
      <c r="Q174" s="453">
        <v>1296</v>
      </c>
      <c r="R174" s="454">
        <v>37.75</v>
      </c>
      <c r="S174" s="92">
        <v>116</v>
      </c>
      <c r="T174" s="93">
        <v>2</v>
      </c>
      <c r="U174" s="143">
        <f t="shared" si="40"/>
        <v>1.0066666666666666</v>
      </c>
      <c r="V174" s="144" t="e">
        <f>IF((T174*#REF!/#REF!)&gt;#REF!,"too many rows!",T174*#REF!/#REF!)</f>
        <v>#REF!</v>
      </c>
      <c r="W174" s="82">
        <v>50</v>
      </c>
      <c r="X174" s="82">
        <v>50</v>
      </c>
      <c r="Y174" s="82">
        <v>5</v>
      </c>
      <c r="Z174" s="82">
        <v>1</v>
      </c>
      <c r="AA174" s="85">
        <f t="shared" si="41"/>
        <v>125.83333333333333</v>
      </c>
      <c r="AB174" s="85">
        <f t="shared" si="41"/>
        <v>25.166666666666668</v>
      </c>
      <c r="AC174" s="85"/>
      <c r="AD174" s="85"/>
      <c r="AE174" s="115">
        <f t="shared" si="42"/>
        <v>144.70833333333331</v>
      </c>
      <c r="AF174" s="85">
        <f t="shared" si="43"/>
        <v>28.941666666666666</v>
      </c>
      <c r="AG174" s="80" t="str">
        <f t="shared" si="38"/>
        <v>Check!</v>
      </c>
      <c r="AH174" s="98">
        <v>41669</v>
      </c>
      <c r="AI174" s="224">
        <f t="shared" si="48"/>
        <v>41683</v>
      </c>
      <c r="AJ174" s="224">
        <v>41700</v>
      </c>
      <c r="AK174" s="163">
        <v>30</v>
      </c>
      <c r="AL174" s="224">
        <v>41716</v>
      </c>
      <c r="AM174" s="163">
        <f>T174*60</f>
        <v>120</v>
      </c>
      <c r="AN174" s="163"/>
      <c r="AO174" s="163"/>
      <c r="AP174" s="224">
        <v>41738</v>
      </c>
      <c r="AQ174" s="224"/>
      <c r="AR174" s="224"/>
      <c r="AS174" s="224">
        <v>41859</v>
      </c>
      <c r="AT174" s="224">
        <v>41795</v>
      </c>
      <c r="AU174" s="224"/>
      <c r="AV174" s="224"/>
      <c r="AW174" s="224">
        <v>41922</v>
      </c>
      <c r="AX174" s="288">
        <v>41935</v>
      </c>
      <c r="AY174" s="102">
        <f t="shared" si="45"/>
        <v>253</v>
      </c>
    </row>
    <row r="175" spans="1:51" s="45" customFormat="1" ht="12.75" hidden="1" x14ac:dyDescent="0.25">
      <c r="A175" s="82">
        <v>8</v>
      </c>
      <c r="B175" s="82" t="s">
        <v>55</v>
      </c>
      <c r="C175" s="127" t="s">
        <v>417</v>
      </c>
      <c r="D175" s="165"/>
      <c r="E175" s="233">
        <v>2</v>
      </c>
      <c r="F175" s="127">
        <v>16</v>
      </c>
      <c r="G175" s="86"/>
      <c r="H175" s="87">
        <v>41913</v>
      </c>
      <c r="I175" s="151">
        <v>41606</v>
      </c>
      <c r="J175" s="89">
        <v>119071</v>
      </c>
      <c r="K175" s="164">
        <v>41852</v>
      </c>
      <c r="L175" s="134" t="s">
        <v>418</v>
      </c>
      <c r="M175" s="134"/>
      <c r="N175" s="134" t="s">
        <v>264</v>
      </c>
      <c r="O175" s="297"/>
      <c r="P175" s="453">
        <v>40</v>
      </c>
      <c r="Q175" s="453">
        <v>1296</v>
      </c>
      <c r="R175" s="454">
        <v>37.75</v>
      </c>
      <c r="S175" s="92">
        <v>116</v>
      </c>
      <c r="T175" s="93">
        <v>2</v>
      </c>
      <c r="U175" s="143">
        <f t="shared" si="40"/>
        <v>2.0133333333333332</v>
      </c>
      <c r="V175" s="144" t="e">
        <f>IF((T175*#REF!/#REF!)&gt;#REF!,"too many rows!",T175*#REF!/#REF!)</f>
        <v>#REF!</v>
      </c>
      <c r="W175" s="82">
        <v>50</v>
      </c>
      <c r="X175" s="82">
        <v>50</v>
      </c>
      <c r="Y175" s="82">
        <v>5</v>
      </c>
      <c r="Z175" s="82">
        <v>1</v>
      </c>
      <c r="AA175" s="85">
        <f t="shared" si="41"/>
        <v>125.83333333333333</v>
      </c>
      <c r="AB175" s="85">
        <f t="shared" si="41"/>
        <v>25.166666666666668</v>
      </c>
      <c r="AC175" s="85"/>
      <c r="AD175" s="85"/>
      <c r="AE175" s="115">
        <f t="shared" si="42"/>
        <v>144.70833333333331</v>
      </c>
      <c r="AF175" s="85">
        <f t="shared" si="43"/>
        <v>28.941666666666666</v>
      </c>
      <c r="AG175" s="80" t="str">
        <f t="shared" si="38"/>
        <v>Check!</v>
      </c>
      <c r="AH175" s="98">
        <v>41669</v>
      </c>
      <c r="AI175" s="224">
        <f t="shared" si="48"/>
        <v>41683</v>
      </c>
      <c r="AJ175" s="224">
        <v>41700</v>
      </c>
      <c r="AK175" s="163">
        <v>30</v>
      </c>
      <c r="AL175" s="224">
        <v>41716</v>
      </c>
      <c r="AM175" s="163">
        <f>T175*60</f>
        <v>120</v>
      </c>
      <c r="AN175" s="163"/>
      <c r="AO175" s="163"/>
      <c r="AP175" s="224">
        <v>41733</v>
      </c>
      <c r="AQ175" s="224"/>
      <c r="AR175" s="224"/>
      <c r="AS175" s="224">
        <v>41859</v>
      </c>
      <c r="AT175" s="224">
        <v>41795</v>
      </c>
      <c r="AU175" s="224"/>
      <c r="AV175" s="224"/>
      <c r="AW175" s="224">
        <v>41921</v>
      </c>
      <c r="AX175" s="288">
        <v>41935</v>
      </c>
      <c r="AY175" s="102">
        <f t="shared" si="45"/>
        <v>252</v>
      </c>
    </row>
    <row r="176" spans="1:51" s="45" customFormat="1" ht="12.75" hidden="1" x14ac:dyDescent="0.25">
      <c r="A176" s="82">
        <v>8</v>
      </c>
      <c r="B176" s="82" t="s">
        <v>55</v>
      </c>
      <c r="C176" s="127" t="s">
        <v>419</v>
      </c>
      <c r="D176" s="165"/>
      <c r="E176" s="233">
        <v>2.5</v>
      </c>
      <c r="F176" s="85">
        <v>15</v>
      </c>
      <c r="G176" s="86"/>
      <c r="H176" s="87">
        <v>41913</v>
      </c>
      <c r="I176" s="151">
        <v>41606</v>
      </c>
      <c r="J176" s="89">
        <v>119069</v>
      </c>
      <c r="K176" s="164">
        <v>41852</v>
      </c>
      <c r="L176" s="91" t="s">
        <v>57</v>
      </c>
      <c r="M176" s="91"/>
      <c r="N176" s="91" t="s">
        <v>90</v>
      </c>
      <c r="O176" s="296"/>
      <c r="P176" s="453">
        <v>40</v>
      </c>
      <c r="Q176" s="453">
        <v>1296</v>
      </c>
      <c r="R176" s="454">
        <v>37.75</v>
      </c>
      <c r="S176" s="92">
        <v>116</v>
      </c>
      <c r="T176" s="93">
        <v>4</v>
      </c>
      <c r="U176" s="143">
        <f t="shared" si="40"/>
        <v>3.7749999999999999</v>
      </c>
      <c r="V176" s="144" t="e">
        <f>IF((T176*#REF!/#REF!)&gt;#REF!,"too many rows!",T176*#REF!/#REF!)</f>
        <v>#REF!</v>
      </c>
      <c r="W176" s="82">
        <v>50</v>
      </c>
      <c r="X176" s="82">
        <v>50</v>
      </c>
      <c r="Y176" s="82">
        <v>5</v>
      </c>
      <c r="Z176" s="82">
        <v>1</v>
      </c>
      <c r="AA176" s="85">
        <f t="shared" ref="AA176:AB178" si="53">(37.75*100)/W176*Y176/($Z176+$Y176)*$T176</f>
        <v>251.66666666666666</v>
      </c>
      <c r="AB176" s="85">
        <f t="shared" si="53"/>
        <v>50.333333333333336</v>
      </c>
      <c r="AC176" s="85"/>
      <c r="AD176" s="85"/>
      <c r="AE176" s="115">
        <f t="shared" si="42"/>
        <v>289.41666666666663</v>
      </c>
      <c r="AF176" s="85">
        <f t="shared" si="43"/>
        <v>57.883333333333333</v>
      </c>
      <c r="AG176" s="80" t="str">
        <f t="shared" si="38"/>
        <v>Check!</v>
      </c>
      <c r="AH176" s="98">
        <v>41669</v>
      </c>
      <c r="AI176" s="224">
        <f t="shared" si="48"/>
        <v>41683</v>
      </c>
      <c r="AJ176" s="224">
        <v>41700</v>
      </c>
      <c r="AK176" s="163">
        <v>60</v>
      </c>
      <c r="AL176" s="224">
        <v>41716</v>
      </c>
      <c r="AM176" s="163">
        <f>T176*60</f>
        <v>240</v>
      </c>
      <c r="AN176" s="163"/>
      <c r="AO176" s="163"/>
      <c r="AP176" s="224">
        <v>41738</v>
      </c>
      <c r="AQ176" s="224"/>
      <c r="AR176" s="224"/>
      <c r="AS176" s="224">
        <v>41859</v>
      </c>
      <c r="AT176" s="224">
        <v>41795</v>
      </c>
      <c r="AU176" s="224"/>
      <c r="AV176" s="224"/>
      <c r="AW176" s="224">
        <v>41921</v>
      </c>
      <c r="AX176" s="288">
        <v>41935</v>
      </c>
      <c r="AY176" s="102">
        <f t="shared" ref="AY176:AY207" si="54">AW176-AH176</f>
        <v>252</v>
      </c>
    </row>
    <row r="177" spans="1:51" s="71" customFormat="1" ht="12.75" hidden="1" x14ac:dyDescent="0.25">
      <c r="A177" s="70">
        <v>8</v>
      </c>
      <c r="B177" s="70" t="s">
        <v>47</v>
      </c>
      <c r="C177" s="70" t="s">
        <v>420</v>
      </c>
      <c r="D177" s="70"/>
      <c r="E177" s="233">
        <v>3</v>
      </c>
      <c r="F177" s="50">
        <v>8</v>
      </c>
      <c r="G177" s="51"/>
      <c r="H177" s="52">
        <v>42005</v>
      </c>
      <c r="I177" s="156">
        <v>41739</v>
      </c>
      <c r="J177" s="157">
        <v>120436</v>
      </c>
      <c r="K177" s="158" t="s">
        <v>460</v>
      </c>
      <c r="L177" s="158" t="s">
        <v>510</v>
      </c>
      <c r="M177" s="158"/>
      <c r="N177" s="158" t="s">
        <v>421</v>
      </c>
      <c r="O177" s="302"/>
      <c r="P177" s="419">
        <v>40</v>
      </c>
      <c r="Q177" s="419">
        <v>1296</v>
      </c>
      <c r="R177" s="420">
        <v>37.75</v>
      </c>
      <c r="S177" s="159">
        <v>121</v>
      </c>
      <c r="T177" s="107">
        <v>4</v>
      </c>
      <c r="U177" s="60">
        <f t="shared" si="40"/>
        <v>2.0133333333333332</v>
      </c>
      <c r="V177" s="61" t="e">
        <f>IF((T177*#REF!/#REF!)&gt;#REF!,"too many rows!",T177*#REF!/#REF!)</f>
        <v>#REF!</v>
      </c>
      <c r="W177" s="47">
        <v>50</v>
      </c>
      <c r="X177" s="47">
        <v>50</v>
      </c>
      <c r="Y177" s="47">
        <v>5</v>
      </c>
      <c r="Z177" s="47">
        <v>1</v>
      </c>
      <c r="AA177" s="50">
        <f t="shared" si="53"/>
        <v>251.66666666666666</v>
      </c>
      <c r="AB177" s="50">
        <f t="shared" si="53"/>
        <v>50.333333333333336</v>
      </c>
      <c r="AC177" s="50"/>
      <c r="AD177" s="50"/>
      <c r="AE177" s="79">
        <f t="shared" si="42"/>
        <v>289.41666666666663</v>
      </c>
      <c r="AF177" s="50">
        <f t="shared" si="43"/>
        <v>57.883333333333333</v>
      </c>
      <c r="AG177" s="80" t="str">
        <f t="shared" si="38"/>
        <v>Check!</v>
      </c>
      <c r="AH177" s="121">
        <v>41779</v>
      </c>
      <c r="AI177" s="231">
        <f t="shared" si="48"/>
        <v>41793</v>
      </c>
      <c r="AJ177" s="231">
        <v>41821</v>
      </c>
      <c r="AK177" s="129">
        <v>60</v>
      </c>
      <c r="AL177" s="231">
        <v>41829</v>
      </c>
      <c r="AM177" s="129">
        <v>240</v>
      </c>
      <c r="AN177" s="129"/>
      <c r="AO177" s="129"/>
      <c r="AP177" s="231">
        <v>41862</v>
      </c>
      <c r="AQ177" s="455"/>
      <c r="AR177" s="455"/>
      <c r="AS177" s="231">
        <v>41955</v>
      </c>
      <c r="AT177" s="231">
        <v>41941</v>
      </c>
      <c r="AU177" s="455"/>
      <c r="AV177" s="455"/>
      <c r="AW177" s="231">
        <v>42027</v>
      </c>
      <c r="AX177" s="288">
        <v>42040</v>
      </c>
      <c r="AY177" s="68">
        <f t="shared" si="54"/>
        <v>248</v>
      </c>
    </row>
    <row r="178" spans="1:51" s="71" customFormat="1" ht="12.75" hidden="1" x14ac:dyDescent="0.25">
      <c r="A178" s="70">
        <v>8</v>
      </c>
      <c r="B178" s="70" t="s">
        <v>47</v>
      </c>
      <c r="C178" s="70" t="s">
        <v>243</v>
      </c>
      <c r="D178" s="49"/>
      <c r="E178" s="233">
        <v>44</v>
      </c>
      <c r="F178" s="50">
        <v>19</v>
      </c>
      <c r="G178" s="51">
        <v>0.5</v>
      </c>
      <c r="H178" s="52">
        <v>42005</v>
      </c>
      <c r="I178" s="156">
        <v>41708</v>
      </c>
      <c r="J178" s="157">
        <v>120156</v>
      </c>
      <c r="K178" s="158" t="s">
        <v>459</v>
      </c>
      <c r="L178" s="158" t="s">
        <v>244</v>
      </c>
      <c r="M178" s="158"/>
      <c r="N178" s="158" t="s">
        <v>121</v>
      </c>
      <c r="O178" s="302"/>
      <c r="P178" s="419">
        <v>40</v>
      </c>
      <c r="Q178" s="419">
        <v>1296</v>
      </c>
      <c r="R178" s="420">
        <v>37.75</v>
      </c>
      <c r="S178" s="159">
        <v>121</v>
      </c>
      <c r="T178" s="107">
        <v>36</v>
      </c>
      <c r="U178" s="60">
        <f t="shared" si="40"/>
        <v>43.034999999999997</v>
      </c>
      <c r="V178" s="61" t="e">
        <f>IF((T178*#REF!/#REF!)&gt;#REF!,"too many rows!",T178*#REF!/#REF!)</f>
        <v>#REF!</v>
      </c>
      <c r="W178" s="47">
        <v>50</v>
      </c>
      <c r="X178" s="47">
        <v>50</v>
      </c>
      <c r="Y178" s="47">
        <v>5</v>
      </c>
      <c r="Z178" s="47">
        <v>1</v>
      </c>
      <c r="AA178" s="50">
        <f t="shared" si="53"/>
        <v>2265</v>
      </c>
      <c r="AB178" s="50">
        <f t="shared" si="53"/>
        <v>453</v>
      </c>
      <c r="AC178" s="50"/>
      <c r="AD178" s="50"/>
      <c r="AE178" s="79">
        <f t="shared" si="42"/>
        <v>5209.5</v>
      </c>
      <c r="AF178" s="50">
        <f t="shared" si="43"/>
        <v>520.94999999999993</v>
      </c>
      <c r="AG178" s="80" t="str">
        <f t="shared" si="38"/>
        <v>Check!</v>
      </c>
      <c r="AH178" s="121">
        <v>41779</v>
      </c>
      <c r="AI178" s="231">
        <f t="shared" si="48"/>
        <v>41793</v>
      </c>
      <c r="AJ178" s="231">
        <v>41821</v>
      </c>
      <c r="AK178" s="129">
        <v>540</v>
      </c>
      <c r="AL178" s="231">
        <v>41829</v>
      </c>
      <c r="AM178" s="129">
        <v>2160</v>
      </c>
      <c r="AN178" s="129"/>
      <c r="AO178" s="129"/>
      <c r="AP178" s="231">
        <v>41862</v>
      </c>
      <c r="AQ178" s="455"/>
      <c r="AR178" s="455"/>
      <c r="AS178" s="231">
        <v>41949</v>
      </c>
      <c r="AT178" s="231">
        <v>41941</v>
      </c>
      <c r="AU178" s="455"/>
      <c r="AV178" s="455"/>
      <c r="AW178" s="231">
        <v>42027</v>
      </c>
      <c r="AX178" s="288">
        <v>42040</v>
      </c>
      <c r="AY178" s="68">
        <f t="shared" si="54"/>
        <v>248</v>
      </c>
    </row>
    <row r="179" spans="1:51" s="45" customFormat="1" ht="12.75" hidden="1" x14ac:dyDescent="0.25">
      <c r="A179" s="81">
        <v>8</v>
      </c>
      <c r="B179" s="82" t="s">
        <v>47</v>
      </c>
      <c r="C179" s="127" t="s">
        <v>330</v>
      </c>
      <c r="D179" s="127"/>
      <c r="E179" s="233">
        <v>1.2</v>
      </c>
      <c r="F179" s="127">
        <v>9</v>
      </c>
      <c r="G179" s="130"/>
      <c r="H179" s="131">
        <v>42036</v>
      </c>
      <c r="I179" s="132">
        <v>42119</v>
      </c>
      <c r="J179" s="89">
        <v>120563</v>
      </c>
      <c r="K179" s="132" t="s">
        <v>494</v>
      </c>
      <c r="L179" s="134" t="s">
        <v>331</v>
      </c>
      <c r="M179" s="134"/>
      <c r="N179" s="134" t="s">
        <v>332</v>
      </c>
      <c r="O179" s="297"/>
      <c r="P179" s="453">
        <v>60</v>
      </c>
      <c r="Q179" s="453">
        <v>1944</v>
      </c>
      <c r="R179" s="454">
        <v>37.75</v>
      </c>
      <c r="S179" s="92">
        <v>122</v>
      </c>
      <c r="T179" s="93">
        <v>2</v>
      </c>
      <c r="U179" s="94">
        <f t="shared" si="40"/>
        <v>1.1648571428571426</v>
      </c>
      <c r="V179" s="95" t="e">
        <f>IF((T179*#REF!/#REF!)&gt;#REF!,"too many rows!",T179*#REF!/#REF!)</f>
        <v>#REF!</v>
      </c>
      <c r="W179" s="96">
        <v>50</v>
      </c>
      <c r="X179" s="96">
        <v>50</v>
      </c>
      <c r="Y179" s="96">
        <v>6</v>
      </c>
      <c r="Z179" s="96">
        <v>1</v>
      </c>
      <c r="AA179" s="85">
        <f t="shared" ref="AA179:AA184" si="55">(37.75*100)/W179*Y179/($Z179+$Y179)*$T179</f>
        <v>129.42857142857142</v>
      </c>
      <c r="AB179" s="85">
        <f t="shared" ref="AB179:AB184" si="56">(37.75*100)/X179*Z179/($Z179+$Y179)*$T179</f>
        <v>21.571428571428573</v>
      </c>
      <c r="AC179" s="85"/>
      <c r="AD179" s="85"/>
      <c r="AE179" s="97">
        <f t="shared" ref="AE179:AE184" si="57">IF(G179=0,AA179*1.15,IF(OR(G179=50%,G179=100%),AA179*1.15/G179,"check MS"))</f>
        <v>148.84285714285713</v>
      </c>
      <c r="AF179" s="104">
        <f t="shared" ref="AF179:AF184" si="58">AB179*1.15</f>
        <v>24.807142857142857</v>
      </c>
      <c r="AG179" s="80" t="str">
        <f t="shared" si="38"/>
        <v>Check!</v>
      </c>
      <c r="AH179" s="98">
        <v>41814</v>
      </c>
      <c r="AI179" s="99">
        <f t="shared" ref="AI179:AI184" si="59">AH179+14</f>
        <v>41828</v>
      </c>
      <c r="AJ179" s="99">
        <v>41859</v>
      </c>
      <c r="AK179" s="100">
        <v>30</v>
      </c>
      <c r="AL179" s="120" t="s">
        <v>524</v>
      </c>
      <c r="AM179" s="100">
        <v>119</v>
      </c>
      <c r="AN179" s="100"/>
      <c r="AO179" s="100"/>
      <c r="AP179" s="99">
        <v>41900</v>
      </c>
      <c r="AQ179" s="99"/>
      <c r="AR179" s="99"/>
      <c r="AS179" s="99">
        <v>42361</v>
      </c>
      <c r="AT179" s="99">
        <v>41976</v>
      </c>
      <c r="AU179" s="99"/>
      <c r="AV179" s="99"/>
      <c r="AW179" s="99">
        <v>42074</v>
      </c>
      <c r="AX179" s="288">
        <v>42095</v>
      </c>
      <c r="AY179" s="102">
        <f t="shared" si="54"/>
        <v>260</v>
      </c>
    </row>
    <row r="180" spans="1:51" s="45" customFormat="1" ht="12.75" hidden="1" x14ac:dyDescent="0.25">
      <c r="A180" s="81">
        <v>8</v>
      </c>
      <c r="B180" s="82" t="s">
        <v>47</v>
      </c>
      <c r="C180" s="127" t="s">
        <v>549</v>
      </c>
      <c r="D180" s="127"/>
      <c r="E180" s="233">
        <v>5.5</v>
      </c>
      <c r="F180" s="127">
        <v>8</v>
      </c>
      <c r="G180" s="130"/>
      <c r="H180" s="131">
        <v>42036</v>
      </c>
      <c r="I180" s="132">
        <v>42119</v>
      </c>
      <c r="J180" s="89">
        <v>120561</v>
      </c>
      <c r="K180" s="132" t="s">
        <v>494</v>
      </c>
      <c r="L180" s="134" t="s">
        <v>297</v>
      </c>
      <c r="M180" s="134"/>
      <c r="N180" s="134" t="s">
        <v>333</v>
      </c>
      <c r="O180" s="297"/>
      <c r="P180" s="453">
        <v>60</v>
      </c>
      <c r="Q180" s="453">
        <v>1944</v>
      </c>
      <c r="R180" s="454">
        <v>37.75</v>
      </c>
      <c r="S180" s="92">
        <v>122</v>
      </c>
      <c r="T180" s="93">
        <v>10</v>
      </c>
      <c r="U180" s="94">
        <f t="shared" si="40"/>
        <v>5.177142857142857</v>
      </c>
      <c r="V180" s="95" t="e">
        <f>IF((T180*#REF!/#REF!)&gt;#REF!,"too many rows!",T180*#REF!/#REF!)</f>
        <v>#REF!</v>
      </c>
      <c r="W180" s="96">
        <v>50</v>
      </c>
      <c r="X180" s="96">
        <v>50</v>
      </c>
      <c r="Y180" s="96">
        <v>6</v>
      </c>
      <c r="Z180" s="96">
        <v>1</v>
      </c>
      <c r="AA180" s="85">
        <f t="shared" si="55"/>
        <v>647.14285714285711</v>
      </c>
      <c r="AB180" s="85">
        <f t="shared" si="56"/>
        <v>107.85714285714286</v>
      </c>
      <c r="AC180" s="85"/>
      <c r="AD180" s="85"/>
      <c r="AE180" s="97">
        <f t="shared" si="57"/>
        <v>744.21428571428567</v>
      </c>
      <c r="AF180" s="104">
        <f t="shared" si="58"/>
        <v>124.03571428571428</v>
      </c>
      <c r="AG180" s="80" t="str">
        <f t="shared" si="38"/>
        <v>Check!</v>
      </c>
      <c r="AH180" s="98">
        <v>41814</v>
      </c>
      <c r="AI180" s="99">
        <f t="shared" si="59"/>
        <v>41828</v>
      </c>
      <c r="AJ180" s="99">
        <v>41859</v>
      </c>
      <c r="AK180" s="100">
        <v>150</v>
      </c>
      <c r="AL180" s="120" t="s">
        <v>524</v>
      </c>
      <c r="AM180" s="100">
        <f t="shared" ref="AM180:AM186" si="60">T180*60</f>
        <v>600</v>
      </c>
      <c r="AN180" s="100"/>
      <c r="AO180" s="100"/>
      <c r="AP180" s="99">
        <v>41900</v>
      </c>
      <c r="AQ180" s="99"/>
      <c r="AR180" s="99"/>
      <c r="AS180" s="99">
        <v>42361</v>
      </c>
      <c r="AT180" s="99">
        <v>41976</v>
      </c>
      <c r="AU180" s="99"/>
      <c r="AV180" s="99"/>
      <c r="AW180" s="99">
        <v>42074</v>
      </c>
      <c r="AX180" s="288">
        <v>42095</v>
      </c>
      <c r="AY180" s="102">
        <f t="shared" si="54"/>
        <v>260</v>
      </c>
    </row>
    <row r="181" spans="1:51" s="45" customFormat="1" ht="12.75" hidden="1" x14ac:dyDescent="0.25">
      <c r="A181" s="81">
        <v>8</v>
      </c>
      <c r="B181" s="82" t="s">
        <v>47</v>
      </c>
      <c r="C181" s="127" t="s">
        <v>334</v>
      </c>
      <c r="D181" s="127"/>
      <c r="E181" s="233">
        <v>5.5</v>
      </c>
      <c r="F181" s="127">
        <v>8</v>
      </c>
      <c r="G181" s="130" t="s">
        <v>193</v>
      </c>
      <c r="H181" s="131">
        <v>42036</v>
      </c>
      <c r="I181" s="132">
        <v>42119</v>
      </c>
      <c r="J181" s="89">
        <v>120558</v>
      </c>
      <c r="K181" s="132" t="s">
        <v>494</v>
      </c>
      <c r="L181" s="134" t="s">
        <v>335</v>
      </c>
      <c r="M181" s="134"/>
      <c r="N181" s="134" t="s">
        <v>336</v>
      </c>
      <c r="O181" s="297"/>
      <c r="P181" s="453">
        <v>60</v>
      </c>
      <c r="Q181" s="453">
        <v>1944</v>
      </c>
      <c r="R181" s="454">
        <v>37.75</v>
      </c>
      <c r="S181" s="92">
        <v>122</v>
      </c>
      <c r="T181" s="93">
        <v>10</v>
      </c>
      <c r="U181" s="94">
        <f t="shared" si="40"/>
        <v>5.177142857142857</v>
      </c>
      <c r="V181" s="95" t="e">
        <f>IF((T181*#REF!/#REF!)&gt;#REF!,"too many rows!",T181*#REF!/#REF!)</f>
        <v>#REF!</v>
      </c>
      <c r="W181" s="96">
        <v>50</v>
      </c>
      <c r="X181" s="96">
        <v>50</v>
      </c>
      <c r="Y181" s="96">
        <v>6</v>
      </c>
      <c r="Z181" s="96">
        <v>1</v>
      </c>
      <c r="AA181" s="85">
        <f t="shared" si="55"/>
        <v>647.14285714285711</v>
      </c>
      <c r="AB181" s="85">
        <f t="shared" si="56"/>
        <v>107.85714285714286</v>
      </c>
      <c r="AC181" s="85"/>
      <c r="AD181" s="85"/>
      <c r="AE181" s="97" t="str">
        <f t="shared" si="57"/>
        <v>check MS</v>
      </c>
      <c r="AF181" s="104">
        <f t="shared" si="58"/>
        <v>124.03571428571428</v>
      </c>
      <c r="AG181" s="80" t="str">
        <f t="shared" si="38"/>
        <v>Check!</v>
      </c>
      <c r="AH181" s="98">
        <v>41814</v>
      </c>
      <c r="AI181" s="99">
        <f t="shared" si="59"/>
        <v>41828</v>
      </c>
      <c r="AJ181" s="99">
        <v>41859</v>
      </c>
      <c r="AK181" s="100">
        <v>150</v>
      </c>
      <c r="AL181" s="120" t="s">
        <v>524</v>
      </c>
      <c r="AM181" s="100">
        <f t="shared" si="60"/>
        <v>600</v>
      </c>
      <c r="AN181" s="100"/>
      <c r="AO181" s="100"/>
      <c r="AP181" s="99">
        <v>41901</v>
      </c>
      <c r="AQ181" s="99"/>
      <c r="AR181" s="99"/>
      <c r="AS181" s="99">
        <v>42361</v>
      </c>
      <c r="AT181" s="99">
        <v>41976</v>
      </c>
      <c r="AU181" s="99"/>
      <c r="AV181" s="99"/>
      <c r="AW181" s="99">
        <v>42067</v>
      </c>
      <c r="AX181" s="288">
        <v>42095</v>
      </c>
      <c r="AY181" s="102">
        <f t="shared" si="54"/>
        <v>253</v>
      </c>
    </row>
    <row r="182" spans="1:51" s="45" customFormat="1" ht="12.75" hidden="1" x14ac:dyDescent="0.25">
      <c r="A182" s="81">
        <v>8</v>
      </c>
      <c r="B182" s="82" t="s">
        <v>47</v>
      </c>
      <c r="C182" s="127" t="s">
        <v>337</v>
      </c>
      <c r="D182" s="127"/>
      <c r="E182" s="233">
        <v>5.5</v>
      </c>
      <c r="F182" s="127">
        <v>8</v>
      </c>
      <c r="G182" s="130" t="s">
        <v>193</v>
      </c>
      <c r="H182" s="131">
        <v>42036</v>
      </c>
      <c r="I182" s="132">
        <v>42119</v>
      </c>
      <c r="J182" s="89">
        <v>120560</v>
      </c>
      <c r="K182" s="132" t="s">
        <v>494</v>
      </c>
      <c r="L182" s="134" t="s">
        <v>338</v>
      </c>
      <c r="M182" s="134"/>
      <c r="N182" s="134" t="s">
        <v>339</v>
      </c>
      <c r="O182" s="297"/>
      <c r="P182" s="453">
        <v>60</v>
      </c>
      <c r="Q182" s="453">
        <v>1944</v>
      </c>
      <c r="R182" s="454">
        <v>37.75</v>
      </c>
      <c r="S182" s="92">
        <v>122</v>
      </c>
      <c r="T182" s="93">
        <v>10</v>
      </c>
      <c r="U182" s="94">
        <f t="shared" si="40"/>
        <v>5.177142857142857</v>
      </c>
      <c r="V182" s="95" t="e">
        <f>IF((T182*#REF!/#REF!)&gt;#REF!,"too many rows!",T182*#REF!/#REF!)</f>
        <v>#REF!</v>
      </c>
      <c r="W182" s="96">
        <v>50</v>
      </c>
      <c r="X182" s="96">
        <v>50</v>
      </c>
      <c r="Y182" s="96">
        <v>6</v>
      </c>
      <c r="Z182" s="96">
        <v>1</v>
      </c>
      <c r="AA182" s="85">
        <f t="shared" si="55"/>
        <v>647.14285714285711</v>
      </c>
      <c r="AB182" s="85">
        <f t="shared" si="56"/>
        <v>107.85714285714286</v>
      </c>
      <c r="AC182" s="85"/>
      <c r="AD182" s="85"/>
      <c r="AE182" s="97" t="str">
        <f t="shared" si="57"/>
        <v>check MS</v>
      </c>
      <c r="AF182" s="104">
        <f t="shared" si="58"/>
        <v>124.03571428571428</v>
      </c>
      <c r="AG182" s="80" t="str">
        <f t="shared" si="38"/>
        <v>Check!</v>
      </c>
      <c r="AH182" s="98">
        <v>41814</v>
      </c>
      <c r="AI182" s="99">
        <f t="shared" si="59"/>
        <v>41828</v>
      </c>
      <c r="AJ182" s="99">
        <v>41859</v>
      </c>
      <c r="AK182" s="100">
        <v>150</v>
      </c>
      <c r="AL182" s="120" t="s">
        <v>524</v>
      </c>
      <c r="AM182" s="100">
        <f t="shared" si="60"/>
        <v>600</v>
      </c>
      <c r="AN182" s="100"/>
      <c r="AO182" s="100"/>
      <c r="AP182" s="99">
        <v>41901</v>
      </c>
      <c r="AQ182" s="99"/>
      <c r="AR182" s="99"/>
      <c r="AS182" s="99">
        <v>42361</v>
      </c>
      <c r="AT182" s="99">
        <v>41969</v>
      </c>
      <c r="AU182" s="99"/>
      <c r="AV182" s="99"/>
      <c r="AW182" s="99">
        <v>42074</v>
      </c>
      <c r="AX182" s="288">
        <v>42095</v>
      </c>
      <c r="AY182" s="102">
        <f t="shared" si="54"/>
        <v>260</v>
      </c>
    </row>
    <row r="183" spans="1:51" s="45" customFormat="1" ht="12.75" hidden="1" x14ac:dyDescent="0.25">
      <c r="A183" s="81">
        <v>8</v>
      </c>
      <c r="B183" s="82" t="s">
        <v>47</v>
      </c>
      <c r="C183" s="127" t="s">
        <v>467</v>
      </c>
      <c r="D183" s="127"/>
      <c r="E183" s="233">
        <v>14</v>
      </c>
      <c r="F183" s="127">
        <v>13</v>
      </c>
      <c r="G183" s="130" t="s">
        <v>193</v>
      </c>
      <c r="H183" s="131">
        <v>42036</v>
      </c>
      <c r="I183" s="132">
        <v>42119</v>
      </c>
      <c r="J183" s="89">
        <v>120572</v>
      </c>
      <c r="K183" s="230">
        <v>41676</v>
      </c>
      <c r="L183" s="134" t="s">
        <v>340</v>
      </c>
      <c r="M183" s="134"/>
      <c r="N183" s="134" t="s">
        <v>341</v>
      </c>
      <c r="O183" s="297"/>
      <c r="P183" s="453">
        <v>60</v>
      </c>
      <c r="Q183" s="453">
        <v>1944</v>
      </c>
      <c r="R183" s="454">
        <v>37.75</v>
      </c>
      <c r="S183" s="92">
        <v>122</v>
      </c>
      <c r="T183" s="93">
        <v>16</v>
      </c>
      <c r="U183" s="94">
        <f t="shared" si="40"/>
        <v>13.460571428571427</v>
      </c>
      <c r="V183" s="95" t="e">
        <f>IF((T183*#REF!/#REF!)&gt;#REF!,"too many rows!",T183*#REF!/#REF!)</f>
        <v>#REF!</v>
      </c>
      <c r="W183" s="96">
        <v>50</v>
      </c>
      <c r="X183" s="96">
        <v>50</v>
      </c>
      <c r="Y183" s="96">
        <v>6</v>
      </c>
      <c r="Z183" s="96">
        <v>1</v>
      </c>
      <c r="AA183" s="85">
        <f t="shared" si="55"/>
        <v>1035.4285714285713</v>
      </c>
      <c r="AB183" s="85">
        <f t="shared" si="56"/>
        <v>172.57142857142858</v>
      </c>
      <c r="AC183" s="85"/>
      <c r="AD183" s="85"/>
      <c r="AE183" s="97" t="str">
        <f t="shared" si="57"/>
        <v>check MS</v>
      </c>
      <c r="AF183" s="104">
        <f t="shared" si="58"/>
        <v>198.45714285714286</v>
      </c>
      <c r="AG183" s="80" t="str">
        <f t="shared" si="38"/>
        <v>Check!</v>
      </c>
      <c r="AH183" s="98">
        <v>41814</v>
      </c>
      <c r="AI183" s="99">
        <f t="shared" si="59"/>
        <v>41828</v>
      </c>
      <c r="AJ183" s="99">
        <v>41859</v>
      </c>
      <c r="AK183" s="100">
        <v>240</v>
      </c>
      <c r="AL183" s="120" t="s">
        <v>524</v>
      </c>
      <c r="AM183" s="100">
        <f t="shared" si="60"/>
        <v>960</v>
      </c>
      <c r="AN183" s="100"/>
      <c r="AO183" s="100"/>
      <c r="AP183" s="99">
        <v>41900</v>
      </c>
      <c r="AQ183" s="99"/>
      <c r="AR183" s="99"/>
      <c r="AS183" s="99">
        <v>42362</v>
      </c>
      <c r="AT183" s="99">
        <v>41977</v>
      </c>
      <c r="AU183" s="99"/>
      <c r="AV183" s="99"/>
      <c r="AW183" s="99">
        <v>42080</v>
      </c>
      <c r="AX183" s="288">
        <v>42095</v>
      </c>
      <c r="AY183" s="102">
        <f t="shared" si="54"/>
        <v>266</v>
      </c>
    </row>
    <row r="184" spans="1:51" s="45" customFormat="1" ht="12.75" hidden="1" x14ac:dyDescent="0.25">
      <c r="A184" s="81">
        <v>8</v>
      </c>
      <c r="B184" s="82" t="s">
        <v>47</v>
      </c>
      <c r="C184" s="127" t="s">
        <v>466</v>
      </c>
      <c r="D184" s="127"/>
      <c r="E184" s="233">
        <v>5</v>
      </c>
      <c r="F184" s="127">
        <v>6</v>
      </c>
      <c r="G184" s="130" t="s">
        <v>193</v>
      </c>
      <c r="H184" s="131">
        <v>42036</v>
      </c>
      <c r="I184" s="132">
        <v>41780</v>
      </c>
      <c r="J184" s="89">
        <v>120572</v>
      </c>
      <c r="K184" s="132" t="s">
        <v>489</v>
      </c>
      <c r="L184" s="134" t="s">
        <v>468</v>
      </c>
      <c r="M184" s="134"/>
      <c r="N184" s="134" t="s">
        <v>469</v>
      </c>
      <c r="O184" s="297"/>
      <c r="P184" s="453">
        <v>60</v>
      </c>
      <c r="Q184" s="453">
        <v>1944</v>
      </c>
      <c r="R184" s="454">
        <v>37.75</v>
      </c>
      <c r="S184" s="92">
        <v>122</v>
      </c>
      <c r="T184" s="93">
        <v>12</v>
      </c>
      <c r="U184" s="94">
        <f t="shared" si="40"/>
        <v>4.6594285714285704</v>
      </c>
      <c r="V184" s="95" t="e">
        <f>IF((T184*#REF!/#REF!)&gt;#REF!,"too many rows!",T184*#REF!/#REF!)</f>
        <v>#REF!</v>
      </c>
      <c r="W184" s="96">
        <v>50</v>
      </c>
      <c r="X184" s="96">
        <v>50</v>
      </c>
      <c r="Y184" s="96">
        <v>6</v>
      </c>
      <c r="Z184" s="96">
        <v>1</v>
      </c>
      <c r="AA184" s="85">
        <f t="shared" si="55"/>
        <v>776.57142857142844</v>
      </c>
      <c r="AB184" s="85">
        <f t="shared" si="56"/>
        <v>129.42857142857144</v>
      </c>
      <c r="AC184" s="85"/>
      <c r="AD184" s="85"/>
      <c r="AE184" s="97" t="str">
        <f t="shared" si="57"/>
        <v>check MS</v>
      </c>
      <c r="AF184" s="104">
        <f t="shared" si="58"/>
        <v>148.84285714285716</v>
      </c>
      <c r="AG184" s="80" t="str">
        <f t="shared" si="38"/>
        <v>Check!</v>
      </c>
      <c r="AH184" s="98">
        <v>41814</v>
      </c>
      <c r="AI184" s="99">
        <f t="shared" si="59"/>
        <v>41828</v>
      </c>
      <c r="AJ184" s="99">
        <v>41859</v>
      </c>
      <c r="AK184" s="100">
        <v>180</v>
      </c>
      <c r="AL184" s="120" t="s">
        <v>524</v>
      </c>
      <c r="AM184" s="100">
        <f t="shared" si="60"/>
        <v>720</v>
      </c>
      <c r="AN184" s="100"/>
      <c r="AO184" s="100"/>
      <c r="AP184" s="99">
        <v>41901</v>
      </c>
      <c r="AQ184" s="99"/>
      <c r="AR184" s="99"/>
      <c r="AS184" s="99">
        <v>42361</v>
      </c>
      <c r="AT184" s="99">
        <v>41969</v>
      </c>
      <c r="AU184" s="99"/>
      <c r="AV184" s="99"/>
      <c r="AW184" s="99">
        <v>42074</v>
      </c>
      <c r="AX184" s="288">
        <v>42095</v>
      </c>
      <c r="AY184" s="102">
        <f t="shared" si="54"/>
        <v>260</v>
      </c>
    </row>
    <row r="185" spans="1:51" s="71" customFormat="1" ht="12.75" hidden="1" x14ac:dyDescent="0.25">
      <c r="A185" s="70">
        <v>8</v>
      </c>
      <c r="B185" s="70" t="s">
        <v>47</v>
      </c>
      <c r="C185" s="70" t="s">
        <v>485</v>
      </c>
      <c r="D185" s="49"/>
      <c r="E185" s="234">
        <v>1.1000000000000001</v>
      </c>
      <c r="F185" s="50">
        <v>8</v>
      </c>
      <c r="G185" s="51"/>
      <c r="H185" s="52">
        <v>42125</v>
      </c>
      <c r="I185" s="156">
        <v>41803</v>
      </c>
      <c r="J185" s="157">
        <v>120576</v>
      </c>
      <c r="K185" s="226">
        <v>41676</v>
      </c>
      <c r="L185" s="158" t="s">
        <v>118</v>
      </c>
      <c r="M185" s="158"/>
      <c r="N185" s="158" t="s">
        <v>117</v>
      </c>
      <c r="O185" s="302"/>
      <c r="P185" s="419">
        <v>60</v>
      </c>
      <c r="Q185" s="419">
        <v>1944</v>
      </c>
      <c r="R185" s="420">
        <v>37.75</v>
      </c>
      <c r="S185" s="159">
        <v>123</v>
      </c>
      <c r="T185" s="107">
        <v>2</v>
      </c>
      <c r="U185" s="60">
        <f t="shared" si="40"/>
        <v>1.0066666666666666</v>
      </c>
      <c r="V185" s="61" t="e">
        <f>IF((T185*#REF!/#REF!)&gt;#REF!,"too many rows!",T185*#REF!/#REF!)</f>
        <v>#REF!</v>
      </c>
      <c r="W185" s="47">
        <v>50</v>
      </c>
      <c r="X185" s="47">
        <v>50</v>
      </c>
      <c r="Y185" s="47">
        <v>5</v>
      </c>
      <c r="Z185" s="47">
        <v>1</v>
      </c>
      <c r="AA185" s="50">
        <f>(37.75*100)/W185*Y185/($Z185+$Y185)*$T185</f>
        <v>125.83333333333333</v>
      </c>
      <c r="AB185" s="50">
        <f>(37.75*100)/X185*Z185/($Z185+$Y185)*$T185</f>
        <v>25.166666666666668</v>
      </c>
      <c r="AC185" s="50"/>
      <c r="AD185" s="50"/>
      <c r="AE185" s="79">
        <f>IF(G185=0,AA185*1.15,IF(OR(G185=50%,G185=100%),AA185*1.15/G185,"check MS"))</f>
        <v>144.70833333333331</v>
      </c>
      <c r="AF185" s="50">
        <f>AB185*1.15</f>
        <v>28.941666666666666</v>
      </c>
      <c r="AG185" s="80" t="str">
        <f t="shared" si="38"/>
        <v>Check!</v>
      </c>
      <c r="AH185" s="121">
        <v>41913</v>
      </c>
      <c r="AI185" s="231">
        <f>AH185+14</f>
        <v>41927</v>
      </c>
      <c r="AJ185" s="231">
        <v>41964</v>
      </c>
      <c r="AK185" s="129">
        <v>30</v>
      </c>
      <c r="AL185" s="231">
        <v>42341</v>
      </c>
      <c r="AM185" s="129">
        <f t="shared" si="60"/>
        <v>120</v>
      </c>
      <c r="AN185" s="129"/>
      <c r="AO185" s="129"/>
      <c r="AP185" s="231">
        <v>42026</v>
      </c>
      <c r="AQ185" s="455"/>
      <c r="AR185" s="455"/>
      <c r="AS185" s="231">
        <v>42123</v>
      </c>
      <c r="AT185" s="231">
        <f>AP185+75</f>
        <v>42101</v>
      </c>
      <c r="AU185" s="455"/>
      <c r="AV185" s="455"/>
      <c r="AW185" s="231">
        <v>42180</v>
      </c>
      <c r="AX185" s="288">
        <v>42193</v>
      </c>
      <c r="AY185" s="68">
        <f t="shared" si="54"/>
        <v>267</v>
      </c>
    </row>
    <row r="186" spans="1:51" s="71" customFormat="1" ht="12.75" hidden="1" x14ac:dyDescent="0.25">
      <c r="A186" s="70">
        <v>8</v>
      </c>
      <c r="B186" s="70" t="s">
        <v>47</v>
      </c>
      <c r="C186" s="70" t="s">
        <v>482</v>
      </c>
      <c r="D186" s="49"/>
      <c r="E186" s="234">
        <v>1.1000000000000001</v>
      </c>
      <c r="F186" s="50">
        <v>8</v>
      </c>
      <c r="G186" s="51"/>
      <c r="H186" s="52">
        <v>42125</v>
      </c>
      <c r="I186" s="156">
        <v>41803</v>
      </c>
      <c r="J186" s="157">
        <v>121061</v>
      </c>
      <c r="K186" s="106">
        <v>41678</v>
      </c>
      <c r="L186" s="158" t="s">
        <v>483</v>
      </c>
      <c r="M186" s="158"/>
      <c r="N186" s="158" t="s">
        <v>484</v>
      </c>
      <c r="O186" s="302"/>
      <c r="P186" s="419">
        <v>60</v>
      </c>
      <c r="Q186" s="419">
        <v>1944</v>
      </c>
      <c r="R186" s="420">
        <v>37.75</v>
      </c>
      <c r="S186" s="159">
        <v>123</v>
      </c>
      <c r="T186" s="107">
        <v>2</v>
      </c>
      <c r="U186" s="60">
        <f t="shared" ref="U186:U191" si="61">F186*AA186/1000</f>
        <v>1.0066666666666666</v>
      </c>
      <c r="V186" s="61" t="e">
        <f>IF((T186*#REF!/#REF!)&gt;#REF!,"too many rows!",T186*#REF!/#REF!)</f>
        <v>#REF!</v>
      </c>
      <c r="W186" s="47">
        <v>50</v>
      </c>
      <c r="X186" s="47">
        <v>50</v>
      </c>
      <c r="Y186" s="47">
        <v>5</v>
      </c>
      <c r="Z186" s="47">
        <v>1</v>
      </c>
      <c r="AA186" s="50">
        <f t="shared" ref="AA186:AA191" si="62">(37.75*100)/W186*Y186/($Z186+$Y186)*$T186</f>
        <v>125.83333333333333</v>
      </c>
      <c r="AB186" s="50">
        <f t="shared" ref="AB186:AB191" si="63">(37.75*100)/X186*Z186/($Z186+$Y186)*$T186</f>
        <v>25.166666666666668</v>
      </c>
      <c r="AC186" s="50"/>
      <c r="AD186" s="50"/>
      <c r="AE186" s="79">
        <f t="shared" ref="AE186:AE191" si="64">IF(G186=0,AA186*1.15,IF(OR(G186=50%,G186=100%),AA186*1.15/G186,"check MS"))</f>
        <v>144.70833333333331</v>
      </c>
      <c r="AF186" s="50">
        <f t="shared" ref="AF186:AF191" si="65">AB186*1.15</f>
        <v>28.941666666666666</v>
      </c>
      <c r="AG186" s="80" t="str">
        <f t="shared" si="38"/>
        <v>ok</v>
      </c>
      <c r="AH186" s="121">
        <v>41913</v>
      </c>
      <c r="AI186" s="231">
        <f t="shared" ref="AI186:AI191" si="66">AH186+14</f>
        <v>41927</v>
      </c>
      <c r="AJ186" s="231">
        <v>41964</v>
      </c>
      <c r="AK186" s="129">
        <v>30</v>
      </c>
      <c r="AL186" s="231">
        <v>42341</v>
      </c>
      <c r="AM186" s="129">
        <f t="shared" si="60"/>
        <v>120</v>
      </c>
      <c r="AN186" s="129"/>
      <c r="AO186" s="129"/>
      <c r="AP186" s="231">
        <v>42026</v>
      </c>
      <c r="AQ186" s="455"/>
      <c r="AR186" s="455"/>
      <c r="AS186" s="231">
        <v>42123</v>
      </c>
      <c r="AT186" s="231">
        <f>AP186+75</f>
        <v>42101</v>
      </c>
      <c r="AU186" s="455"/>
      <c r="AV186" s="455"/>
      <c r="AW186" s="231"/>
      <c r="AX186" s="288">
        <v>42193</v>
      </c>
      <c r="AY186" s="68">
        <f t="shared" si="54"/>
        <v>-41913</v>
      </c>
    </row>
    <row r="187" spans="1:51" s="71" customFormat="1" ht="12.75" hidden="1" x14ac:dyDescent="0.25">
      <c r="A187" s="70">
        <v>8</v>
      </c>
      <c r="B187" s="70" t="s">
        <v>47</v>
      </c>
      <c r="C187" s="70" t="s">
        <v>479</v>
      </c>
      <c r="D187" s="49"/>
      <c r="E187" s="234">
        <v>1.1000000000000001</v>
      </c>
      <c r="F187" s="50">
        <v>8</v>
      </c>
      <c r="G187" s="51"/>
      <c r="H187" s="52">
        <v>42125</v>
      </c>
      <c r="I187" s="156">
        <v>41803</v>
      </c>
      <c r="J187" s="157">
        <v>121059</v>
      </c>
      <c r="K187" s="106">
        <v>41678</v>
      </c>
      <c r="L187" s="158" t="s">
        <v>480</v>
      </c>
      <c r="M187" s="158"/>
      <c r="N187" s="158" t="s">
        <v>481</v>
      </c>
      <c r="O187" s="302"/>
      <c r="P187" s="419">
        <v>60</v>
      </c>
      <c r="Q187" s="419">
        <v>1944</v>
      </c>
      <c r="R187" s="420">
        <v>37.75</v>
      </c>
      <c r="S187" s="159">
        <v>123</v>
      </c>
      <c r="T187" s="107">
        <v>2</v>
      </c>
      <c r="U187" s="60">
        <f t="shared" si="61"/>
        <v>1.0066666666666666</v>
      </c>
      <c r="V187" s="61" t="e">
        <f>IF((T187*#REF!/#REF!)&gt;#REF!,"too many rows!",T187*#REF!/#REF!)</f>
        <v>#REF!</v>
      </c>
      <c r="W187" s="47">
        <v>50</v>
      </c>
      <c r="X187" s="47">
        <v>50</v>
      </c>
      <c r="Y187" s="47">
        <v>5</v>
      </c>
      <c r="Z187" s="47">
        <v>1</v>
      </c>
      <c r="AA187" s="50">
        <f t="shared" si="62"/>
        <v>125.83333333333333</v>
      </c>
      <c r="AB187" s="50">
        <f t="shared" si="63"/>
        <v>25.166666666666668</v>
      </c>
      <c r="AC187" s="50"/>
      <c r="AD187" s="50"/>
      <c r="AE187" s="79">
        <f t="shared" si="64"/>
        <v>144.70833333333331</v>
      </c>
      <c r="AF187" s="50">
        <f t="shared" si="65"/>
        <v>28.941666666666666</v>
      </c>
      <c r="AG187" s="80" t="str">
        <f t="shared" si="38"/>
        <v>Check!</v>
      </c>
      <c r="AH187" s="121">
        <v>41913</v>
      </c>
      <c r="AI187" s="231">
        <f t="shared" si="66"/>
        <v>41927</v>
      </c>
      <c r="AJ187" s="231">
        <v>41964</v>
      </c>
      <c r="AK187" s="129">
        <v>30</v>
      </c>
      <c r="AL187" s="231">
        <v>42341</v>
      </c>
      <c r="AM187" s="129">
        <v>119</v>
      </c>
      <c r="AN187" s="129"/>
      <c r="AO187" s="129"/>
      <c r="AP187" s="231">
        <v>42026</v>
      </c>
      <c r="AQ187" s="455"/>
      <c r="AR187" s="455"/>
      <c r="AS187" s="231">
        <v>42123</v>
      </c>
      <c r="AT187" s="231">
        <f>AP187+75</f>
        <v>42101</v>
      </c>
      <c r="AU187" s="455"/>
      <c r="AV187" s="455"/>
      <c r="AW187" s="231">
        <v>42180</v>
      </c>
      <c r="AX187" s="288">
        <v>42193</v>
      </c>
      <c r="AY187" s="68">
        <f t="shared" si="54"/>
        <v>267</v>
      </c>
    </row>
    <row r="188" spans="1:51" s="71" customFormat="1" ht="12.75" hidden="1" x14ac:dyDescent="0.25">
      <c r="A188" s="70">
        <v>8</v>
      </c>
      <c r="B188" s="70" t="s">
        <v>47</v>
      </c>
      <c r="C188" s="70" t="s">
        <v>477</v>
      </c>
      <c r="D188" s="49"/>
      <c r="E188" s="234">
        <v>1.1000000000000001</v>
      </c>
      <c r="F188" s="50">
        <v>8</v>
      </c>
      <c r="G188" s="51"/>
      <c r="H188" s="52">
        <v>42125</v>
      </c>
      <c r="I188" s="156">
        <v>41803</v>
      </c>
      <c r="J188" s="157">
        <v>121325</v>
      </c>
      <c r="K188" s="106">
        <v>41678</v>
      </c>
      <c r="L188" s="158" t="s">
        <v>478</v>
      </c>
      <c r="M188" s="158"/>
      <c r="N188" s="158" t="s">
        <v>523</v>
      </c>
      <c r="O188" s="302"/>
      <c r="P188" s="419">
        <v>60</v>
      </c>
      <c r="Q188" s="419">
        <v>1944</v>
      </c>
      <c r="R188" s="420">
        <v>37.75</v>
      </c>
      <c r="S188" s="159">
        <v>123</v>
      </c>
      <c r="T188" s="107">
        <v>2</v>
      </c>
      <c r="U188" s="60">
        <f t="shared" si="61"/>
        <v>1.0066666666666666</v>
      </c>
      <c r="V188" s="61" t="e">
        <f>IF((T188*#REF!/#REF!)&gt;#REF!,"too many rows!",T188*#REF!/#REF!)</f>
        <v>#REF!</v>
      </c>
      <c r="W188" s="47">
        <v>50</v>
      </c>
      <c r="X188" s="47">
        <v>50</v>
      </c>
      <c r="Y188" s="47">
        <v>5</v>
      </c>
      <c r="Z188" s="47">
        <v>1</v>
      </c>
      <c r="AA188" s="50">
        <f t="shared" si="62"/>
        <v>125.83333333333333</v>
      </c>
      <c r="AB188" s="50">
        <f t="shared" si="63"/>
        <v>25.166666666666668</v>
      </c>
      <c r="AC188" s="50"/>
      <c r="AD188" s="50"/>
      <c r="AE188" s="79">
        <f t="shared" si="64"/>
        <v>144.70833333333331</v>
      </c>
      <c r="AF188" s="50">
        <f t="shared" si="65"/>
        <v>28.941666666666666</v>
      </c>
      <c r="AG188" s="80" t="str">
        <f t="shared" si="38"/>
        <v>Check!</v>
      </c>
      <c r="AH188" s="121">
        <v>41913</v>
      </c>
      <c r="AI188" s="231">
        <f t="shared" si="66"/>
        <v>41927</v>
      </c>
      <c r="AJ188" s="231">
        <v>41964</v>
      </c>
      <c r="AK188" s="129">
        <v>30</v>
      </c>
      <c r="AL188" s="231">
        <v>42341</v>
      </c>
      <c r="AM188" s="129">
        <f>T188*60</f>
        <v>120</v>
      </c>
      <c r="AN188" s="129"/>
      <c r="AO188" s="129"/>
      <c r="AP188" s="231">
        <v>42026</v>
      </c>
      <c r="AQ188" s="455"/>
      <c r="AR188" s="455"/>
      <c r="AS188" s="231">
        <v>42123</v>
      </c>
      <c r="AT188" s="231">
        <v>42101</v>
      </c>
      <c r="AU188" s="455"/>
      <c r="AV188" s="455"/>
      <c r="AW188" s="231">
        <v>42180</v>
      </c>
      <c r="AX188" s="288">
        <v>42193</v>
      </c>
      <c r="AY188" s="68">
        <f t="shared" si="54"/>
        <v>267</v>
      </c>
    </row>
    <row r="189" spans="1:51" s="71" customFormat="1" ht="12.75" hidden="1" x14ac:dyDescent="0.25">
      <c r="A189" s="70">
        <v>8</v>
      </c>
      <c r="B189" s="70" t="s">
        <v>47</v>
      </c>
      <c r="C189" s="70" t="s">
        <v>475</v>
      </c>
      <c r="D189" s="49"/>
      <c r="E189" s="234">
        <v>2.2000000000000002</v>
      </c>
      <c r="F189" s="50">
        <v>8</v>
      </c>
      <c r="G189" s="51"/>
      <c r="H189" s="52">
        <v>42125</v>
      </c>
      <c r="I189" s="156">
        <v>41803</v>
      </c>
      <c r="J189" s="157">
        <v>121060</v>
      </c>
      <c r="K189" s="106">
        <v>41678</v>
      </c>
      <c r="L189" s="158" t="s">
        <v>476</v>
      </c>
      <c r="M189" s="158"/>
      <c r="N189" s="158" t="s">
        <v>78</v>
      </c>
      <c r="O189" s="302"/>
      <c r="P189" s="419">
        <v>60</v>
      </c>
      <c r="Q189" s="419">
        <v>1944</v>
      </c>
      <c r="R189" s="420">
        <v>37.75</v>
      </c>
      <c r="S189" s="159">
        <v>123</v>
      </c>
      <c r="T189" s="107">
        <v>4</v>
      </c>
      <c r="U189" s="60">
        <f t="shared" si="61"/>
        <v>2.0133333333333332</v>
      </c>
      <c r="V189" s="61" t="e">
        <f>IF((T189*#REF!/#REF!)&gt;#REF!,"too many rows!",T189*#REF!/#REF!)</f>
        <v>#REF!</v>
      </c>
      <c r="W189" s="47">
        <v>50</v>
      </c>
      <c r="X189" s="47">
        <v>50</v>
      </c>
      <c r="Y189" s="47">
        <v>5</v>
      </c>
      <c r="Z189" s="47">
        <v>1</v>
      </c>
      <c r="AA189" s="50">
        <f t="shared" si="62"/>
        <v>251.66666666666666</v>
      </c>
      <c r="AB189" s="50">
        <f t="shared" si="63"/>
        <v>50.333333333333336</v>
      </c>
      <c r="AC189" s="50"/>
      <c r="AD189" s="50"/>
      <c r="AE189" s="79">
        <f t="shared" si="64"/>
        <v>289.41666666666663</v>
      </c>
      <c r="AF189" s="50">
        <f t="shared" si="65"/>
        <v>57.883333333333333</v>
      </c>
      <c r="AG189" s="80" t="str">
        <f t="shared" si="38"/>
        <v>ok</v>
      </c>
      <c r="AH189" s="121">
        <v>41913</v>
      </c>
      <c r="AI189" s="231">
        <f t="shared" si="66"/>
        <v>41927</v>
      </c>
      <c r="AJ189" s="231">
        <v>41964</v>
      </c>
      <c r="AK189" s="129">
        <v>60</v>
      </c>
      <c r="AL189" s="231">
        <v>42341</v>
      </c>
      <c r="AM189" s="129">
        <f>T189*60</f>
        <v>240</v>
      </c>
      <c r="AN189" s="129"/>
      <c r="AO189" s="129"/>
      <c r="AP189" s="231"/>
      <c r="AQ189" s="455"/>
      <c r="AR189" s="455"/>
      <c r="AS189" s="145"/>
      <c r="AT189" s="67"/>
      <c r="AU189" s="424"/>
      <c r="AV189" s="424"/>
      <c r="AW189" s="231"/>
      <c r="AX189" s="288">
        <v>42193</v>
      </c>
      <c r="AY189" s="68">
        <f t="shared" si="54"/>
        <v>-41913</v>
      </c>
    </row>
    <row r="190" spans="1:51" s="71" customFormat="1" ht="12.75" hidden="1" x14ac:dyDescent="0.25">
      <c r="A190" s="70">
        <v>8</v>
      </c>
      <c r="B190" s="70" t="s">
        <v>47</v>
      </c>
      <c r="C190" s="70" t="s">
        <v>472</v>
      </c>
      <c r="D190" s="49"/>
      <c r="E190" s="234">
        <v>6</v>
      </c>
      <c r="F190" s="50">
        <v>6</v>
      </c>
      <c r="G190" s="51"/>
      <c r="H190" s="52">
        <v>42125</v>
      </c>
      <c r="I190" s="156">
        <v>41803</v>
      </c>
      <c r="J190" s="157">
        <v>120562</v>
      </c>
      <c r="K190" s="112" t="s">
        <v>496</v>
      </c>
      <c r="L190" s="158" t="s">
        <v>473</v>
      </c>
      <c r="M190" s="158"/>
      <c r="N190" s="158" t="s">
        <v>474</v>
      </c>
      <c r="O190" s="302"/>
      <c r="P190" s="419">
        <v>60</v>
      </c>
      <c r="Q190" s="419">
        <v>1944</v>
      </c>
      <c r="R190" s="420">
        <v>37.75</v>
      </c>
      <c r="S190" s="159">
        <v>123</v>
      </c>
      <c r="T190" s="107">
        <v>14</v>
      </c>
      <c r="U190" s="60">
        <f t="shared" si="61"/>
        <v>5.2850000000000001</v>
      </c>
      <c r="V190" s="61" t="e">
        <f>IF((T190*#REF!/#REF!)&gt;#REF!,"too many rows!",T190*#REF!/#REF!)</f>
        <v>#REF!</v>
      </c>
      <c r="W190" s="47">
        <v>50</v>
      </c>
      <c r="X190" s="47">
        <v>50</v>
      </c>
      <c r="Y190" s="47">
        <v>5</v>
      </c>
      <c r="Z190" s="47">
        <v>1</v>
      </c>
      <c r="AA190" s="50">
        <f t="shared" si="62"/>
        <v>880.83333333333326</v>
      </c>
      <c r="AB190" s="50">
        <f t="shared" si="63"/>
        <v>176.16666666666669</v>
      </c>
      <c r="AC190" s="50"/>
      <c r="AD190" s="50"/>
      <c r="AE190" s="79">
        <f t="shared" si="64"/>
        <v>1012.9583333333331</v>
      </c>
      <c r="AF190" s="50">
        <f t="shared" si="65"/>
        <v>202.59166666666667</v>
      </c>
      <c r="AG190" s="80" t="str">
        <f t="shared" si="38"/>
        <v>Check!</v>
      </c>
      <c r="AH190" s="121">
        <v>41913</v>
      </c>
      <c r="AI190" s="231">
        <f t="shared" si="66"/>
        <v>41927</v>
      </c>
      <c r="AJ190" s="231">
        <v>41964</v>
      </c>
      <c r="AK190" s="129">
        <v>210</v>
      </c>
      <c r="AL190" s="231">
        <v>42341</v>
      </c>
      <c r="AM190" s="129">
        <v>836</v>
      </c>
      <c r="AN190" s="129"/>
      <c r="AO190" s="129"/>
      <c r="AP190" s="231">
        <v>42026</v>
      </c>
      <c r="AQ190" s="455"/>
      <c r="AR190" s="455"/>
      <c r="AS190" s="231">
        <v>42123</v>
      </c>
      <c r="AT190" s="231">
        <v>42110</v>
      </c>
      <c r="AU190" s="455"/>
      <c r="AV190" s="455"/>
      <c r="AW190" s="231">
        <v>42180</v>
      </c>
      <c r="AX190" s="288">
        <v>42193</v>
      </c>
      <c r="AY190" s="68">
        <f t="shared" si="54"/>
        <v>267</v>
      </c>
    </row>
    <row r="191" spans="1:51" s="71" customFormat="1" ht="12.75" hidden="1" x14ac:dyDescent="0.25">
      <c r="A191" s="70">
        <v>8</v>
      </c>
      <c r="B191" s="70" t="s">
        <v>47</v>
      </c>
      <c r="C191" s="70" t="s">
        <v>116</v>
      </c>
      <c r="D191" s="49"/>
      <c r="E191" s="234">
        <v>23</v>
      </c>
      <c r="F191" s="50">
        <v>10</v>
      </c>
      <c r="G191" s="51"/>
      <c r="H191" s="52">
        <v>42125</v>
      </c>
      <c r="I191" s="156">
        <v>41803</v>
      </c>
      <c r="J191" s="157">
        <v>120571</v>
      </c>
      <c r="K191" s="106">
        <v>41676</v>
      </c>
      <c r="L191" s="158" t="s">
        <v>117</v>
      </c>
      <c r="M191" s="158"/>
      <c r="N191" s="158" t="s">
        <v>118</v>
      </c>
      <c r="O191" s="302"/>
      <c r="P191" s="419">
        <v>60</v>
      </c>
      <c r="Q191" s="419">
        <v>1944</v>
      </c>
      <c r="R191" s="420">
        <v>37.75</v>
      </c>
      <c r="S191" s="159">
        <v>123</v>
      </c>
      <c r="T191" s="107">
        <v>34</v>
      </c>
      <c r="U191" s="60">
        <f t="shared" si="61"/>
        <v>21.391666666666666</v>
      </c>
      <c r="V191" s="61" t="e">
        <f>IF((T191*#REF!/#REF!)&gt;#REF!,"too many rows!",T191*#REF!/#REF!)</f>
        <v>#REF!</v>
      </c>
      <c r="W191" s="47">
        <v>50</v>
      </c>
      <c r="X191" s="47">
        <v>50</v>
      </c>
      <c r="Y191" s="47">
        <v>5</v>
      </c>
      <c r="Z191" s="47">
        <v>1</v>
      </c>
      <c r="AA191" s="50">
        <f t="shared" si="62"/>
        <v>2139.1666666666665</v>
      </c>
      <c r="AB191" s="50">
        <f t="shared" si="63"/>
        <v>427.83333333333337</v>
      </c>
      <c r="AC191" s="50"/>
      <c r="AD191" s="50"/>
      <c r="AE191" s="79">
        <f t="shared" si="64"/>
        <v>2460.0416666666665</v>
      </c>
      <c r="AF191" s="50">
        <f t="shared" si="65"/>
        <v>492.00833333333333</v>
      </c>
      <c r="AG191" s="80" t="str">
        <f t="shared" si="38"/>
        <v>Check!</v>
      </c>
      <c r="AH191" s="121">
        <v>41913</v>
      </c>
      <c r="AI191" s="231">
        <f t="shared" si="66"/>
        <v>41927</v>
      </c>
      <c r="AJ191" s="231">
        <v>41964</v>
      </c>
      <c r="AK191" s="129">
        <v>510</v>
      </c>
      <c r="AL191" s="231">
        <v>42341</v>
      </c>
      <c r="AM191" s="129">
        <v>2036</v>
      </c>
      <c r="AN191" s="129"/>
      <c r="AO191" s="129"/>
      <c r="AP191" s="231">
        <v>42027</v>
      </c>
      <c r="AQ191" s="455"/>
      <c r="AR191" s="455"/>
      <c r="AS191" s="231">
        <v>42123</v>
      </c>
      <c r="AT191" s="231">
        <v>42103</v>
      </c>
      <c r="AU191" s="455"/>
      <c r="AV191" s="455"/>
      <c r="AW191" s="231">
        <v>42181</v>
      </c>
      <c r="AX191" s="288">
        <v>42193</v>
      </c>
      <c r="AY191" s="68">
        <f t="shared" si="54"/>
        <v>268</v>
      </c>
    </row>
    <row r="192" spans="1:51" s="45" customFormat="1" ht="12.75" hidden="1" x14ac:dyDescent="0.25">
      <c r="A192" s="148">
        <v>8</v>
      </c>
      <c r="B192" s="148" t="s">
        <v>47</v>
      </c>
      <c r="C192" s="148" t="s">
        <v>73</v>
      </c>
      <c r="D192" s="165">
        <v>2</v>
      </c>
      <c r="E192" s="233">
        <v>41</v>
      </c>
      <c r="F192" s="85">
        <v>13</v>
      </c>
      <c r="G192" s="86"/>
      <c r="H192" s="87">
        <v>42064</v>
      </c>
      <c r="I192" s="149">
        <v>41803</v>
      </c>
      <c r="J192" s="138">
        <v>120571</v>
      </c>
      <c r="K192" s="152" t="s">
        <v>488</v>
      </c>
      <c r="L192" s="134" t="s">
        <v>74</v>
      </c>
      <c r="M192" s="134"/>
      <c r="N192" s="134" t="s">
        <v>75</v>
      </c>
      <c r="O192" s="297"/>
      <c r="P192" s="453">
        <v>60</v>
      </c>
      <c r="Q192" s="453">
        <v>1944</v>
      </c>
      <c r="R192" s="454">
        <v>37.75</v>
      </c>
      <c r="S192" s="162">
        <v>124</v>
      </c>
      <c r="T192" s="93">
        <v>48</v>
      </c>
      <c r="U192" s="143">
        <f t="shared" si="40"/>
        <v>39.26</v>
      </c>
      <c r="V192" s="144" t="e">
        <f>IF((T192*#REF!/#REF!)&gt;#REF!,"too many rows!",T192*#REF!/#REF!)</f>
        <v>#REF!</v>
      </c>
      <c r="W192" s="82">
        <v>50</v>
      </c>
      <c r="X192" s="82">
        <v>50</v>
      </c>
      <c r="Y192" s="82">
        <v>5</v>
      </c>
      <c r="Z192" s="82">
        <v>1</v>
      </c>
      <c r="AA192" s="85">
        <f t="shared" ref="AA192:AA212" si="67">(37.75*100)/W192*Y192/($Z192+$Y192)*$T192</f>
        <v>3020</v>
      </c>
      <c r="AB192" s="85">
        <f t="shared" ref="AB192:AB212" si="68">(37.75*100)/X192*Z192/($Z192+$Y192)*$T192</f>
        <v>604</v>
      </c>
      <c r="AC192" s="85"/>
      <c r="AD192" s="85"/>
      <c r="AE192" s="115">
        <f t="shared" ref="AE192:AE222" si="69">IF(G192=0,AA192*1.15,IF(OR(G192=50%,G192=100%),AA192*1.15/G192,"check MS"))</f>
        <v>3472.9999999999995</v>
      </c>
      <c r="AF192" s="85">
        <f t="shared" ref="AF192:AF203" si="70">AB192*1.15</f>
        <v>694.59999999999991</v>
      </c>
      <c r="AG192" s="80" t="str">
        <f t="shared" si="38"/>
        <v>Check!</v>
      </c>
      <c r="AH192" s="98">
        <v>41852</v>
      </c>
      <c r="AI192" s="224">
        <f>AH192+14</f>
        <v>41866</v>
      </c>
      <c r="AJ192" s="224">
        <v>41900</v>
      </c>
      <c r="AK192" s="163">
        <v>719</v>
      </c>
      <c r="AL192" s="224">
        <v>41905</v>
      </c>
      <c r="AM192" s="163">
        <v>2880</v>
      </c>
      <c r="AN192" s="163"/>
      <c r="AO192" s="163"/>
      <c r="AP192" s="224">
        <v>41942</v>
      </c>
      <c r="AQ192" s="224"/>
      <c r="AR192" s="224"/>
      <c r="AS192" s="224">
        <v>42034</v>
      </c>
      <c r="AT192" s="224">
        <v>42012</v>
      </c>
      <c r="AU192" s="224"/>
      <c r="AV192" s="224"/>
      <c r="AW192" s="224">
        <v>42110</v>
      </c>
      <c r="AX192" s="288">
        <v>42129</v>
      </c>
      <c r="AY192" s="102">
        <f t="shared" si="54"/>
        <v>258</v>
      </c>
    </row>
    <row r="193" spans="1:51" s="45" customFormat="1" ht="12.75" hidden="1" x14ac:dyDescent="0.25">
      <c r="A193" s="148">
        <v>8</v>
      </c>
      <c r="B193" s="148" t="s">
        <v>47</v>
      </c>
      <c r="C193" s="148" t="s">
        <v>431</v>
      </c>
      <c r="D193" s="148"/>
      <c r="E193" s="233">
        <v>6</v>
      </c>
      <c r="F193" s="85">
        <v>8</v>
      </c>
      <c r="G193" s="86"/>
      <c r="H193" s="87">
        <v>42064</v>
      </c>
      <c r="I193" s="149">
        <v>41754</v>
      </c>
      <c r="J193" s="138">
        <v>120684</v>
      </c>
      <c r="K193" s="152">
        <v>41676</v>
      </c>
      <c r="L193" s="134" t="s">
        <v>432</v>
      </c>
      <c r="M193" s="134"/>
      <c r="N193" s="134" t="s">
        <v>433</v>
      </c>
      <c r="O193" s="297"/>
      <c r="P193" s="453">
        <v>60</v>
      </c>
      <c r="Q193" s="453">
        <v>1944</v>
      </c>
      <c r="R193" s="454">
        <v>37.75</v>
      </c>
      <c r="S193" s="162">
        <v>124</v>
      </c>
      <c r="T193" s="93">
        <v>12</v>
      </c>
      <c r="U193" s="143">
        <f t="shared" si="40"/>
        <v>6.04</v>
      </c>
      <c r="V193" s="144" t="e">
        <f>IF((T193*#REF!/#REF!)&gt;#REF!,"too many rows!",T193*#REF!/#REF!)</f>
        <v>#REF!</v>
      </c>
      <c r="W193" s="82">
        <v>50</v>
      </c>
      <c r="X193" s="82">
        <v>50</v>
      </c>
      <c r="Y193" s="82">
        <v>5</v>
      </c>
      <c r="Z193" s="82">
        <v>1</v>
      </c>
      <c r="AA193" s="85">
        <f t="shared" si="67"/>
        <v>755</v>
      </c>
      <c r="AB193" s="85">
        <f t="shared" si="68"/>
        <v>151</v>
      </c>
      <c r="AC193" s="85"/>
      <c r="AD193" s="85"/>
      <c r="AE193" s="115">
        <f t="shared" si="69"/>
        <v>868.24999999999989</v>
      </c>
      <c r="AF193" s="85">
        <f t="shared" si="70"/>
        <v>173.64999999999998</v>
      </c>
      <c r="AG193" s="80" t="str">
        <f t="shared" si="38"/>
        <v>Check!</v>
      </c>
      <c r="AH193" s="98">
        <v>41852</v>
      </c>
      <c r="AI193" s="224">
        <f>AH193+14</f>
        <v>41866</v>
      </c>
      <c r="AJ193" s="224">
        <v>41900</v>
      </c>
      <c r="AK193" s="163">
        <v>180</v>
      </c>
      <c r="AL193" s="224">
        <v>41905</v>
      </c>
      <c r="AM193" s="163">
        <v>720</v>
      </c>
      <c r="AN193" s="163"/>
      <c r="AO193" s="163"/>
      <c r="AP193" s="224">
        <v>41943</v>
      </c>
      <c r="AQ193" s="224"/>
      <c r="AR193" s="224"/>
      <c r="AS193" s="224">
        <v>42034</v>
      </c>
      <c r="AT193" s="224">
        <v>42012</v>
      </c>
      <c r="AU193" s="224"/>
      <c r="AV193" s="224"/>
      <c r="AW193" s="224">
        <v>42101</v>
      </c>
      <c r="AX193" s="288">
        <v>42129</v>
      </c>
      <c r="AY193" s="102">
        <f t="shared" si="54"/>
        <v>249</v>
      </c>
    </row>
    <row r="194" spans="1:51" s="71" customFormat="1" ht="12.75" hidden="1" x14ac:dyDescent="0.25">
      <c r="A194" s="70">
        <v>8</v>
      </c>
      <c r="B194" s="70" t="s">
        <v>47</v>
      </c>
      <c r="C194" s="70" t="s">
        <v>545</v>
      </c>
      <c r="D194" s="70"/>
      <c r="E194" s="234">
        <v>17</v>
      </c>
      <c r="F194" s="50">
        <v>10</v>
      </c>
      <c r="G194" s="51"/>
      <c r="H194" s="235">
        <v>42125</v>
      </c>
      <c r="I194" s="156">
        <v>41926</v>
      </c>
      <c r="J194" s="157">
        <v>121995</v>
      </c>
      <c r="K194" s="156">
        <v>41960</v>
      </c>
      <c r="L194" s="158" t="s">
        <v>526</v>
      </c>
      <c r="M194" s="158"/>
      <c r="N194" s="158" t="s">
        <v>525</v>
      </c>
      <c r="O194" s="302"/>
      <c r="P194" s="419">
        <v>60</v>
      </c>
      <c r="Q194" s="419">
        <v>1944</v>
      </c>
      <c r="R194" s="420">
        <v>37.75</v>
      </c>
      <c r="S194" s="159">
        <v>125</v>
      </c>
      <c r="T194" s="107">
        <v>26</v>
      </c>
      <c r="U194" s="60">
        <f t="shared" si="40"/>
        <v>16.358333333333331</v>
      </c>
      <c r="V194" s="61" t="e">
        <f>IF((T194*#REF!/#REF!)&gt;#REF!,"too many rows!",T194*#REF!/#REF!)</f>
        <v>#REF!</v>
      </c>
      <c r="W194" s="47">
        <v>50</v>
      </c>
      <c r="X194" s="47">
        <v>50</v>
      </c>
      <c r="Y194" s="47">
        <v>5</v>
      </c>
      <c r="Z194" s="47">
        <v>1</v>
      </c>
      <c r="AA194" s="50">
        <f t="shared" si="67"/>
        <v>1635.8333333333333</v>
      </c>
      <c r="AB194" s="50">
        <f t="shared" si="68"/>
        <v>327.16666666666669</v>
      </c>
      <c r="AC194" s="50"/>
      <c r="AD194" s="50"/>
      <c r="AE194" s="79">
        <f t="shared" si="69"/>
        <v>1881.208333333333</v>
      </c>
      <c r="AF194" s="50">
        <f t="shared" si="70"/>
        <v>376.24166666666667</v>
      </c>
      <c r="AG194" s="80" t="str">
        <f t="shared" si="38"/>
        <v>Check!</v>
      </c>
      <c r="AH194" s="121">
        <v>41974</v>
      </c>
      <c r="AI194" s="231">
        <v>41988</v>
      </c>
      <c r="AJ194" s="231">
        <v>42024</v>
      </c>
      <c r="AK194" s="163">
        <v>390</v>
      </c>
      <c r="AL194" s="231">
        <v>42032</v>
      </c>
      <c r="AM194" s="129">
        <v>1560</v>
      </c>
      <c r="AN194" s="129"/>
      <c r="AO194" s="129"/>
      <c r="AP194" s="231">
        <v>42062</v>
      </c>
      <c r="AQ194" s="455"/>
      <c r="AR194" s="455"/>
      <c r="AS194" s="231">
        <v>42142</v>
      </c>
      <c r="AT194" s="231">
        <v>42144</v>
      </c>
      <c r="AU194" s="455"/>
      <c r="AV194" s="455"/>
      <c r="AW194" s="231">
        <v>42213</v>
      </c>
      <c r="AX194" s="288">
        <v>42228</v>
      </c>
      <c r="AY194" s="68">
        <f t="shared" si="54"/>
        <v>239</v>
      </c>
    </row>
    <row r="195" spans="1:51" s="71" customFormat="1" ht="12.75" hidden="1" x14ac:dyDescent="0.25">
      <c r="A195" s="70">
        <v>8</v>
      </c>
      <c r="B195" s="70" t="s">
        <v>47</v>
      </c>
      <c r="C195" s="70" t="s">
        <v>538</v>
      </c>
      <c r="D195" s="70"/>
      <c r="E195" s="234">
        <v>42</v>
      </c>
      <c r="F195" s="50">
        <v>18</v>
      </c>
      <c r="G195" s="51">
        <v>0.5</v>
      </c>
      <c r="H195" s="235">
        <v>42125</v>
      </c>
      <c r="I195" s="156">
        <v>41926</v>
      </c>
      <c r="J195" s="157">
        <v>122001</v>
      </c>
      <c r="K195" s="237">
        <v>41960</v>
      </c>
      <c r="L195" s="158" t="s">
        <v>539</v>
      </c>
      <c r="M195" s="158"/>
      <c r="N195" s="158" t="s">
        <v>540</v>
      </c>
      <c r="O195" s="302"/>
      <c r="P195" s="419">
        <v>60</v>
      </c>
      <c r="Q195" s="419">
        <v>1944</v>
      </c>
      <c r="R195" s="420">
        <v>37.75</v>
      </c>
      <c r="S195" s="159">
        <v>125</v>
      </c>
      <c r="T195" s="107">
        <v>34</v>
      </c>
      <c r="U195" s="60">
        <f>F195*AA195/1000</f>
        <v>38.505000000000003</v>
      </c>
      <c r="V195" s="61" t="e">
        <f>IF((T195*#REF!/#REF!)&gt;#REF!,"too many rows!",T195*#REF!/#REF!)</f>
        <v>#REF!</v>
      </c>
      <c r="W195" s="47">
        <v>50</v>
      </c>
      <c r="X195" s="47">
        <v>50</v>
      </c>
      <c r="Y195" s="47">
        <v>5</v>
      </c>
      <c r="Z195" s="47">
        <v>1</v>
      </c>
      <c r="AA195" s="50">
        <f t="shared" si="67"/>
        <v>2139.1666666666665</v>
      </c>
      <c r="AB195" s="50">
        <f t="shared" si="68"/>
        <v>427.83333333333337</v>
      </c>
      <c r="AC195" s="50"/>
      <c r="AD195" s="50"/>
      <c r="AE195" s="79">
        <f t="shared" si="69"/>
        <v>4920.083333333333</v>
      </c>
      <c r="AF195" s="50">
        <f t="shared" si="70"/>
        <v>492.00833333333333</v>
      </c>
      <c r="AG195" s="80" t="str">
        <f t="shared" si="38"/>
        <v>Check!</v>
      </c>
      <c r="AH195" s="121">
        <v>41974</v>
      </c>
      <c r="AI195" s="231">
        <v>41988</v>
      </c>
      <c r="AJ195" s="231">
        <v>42024</v>
      </c>
      <c r="AK195" s="163">
        <v>510</v>
      </c>
      <c r="AL195" s="231">
        <v>42032</v>
      </c>
      <c r="AM195" s="129">
        <v>2037</v>
      </c>
      <c r="AN195" s="129"/>
      <c r="AO195" s="129"/>
      <c r="AP195" s="231">
        <v>42062</v>
      </c>
      <c r="AQ195" s="455"/>
      <c r="AR195" s="455"/>
      <c r="AS195" s="231">
        <v>42142</v>
      </c>
      <c r="AT195" s="231">
        <v>42136</v>
      </c>
      <c r="AU195" s="455"/>
      <c r="AV195" s="455"/>
      <c r="AW195" s="231">
        <v>42213</v>
      </c>
      <c r="AX195" s="288">
        <v>42228</v>
      </c>
      <c r="AY195" s="68">
        <f t="shared" si="54"/>
        <v>239</v>
      </c>
    </row>
    <row r="196" spans="1:51" s="45" customFormat="1" ht="12.75" hidden="1" x14ac:dyDescent="0.25">
      <c r="A196" s="148">
        <v>8</v>
      </c>
      <c r="B196" s="148" t="s">
        <v>47</v>
      </c>
      <c r="C196" s="148" t="s">
        <v>113</v>
      </c>
      <c r="D196" s="160" t="s">
        <v>434</v>
      </c>
      <c r="E196" s="233">
        <v>23</v>
      </c>
      <c r="F196" s="85">
        <v>10</v>
      </c>
      <c r="G196" s="86"/>
      <c r="H196" s="87">
        <v>41974</v>
      </c>
      <c r="I196" s="149">
        <v>41669</v>
      </c>
      <c r="J196" s="138">
        <v>119482</v>
      </c>
      <c r="K196" s="152">
        <v>41793</v>
      </c>
      <c r="L196" s="134" t="s">
        <v>115</v>
      </c>
      <c r="M196" s="134"/>
      <c r="N196" s="134" t="s">
        <v>78</v>
      </c>
      <c r="O196" s="297"/>
      <c r="P196" s="453">
        <v>40</v>
      </c>
      <c r="Q196" s="453">
        <v>1296</v>
      </c>
      <c r="R196" s="454">
        <v>37.75</v>
      </c>
      <c r="S196" s="162">
        <v>126</v>
      </c>
      <c r="T196" s="93">
        <v>36</v>
      </c>
      <c r="U196" s="143">
        <f t="shared" si="40"/>
        <v>22.65</v>
      </c>
      <c r="V196" s="144" t="e">
        <f>IF((T196*#REF!/#REF!)&gt;#REF!,"too many rows!",T196*#REF!/#REF!)</f>
        <v>#REF!</v>
      </c>
      <c r="W196" s="82">
        <v>50</v>
      </c>
      <c r="X196" s="82">
        <v>50</v>
      </c>
      <c r="Y196" s="82">
        <v>5</v>
      </c>
      <c r="Z196" s="82">
        <v>1</v>
      </c>
      <c r="AA196" s="85">
        <f t="shared" si="67"/>
        <v>2265</v>
      </c>
      <c r="AB196" s="85">
        <f t="shared" si="68"/>
        <v>453</v>
      </c>
      <c r="AC196" s="85"/>
      <c r="AD196" s="85"/>
      <c r="AE196" s="115">
        <f t="shared" si="69"/>
        <v>2604.75</v>
      </c>
      <c r="AF196" s="85">
        <f t="shared" si="70"/>
        <v>520.94999999999993</v>
      </c>
      <c r="AG196" s="80" t="str">
        <f t="shared" si="38"/>
        <v>Check!</v>
      </c>
      <c r="AH196" s="98">
        <v>41765</v>
      </c>
      <c r="AI196" s="224">
        <f>AH196+14</f>
        <v>41779</v>
      </c>
      <c r="AJ196" s="224">
        <v>41808</v>
      </c>
      <c r="AK196" s="163">
        <v>540</v>
      </c>
      <c r="AL196" s="224">
        <v>41824</v>
      </c>
      <c r="AM196" s="163">
        <f>2160-29</f>
        <v>2131</v>
      </c>
      <c r="AN196" s="163"/>
      <c r="AO196" s="163"/>
      <c r="AP196" s="224">
        <v>41852</v>
      </c>
      <c r="AQ196" s="224"/>
      <c r="AR196" s="224"/>
      <c r="AS196" s="224">
        <v>42006</v>
      </c>
      <c r="AT196" s="224">
        <v>41927</v>
      </c>
      <c r="AU196" s="224"/>
      <c r="AV196" s="224"/>
      <c r="AW196" s="224">
        <v>42080</v>
      </c>
      <c r="AX196" s="288">
        <v>42117</v>
      </c>
      <c r="AY196" s="102">
        <f t="shared" si="54"/>
        <v>315</v>
      </c>
    </row>
    <row r="197" spans="1:51" s="45" customFormat="1" ht="12.75" hidden="1" x14ac:dyDescent="0.25">
      <c r="A197" s="148">
        <v>8</v>
      </c>
      <c r="B197" s="148" t="s">
        <v>47</v>
      </c>
      <c r="C197" s="148" t="s">
        <v>435</v>
      </c>
      <c r="D197" s="148"/>
      <c r="E197" s="233">
        <v>1</v>
      </c>
      <c r="F197" s="85">
        <v>4</v>
      </c>
      <c r="G197" s="86"/>
      <c r="H197" s="87">
        <v>41974</v>
      </c>
      <c r="I197" s="149">
        <v>41702</v>
      </c>
      <c r="J197" s="138">
        <v>120185</v>
      </c>
      <c r="K197" s="152">
        <v>41795</v>
      </c>
      <c r="L197" s="134" t="s">
        <v>436</v>
      </c>
      <c r="M197" s="134"/>
      <c r="N197" s="134" t="s">
        <v>437</v>
      </c>
      <c r="O197" s="297"/>
      <c r="P197" s="453">
        <v>40</v>
      </c>
      <c r="Q197" s="453">
        <v>1296</v>
      </c>
      <c r="R197" s="454">
        <v>37.75</v>
      </c>
      <c r="S197" s="162">
        <v>126</v>
      </c>
      <c r="T197" s="93">
        <v>4</v>
      </c>
      <c r="U197" s="143">
        <f>F197*AA197/1000</f>
        <v>1.0066666666666666</v>
      </c>
      <c r="V197" s="144" t="e">
        <f>IF((T197*#REF!/#REF!)&gt;#REF!,"too many rows!",T197*#REF!/#REF!)</f>
        <v>#REF!</v>
      </c>
      <c r="W197" s="82">
        <v>50</v>
      </c>
      <c r="X197" s="82">
        <v>50</v>
      </c>
      <c r="Y197" s="82">
        <v>5</v>
      </c>
      <c r="Z197" s="82">
        <v>1</v>
      </c>
      <c r="AA197" s="85">
        <f t="shared" si="67"/>
        <v>251.66666666666666</v>
      </c>
      <c r="AB197" s="85">
        <f t="shared" si="68"/>
        <v>50.333333333333336</v>
      </c>
      <c r="AC197" s="85"/>
      <c r="AD197" s="85"/>
      <c r="AE197" s="115">
        <f t="shared" si="69"/>
        <v>289.41666666666663</v>
      </c>
      <c r="AF197" s="85">
        <f t="shared" si="70"/>
        <v>57.883333333333333</v>
      </c>
      <c r="AG197" s="80" t="str">
        <f t="shared" si="38"/>
        <v>Check!</v>
      </c>
      <c r="AH197" s="98">
        <v>41765</v>
      </c>
      <c r="AI197" s="224">
        <f>AH197+14</f>
        <v>41779</v>
      </c>
      <c r="AJ197" s="224">
        <v>41808</v>
      </c>
      <c r="AK197" s="163">
        <v>60</v>
      </c>
      <c r="AL197" s="224">
        <v>41824</v>
      </c>
      <c r="AM197" s="163">
        <v>238</v>
      </c>
      <c r="AN197" s="163"/>
      <c r="AO197" s="163"/>
      <c r="AP197" s="224">
        <v>41852</v>
      </c>
      <c r="AQ197" s="224"/>
      <c r="AR197" s="224"/>
      <c r="AS197" s="224">
        <v>41942</v>
      </c>
      <c r="AT197" s="224">
        <v>41941</v>
      </c>
      <c r="AU197" s="224"/>
      <c r="AV197" s="224"/>
      <c r="AW197" s="224">
        <v>42025</v>
      </c>
      <c r="AX197" s="288">
        <v>42117</v>
      </c>
      <c r="AY197" s="102">
        <f t="shared" si="54"/>
        <v>260</v>
      </c>
    </row>
    <row r="198" spans="1:51" s="71" customFormat="1" ht="12.75" hidden="1" x14ac:dyDescent="0.25">
      <c r="A198" s="46">
        <v>8</v>
      </c>
      <c r="B198" s="47" t="s">
        <v>47</v>
      </c>
      <c r="C198" s="124" t="s">
        <v>438</v>
      </c>
      <c r="D198" s="124"/>
      <c r="E198" s="234">
        <v>1</v>
      </c>
      <c r="F198" s="124">
        <v>7.5</v>
      </c>
      <c r="G198" s="169"/>
      <c r="H198" s="170">
        <v>42095</v>
      </c>
      <c r="I198" s="171">
        <v>42119</v>
      </c>
      <c r="J198" s="54">
        <v>120564</v>
      </c>
      <c r="K198" s="171" t="s">
        <v>489</v>
      </c>
      <c r="L198" s="140" t="s">
        <v>439</v>
      </c>
      <c r="M198" s="140"/>
      <c r="N198" s="140" t="s">
        <v>440</v>
      </c>
      <c r="O198" s="299"/>
      <c r="P198" s="419">
        <v>40</v>
      </c>
      <c r="Q198" s="419">
        <v>1296</v>
      </c>
      <c r="R198" s="420">
        <v>37.75</v>
      </c>
      <c r="S198" s="159">
        <v>131</v>
      </c>
      <c r="T198" s="107">
        <v>2</v>
      </c>
      <c r="U198" s="60">
        <f t="shared" si="40"/>
        <v>0.94374999999999998</v>
      </c>
      <c r="V198" s="61" t="e">
        <f>IF((T198*#REF!/#REF!)&gt;#REF!,"too many rows!",T198*#REF!/#REF!)</f>
        <v>#REF!</v>
      </c>
      <c r="W198" s="47">
        <v>50</v>
      </c>
      <c r="X198" s="47">
        <v>50</v>
      </c>
      <c r="Y198" s="47">
        <v>5</v>
      </c>
      <c r="Z198" s="47">
        <v>1</v>
      </c>
      <c r="AA198" s="50">
        <f t="shared" si="67"/>
        <v>125.83333333333333</v>
      </c>
      <c r="AB198" s="50">
        <f t="shared" si="68"/>
        <v>25.166666666666668</v>
      </c>
      <c r="AC198" s="50"/>
      <c r="AD198" s="50"/>
      <c r="AE198" s="79">
        <f t="shared" si="69"/>
        <v>144.70833333333331</v>
      </c>
      <c r="AF198" s="50">
        <f t="shared" si="70"/>
        <v>28.941666666666666</v>
      </c>
      <c r="AG198" s="80" t="str">
        <f t="shared" ref="AG198:AG261" si="71">IF((AW198+7)&gt;H198,"Check!","ok")</f>
        <v>Check!</v>
      </c>
      <c r="AH198" s="121">
        <v>41852</v>
      </c>
      <c r="AI198" s="231">
        <f>AH198+14</f>
        <v>41866</v>
      </c>
      <c r="AJ198" s="231">
        <v>41894</v>
      </c>
      <c r="AK198" s="129">
        <f t="shared" ref="AK198:AK203" si="72">T198*15</f>
        <v>30</v>
      </c>
      <c r="AL198" s="231">
        <v>41904</v>
      </c>
      <c r="AM198" s="129">
        <f>120-43</f>
        <v>77</v>
      </c>
      <c r="AN198" s="129"/>
      <c r="AO198" s="129"/>
      <c r="AP198" s="231">
        <v>41936</v>
      </c>
      <c r="AQ198" s="455"/>
      <c r="AR198" s="455"/>
      <c r="AS198" s="231">
        <v>42020</v>
      </c>
      <c r="AT198" s="231">
        <v>42026</v>
      </c>
      <c r="AU198" s="455"/>
      <c r="AV198" s="455"/>
      <c r="AW198" s="231">
        <v>42118</v>
      </c>
      <c r="AX198" s="288">
        <v>42133</v>
      </c>
      <c r="AY198" s="68">
        <f t="shared" si="54"/>
        <v>266</v>
      </c>
    </row>
    <row r="199" spans="1:51" s="71" customFormat="1" ht="12.75" hidden="1" x14ac:dyDescent="0.25">
      <c r="A199" s="46">
        <v>8</v>
      </c>
      <c r="B199" s="47" t="s">
        <v>47</v>
      </c>
      <c r="C199" s="124" t="s">
        <v>441</v>
      </c>
      <c r="D199" s="124"/>
      <c r="E199" s="234">
        <v>1</v>
      </c>
      <c r="F199" s="124">
        <v>7.5</v>
      </c>
      <c r="G199" s="169"/>
      <c r="H199" s="170">
        <v>42095</v>
      </c>
      <c r="I199" s="171">
        <v>42119</v>
      </c>
      <c r="J199" s="54">
        <v>120569</v>
      </c>
      <c r="K199" s="171" t="s">
        <v>489</v>
      </c>
      <c r="L199" s="140" t="s">
        <v>439</v>
      </c>
      <c r="M199" s="140"/>
      <c r="N199" s="140" t="s">
        <v>442</v>
      </c>
      <c r="O199" s="299"/>
      <c r="P199" s="419">
        <v>40</v>
      </c>
      <c r="Q199" s="419">
        <v>1296</v>
      </c>
      <c r="R199" s="420">
        <v>37.75</v>
      </c>
      <c r="S199" s="159">
        <v>131</v>
      </c>
      <c r="T199" s="107">
        <v>2</v>
      </c>
      <c r="U199" s="60">
        <f t="shared" si="40"/>
        <v>0.94374999999999998</v>
      </c>
      <c r="V199" s="61" t="e">
        <f>IF((T199*#REF!/#REF!)&gt;#REF!,"too many rows!",T199*#REF!/#REF!)</f>
        <v>#REF!</v>
      </c>
      <c r="W199" s="47">
        <v>50</v>
      </c>
      <c r="X199" s="47">
        <v>50</v>
      </c>
      <c r="Y199" s="47">
        <v>5</v>
      </c>
      <c r="Z199" s="47">
        <v>1</v>
      </c>
      <c r="AA199" s="50">
        <f t="shared" si="67"/>
        <v>125.83333333333333</v>
      </c>
      <c r="AB199" s="50">
        <f t="shared" si="68"/>
        <v>25.166666666666668</v>
      </c>
      <c r="AC199" s="50"/>
      <c r="AD199" s="50"/>
      <c r="AE199" s="79">
        <f t="shared" si="69"/>
        <v>144.70833333333331</v>
      </c>
      <c r="AF199" s="50">
        <f t="shared" si="70"/>
        <v>28.941666666666666</v>
      </c>
      <c r="AG199" s="80" t="str">
        <f t="shared" si="71"/>
        <v>Check!</v>
      </c>
      <c r="AH199" s="121">
        <v>41852</v>
      </c>
      <c r="AI199" s="231">
        <f>AH199+14</f>
        <v>41866</v>
      </c>
      <c r="AJ199" s="231">
        <v>41894</v>
      </c>
      <c r="AK199" s="129">
        <f t="shared" si="72"/>
        <v>30</v>
      </c>
      <c r="AL199" s="231">
        <v>41904</v>
      </c>
      <c r="AM199" s="129">
        <f>120-36</f>
        <v>84</v>
      </c>
      <c r="AN199" s="129"/>
      <c r="AO199" s="129"/>
      <c r="AP199" s="231">
        <v>41936</v>
      </c>
      <c r="AQ199" s="455"/>
      <c r="AR199" s="455"/>
      <c r="AS199" s="231">
        <v>42020</v>
      </c>
      <c r="AT199" s="231">
        <v>42026</v>
      </c>
      <c r="AU199" s="455"/>
      <c r="AV199" s="455"/>
      <c r="AW199" s="231">
        <v>42118</v>
      </c>
      <c r="AX199" s="288">
        <v>42133</v>
      </c>
      <c r="AY199" s="68">
        <f t="shared" si="54"/>
        <v>266</v>
      </c>
    </row>
    <row r="200" spans="1:51" s="71" customFormat="1" ht="12.75" hidden="1" x14ac:dyDescent="0.25">
      <c r="A200" s="46">
        <v>8</v>
      </c>
      <c r="B200" s="47" t="s">
        <v>47</v>
      </c>
      <c r="C200" s="124" t="s">
        <v>490</v>
      </c>
      <c r="D200" s="124"/>
      <c r="E200" s="234">
        <v>1.1000000000000001</v>
      </c>
      <c r="F200" s="124">
        <v>8</v>
      </c>
      <c r="G200" s="169">
        <v>0.5</v>
      </c>
      <c r="H200" s="170">
        <v>42095</v>
      </c>
      <c r="I200" s="171">
        <v>41814</v>
      </c>
      <c r="J200" s="54">
        <v>121238</v>
      </c>
      <c r="K200" s="171">
        <v>41853</v>
      </c>
      <c r="L200" s="140" t="s">
        <v>491</v>
      </c>
      <c r="M200" s="140"/>
      <c r="N200" s="140" t="s">
        <v>492</v>
      </c>
      <c r="O200" s="299"/>
      <c r="P200" s="419">
        <v>40</v>
      </c>
      <c r="Q200" s="419">
        <v>1296</v>
      </c>
      <c r="R200" s="420">
        <v>37.75</v>
      </c>
      <c r="S200" s="159">
        <v>131</v>
      </c>
      <c r="T200" s="107">
        <v>2</v>
      </c>
      <c r="U200" s="60">
        <f>F200*AA200/1000</f>
        <v>1.0066666666666666</v>
      </c>
      <c r="V200" s="61" t="e">
        <f>IF((T200*#REF!/#REF!)&gt;#REF!,"too many rows!",T200*#REF!/#REF!)</f>
        <v>#REF!</v>
      </c>
      <c r="W200" s="47">
        <v>50</v>
      </c>
      <c r="X200" s="47">
        <v>50</v>
      </c>
      <c r="Y200" s="47">
        <v>5</v>
      </c>
      <c r="Z200" s="47">
        <v>1</v>
      </c>
      <c r="AA200" s="50">
        <f t="shared" si="67"/>
        <v>125.83333333333333</v>
      </c>
      <c r="AB200" s="50">
        <f t="shared" si="68"/>
        <v>25.166666666666668</v>
      </c>
      <c r="AC200" s="50"/>
      <c r="AD200" s="50"/>
      <c r="AE200" s="79">
        <f t="shared" si="69"/>
        <v>289.41666666666663</v>
      </c>
      <c r="AF200" s="50">
        <f t="shared" si="70"/>
        <v>28.941666666666666</v>
      </c>
      <c r="AG200" s="80" t="str">
        <f t="shared" si="71"/>
        <v>Check!</v>
      </c>
      <c r="AH200" s="121">
        <v>41853</v>
      </c>
      <c r="AI200" s="231">
        <v>41866</v>
      </c>
      <c r="AJ200" s="231">
        <v>41894</v>
      </c>
      <c r="AK200" s="129">
        <f t="shared" si="72"/>
        <v>30</v>
      </c>
      <c r="AL200" s="231">
        <v>41904</v>
      </c>
      <c r="AM200" s="129">
        <f>T200*60</f>
        <v>120</v>
      </c>
      <c r="AN200" s="129"/>
      <c r="AO200" s="129"/>
      <c r="AP200" s="231">
        <v>41934</v>
      </c>
      <c r="AQ200" s="455"/>
      <c r="AR200" s="455"/>
      <c r="AS200" s="231">
        <v>42020</v>
      </c>
      <c r="AT200" s="231">
        <v>42026</v>
      </c>
      <c r="AU200" s="455"/>
      <c r="AV200" s="455"/>
      <c r="AW200" s="231">
        <f>AS200+75</f>
        <v>42095</v>
      </c>
      <c r="AX200" s="288">
        <v>42133</v>
      </c>
      <c r="AY200" s="68">
        <f t="shared" si="54"/>
        <v>242</v>
      </c>
    </row>
    <row r="201" spans="1:51" s="71" customFormat="1" ht="12.75" hidden="1" x14ac:dyDescent="0.25">
      <c r="A201" s="46">
        <v>8</v>
      </c>
      <c r="B201" s="47" t="s">
        <v>47</v>
      </c>
      <c r="C201" s="124" t="s">
        <v>493</v>
      </c>
      <c r="D201" s="124"/>
      <c r="E201" s="234">
        <v>6</v>
      </c>
      <c r="F201" s="124">
        <v>15</v>
      </c>
      <c r="G201" s="169"/>
      <c r="H201" s="170">
        <v>42095</v>
      </c>
      <c r="I201" s="171">
        <v>41814</v>
      </c>
      <c r="J201" s="54">
        <v>121297</v>
      </c>
      <c r="K201" s="171" t="s">
        <v>500</v>
      </c>
      <c r="L201" s="140" t="s">
        <v>480</v>
      </c>
      <c r="M201" s="140"/>
      <c r="N201" s="140" t="s">
        <v>336</v>
      </c>
      <c r="O201" s="299"/>
      <c r="P201" s="419">
        <v>40</v>
      </c>
      <c r="Q201" s="419">
        <v>1296</v>
      </c>
      <c r="R201" s="420">
        <v>37.75</v>
      </c>
      <c r="S201" s="159">
        <v>131</v>
      </c>
      <c r="T201" s="107">
        <v>6</v>
      </c>
      <c r="U201" s="60">
        <f t="shared" si="40"/>
        <v>5.6624999999999996</v>
      </c>
      <c r="V201" s="61" t="e">
        <f>IF((T201*#REF!/#REF!)&gt;#REF!,"too many rows!",T201*#REF!/#REF!)</f>
        <v>#REF!</v>
      </c>
      <c r="W201" s="47">
        <v>50</v>
      </c>
      <c r="X201" s="47">
        <v>50</v>
      </c>
      <c r="Y201" s="47">
        <v>5</v>
      </c>
      <c r="Z201" s="47">
        <v>1</v>
      </c>
      <c r="AA201" s="50">
        <f t="shared" si="67"/>
        <v>377.5</v>
      </c>
      <c r="AB201" s="50">
        <f t="shared" si="68"/>
        <v>75.5</v>
      </c>
      <c r="AC201" s="50"/>
      <c r="AD201" s="50"/>
      <c r="AE201" s="79">
        <f t="shared" si="69"/>
        <v>434.12499999999994</v>
      </c>
      <c r="AF201" s="50">
        <f t="shared" si="70"/>
        <v>86.824999999999989</v>
      </c>
      <c r="AG201" s="80" t="str">
        <f t="shared" si="71"/>
        <v>Check!</v>
      </c>
      <c r="AH201" s="121">
        <v>41859</v>
      </c>
      <c r="AI201" s="231">
        <v>41866</v>
      </c>
      <c r="AJ201" s="231">
        <v>41894</v>
      </c>
      <c r="AK201" s="129">
        <f t="shared" si="72"/>
        <v>90</v>
      </c>
      <c r="AL201" s="231">
        <v>41904</v>
      </c>
      <c r="AM201" s="129">
        <f>T201*60</f>
        <v>360</v>
      </c>
      <c r="AN201" s="129"/>
      <c r="AO201" s="129"/>
      <c r="AP201" s="231">
        <v>41936</v>
      </c>
      <c r="AQ201" s="455"/>
      <c r="AR201" s="455"/>
      <c r="AS201" s="231">
        <v>42020</v>
      </c>
      <c r="AT201" s="231">
        <v>42012</v>
      </c>
      <c r="AU201" s="455"/>
      <c r="AV201" s="455"/>
      <c r="AW201" s="231">
        <f>AS201+75</f>
        <v>42095</v>
      </c>
      <c r="AX201" s="288">
        <v>42133</v>
      </c>
      <c r="AY201" s="68">
        <f t="shared" si="54"/>
        <v>236</v>
      </c>
    </row>
    <row r="202" spans="1:51" s="71" customFormat="1" ht="12.75" hidden="1" x14ac:dyDescent="0.25">
      <c r="A202" s="46">
        <v>8</v>
      </c>
      <c r="B202" s="47" t="s">
        <v>47</v>
      </c>
      <c r="C202" s="124" t="s">
        <v>486</v>
      </c>
      <c r="D202" s="124"/>
      <c r="E202" s="234">
        <v>6.5</v>
      </c>
      <c r="F202" s="124">
        <v>12</v>
      </c>
      <c r="G202" s="169">
        <v>0.5</v>
      </c>
      <c r="H202" s="170">
        <v>42095</v>
      </c>
      <c r="I202" s="171">
        <v>41801</v>
      </c>
      <c r="J202" s="54">
        <v>120573</v>
      </c>
      <c r="K202" s="171">
        <v>41792</v>
      </c>
      <c r="L202" s="140" t="s">
        <v>244</v>
      </c>
      <c r="M202" s="140"/>
      <c r="N202" s="140" t="s">
        <v>487</v>
      </c>
      <c r="O202" s="299"/>
      <c r="P202" s="419">
        <v>40</v>
      </c>
      <c r="Q202" s="419">
        <v>1296</v>
      </c>
      <c r="R202" s="420">
        <v>37.75</v>
      </c>
      <c r="S202" s="159">
        <v>131</v>
      </c>
      <c r="T202" s="107">
        <v>8</v>
      </c>
      <c r="U202" s="60">
        <f>F202*AA202/1000</f>
        <v>6.04</v>
      </c>
      <c r="V202" s="61" t="e">
        <f>IF((T202*#REF!/#REF!)&gt;#REF!,"too many rows!",T202*#REF!/#REF!)</f>
        <v>#REF!</v>
      </c>
      <c r="W202" s="47">
        <v>50</v>
      </c>
      <c r="X202" s="47">
        <v>50</v>
      </c>
      <c r="Y202" s="47">
        <v>5</v>
      </c>
      <c r="Z202" s="47">
        <v>1</v>
      </c>
      <c r="AA202" s="50">
        <f t="shared" si="67"/>
        <v>503.33333333333331</v>
      </c>
      <c r="AB202" s="50">
        <f t="shared" si="68"/>
        <v>100.66666666666667</v>
      </c>
      <c r="AC202" s="50"/>
      <c r="AD202" s="50"/>
      <c r="AE202" s="79">
        <f t="shared" si="69"/>
        <v>1157.6666666666665</v>
      </c>
      <c r="AF202" s="50">
        <f t="shared" si="70"/>
        <v>115.76666666666667</v>
      </c>
      <c r="AG202" s="80" t="str">
        <f t="shared" si="71"/>
        <v>Check!</v>
      </c>
      <c r="AH202" s="121">
        <v>41852</v>
      </c>
      <c r="AI202" s="231">
        <f>AH202+14</f>
        <v>41866</v>
      </c>
      <c r="AJ202" s="231">
        <v>41894</v>
      </c>
      <c r="AK202" s="129">
        <f t="shared" si="72"/>
        <v>120</v>
      </c>
      <c r="AL202" s="231">
        <v>41904</v>
      </c>
      <c r="AM202" s="129">
        <f>480-3</f>
        <v>477</v>
      </c>
      <c r="AN202" s="129"/>
      <c r="AO202" s="129"/>
      <c r="AP202" s="231">
        <v>41934</v>
      </c>
      <c r="AQ202" s="455"/>
      <c r="AR202" s="455"/>
      <c r="AS202" s="231">
        <v>42020</v>
      </c>
      <c r="AT202" s="231">
        <v>42012</v>
      </c>
      <c r="AU202" s="455"/>
      <c r="AV202" s="455"/>
      <c r="AW202" s="231">
        <v>42103</v>
      </c>
      <c r="AX202" s="288">
        <v>42133</v>
      </c>
      <c r="AY202" s="68">
        <f t="shared" si="54"/>
        <v>251</v>
      </c>
    </row>
    <row r="203" spans="1:51" s="71" customFormat="1" ht="12.75" hidden="1" x14ac:dyDescent="0.25">
      <c r="A203" s="46">
        <v>8</v>
      </c>
      <c r="B203" s="47" t="s">
        <v>47</v>
      </c>
      <c r="C203" s="124" t="s">
        <v>48</v>
      </c>
      <c r="D203" s="124"/>
      <c r="E203" s="234">
        <v>22</v>
      </c>
      <c r="F203" s="124">
        <v>12</v>
      </c>
      <c r="G203" s="169"/>
      <c r="H203" s="170">
        <v>42095</v>
      </c>
      <c r="I203" s="171">
        <v>42119</v>
      </c>
      <c r="J203" s="54">
        <v>120573</v>
      </c>
      <c r="K203" s="171" t="s">
        <v>489</v>
      </c>
      <c r="L203" s="140" t="s">
        <v>50</v>
      </c>
      <c r="M203" s="140"/>
      <c r="N203" s="140" t="s">
        <v>51</v>
      </c>
      <c r="O203" s="299"/>
      <c r="P203" s="419">
        <v>40</v>
      </c>
      <c r="Q203" s="419">
        <v>1296</v>
      </c>
      <c r="R203" s="420">
        <v>37.75</v>
      </c>
      <c r="S203" s="159">
        <v>131</v>
      </c>
      <c r="T203" s="107">
        <v>20</v>
      </c>
      <c r="U203" s="60">
        <f>F203*AA203/1000</f>
        <v>15.1</v>
      </c>
      <c r="V203" s="61" t="e">
        <f>IF((T203*#REF!/#REF!)&gt;#REF!,"too many rows!",T203*#REF!/#REF!)</f>
        <v>#REF!</v>
      </c>
      <c r="W203" s="47">
        <v>50</v>
      </c>
      <c r="X203" s="47">
        <v>50</v>
      </c>
      <c r="Y203" s="47">
        <v>5</v>
      </c>
      <c r="Z203" s="47">
        <v>1</v>
      </c>
      <c r="AA203" s="50">
        <f t="shared" si="67"/>
        <v>1258.3333333333333</v>
      </c>
      <c r="AB203" s="50">
        <f t="shared" si="68"/>
        <v>251.66666666666669</v>
      </c>
      <c r="AC203" s="50"/>
      <c r="AD203" s="50"/>
      <c r="AE203" s="79">
        <f t="shared" si="69"/>
        <v>1447.083333333333</v>
      </c>
      <c r="AF203" s="50">
        <f t="shared" si="70"/>
        <v>289.41666666666669</v>
      </c>
      <c r="AG203" s="80" t="str">
        <f t="shared" si="71"/>
        <v>Check!</v>
      </c>
      <c r="AH203" s="121">
        <v>41852</v>
      </c>
      <c r="AI203" s="231">
        <f>AH203+14</f>
        <v>41866</v>
      </c>
      <c r="AJ203" s="231">
        <v>41894</v>
      </c>
      <c r="AK203" s="129">
        <f t="shared" si="72"/>
        <v>300</v>
      </c>
      <c r="AL203" s="231">
        <v>41904</v>
      </c>
      <c r="AM203" s="129">
        <f>T203*60</f>
        <v>1200</v>
      </c>
      <c r="AN203" s="129"/>
      <c r="AO203" s="129"/>
      <c r="AP203" s="231">
        <v>41936</v>
      </c>
      <c r="AQ203" s="455"/>
      <c r="AR203" s="455"/>
      <c r="AS203" s="231">
        <v>42025</v>
      </c>
      <c r="AT203" s="231">
        <v>42013</v>
      </c>
      <c r="AU203" s="455"/>
      <c r="AV203" s="455"/>
      <c r="AW203" s="231">
        <v>42095</v>
      </c>
      <c r="AX203" s="288">
        <v>42133</v>
      </c>
      <c r="AY203" s="68">
        <f t="shared" si="54"/>
        <v>243</v>
      </c>
    </row>
    <row r="204" spans="1:51" s="45" customFormat="1" ht="12.75" hidden="1" x14ac:dyDescent="0.25">
      <c r="A204" s="148">
        <v>8</v>
      </c>
      <c r="B204" s="148" t="s">
        <v>55</v>
      </c>
      <c r="C204" s="148" t="s">
        <v>320</v>
      </c>
      <c r="D204" s="165">
        <v>3</v>
      </c>
      <c r="E204" s="233">
        <v>12</v>
      </c>
      <c r="F204" s="85">
        <v>7</v>
      </c>
      <c r="G204" s="86"/>
      <c r="H204" s="161">
        <v>42309</v>
      </c>
      <c r="I204" s="149">
        <v>41995</v>
      </c>
      <c r="J204" s="138">
        <v>122752</v>
      </c>
      <c r="K204" s="150" t="s">
        <v>596</v>
      </c>
      <c r="L204" s="150" t="s">
        <v>321</v>
      </c>
      <c r="M204" s="150"/>
      <c r="N204" s="150" t="s">
        <v>127</v>
      </c>
      <c r="O204" s="301"/>
      <c r="P204" s="453">
        <v>60</v>
      </c>
      <c r="Q204" s="453">
        <v>1944</v>
      </c>
      <c r="R204" s="454">
        <v>37.75</v>
      </c>
      <c r="S204" s="162">
        <v>132</v>
      </c>
      <c r="T204" s="93">
        <v>26</v>
      </c>
      <c r="U204" s="143">
        <f t="shared" si="40"/>
        <v>11.450833333333332</v>
      </c>
      <c r="V204" s="144" t="e">
        <f>IF((T204*#REF!/#REF!)&gt;#REF!,"too many rows!",T204*#REF!/#REF!)</f>
        <v>#REF!</v>
      </c>
      <c r="W204" s="82">
        <v>50</v>
      </c>
      <c r="X204" s="82">
        <v>50</v>
      </c>
      <c r="Y204" s="82">
        <v>5</v>
      </c>
      <c r="Z204" s="82">
        <v>1</v>
      </c>
      <c r="AA204" s="85">
        <f t="shared" si="67"/>
        <v>1635.8333333333333</v>
      </c>
      <c r="AB204" s="85">
        <f t="shared" si="68"/>
        <v>327.16666666666669</v>
      </c>
      <c r="AC204" s="85"/>
      <c r="AD204" s="85"/>
      <c r="AE204" s="115">
        <f t="shared" si="69"/>
        <v>1881.208333333333</v>
      </c>
      <c r="AF204" s="85">
        <f>AB204*1.1</f>
        <v>359.88333333333338</v>
      </c>
      <c r="AG204" s="80" t="str">
        <f t="shared" si="71"/>
        <v>ok</v>
      </c>
      <c r="AH204" s="98">
        <v>42052</v>
      </c>
      <c r="AI204" s="224">
        <v>42065</v>
      </c>
      <c r="AJ204" s="224">
        <v>42088</v>
      </c>
      <c r="AK204" s="163">
        <v>389</v>
      </c>
      <c r="AL204" s="224">
        <v>42093</v>
      </c>
      <c r="AM204" s="163">
        <f>T204*60-2</f>
        <v>1558</v>
      </c>
      <c r="AN204" s="163"/>
      <c r="AO204" s="163"/>
      <c r="AP204" s="224">
        <v>42111</v>
      </c>
      <c r="AQ204" s="224"/>
      <c r="AR204" s="224"/>
      <c r="AS204" s="224">
        <v>42241</v>
      </c>
      <c r="AT204" s="224">
        <v>42156</v>
      </c>
      <c r="AU204" s="224"/>
      <c r="AV204" s="224"/>
      <c r="AW204" s="224">
        <v>42289</v>
      </c>
      <c r="AX204" s="288">
        <v>42317</v>
      </c>
      <c r="AY204" s="102">
        <f t="shared" si="54"/>
        <v>237</v>
      </c>
    </row>
    <row r="205" spans="1:51" s="45" customFormat="1" ht="12.75" hidden="1" x14ac:dyDescent="0.25">
      <c r="A205" s="148">
        <v>8</v>
      </c>
      <c r="B205" s="148" t="s">
        <v>55</v>
      </c>
      <c r="C205" s="148" t="s">
        <v>134</v>
      </c>
      <c r="D205" s="165">
        <v>-2</v>
      </c>
      <c r="E205" s="233">
        <v>6.5</v>
      </c>
      <c r="F205" s="85">
        <v>10</v>
      </c>
      <c r="G205" s="86"/>
      <c r="H205" s="161">
        <v>42309</v>
      </c>
      <c r="I205" s="149">
        <v>41995</v>
      </c>
      <c r="J205" s="138">
        <v>122753</v>
      </c>
      <c r="K205" s="164">
        <v>42052</v>
      </c>
      <c r="L205" s="150" t="s">
        <v>135</v>
      </c>
      <c r="M205" s="150"/>
      <c r="N205" s="150" t="s">
        <v>136</v>
      </c>
      <c r="O205" s="301"/>
      <c r="P205" s="453">
        <v>60</v>
      </c>
      <c r="Q205" s="453">
        <v>1944</v>
      </c>
      <c r="R205" s="454">
        <v>37.75</v>
      </c>
      <c r="S205" s="162">
        <v>132</v>
      </c>
      <c r="T205" s="93">
        <v>12</v>
      </c>
      <c r="U205" s="143">
        <f t="shared" ref="U205:U216" si="73">F205*AA205/1000</f>
        <v>6.04</v>
      </c>
      <c r="V205" s="144" t="e">
        <f>IF((T205*#REF!/#REF!)&gt;#REF!,"too many rows!",T205*#REF!/#REF!)</f>
        <v>#REF!</v>
      </c>
      <c r="W205" s="82">
        <v>50</v>
      </c>
      <c r="X205" s="82">
        <v>50</v>
      </c>
      <c r="Y205" s="240">
        <v>2</v>
      </c>
      <c r="Z205" s="240">
        <v>1</v>
      </c>
      <c r="AA205" s="85">
        <f t="shared" si="67"/>
        <v>604</v>
      </c>
      <c r="AB205" s="85">
        <f t="shared" si="68"/>
        <v>302</v>
      </c>
      <c r="AC205" s="85"/>
      <c r="AD205" s="85"/>
      <c r="AE205" s="115">
        <f t="shared" si="69"/>
        <v>694.59999999999991</v>
      </c>
      <c r="AF205" s="85">
        <f>AB205*1.1</f>
        <v>332.20000000000005</v>
      </c>
      <c r="AG205" s="80" t="str">
        <f t="shared" si="71"/>
        <v>ok</v>
      </c>
      <c r="AH205" s="98">
        <v>42052</v>
      </c>
      <c r="AI205" s="224">
        <v>42065</v>
      </c>
      <c r="AJ205" s="224">
        <v>42088</v>
      </c>
      <c r="AK205" s="163">
        <v>300</v>
      </c>
      <c r="AL205" s="224">
        <v>42093</v>
      </c>
      <c r="AM205" s="163">
        <f>T205*50</f>
        <v>600</v>
      </c>
      <c r="AN205" s="163"/>
      <c r="AO205" s="163"/>
      <c r="AP205" s="224">
        <v>42116</v>
      </c>
      <c r="AQ205" s="224"/>
      <c r="AR205" s="224"/>
      <c r="AS205" s="224">
        <v>42241</v>
      </c>
      <c r="AT205" s="224">
        <v>42168</v>
      </c>
      <c r="AU205" s="224"/>
      <c r="AV205" s="224"/>
      <c r="AW205" s="224">
        <v>42297</v>
      </c>
      <c r="AX205" s="288">
        <v>42317</v>
      </c>
      <c r="AY205" s="102">
        <f t="shared" si="54"/>
        <v>245</v>
      </c>
    </row>
    <row r="206" spans="1:51" s="45" customFormat="1" ht="12.75" hidden="1" x14ac:dyDescent="0.25">
      <c r="A206" s="148">
        <v>8</v>
      </c>
      <c r="B206" s="148" t="s">
        <v>55</v>
      </c>
      <c r="C206" s="148" t="s">
        <v>573</v>
      </c>
      <c r="D206" s="165"/>
      <c r="E206" s="233">
        <v>9</v>
      </c>
      <c r="F206" s="85">
        <v>15</v>
      </c>
      <c r="G206" s="86"/>
      <c r="H206" s="161">
        <v>42309</v>
      </c>
      <c r="I206" s="149">
        <v>41995</v>
      </c>
      <c r="J206" s="138">
        <v>122754</v>
      </c>
      <c r="K206" s="164">
        <v>42052</v>
      </c>
      <c r="L206" s="150" t="s">
        <v>145</v>
      </c>
      <c r="M206" s="150"/>
      <c r="N206" s="150" t="s">
        <v>127</v>
      </c>
      <c r="O206" s="301"/>
      <c r="P206" s="453">
        <v>60</v>
      </c>
      <c r="Q206" s="453">
        <v>1944</v>
      </c>
      <c r="R206" s="454">
        <v>37.75</v>
      </c>
      <c r="S206" s="162">
        <v>132</v>
      </c>
      <c r="T206" s="93">
        <v>10</v>
      </c>
      <c r="U206" s="143">
        <f t="shared" si="73"/>
        <v>9.4375</v>
      </c>
      <c r="V206" s="144" t="e">
        <f>IF((T206*#REF!/#REF!)&gt;#REF!,"too many rows!",T206*#REF!/#REF!)</f>
        <v>#REF!</v>
      </c>
      <c r="W206" s="82">
        <v>50</v>
      </c>
      <c r="X206" s="82">
        <v>50</v>
      </c>
      <c r="Y206" s="82">
        <v>5</v>
      </c>
      <c r="Z206" s="82">
        <v>1</v>
      </c>
      <c r="AA206" s="85">
        <f t="shared" si="67"/>
        <v>629.16666666666663</v>
      </c>
      <c r="AB206" s="85">
        <f t="shared" si="68"/>
        <v>125.83333333333334</v>
      </c>
      <c r="AC206" s="85"/>
      <c r="AD206" s="85"/>
      <c r="AE206" s="115">
        <f t="shared" si="69"/>
        <v>723.54166666666652</v>
      </c>
      <c r="AF206" s="85">
        <f>AB206*1.1</f>
        <v>138.41666666666669</v>
      </c>
      <c r="AG206" s="80" t="str">
        <f t="shared" si="71"/>
        <v>ok</v>
      </c>
      <c r="AH206" s="98">
        <v>42052</v>
      </c>
      <c r="AI206" s="224">
        <v>42065</v>
      </c>
      <c r="AJ206" s="224">
        <v>42088</v>
      </c>
      <c r="AK206" s="163">
        <v>150</v>
      </c>
      <c r="AL206" s="224">
        <v>42093</v>
      </c>
      <c r="AM206" s="163">
        <f>T206*60</f>
        <v>600</v>
      </c>
      <c r="AN206" s="163"/>
      <c r="AO206" s="163"/>
      <c r="AP206" s="224">
        <v>42111</v>
      </c>
      <c r="AQ206" s="224"/>
      <c r="AR206" s="224"/>
      <c r="AS206" s="224">
        <v>42242</v>
      </c>
      <c r="AT206" s="224">
        <v>42156</v>
      </c>
      <c r="AU206" s="224"/>
      <c r="AV206" s="224"/>
      <c r="AW206" s="224">
        <v>42297</v>
      </c>
      <c r="AX206" s="288">
        <v>42317</v>
      </c>
      <c r="AY206" s="102">
        <f t="shared" si="54"/>
        <v>245</v>
      </c>
    </row>
    <row r="207" spans="1:51" s="45" customFormat="1" ht="12.75" hidden="1" x14ac:dyDescent="0.25">
      <c r="A207" s="148">
        <v>8</v>
      </c>
      <c r="B207" s="148" t="s">
        <v>55</v>
      </c>
      <c r="C207" s="148" t="s">
        <v>159</v>
      </c>
      <c r="D207" s="165"/>
      <c r="E207" s="233">
        <v>7</v>
      </c>
      <c r="F207" s="85">
        <v>9</v>
      </c>
      <c r="G207" s="86"/>
      <c r="H207" s="161">
        <v>42309</v>
      </c>
      <c r="I207" s="149">
        <v>41995</v>
      </c>
      <c r="J207" s="138">
        <v>122755</v>
      </c>
      <c r="K207" s="164">
        <v>42052</v>
      </c>
      <c r="L207" s="150" t="s">
        <v>160</v>
      </c>
      <c r="M207" s="150"/>
      <c r="N207" s="150" t="s">
        <v>161</v>
      </c>
      <c r="O207" s="301"/>
      <c r="P207" s="453">
        <v>60</v>
      </c>
      <c r="Q207" s="453">
        <v>1944</v>
      </c>
      <c r="R207" s="454">
        <v>37.75</v>
      </c>
      <c r="S207" s="162">
        <v>132</v>
      </c>
      <c r="T207" s="93">
        <v>12</v>
      </c>
      <c r="U207" s="143">
        <f t="shared" si="73"/>
        <v>6.7949999999999999</v>
      </c>
      <c r="V207" s="144" t="e">
        <f>IF((T207*#REF!/#REF!)&gt;#REF!,"too many rows!",T207*#REF!/#REF!)</f>
        <v>#REF!</v>
      </c>
      <c r="W207" s="82">
        <v>50</v>
      </c>
      <c r="X207" s="82">
        <v>50</v>
      </c>
      <c r="Y207" s="82">
        <v>5</v>
      </c>
      <c r="Z207" s="82">
        <v>1</v>
      </c>
      <c r="AA207" s="85">
        <f t="shared" si="67"/>
        <v>755</v>
      </c>
      <c r="AB207" s="85">
        <f t="shared" si="68"/>
        <v>151</v>
      </c>
      <c r="AC207" s="85"/>
      <c r="AD207" s="85"/>
      <c r="AE207" s="115">
        <f t="shared" si="69"/>
        <v>868.24999999999989</v>
      </c>
      <c r="AF207" s="85">
        <f>AB207*1.1</f>
        <v>166.10000000000002</v>
      </c>
      <c r="AG207" s="80" t="str">
        <f t="shared" si="71"/>
        <v>ok</v>
      </c>
      <c r="AH207" s="98">
        <v>42052</v>
      </c>
      <c r="AI207" s="224">
        <v>42065</v>
      </c>
      <c r="AJ207" s="224">
        <v>42088</v>
      </c>
      <c r="AK207" s="163">
        <v>180</v>
      </c>
      <c r="AL207" s="224">
        <v>42093</v>
      </c>
      <c r="AM207" s="163">
        <f>T207*60-29</f>
        <v>691</v>
      </c>
      <c r="AN207" s="163"/>
      <c r="AO207" s="163"/>
      <c r="AP207" s="224">
        <v>42123</v>
      </c>
      <c r="AQ207" s="224"/>
      <c r="AR207" s="224"/>
      <c r="AS207" s="224">
        <v>42242</v>
      </c>
      <c r="AT207" s="224">
        <v>42170</v>
      </c>
      <c r="AU207" s="224"/>
      <c r="AV207" s="224"/>
      <c r="AW207" s="224">
        <v>42297</v>
      </c>
      <c r="AX207" s="288">
        <v>42317</v>
      </c>
      <c r="AY207" s="102">
        <f t="shared" si="54"/>
        <v>245</v>
      </c>
    </row>
    <row r="208" spans="1:51" s="71" customFormat="1" ht="12.75" hidden="1" x14ac:dyDescent="0.25">
      <c r="A208" s="70">
        <v>8</v>
      </c>
      <c r="B208" s="70" t="s">
        <v>47</v>
      </c>
      <c r="C208" s="70" t="s">
        <v>522</v>
      </c>
      <c r="D208" s="70">
        <v>-2</v>
      </c>
      <c r="E208" s="234">
        <v>1</v>
      </c>
      <c r="F208" s="50">
        <v>8</v>
      </c>
      <c r="G208" s="51"/>
      <c r="H208" s="235">
        <v>42248</v>
      </c>
      <c r="I208" s="156">
        <v>41900</v>
      </c>
      <c r="J208" s="157">
        <v>121854</v>
      </c>
      <c r="K208" s="156">
        <v>41960</v>
      </c>
      <c r="L208" s="158" t="s">
        <v>528</v>
      </c>
      <c r="M208" s="158"/>
      <c r="N208" s="158" t="s">
        <v>529</v>
      </c>
      <c r="O208" s="302"/>
      <c r="P208" s="419">
        <v>60</v>
      </c>
      <c r="Q208" s="419">
        <v>1944</v>
      </c>
      <c r="R208" s="420">
        <v>37.75</v>
      </c>
      <c r="S208" s="159">
        <v>133</v>
      </c>
      <c r="T208" s="107">
        <v>2</v>
      </c>
      <c r="U208" s="60">
        <f t="shared" si="73"/>
        <v>1.0066666666666666</v>
      </c>
      <c r="V208" s="61" t="e">
        <f>IF((T208*#REF!/#REF!)&gt;#REF!,"too many rows!",T208*#REF!/#REF!)</f>
        <v>#REF!</v>
      </c>
      <c r="W208" s="47">
        <v>50</v>
      </c>
      <c r="X208" s="47">
        <v>50</v>
      </c>
      <c r="Y208" s="47">
        <v>5</v>
      </c>
      <c r="Z208" s="47">
        <v>1</v>
      </c>
      <c r="AA208" s="50">
        <f t="shared" si="67"/>
        <v>125.83333333333333</v>
      </c>
      <c r="AB208" s="50">
        <f t="shared" si="68"/>
        <v>25.166666666666668</v>
      </c>
      <c r="AC208" s="50"/>
      <c r="AD208" s="50"/>
      <c r="AE208" s="79">
        <f t="shared" si="69"/>
        <v>144.70833333333331</v>
      </c>
      <c r="AF208" s="50">
        <f t="shared" ref="AF208:AF222" si="74">AB208*1.15</f>
        <v>28.941666666666666</v>
      </c>
      <c r="AG208" s="80" t="str">
        <f t="shared" si="71"/>
        <v>ok</v>
      </c>
      <c r="AH208" s="121">
        <v>41989</v>
      </c>
      <c r="AI208" s="231">
        <v>42004</v>
      </c>
      <c r="AJ208" s="245">
        <v>42041</v>
      </c>
      <c r="AK208" s="129">
        <v>15</v>
      </c>
      <c r="AL208" s="245">
        <v>42046</v>
      </c>
      <c r="AM208" s="129">
        <v>120</v>
      </c>
      <c r="AN208" s="129"/>
      <c r="AO208" s="129"/>
      <c r="AP208" s="231">
        <v>42088</v>
      </c>
      <c r="AQ208" s="455"/>
      <c r="AR208" s="455"/>
      <c r="AS208" s="231">
        <v>42165</v>
      </c>
      <c r="AT208" s="231">
        <v>42156</v>
      </c>
      <c r="AU208" s="455"/>
      <c r="AV208" s="455"/>
      <c r="AW208" s="231">
        <v>42236</v>
      </c>
      <c r="AX208" s="288">
        <v>42257</v>
      </c>
      <c r="AY208" s="68">
        <f t="shared" ref="AY208:AY222" si="75">AW208-AH208</f>
        <v>247</v>
      </c>
    </row>
    <row r="209" spans="1:51" s="71" customFormat="1" ht="12.75" hidden="1" x14ac:dyDescent="0.25">
      <c r="A209" s="70">
        <v>8</v>
      </c>
      <c r="B209" s="70" t="s">
        <v>47</v>
      </c>
      <c r="C209" s="70" t="s">
        <v>527</v>
      </c>
      <c r="D209" s="70"/>
      <c r="E209" s="234">
        <v>1</v>
      </c>
      <c r="F209" s="50">
        <v>8</v>
      </c>
      <c r="G209" s="51"/>
      <c r="H209" s="235">
        <v>42248</v>
      </c>
      <c r="I209" s="156">
        <v>41922</v>
      </c>
      <c r="J209" s="157">
        <v>121984</v>
      </c>
      <c r="K209" s="156">
        <v>41985</v>
      </c>
      <c r="L209" s="158" t="s">
        <v>530</v>
      </c>
      <c r="M209" s="158"/>
      <c r="N209" s="158" t="s">
        <v>531</v>
      </c>
      <c r="O209" s="302"/>
      <c r="P209" s="419">
        <v>60</v>
      </c>
      <c r="Q209" s="419">
        <v>1944</v>
      </c>
      <c r="R209" s="420">
        <v>37.75</v>
      </c>
      <c r="S209" s="159">
        <v>133</v>
      </c>
      <c r="T209" s="107">
        <v>2</v>
      </c>
      <c r="U209" s="60">
        <f t="shared" si="73"/>
        <v>1.0066666666666666</v>
      </c>
      <c r="V209" s="61" t="e">
        <f>IF((T209*#REF!/#REF!)&gt;#REF!,"too many rows!",T209*#REF!/#REF!)</f>
        <v>#REF!</v>
      </c>
      <c r="W209" s="47">
        <v>50</v>
      </c>
      <c r="X209" s="47">
        <v>50</v>
      </c>
      <c r="Y209" s="47">
        <v>5</v>
      </c>
      <c r="Z209" s="47">
        <v>1</v>
      </c>
      <c r="AA209" s="50">
        <f t="shared" si="67"/>
        <v>125.83333333333333</v>
      </c>
      <c r="AB209" s="50">
        <f t="shared" si="68"/>
        <v>25.166666666666668</v>
      </c>
      <c r="AC209" s="50"/>
      <c r="AD209" s="50"/>
      <c r="AE209" s="79">
        <f t="shared" si="69"/>
        <v>144.70833333333331</v>
      </c>
      <c r="AF209" s="50">
        <f t="shared" si="74"/>
        <v>28.941666666666666</v>
      </c>
      <c r="AG209" s="80" t="str">
        <f t="shared" si="71"/>
        <v>ok</v>
      </c>
      <c r="AH209" s="121">
        <v>41989</v>
      </c>
      <c r="AI209" s="231">
        <v>42004</v>
      </c>
      <c r="AJ209" s="245">
        <v>42041</v>
      </c>
      <c r="AK209" s="129">
        <v>15</v>
      </c>
      <c r="AL209" s="245">
        <v>42046</v>
      </c>
      <c r="AM209" s="129">
        <v>58</v>
      </c>
      <c r="AN209" s="129"/>
      <c r="AO209" s="129"/>
      <c r="AP209" s="231">
        <v>42088</v>
      </c>
      <c r="AQ209" s="455"/>
      <c r="AR209" s="455"/>
      <c r="AS209" s="231">
        <v>42165</v>
      </c>
      <c r="AT209" s="231">
        <v>42159</v>
      </c>
      <c r="AU209" s="455"/>
      <c r="AV209" s="455"/>
      <c r="AW209" s="231">
        <v>42236</v>
      </c>
      <c r="AX209" s="288">
        <v>42257</v>
      </c>
      <c r="AY209" s="68">
        <f t="shared" si="75"/>
        <v>247</v>
      </c>
    </row>
    <row r="210" spans="1:51" s="71" customFormat="1" ht="12.75" hidden="1" x14ac:dyDescent="0.25">
      <c r="A210" s="70">
        <v>8</v>
      </c>
      <c r="B210" s="70" t="s">
        <v>47</v>
      </c>
      <c r="C210" s="70" t="s">
        <v>532</v>
      </c>
      <c r="D210" s="70"/>
      <c r="E210" s="234">
        <v>1</v>
      </c>
      <c r="F210" s="50">
        <v>8</v>
      </c>
      <c r="G210" s="51"/>
      <c r="H210" s="235">
        <v>42248</v>
      </c>
      <c r="I210" s="156">
        <v>41922</v>
      </c>
      <c r="J210" s="157">
        <v>121985</v>
      </c>
      <c r="K210" s="156">
        <v>41985</v>
      </c>
      <c r="L210" s="158" t="s">
        <v>533</v>
      </c>
      <c r="M210" s="158"/>
      <c r="N210" s="158" t="s">
        <v>534</v>
      </c>
      <c r="O210" s="302"/>
      <c r="P210" s="419">
        <v>60</v>
      </c>
      <c r="Q210" s="419">
        <v>1944</v>
      </c>
      <c r="R210" s="420">
        <v>37.75</v>
      </c>
      <c r="S210" s="159">
        <v>133</v>
      </c>
      <c r="T210" s="107">
        <v>2</v>
      </c>
      <c r="U210" s="60">
        <f t="shared" si="73"/>
        <v>1.0066666666666666</v>
      </c>
      <c r="V210" s="61" t="e">
        <f>IF((T210*#REF!/#REF!)&gt;#REF!,"too many rows!",T210*#REF!/#REF!)</f>
        <v>#REF!</v>
      </c>
      <c r="W210" s="47">
        <v>50</v>
      </c>
      <c r="X210" s="47">
        <v>50</v>
      </c>
      <c r="Y210" s="47">
        <v>5</v>
      </c>
      <c r="Z210" s="47">
        <v>1</v>
      </c>
      <c r="AA210" s="50">
        <f t="shared" si="67"/>
        <v>125.83333333333333</v>
      </c>
      <c r="AB210" s="50">
        <f t="shared" si="68"/>
        <v>25.166666666666668</v>
      </c>
      <c r="AC210" s="50"/>
      <c r="AD210" s="50"/>
      <c r="AE210" s="79">
        <f t="shared" si="69"/>
        <v>144.70833333333331</v>
      </c>
      <c r="AF210" s="50">
        <f t="shared" si="74"/>
        <v>28.941666666666666</v>
      </c>
      <c r="AG210" s="80" t="str">
        <f t="shared" si="71"/>
        <v>Check!</v>
      </c>
      <c r="AH210" s="121">
        <v>41989</v>
      </c>
      <c r="AI210" s="231">
        <v>42004</v>
      </c>
      <c r="AJ210" s="245">
        <v>42041</v>
      </c>
      <c r="AK210" s="129">
        <v>15</v>
      </c>
      <c r="AL210" s="245">
        <v>42046</v>
      </c>
      <c r="AM210" s="129">
        <v>58</v>
      </c>
      <c r="AN210" s="129"/>
      <c r="AO210" s="129"/>
      <c r="AP210" s="231">
        <v>42088</v>
      </c>
      <c r="AQ210" s="455"/>
      <c r="AR210" s="455"/>
      <c r="AS210" s="231">
        <v>42165</v>
      </c>
      <c r="AT210" s="231">
        <v>42159</v>
      </c>
      <c r="AU210" s="455"/>
      <c r="AV210" s="455"/>
      <c r="AW210" s="231">
        <v>42244</v>
      </c>
      <c r="AX210" s="288">
        <v>42257</v>
      </c>
      <c r="AY210" s="68">
        <f t="shared" si="75"/>
        <v>255</v>
      </c>
    </row>
    <row r="211" spans="1:51" s="71" customFormat="1" ht="12.75" hidden="1" x14ac:dyDescent="0.25">
      <c r="A211" s="70">
        <v>8</v>
      </c>
      <c r="B211" s="70" t="s">
        <v>47</v>
      </c>
      <c r="C211" s="70" t="s">
        <v>116</v>
      </c>
      <c r="D211" s="70">
        <v>-4</v>
      </c>
      <c r="E211" s="234">
        <v>19</v>
      </c>
      <c r="F211" s="50">
        <v>10</v>
      </c>
      <c r="G211" s="51"/>
      <c r="H211" s="235">
        <v>42248</v>
      </c>
      <c r="I211" s="156">
        <v>41894</v>
      </c>
      <c r="J211" s="157">
        <v>121825</v>
      </c>
      <c r="K211" s="156">
        <v>41946</v>
      </c>
      <c r="L211" s="158" t="s">
        <v>117</v>
      </c>
      <c r="M211" s="158"/>
      <c r="N211" s="158" t="s">
        <v>118</v>
      </c>
      <c r="O211" s="302"/>
      <c r="P211" s="419">
        <v>60</v>
      </c>
      <c r="Q211" s="419">
        <v>1944</v>
      </c>
      <c r="R211" s="420">
        <v>37.75</v>
      </c>
      <c r="S211" s="159">
        <v>133</v>
      </c>
      <c r="T211" s="107">
        <v>28</v>
      </c>
      <c r="U211" s="60">
        <f t="shared" si="73"/>
        <v>17.616666666666664</v>
      </c>
      <c r="V211" s="61" t="e">
        <f>IF((T211*#REF!/#REF!)&gt;#REF!,"too many rows!",T211*#REF!/#REF!)</f>
        <v>#REF!</v>
      </c>
      <c r="W211" s="47">
        <v>50</v>
      </c>
      <c r="X211" s="47">
        <v>50</v>
      </c>
      <c r="Y211" s="47">
        <v>5</v>
      </c>
      <c r="Z211" s="47">
        <v>1</v>
      </c>
      <c r="AA211" s="50">
        <f t="shared" si="67"/>
        <v>1761.6666666666665</v>
      </c>
      <c r="AB211" s="50">
        <f t="shared" si="68"/>
        <v>352.33333333333337</v>
      </c>
      <c r="AC211" s="50"/>
      <c r="AD211" s="50"/>
      <c r="AE211" s="79">
        <f t="shared" si="69"/>
        <v>2025.9166666666663</v>
      </c>
      <c r="AF211" s="50">
        <f t="shared" si="74"/>
        <v>405.18333333333334</v>
      </c>
      <c r="AG211" s="80" t="str">
        <f t="shared" si="71"/>
        <v>ok</v>
      </c>
      <c r="AH211" s="121">
        <v>41989</v>
      </c>
      <c r="AI211" s="231">
        <v>42004</v>
      </c>
      <c r="AJ211" s="245">
        <v>42041</v>
      </c>
      <c r="AK211" s="129">
        <v>409</v>
      </c>
      <c r="AL211" s="245">
        <v>42046</v>
      </c>
      <c r="AM211" s="129">
        <v>1679</v>
      </c>
      <c r="AN211" s="129"/>
      <c r="AO211" s="129"/>
      <c r="AP211" s="231">
        <v>42080</v>
      </c>
      <c r="AQ211" s="455"/>
      <c r="AR211" s="455"/>
      <c r="AS211" s="231">
        <v>42165</v>
      </c>
      <c r="AT211" s="231">
        <v>42182</v>
      </c>
      <c r="AU211" s="455"/>
      <c r="AV211" s="455"/>
      <c r="AW211" s="231">
        <v>42181</v>
      </c>
      <c r="AX211" s="288">
        <v>42257</v>
      </c>
      <c r="AY211" s="68">
        <f t="shared" si="75"/>
        <v>192</v>
      </c>
    </row>
    <row r="212" spans="1:51" s="71" customFormat="1" ht="12.75" hidden="1" x14ac:dyDescent="0.25">
      <c r="A212" s="70">
        <v>8</v>
      </c>
      <c r="B212" s="70" t="s">
        <v>47</v>
      </c>
      <c r="C212" s="70" t="s">
        <v>535</v>
      </c>
      <c r="D212" s="70">
        <v>-2</v>
      </c>
      <c r="E212" s="234">
        <v>20.5</v>
      </c>
      <c r="F212" s="50">
        <v>12</v>
      </c>
      <c r="G212" s="51"/>
      <c r="H212" s="235">
        <v>42125</v>
      </c>
      <c r="I212" s="156">
        <v>41926</v>
      </c>
      <c r="J212" s="157">
        <v>122000</v>
      </c>
      <c r="K212" s="156">
        <v>41960</v>
      </c>
      <c r="L212" s="158" t="s">
        <v>536</v>
      </c>
      <c r="M212" s="158"/>
      <c r="N212" s="158" t="s">
        <v>433</v>
      </c>
      <c r="O212" s="302"/>
      <c r="P212" s="419">
        <v>60</v>
      </c>
      <c r="Q212" s="419">
        <v>1944</v>
      </c>
      <c r="R212" s="420">
        <v>37.75</v>
      </c>
      <c r="S212" s="159">
        <v>133</v>
      </c>
      <c r="T212" s="107">
        <v>26</v>
      </c>
      <c r="U212" s="60">
        <f t="shared" si="73"/>
        <v>19.63</v>
      </c>
      <c r="V212" s="61" t="e">
        <f>IF((T212*#REF!/#REF!)&gt;#REF!,"too many rows!",T212*#REF!/#REF!)</f>
        <v>#REF!</v>
      </c>
      <c r="W212" s="47">
        <v>50</v>
      </c>
      <c r="X212" s="47">
        <v>50</v>
      </c>
      <c r="Y212" s="47">
        <v>5</v>
      </c>
      <c r="Z212" s="47">
        <v>1</v>
      </c>
      <c r="AA212" s="50">
        <f t="shared" si="67"/>
        <v>1635.8333333333333</v>
      </c>
      <c r="AB212" s="50">
        <f t="shared" si="68"/>
        <v>327.16666666666669</v>
      </c>
      <c r="AC212" s="50"/>
      <c r="AD212" s="50"/>
      <c r="AE212" s="79">
        <f t="shared" si="69"/>
        <v>1881.208333333333</v>
      </c>
      <c r="AF212" s="50">
        <f t="shared" si="74"/>
        <v>376.24166666666667</v>
      </c>
      <c r="AG212" s="80" t="str">
        <f t="shared" si="71"/>
        <v>Check!</v>
      </c>
      <c r="AH212" s="121">
        <v>41989</v>
      </c>
      <c r="AI212" s="231">
        <v>42369</v>
      </c>
      <c r="AJ212" s="245">
        <v>42041</v>
      </c>
      <c r="AK212" s="129">
        <v>387</v>
      </c>
      <c r="AL212" s="245">
        <v>42046</v>
      </c>
      <c r="AM212" s="129">
        <v>1557</v>
      </c>
      <c r="AN212" s="129"/>
      <c r="AO212" s="129"/>
      <c r="AP212" s="231">
        <v>42080</v>
      </c>
      <c r="AQ212" s="455"/>
      <c r="AR212" s="455"/>
      <c r="AS212" s="231">
        <v>42165</v>
      </c>
      <c r="AT212" s="231">
        <v>42157</v>
      </c>
      <c r="AU212" s="455"/>
      <c r="AV212" s="455"/>
      <c r="AW212" s="231">
        <v>42236</v>
      </c>
      <c r="AX212" s="288">
        <v>42257</v>
      </c>
      <c r="AY212" s="68">
        <f t="shared" si="75"/>
        <v>247</v>
      </c>
    </row>
    <row r="213" spans="1:51" s="45" customFormat="1" ht="12.75" hidden="1" x14ac:dyDescent="0.25">
      <c r="A213" s="148">
        <v>8</v>
      </c>
      <c r="B213" s="148" t="s">
        <v>47</v>
      </c>
      <c r="C213" s="148" t="s">
        <v>73</v>
      </c>
      <c r="D213" s="165">
        <v>3</v>
      </c>
      <c r="E213" s="233">
        <v>14</v>
      </c>
      <c r="F213" s="85">
        <v>12</v>
      </c>
      <c r="G213" s="86"/>
      <c r="H213" s="161">
        <v>42217</v>
      </c>
      <c r="I213" s="149">
        <v>41894</v>
      </c>
      <c r="J213" s="138">
        <v>121827</v>
      </c>
      <c r="K213" s="149">
        <v>41946</v>
      </c>
      <c r="L213" s="150" t="s">
        <v>74</v>
      </c>
      <c r="M213" s="150"/>
      <c r="N213" s="150" t="s">
        <v>75</v>
      </c>
      <c r="O213" s="301"/>
      <c r="P213" s="453">
        <v>60</v>
      </c>
      <c r="Q213" s="453">
        <v>1944</v>
      </c>
      <c r="R213" s="454">
        <v>37.75</v>
      </c>
      <c r="S213" s="162">
        <v>134</v>
      </c>
      <c r="T213" s="93">
        <v>16</v>
      </c>
      <c r="U213" s="143">
        <f t="shared" si="73"/>
        <v>15.1</v>
      </c>
      <c r="V213" s="144" t="e">
        <f>IF((T213*#REF!/#REF!)&gt;#REF!,"too many rows!",T213*#REF!/#REF!)</f>
        <v>#REF!</v>
      </c>
      <c r="W213" s="82">
        <v>40</v>
      </c>
      <c r="X213" s="82">
        <v>40</v>
      </c>
      <c r="Y213" s="82">
        <v>5</v>
      </c>
      <c r="Z213" s="82">
        <v>1</v>
      </c>
      <c r="AA213" s="85">
        <f t="shared" ref="AA213:AB216" si="76">(37.75*100)/W213*Y213/($Z213+$Y213)*$T213</f>
        <v>1258.3333333333333</v>
      </c>
      <c r="AB213" s="85">
        <f t="shared" si="76"/>
        <v>251.66666666666666</v>
      </c>
      <c r="AC213" s="85"/>
      <c r="AD213" s="85"/>
      <c r="AE213" s="115">
        <f t="shared" si="69"/>
        <v>1447.083333333333</v>
      </c>
      <c r="AF213" s="85">
        <f t="shared" si="74"/>
        <v>289.41666666666663</v>
      </c>
      <c r="AG213" s="80" t="str">
        <f t="shared" si="71"/>
        <v>ok</v>
      </c>
      <c r="AH213" s="98">
        <v>41961</v>
      </c>
      <c r="AI213" s="224">
        <v>41975</v>
      </c>
      <c r="AJ213" s="224">
        <v>42024</v>
      </c>
      <c r="AK213" s="163">
        <v>336</v>
      </c>
      <c r="AL213" s="224">
        <v>42025</v>
      </c>
      <c r="AM213" s="163">
        <f>1296-15</f>
        <v>1281</v>
      </c>
      <c r="AN213" s="163"/>
      <c r="AO213" s="163"/>
      <c r="AP213" s="224">
        <v>42058</v>
      </c>
      <c r="AQ213" s="224"/>
      <c r="AR213" s="224"/>
      <c r="AS213" s="224">
        <v>42132</v>
      </c>
      <c r="AT213" s="224">
        <v>42125</v>
      </c>
      <c r="AU213" s="224"/>
      <c r="AV213" s="224"/>
      <c r="AW213" s="224">
        <f t="shared" ref="AW213:AW220" si="77">AS213+75</f>
        <v>42207</v>
      </c>
      <c r="AX213" s="145"/>
      <c r="AY213" s="102">
        <f t="shared" si="75"/>
        <v>246</v>
      </c>
    </row>
    <row r="214" spans="1:51" s="45" customFormat="1" ht="12.75" hidden="1" x14ac:dyDescent="0.25">
      <c r="A214" s="148">
        <v>8</v>
      </c>
      <c r="B214" s="148" t="s">
        <v>47</v>
      </c>
      <c r="C214" s="148" t="s">
        <v>116</v>
      </c>
      <c r="D214" s="148">
        <v>-2</v>
      </c>
      <c r="E214" s="233">
        <v>5.5</v>
      </c>
      <c r="F214" s="85">
        <v>10</v>
      </c>
      <c r="G214" s="86"/>
      <c r="H214" s="161">
        <v>42217</v>
      </c>
      <c r="I214" s="149">
        <v>41894</v>
      </c>
      <c r="J214" s="138">
        <v>121825</v>
      </c>
      <c r="K214" s="149">
        <v>41946</v>
      </c>
      <c r="L214" s="150" t="s">
        <v>117</v>
      </c>
      <c r="M214" s="150"/>
      <c r="N214" s="150" t="s">
        <v>118</v>
      </c>
      <c r="O214" s="301"/>
      <c r="P214" s="453">
        <v>60</v>
      </c>
      <c r="Q214" s="453">
        <v>1944</v>
      </c>
      <c r="R214" s="454">
        <v>37.75</v>
      </c>
      <c r="S214" s="162">
        <v>134</v>
      </c>
      <c r="T214" s="93">
        <v>8</v>
      </c>
      <c r="U214" s="143">
        <f t="shared" si="73"/>
        <v>6.2916666666666661</v>
      </c>
      <c r="V214" s="144" t="e">
        <f>IF((T214*#REF!/#REF!)&gt;#REF!,"too many rows!",T214*#REF!/#REF!)</f>
        <v>#REF!</v>
      </c>
      <c r="W214" s="82">
        <v>40</v>
      </c>
      <c r="X214" s="82">
        <v>40</v>
      </c>
      <c r="Y214" s="82">
        <v>5</v>
      </c>
      <c r="Z214" s="82">
        <v>1</v>
      </c>
      <c r="AA214" s="85">
        <f t="shared" si="76"/>
        <v>629.16666666666663</v>
      </c>
      <c r="AB214" s="85">
        <f t="shared" si="76"/>
        <v>125.83333333333333</v>
      </c>
      <c r="AC214" s="85"/>
      <c r="AD214" s="85"/>
      <c r="AE214" s="115">
        <f t="shared" si="69"/>
        <v>723.54166666666652</v>
      </c>
      <c r="AF214" s="85">
        <f t="shared" si="74"/>
        <v>144.70833333333331</v>
      </c>
      <c r="AG214" s="80" t="str">
        <f t="shared" si="71"/>
        <v>ok</v>
      </c>
      <c r="AH214" s="98">
        <v>41961</v>
      </c>
      <c r="AI214" s="224">
        <v>41975</v>
      </c>
      <c r="AJ214" s="224">
        <v>42024</v>
      </c>
      <c r="AK214" s="163">
        <v>168</v>
      </c>
      <c r="AL214" s="224">
        <v>42025</v>
      </c>
      <c r="AM214" s="163">
        <f>648-11</f>
        <v>637</v>
      </c>
      <c r="AN214" s="163"/>
      <c r="AO214" s="163"/>
      <c r="AP214" s="224">
        <v>42058</v>
      </c>
      <c r="AQ214" s="224"/>
      <c r="AR214" s="224"/>
      <c r="AS214" s="224">
        <v>42132</v>
      </c>
      <c r="AT214" s="224">
        <v>42125</v>
      </c>
      <c r="AU214" s="224"/>
      <c r="AV214" s="224"/>
      <c r="AW214" s="224">
        <f t="shared" si="77"/>
        <v>42207</v>
      </c>
      <c r="AX214" s="145"/>
      <c r="AY214" s="102">
        <f t="shared" si="75"/>
        <v>246</v>
      </c>
    </row>
    <row r="215" spans="1:51" s="45" customFormat="1" ht="12.75" hidden="1" x14ac:dyDescent="0.25">
      <c r="A215" s="148">
        <v>8</v>
      </c>
      <c r="B215" s="148" t="s">
        <v>47</v>
      </c>
      <c r="C215" s="148" t="s">
        <v>420</v>
      </c>
      <c r="D215" s="148">
        <v>-1</v>
      </c>
      <c r="E215" s="233">
        <v>11</v>
      </c>
      <c r="F215" s="85">
        <v>7.5</v>
      </c>
      <c r="G215" s="86"/>
      <c r="H215" s="161">
        <v>42217</v>
      </c>
      <c r="I215" s="149">
        <v>41894</v>
      </c>
      <c r="J215" s="138">
        <v>121820</v>
      </c>
      <c r="K215" s="149">
        <v>41946</v>
      </c>
      <c r="L215" s="150" t="s">
        <v>510</v>
      </c>
      <c r="M215" s="150"/>
      <c r="N215" s="150" t="s">
        <v>421</v>
      </c>
      <c r="O215" s="301"/>
      <c r="P215" s="453">
        <v>60</v>
      </c>
      <c r="Q215" s="453">
        <v>1944</v>
      </c>
      <c r="R215" s="454">
        <v>37.75</v>
      </c>
      <c r="S215" s="162">
        <v>134</v>
      </c>
      <c r="T215" s="93">
        <v>20</v>
      </c>
      <c r="U215" s="143">
        <f t="shared" si="73"/>
        <v>11.796874999999998</v>
      </c>
      <c r="V215" s="144" t="e">
        <f>IF((T215*#REF!/#REF!)&gt;#REF!,"too many rows!",T215*#REF!/#REF!)</f>
        <v>#REF!</v>
      </c>
      <c r="W215" s="82">
        <v>40</v>
      </c>
      <c r="X215" s="82">
        <v>40</v>
      </c>
      <c r="Y215" s="82">
        <v>5</v>
      </c>
      <c r="Z215" s="82">
        <v>1</v>
      </c>
      <c r="AA215" s="85">
        <f t="shared" si="76"/>
        <v>1572.9166666666665</v>
      </c>
      <c r="AB215" s="85">
        <f t="shared" si="76"/>
        <v>314.58333333333331</v>
      </c>
      <c r="AC215" s="85"/>
      <c r="AD215" s="85"/>
      <c r="AE215" s="115">
        <f t="shared" si="69"/>
        <v>1808.8541666666663</v>
      </c>
      <c r="AF215" s="85">
        <f t="shared" si="74"/>
        <v>361.77083333333326</v>
      </c>
      <c r="AG215" s="80" t="str">
        <f t="shared" si="71"/>
        <v>ok</v>
      </c>
      <c r="AH215" s="98">
        <v>41961</v>
      </c>
      <c r="AI215" s="224">
        <v>41975</v>
      </c>
      <c r="AJ215" s="224">
        <v>42024</v>
      </c>
      <c r="AK215" s="163">
        <v>420</v>
      </c>
      <c r="AL215" s="224">
        <v>42025</v>
      </c>
      <c r="AM215" s="163">
        <f>1620-26</f>
        <v>1594</v>
      </c>
      <c r="AN215" s="163"/>
      <c r="AO215" s="163"/>
      <c r="AP215" s="224">
        <v>42062</v>
      </c>
      <c r="AQ215" s="224"/>
      <c r="AR215" s="224"/>
      <c r="AS215" s="224">
        <v>42132</v>
      </c>
      <c r="AT215" s="224">
        <f>AP215+75</f>
        <v>42137</v>
      </c>
      <c r="AU215" s="224"/>
      <c r="AV215" s="224"/>
      <c r="AW215" s="224">
        <f t="shared" si="77"/>
        <v>42207</v>
      </c>
      <c r="AX215" s="145"/>
      <c r="AY215" s="102">
        <f t="shared" si="75"/>
        <v>246</v>
      </c>
    </row>
    <row r="216" spans="1:51" s="45" customFormat="1" ht="12.75" hidden="1" x14ac:dyDescent="0.25">
      <c r="A216" s="148">
        <v>8</v>
      </c>
      <c r="B216" s="148" t="s">
        <v>47</v>
      </c>
      <c r="C216" s="148" t="s">
        <v>113</v>
      </c>
      <c r="D216" s="148"/>
      <c r="E216" s="233">
        <v>14.5</v>
      </c>
      <c r="F216" s="85">
        <v>11</v>
      </c>
      <c r="G216" s="86"/>
      <c r="H216" s="161">
        <v>42217</v>
      </c>
      <c r="I216" s="149">
        <v>41926</v>
      </c>
      <c r="J216" s="138">
        <v>121996</v>
      </c>
      <c r="K216" s="149">
        <v>41960</v>
      </c>
      <c r="L216" s="134" t="s">
        <v>115</v>
      </c>
      <c r="M216" s="134"/>
      <c r="N216" s="134" t="s">
        <v>78</v>
      </c>
      <c r="O216" s="297"/>
      <c r="P216" s="453">
        <v>60</v>
      </c>
      <c r="Q216" s="453">
        <v>1944</v>
      </c>
      <c r="R216" s="454">
        <v>37.75</v>
      </c>
      <c r="S216" s="162">
        <v>134</v>
      </c>
      <c r="T216" s="93">
        <v>16</v>
      </c>
      <c r="U216" s="143">
        <f t="shared" si="73"/>
        <v>13.841666666666667</v>
      </c>
      <c r="V216" s="144" t="e">
        <f>IF((T216*#REF!/#REF!)&gt;#REF!,"too many rows!",T216*#REF!/#REF!)</f>
        <v>#REF!</v>
      </c>
      <c r="W216" s="82">
        <v>40</v>
      </c>
      <c r="X216" s="82">
        <v>40</v>
      </c>
      <c r="Y216" s="82">
        <v>5</v>
      </c>
      <c r="Z216" s="82">
        <v>1</v>
      </c>
      <c r="AA216" s="85">
        <f t="shared" si="76"/>
        <v>1258.3333333333333</v>
      </c>
      <c r="AB216" s="85">
        <f t="shared" si="76"/>
        <v>251.66666666666666</v>
      </c>
      <c r="AC216" s="85"/>
      <c r="AD216" s="85"/>
      <c r="AE216" s="115">
        <f t="shared" si="69"/>
        <v>1447.083333333333</v>
      </c>
      <c r="AF216" s="85">
        <f t="shared" si="74"/>
        <v>289.41666666666663</v>
      </c>
      <c r="AG216" s="80" t="str">
        <f t="shared" si="71"/>
        <v>ok</v>
      </c>
      <c r="AH216" s="98">
        <v>41961</v>
      </c>
      <c r="AI216" s="224">
        <v>41975</v>
      </c>
      <c r="AJ216" s="224">
        <v>42024</v>
      </c>
      <c r="AK216" s="163">
        <v>336</v>
      </c>
      <c r="AL216" s="224">
        <v>42025</v>
      </c>
      <c r="AM216" s="163">
        <f>1296-32</f>
        <v>1264</v>
      </c>
      <c r="AN216" s="163"/>
      <c r="AO216" s="163"/>
      <c r="AP216" s="224">
        <v>42062</v>
      </c>
      <c r="AQ216" s="224"/>
      <c r="AR216" s="224"/>
      <c r="AS216" s="224">
        <v>42132</v>
      </c>
      <c r="AT216" s="224">
        <v>42125</v>
      </c>
      <c r="AU216" s="224"/>
      <c r="AV216" s="224"/>
      <c r="AW216" s="224">
        <f t="shared" si="77"/>
        <v>42207</v>
      </c>
      <c r="AX216" s="145"/>
      <c r="AY216" s="102">
        <f t="shared" si="75"/>
        <v>246</v>
      </c>
    </row>
    <row r="217" spans="1:51" s="71" customFormat="1" ht="12.75" hidden="1" x14ac:dyDescent="0.25">
      <c r="A217" s="70">
        <v>8</v>
      </c>
      <c r="B217" s="70" t="s">
        <v>47</v>
      </c>
      <c r="C217" s="70" t="s">
        <v>73</v>
      </c>
      <c r="D217" s="125">
        <v>4</v>
      </c>
      <c r="E217" s="234">
        <v>14</v>
      </c>
      <c r="F217" s="50">
        <v>12</v>
      </c>
      <c r="G217" s="51"/>
      <c r="H217" s="235">
        <v>42217</v>
      </c>
      <c r="I217" s="156">
        <v>41894</v>
      </c>
      <c r="J217" s="157">
        <v>121827</v>
      </c>
      <c r="K217" s="156">
        <v>41946</v>
      </c>
      <c r="L217" s="158" t="s">
        <v>74</v>
      </c>
      <c r="M217" s="158"/>
      <c r="N217" s="158" t="s">
        <v>75</v>
      </c>
      <c r="O217" s="302"/>
      <c r="P217" s="419">
        <v>60</v>
      </c>
      <c r="Q217" s="419">
        <v>1944</v>
      </c>
      <c r="R217" s="420">
        <v>37.75</v>
      </c>
      <c r="S217" s="159">
        <v>135</v>
      </c>
      <c r="T217" s="107">
        <v>16</v>
      </c>
      <c r="U217" s="60">
        <f t="shared" si="40"/>
        <v>15.1</v>
      </c>
      <c r="V217" s="61" t="e">
        <f>IF((T217*#REF!/#REF!)&gt;#REF!,"too many rows!",T217*#REF!/#REF!)</f>
        <v>#REF!</v>
      </c>
      <c r="W217" s="47">
        <v>40</v>
      </c>
      <c r="X217" s="47">
        <v>40</v>
      </c>
      <c r="Y217" s="47">
        <v>5</v>
      </c>
      <c r="Z217" s="47">
        <v>1</v>
      </c>
      <c r="AA217" s="50">
        <f t="shared" ref="AA217:AB222" si="78">(37.75*100)/W217*Y217/($Z217+$Y217)*$T217</f>
        <v>1258.3333333333333</v>
      </c>
      <c r="AB217" s="50">
        <f t="shared" si="78"/>
        <v>251.66666666666666</v>
      </c>
      <c r="AC217" s="50"/>
      <c r="AD217" s="50"/>
      <c r="AE217" s="79">
        <f t="shared" si="69"/>
        <v>1447.083333333333</v>
      </c>
      <c r="AF217" s="50">
        <f t="shared" si="74"/>
        <v>289.41666666666663</v>
      </c>
      <c r="AG217" s="80" t="str">
        <f t="shared" si="71"/>
        <v>ok</v>
      </c>
      <c r="AH217" s="121">
        <v>41961</v>
      </c>
      <c r="AI217" s="231">
        <v>41975</v>
      </c>
      <c r="AJ217" s="231">
        <v>42024</v>
      </c>
      <c r="AK217" s="129">
        <v>336</v>
      </c>
      <c r="AL217" s="231">
        <v>42025</v>
      </c>
      <c r="AM217" s="129">
        <f>1296-14</f>
        <v>1282</v>
      </c>
      <c r="AN217" s="129"/>
      <c r="AO217" s="129"/>
      <c r="AP217" s="231">
        <v>42058</v>
      </c>
      <c r="AQ217" s="455"/>
      <c r="AR217" s="455"/>
      <c r="AS217" s="231">
        <v>42132</v>
      </c>
      <c r="AT217" s="231">
        <v>42125</v>
      </c>
      <c r="AU217" s="455"/>
      <c r="AV217" s="455"/>
      <c r="AW217" s="231">
        <f t="shared" si="77"/>
        <v>42207</v>
      </c>
      <c r="AX217" s="67"/>
      <c r="AY217" s="68">
        <f t="shared" si="75"/>
        <v>246</v>
      </c>
    </row>
    <row r="218" spans="1:51" s="71" customFormat="1" ht="12.75" hidden="1" x14ac:dyDescent="0.25">
      <c r="A218" s="70">
        <v>8</v>
      </c>
      <c r="B218" s="70" t="s">
        <v>47</v>
      </c>
      <c r="C218" s="70" t="s">
        <v>116</v>
      </c>
      <c r="D218" s="70">
        <v>-3</v>
      </c>
      <c r="E218" s="234">
        <v>5.5</v>
      </c>
      <c r="F218" s="50">
        <v>10</v>
      </c>
      <c r="G218" s="51"/>
      <c r="H218" s="235">
        <v>42217</v>
      </c>
      <c r="I218" s="156">
        <v>41894</v>
      </c>
      <c r="J218" s="157">
        <v>121825</v>
      </c>
      <c r="K218" s="156">
        <v>41946</v>
      </c>
      <c r="L218" s="158" t="s">
        <v>117</v>
      </c>
      <c r="M218" s="158"/>
      <c r="N218" s="158" t="s">
        <v>118</v>
      </c>
      <c r="O218" s="302"/>
      <c r="P218" s="419">
        <v>60</v>
      </c>
      <c r="Q218" s="419">
        <v>1944</v>
      </c>
      <c r="R218" s="420">
        <v>37.75</v>
      </c>
      <c r="S218" s="159">
        <v>135</v>
      </c>
      <c r="T218" s="107">
        <v>8</v>
      </c>
      <c r="U218" s="60">
        <f>F218*AA218/1000</f>
        <v>6.2916666666666661</v>
      </c>
      <c r="V218" s="61" t="e">
        <f>IF((T218*#REF!/#REF!)&gt;#REF!,"too many rows!",T218*#REF!/#REF!)</f>
        <v>#REF!</v>
      </c>
      <c r="W218" s="47">
        <v>40</v>
      </c>
      <c r="X218" s="47">
        <v>40</v>
      </c>
      <c r="Y218" s="47">
        <v>5</v>
      </c>
      <c r="Z218" s="47">
        <v>1</v>
      </c>
      <c r="AA218" s="50">
        <f t="shared" si="78"/>
        <v>629.16666666666663</v>
      </c>
      <c r="AB218" s="50">
        <f t="shared" si="78"/>
        <v>125.83333333333333</v>
      </c>
      <c r="AC218" s="50"/>
      <c r="AD218" s="50"/>
      <c r="AE218" s="79">
        <f t="shared" si="69"/>
        <v>723.54166666666652</v>
      </c>
      <c r="AF218" s="50">
        <f t="shared" si="74"/>
        <v>144.70833333333331</v>
      </c>
      <c r="AG218" s="80" t="str">
        <f t="shared" si="71"/>
        <v>ok</v>
      </c>
      <c r="AH218" s="121">
        <v>41961</v>
      </c>
      <c r="AI218" s="231">
        <v>41975</v>
      </c>
      <c r="AJ218" s="231">
        <v>42024</v>
      </c>
      <c r="AK218" s="129">
        <v>168</v>
      </c>
      <c r="AL218" s="231">
        <v>42025</v>
      </c>
      <c r="AM218" s="129">
        <f>648-47</f>
        <v>601</v>
      </c>
      <c r="AN218" s="129"/>
      <c r="AO218" s="129"/>
      <c r="AP218" s="231">
        <v>42058</v>
      </c>
      <c r="AQ218" s="455"/>
      <c r="AR218" s="455"/>
      <c r="AS218" s="231">
        <v>42132</v>
      </c>
      <c r="AT218" s="231">
        <v>42125</v>
      </c>
      <c r="AU218" s="455"/>
      <c r="AV218" s="455"/>
      <c r="AW218" s="231">
        <f t="shared" si="77"/>
        <v>42207</v>
      </c>
      <c r="AX218" s="67"/>
      <c r="AY218" s="68">
        <f t="shared" si="75"/>
        <v>246</v>
      </c>
    </row>
    <row r="219" spans="1:51" s="71" customFormat="1" ht="12.75" hidden="1" x14ac:dyDescent="0.25">
      <c r="A219" s="70">
        <v>8</v>
      </c>
      <c r="B219" s="70" t="s">
        <v>47</v>
      </c>
      <c r="C219" s="70" t="s">
        <v>420</v>
      </c>
      <c r="D219" s="70">
        <v>-2</v>
      </c>
      <c r="E219" s="234">
        <v>11</v>
      </c>
      <c r="F219" s="50">
        <v>7.5</v>
      </c>
      <c r="G219" s="51"/>
      <c r="H219" s="235">
        <v>42217</v>
      </c>
      <c r="I219" s="156">
        <v>41894</v>
      </c>
      <c r="J219" s="157">
        <v>121820</v>
      </c>
      <c r="K219" s="156">
        <v>41946</v>
      </c>
      <c r="L219" s="158" t="s">
        <v>510</v>
      </c>
      <c r="M219" s="158"/>
      <c r="N219" s="158" t="s">
        <v>421</v>
      </c>
      <c r="O219" s="302"/>
      <c r="P219" s="419">
        <v>60</v>
      </c>
      <c r="Q219" s="419">
        <v>1944</v>
      </c>
      <c r="R219" s="420">
        <v>37.75</v>
      </c>
      <c r="S219" s="159">
        <v>135</v>
      </c>
      <c r="T219" s="107">
        <v>20</v>
      </c>
      <c r="U219" s="60">
        <f>F219*AA219/1000</f>
        <v>11.796874999999998</v>
      </c>
      <c r="V219" s="61" t="e">
        <f>IF((T219*#REF!/#REF!)&gt;#REF!,"too many rows!",T219*#REF!/#REF!)</f>
        <v>#REF!</v>
      </c>
      <c r="W219" s="47">
        <v>40</v>
      </c>
      <c r="X219" s="47">
        <v>40</v>
      </c>
      <c r="Y219" s="47">
        <v>5</v>
      </c>
      <c r="Z219" s="47">
        <v>1</v>
      </c>
      <c r="AA219" s="50">
        <f t="shared" si="78"/>
        <v>1572.9166666666665</v>
      </c>
      <c r="AB219" s="50">
        <f t="shared" si="78"/>
        <v>314.58333333333331</v>
      </c>
      <c r="AC219" s="50"/>
      <c r="AD219" s="50"/>
      <c r="AE219" s="79">
        <f t="shared" si="69"/>
        <v>1808.8541666666663</v>
      </c>
      <c r="AF219" s="50">
        <f t="shared" si="74"/>
        <v>361.77083333333326</v>
      </c>
      <c r="AG219" s="80" t="str">
        <f t="shared" si="71"/>
        <v>ok</v>
      </c>
      <c r="AH219" s="121">
        <v>41961</v>
      </c>
      <c r="AI219" s="231">
        <v>41975</v>
      </c>
      <c r="AJ219" s="231">
        <v>42024</v>
      </c>
      <c r="AK219" s="129">
        <v>420</v>
      </c>
      <c r="AL219" s="231">
        <v>42025</v>
      </c>
      <c r="AM219" s="129">
        <f>1620-104</f>
        <v>1516</v>
      </c>
      <c r="AN219" s="129"/>
      <c r="AO219" s="129"/>
      <c r="AP219" s="231">
        <v>42063</v>
      </c>
      <c r="AQ219" s="455"/>
      <c r="AR219" s="455"/>
      <c r="AS219" s="231">
        <v>42132</v>
      </c>
      <c r="AT219" s="231">
        <v>42132</v>
      </c>
      <c r="AU219" s="455"/>
      <c r="AV219" s="455"/>
      <c r="AW219" s="231">
        <f t="shared" si="77"/>
        <v>42207</v>
      </c>
      <c r="AX219" s="67"/>
      <c r="AY219" s="68">
        <f t="shared" si="75"/>
        <v>246</v>
      </c>
    </row>
    <row r="220" spans="1:51" s="71" customFormat="1" ht="12.75" hidden="1" x14ac:dyDescent="0.25">
      <c r="A220" s="70">
        <v>8</v>
      </c>
      <c r="B220" s="70" t="s">
        <v>47</v>
      </c>
      <c r="C220" s="70" t="s">
        <v>113</v>
      </c>
      <c r="D220" s="70"/>
      <c r="E220" s="234">
        <v>14.5</v>
      </c>
      <c r="F220" s="50">
        <v>11</v>
      </c>
      <c r="G220" s="51"/>
      <c r="H220" s="235">
        <v>42217</v>
      </c>
      <c r="I220" s="156">
        <v>41926</v>
      </c>
      <c r="J220" s="157">
        <v>121996</v>
      </c>
      <c r="K220" s="156">
        <v>41960</v>
      </c>
      <c r="L220" s="140" t="s">
        <v>115</v>
      </c>
      <c r="M220" s="140"/>
      <c r="N220" s="140" t="s">
        <v>78</v>
      </c>
      <c r="O220" s="299"/>
      <c r="P220" s="419">
        <v>60</v>
      </c>
      <c r="Q220" s="419">
        <v>1944</v>
      </c>
      <c r="R220" s="420">
        <v>37.75</v>
      </c>
      <c r="S220" s="159">
        <v>135</v>
      </c>
      <c r="T220" s="107">
        <v>16</v>
      </c>
      <c r="U220" s="60">
        <f>F220*AA220/1000</f>
        <v>13.841666666666667</v>
      </c>
      <c r="V220" s="61" t="e">
        <f>IF((T220*#REF!/#REF!)&gt;#REF!,"too many rows!",T220*#REF!/#REF!)</f>
        <v>#REF!</v>
      </c>
      <c r="W220" s="47">
        <v>40</v>
      </c>
      <c r="X220" s="47">
        <v>40</v>
      </c>
      <c r="Y220" s="47">
        <v>5</v>
      </c>
      <c r="Z220" s="47">
        <v>1</v>
      </c>
      <c r="AA220" s="50">
        <f t="shared" si="78"/>
        <v>1258.3333333333333</v>
      </c>
      <c r="AB220" s="50">
        <f t="shared" si="78"/>
        <v>251.66666666666666</v>
      </c>
      <c r="AC220" s="50"/>
      <c r="AD220" s="50"/>
      <c r="AE220" s="79">
        <f t="shared" si="69"/>
        <v>1447.083333333333</v>
      </c>
      <c r="AF220" s="50">
        <f t="shared" si="74"/>
        <v>289.41666666666663</v>
      </c>
      <c r="AG220" s="80" t="str">
        <f t="shared" si="71"/>
        <v>ok</v>
      </c>
      <c r="AH220" s="121">
        <v>41961</v>
      </c>
      <c r="AI220" s="231">
        <v>41975</v>
      </c>
      <c r="AJ220" s="231">
        <v>42024</v>
      </c>
      <c r="AK220" s="129">
        <v>336</v>
      </c>
      <c r="AL220" s="231">
        <v>42025</v>
      </c>
      <c r="AM220" s="129">
        <f>1296-50</f>
        <v>1246</v>
      </c>
      <c r="AN220" s="129"/>
      <c r="AO220" s="129"/>
      <c r="AP220" s="231">
        <v>42063</v>
      </c>
      <c r="AQ220" s="455"/>
      <c r="AR220" s="455"/>
      <c r="AS220" s="231">
        <v>42132</v>
      </c>
      <c r="AT220" s="231">
        <v>42133</v>
      </c>
      <c r="AU220" s="455"/>
      <c r="AV220" s="455"/>
      <c r="AW220" s="231">
        <f t="shared" si="77"/>
        <v>42207</v>
      </c>
      <c r="AX220" s="67"/>
      <c r="AY220" s="68">
        <f t="shared" si="75"/>
        <v>246</v>
      </c>
    </row>
    <row r="221" spans="1:51" s="45" customFormat="1" ht="12.75" hidden="1" x14ac:dyDescent="0.25">
      <c r="A221" s="148">
        <v>8</v>
      </c>
      <c r="B221" s="148" t="s">
        <v>47</v>
      </c>
      <c r="C221" s="148" t="s">
        <v>535</v>
      </c>
      <c r="D221" s="148">
        <v>-3</v>
      </c>
      <c r="E221" s="233">
        <v>7.5</v>
      </c>
      <c r="F221" s="85">
        <v>12</v>
      </c>
      <c r="G221" s="86"/>
      <c r="H221" s="161">
        <v>42125</v>
      </c>
      <c r="I221" s="149">
        <v>41926</v>
      </c>
      <c r="J221" s="138">
        <v>122000</v>
      </c>
      <c r="K221" s="149">
        <v>41960</v>
      </c>
      <c r="L221" s="150" t="s">
        <v>536</v>
      </c>
      <c r="M221" s="150"/>
      <c r="N221" s="150" t="s">
        <v>433</v>
      </c>
      <c r="O221" s="301"/>
      <c r="P221" s="453">
        <v>40</v>
      </c>
      <c r="Q221" s="453">
        <v>1296</v>
      </c>
      <c r="R221" s="454">
        <v>37.75</v>
      </c>
      <c r="S221" s="162">
        <v>136</v>
      </c>
      <c r="T221" s="93">
        <v>8</v>
      </c>
      <c r="U221" s="143">
        <f>F221*AA221/1000</f>
        <v>7.55</v>
      </c>
      <c r="V221" s="144" t="e">
        <f>IF((T221*#REF!/#REF!)&gt;#REF!,"too many rows!",T221*#REF!/#REF!)</f>
        <v>#REF!</v>
      </c>
      <c r="W221" s="82">
        <v>40</v>
      </c>
      <c r="X221" s="82">
        <v>40</v>
      </c>
      <c r="Y221" s="82">
        <v>5</v>
      </c>
      <c r="Z221" s="82">
        <v>1</v>
      </c>
      <c r="AA221" s="85">
        <f t="shared" si="78"/>
        <v>629.16666666666663</v>
      </c>
      <c r="AB221" s="85">
        <f t="shared" si="78"/>
        <v>125.83333333333333</v>
      </c>
      <c r="AC221" s="85"/>
      <c r="AD221" s="85"/>
      <c r="AE221" s="115">
        <f t="shared" si="69"/>
        <v>723.54166666666652</v>
      </c>
      <c r="AF221" s="85">
        <f t="shared" si="74"/>
        <v>144.70833333333331</v>
      </c>
      <c r="AG221" s="80" t="str">
        <f t="shared" si="71"/>
        <v>Check!</v>
      </c>
      <c r="AH221" s="98">
        <v>41971</v>
      </c>
      <c r="AI221" s="224">
        <v>41985</v>
      </c>
      <c r="AJ221" s="246">
        <v>42040</v>
      </c>
      <c r="AK221" s="163">
        <v>144</v>
      </c>
      <c r="AL221" s="246">
        <v>42039</v>
      </c>
      <c r="AM221" s="163">
        <v>640</v>
      </c>
      <c r="AN221" s="163"/>
      <c r="AO221" s="163"/>
      <c r="AP221" s="246">
        <v>42087</v>
      </c>
      <c r="AQ221" s="246"/>
      <c r="AR221" s="246"/>
      <c r="AS221" s="224">
        <v>42170</v>
      </c>
      <c r="AT221" s="224">
        <v>42157</v>
      </c>
      <c r="AU221" s="224"/>
      <c r="AV221" s="224"/>
      <c r="AW221" s="224">
        <v>42237</v>
      </c>
      <c r="AX221" s="145"/>
      <c r="AY221" s="102">
        <f t="shared" si="75"/>
        <v>266</v>
      </c>
    </row>
    <row r="222" spans="1:51" s="45" customFormat="1" ht="12.75" hidden="1" x14ac:dyDescent="0.25">
      <c r="A222" s="148">
        <v>8</v>
      </c>
      <c r="B222" s="148" t="s">
        <v>47</v>
      </c>
      <c r="C222" s="148" t="s">
        <v>537</v>
      </c>
      <c r="D222" s="148"/>
      <c r="E222" s="233">
        <v>17</v>
      </c>
      <c r="F222" s="85">
        <v>8</v>
      </c>
      <c r="G222" s="86"/>
      <c r="H222" s="161">
        <v>42125</v>
      </c>
      <c r="I222" s="149">
        <v>41926</v>
      </c>
      <c r="J222" s="138">
        <v>121999</v>
      </c>
      <c r="K222" s="149">
        <v>41960</v>
      </c>
      <c r="L222" s="150" t="s">
        <v>544</v>
      </c>
      <c r="M222" s="150"/>
      <c r="N222" s="150" t="s">
        <v>543</v>
      </c>
      <c r="O222" s="301"/>
      <c r="P222" s="453">
        <v>40</v>
      </c>
      <c r="Q222" s="453">
        <v>1296</v>
      </c>
      <c r="R222" s="454">
        <v>37.75</v>
      </c>
      <c r="S222" s="162">
        <v>136</v>
      </c>
      <c r="T222" s="93">
        <v>32</v>
      </c>
      <c r="U222" s="143">
        <f>F222*AA222/1000</f>
        <v>20.133333333333333</v>
      </c>
      <c r="V222" s="144" t="e">
        <f>IF((T222*#REF!/#REF!)&gt;#REF!,"too many rows!",T222*#REF!/#REF!)</f>
        <v>#REF!</v>
      </c>
      <c r="W222" s="82">
        <v>40</v>
      </c>
      <c r="X222" s="82">
        <v>40</v>
      </c>
      <c r="Y222" s="82">
        <v>5</v>
      </c>
      <c r="Z222" s="82">
        <v>1</v>
      </c>
      <c r="AA222" s="85">
        <f t="shared" si="78"/>
        <v>2516.6666666666665</v>
      </c>
      <c r="AB222" s="85">
        <f t="shared" si="78"/>
        <v>503.33333333333331</v>
      </c>
      <c r="AC222" s="85"/>
      <c r="AD222" s="85"/>
      <c r="AE222" s="115">
        <f t="shared" si="69"/>
        <v>2894.1666666666661</v>
      </c>
      <c r="AF222" s="85">
        <f t="shared" si="74"/>
        <v>578.83333333333326</v>
      </c>
      <c r="AG222" s="80" t="str">
        <f t="shared" si="71"/>
        <v>Check!</v>
      </c>
      <c r="AH222" s="98">
        <v>41971</v>
      </c>
      <c r="AI222" s="224">
        <v>41985</v>
      </c>
      <c r="AJ222" s="246">
        <v>42040</v>
      </c>
      <c r="AK222" s="163">
        <v>576</v>
      </c>
      <c r="AL222" s="246">
        <v>42039</v>
      </c>
      <c r="AM222" s="163">
        <v>2592</v>
      </c>
      <c r="AN222" s="163"/>
      <c r="AO222" s="163"/>
      <c r="AP222" s="224">
        <v>42093</v>
      </c>
      <c r="AQ222" s="224"/>
      <c r="AR222" s="224"/>
      <c r="AS222" s="224">
        <v>42170</v>
      </c>
      <c r="AT222" s="224">
        <v>42164</v>
      </c>
      <c r="AU222" s="224"/>
      <c r="AV222" s="224"/>
      <c r="AW222" s="224">
        <v>42229</v>
      </c>
      <c r="AX222" s="145"/>
      <c r="AY222" s="102">
        <f t="shared" si="75"/>
        <v>258</v>
      </c>
    </row>
    <row r="223" spans="1:51" s="45" customFormat="1" ht="12.75" hidden="1" x14ac:dyDescent="0.25">
      <c r="A223" s="26">
        <v>9</v>
      </c>
      <c r="B223" s="27" t="s">
        <v>471</v>
      </c>
      <c r="C223" s="27" t="s">
        <v>46</v>
      </c>
      <c r="D223" s="28"/>
      <c r="E223" s="29"/>
      <c r="F223" s="29"/>
      <c r="G223" s="30"/>
      <c r="H223" s="31"/>
      <c r="I223" s="32"/>
      <c r="J223" s="33"/>
      <c r="K223" s="355"/>
      <c r="L223" s="34"/>
      <c r="M223" s="34"/>
      <c r="N223" s="34"/>
      <c r="O223" s="34"/>
      <c r="P223" s="35"/>
      <c r="Q223" s="35"/>
      <c r="R223" s="35"/>
      <c r="S223" s="36"/>
      <c r="T223" s="35"/>
      <c r="U223" s="37"/>
      <c r="V223" s="38"/>
      <c r="W223" s="35"/>
      <c r="X223" s="35"/>
      <c r="Y223" s="39"/>
      <c r="Z223" s="39"/>
      <c r="AA223" s="39"/>
      <c r="AB223" s="39"/>
      <c r="AC223" s="39"/>
      <c r="AD223" s="39"/>
      <c r="AE223" s="39"/>
      <c r="AF223" s="39"/>
      <c r="AG223" s="80" t="str">
        <f t="shared" si="71"/>
        <v>Check!</v>
      </c>
      <c r="AH223" s="41"/>
      <c r="AI223" s="42"/>
      <c r="AJ223" s="42"/>
      <c r="AK223" s="43"/>
      <c r="AL223" s="42"/>
      <c r="AM223" s="43"/>
      <c r="AN223" s="280"/>
      <c r="AO223" s="43"/>
      <c r="AP223" s="42"/>
      <c r="AQ223" s="42"/>
      <c r="AR223" s="42"/>
      <c r="AS223" s="42"/>
      <c r="AT223" s="42"/>
      <c r="AU223" s="42"/>
      <c r="AV223" s="42"/>
      <c r="AW223" s="42"/>
      <c r="AX223" s="42"/>
      <c r="AY223" s="44"/>
    </row>
    <row r="224" spans="1:51" hidden="1" x14ac:dyDescent="0.25">
      <c r="A224" s="70">
        <v>9</v>
      </c>
      <c r="B224" s="70" t="s">
        <v>47</v>
      </c>
      <c r="C224" s="70" t="s">
        <v>546</v>
      </c>
      <c r="D224" s="70"/>
      <c r="E224" s="234">
        <v>19</v>
      </c>
      <c r="F224" s="50">
        <v>15</v>
      </c>
      <c r="G224" s="51"/>
      <c r="H224" s="52">
        <v>42278</v>
      </c>
      <c r="I224" s="156">
        <v>41950</v>
      </c>
      <c r="J224" s="157">
        <v>122339</v>
      </c>
      <c r="K224" s="357">
        <v>67185</v>
      </c>
      <c r="L224" s="158" t="s">
        <v>547</v>
      </c>
      <c r="M224" s="158"/>
      <c r="N224" s="158" t="s">
        <v>548</v>
      </c>
      <c r="O224" s="302"/>
      <c r="P224" s="419">
        <v>40</v>
      </c>
      <c r="Q224" s="419">
        <v>1296</v>
      </c>
      <c r="R224" s="420">
        <v>37.75</v>
      </c>
      <c r="S224" s="159">
        <v>111</v>
      </c>
      <c r="T224" s="107">
        <v>20</v>
      </c>
      <c r="U224" s="60">
        <f t="shared" ref="U224:U234" si="79">F224*AA224/1000</f>
        <v>18.875</v>
      </c>
      <c r="V224" s="61" t="e">
        <f>IF((T224*#REF!/#REF!)&gt;#REF!,"too many rows!",T224*#REF!/#REF!)</f>
        <v>#REF!</v>
      </c>
      <c r="W224" s="47">
        <v>50</v>
      </c>
      <c r="X224" s="47">
        <v>50</v>
      </c>
      <c r="Y224" s="47">
        <v>5</v>
      </c>
      <c r="Z224" s="47">
        <v>1</v>
      </c>
      <c r="AA224" s="50">
        <f t="shared" ref="AA224:AA234" si="80">(37.75*100)/W224*Y224/($Z224+$Y224)*$T224</f>
        <v>1258.3333333333333</v>
      </c>
      <c r="AB224" s="50">
        <f t="shared" ref="AB224:AB234" si="81">(37.75*100)/X224*Z224/($Z224+$Y224)*$T224</f>
        <v>251.66666666666669</v>
      </c>
      <c r="AC224" s="50"/>
      <c r="AD224" s="50"/>
      <c r="AE224" s="79">
        <f>IF(G224=0,AA224*1.1,IF(OR(G224=50%,G224=100%),AA224*1.15/G224,"check MS"))</f>
        <v>1384.1666666666667</v>
      </c>
      <c r="AF224" s="50">
        <f t="shared" ref="AF224:AF269" si="82">AB224*1.15</f>
        <v>289.41666666666669</v>
      </c>
      <c r="AG224" s="80" t="str">
        <f t="shared" si="71"/>
        <v>ok</v>
      </c>
      <c r="AH224" s="121">
        <v>42019</v>
      </c>
      <c r="AI224" s="231">
        <v>42034</v>
      </c>
      <c r="AJ224" s="231">
        <v>42076</v>
      </c>
      <c r="AK224" s="129">
        <v>299</v>
      </c>
      <c r="AL224" s="231">
        <v>42083</v>
      </c>
      <c r="AM224" s="129">
        <v>1197</v>
      </c>
      <c r="AN224" s="281"/>
      <c r="AO224" s="129">
        <f>AM224-AN224</f>
        <v>1197</v>
      </c>
      <c r="AP224" s="231">
        <v>42107</v>
      </c>
      <c r="AQ224" s="455"/>
      <c r="AR224" s="455"/>
      <c r="AS224" s="231">
        <v>42193</v>
      </c>
      <c r="AT224" s="231">
        <v>42179</v>
      </c>
      <c r="AU224" s="455"/>
      <c r="AV224" s="455"/>
      <c r="AW224" s="231">
        <v>42264</v>
      </c>
      <c r="AX224" s="67"/>
      <c r="AY224" s="68">
        <f t="shared" ref="AY224:AY255" si="83">AW224-AH224</f>
        <v>245</v>
      </c>
    </row>
    <row r="225" spans="1:51" hidden="1" x14ac:dyDescent="0.25">
      <c r="A225" s="70">
        <v>9</v>
      </c>
      <c r="B225" s="70" t="s">
        <v>47</v>
      </c>
      <c r="C225" s="70" t="s">
        <v>363</v>
      </c>
      <c r="D225" s="70"/>
      <c r="E225" s="234">
        <v>14</v>
      </c>
      <c r="F225" s="50">
        <v>10</v>
      </c>
      <c r="G225" s="51"/>
      <c r="H225" s="52">
        <v>42278</v>
      </c>
      <c r="I225" s="156">
        <v>41950</v>
      </c>
      <c r="J225" s="157">
        <v>122345</v>
      </c>
      <c r="K225" s="358">
        <v>67292</v>
      </c>
      <c r="L225" s="158" t="s">
        <v>364</v>
      </c>
      <c r="M225" s="158"/>
      <c r="N225" s="158" t="s">
        <v>365</v>
      </c>
      <c r="O225" s="302"/>
      <c r="P225" s="419">
        <v>40</v>
      </c>
      <c r="Q225" s="419">
        <v>1296</v>
      </c>
      <c r="R225" s="420">
        <v>37.75</v>
      </c>
      <c r="S225" s="159">
        <v>111</v>
      </c>
      <c r="T225" s="107">
        <v>20</v>
      </c>
      <c r="U225" s="60">
        <f t="shared" si="79"/>
        <v>12.583333333333332</v>
      </c>
      <c r="V225" s="61" t="e">
        <f>IF((T225*#REF!/#REF!)&gt;#REF!,"too many rows!",T225*#REF!/#REF!)</f>
        <v>#REF!</v>
      </c>
      <c r="W225" s="47">
        <v>50</v>
      </c>
      <c r="X225" s="47">
        <v>50</v>
      </c>
      <c r="Y225" s="47">
        <v>5</v>
      </c>
      <c r="Z225" s="47">
        <v>1</v>
      </c>
      <c r="AA225" s="50">
        <f t="shared" si="80"/>
        <v>1258.3333333333333</v>
      </c>
      <c r="AB225" s="50">
        <f t="shared" si="81"/>
        <v>251.66666666666669</v>
      </c>
      <c r="AC225" s="50"/>
      <c r="AD225" s="50"/>
      <c r="AE225" s="79">
        <f t="shared" ref="AE225:AE234" si="84">IF(G225=0,AA225*1.15,IF(OR(G225=50%,G225=100%),AA225*1.15/G225,"check MS"))</f>
        <v>1447.083333333333</v>
      </c>
      <c r="AF225" s="50">
        <f t="shared" si="82"/>
        <v>289.41666666666669</v>
      </c>
      <c r="AG225" s="80" t="str">
        <f t="shared" si="71"/>
        <v>ok</v>
      </c>
      <c r="AH225" s="121">
        <v>42019</v>
      </c>
      <c r="AI225" s="231">
        <v>42034</v>
      </c>
      <c r="AJ225" s="231">
        <v>42076</v>
      </c>
      <c r="AK225" s="129">
        <v>300</v>
      </c>
      <c r="AL225" s="231">
        <v>42083</v>
      </c>
      <c r="AM225" s="129">
        <v>1199</v>
      </c>
      <c r="AN225" s="281"/>
      <c r="AO225" s="129">
        <f t="shared" ref="AO225:AO288" si="85">AM225-AN225</f>
        <v>1199</v>
      </c>
      <c r="AP225" s="231">
        <v>42115</v>
      </c>
      <c r="AQ225" s="455"/>
      <c r="AR225" s="455"/>
      <c r="AS225" s="231">
        <v>42193</v>
      </c>
      <c r="AT225" s="231">
        <v>42188</v>
      </c>
      <c r="AU225" s="455"/>
      <c r="AV225" s="455"/>
      <c r="AW225" s="231">
        <v>42256</v>
      </c>
      <c r="AX225" s="67"/>
      <c r="AY225" s="68">
        <f t="shared" si="83"/>
        <v>237</v>
      </c>
    </row>
    <row r="226" spans="1:51" hidden="1" x14ac:dyDescent="0.25">
      <c r="A226" s="148">
        <v>9</v>
      </c>
      <c r="B226" s="148" t="s">
        <v>47</v>
      </c>
      <c r="C226" s="148" t="s">
        <v>467</v>
      </c>
      <c r="D226" s="160">
        <v>-1</v>
      </c>
      <c r="E226" s="233">
        <v>16</v>
      </c>
      <c r="F226" s="85">
        <v>13</v>
      </c>
      <c r="G226" s="86"/>
      <c r="H226" s="161">
        <v>42217</v>
      </c>
      <c r="I226" s="149">
        <v>41927</v>
      </c>
      <c r="J226" s="138">
        <v>121998</v>
      </c>
      <c r="K226" s="363" t="s">
        <v>984</v>
      </c>
      <c r="L226" s="134" t="s">
        <v>340</v>
      </c>
      <c r="M226" s="134"/>
      <c r="N226" s="134" t="s">
        <v>341</v>
      </c>
      <c r="O226" s="297"/>
      <c r="P226" s="453">
        <v>60</v>
      </c>
      <c r="Q226" s="453">
        <v>1944</v>
      </c>
      <c r="R226" s="454">
        <v>37.75</v>
      </c>
      <c r="S226" s="162">
        <v>112</v>
      </c>
      <c r="T226" s="93">
        <v>18</v>
      </c>
      <c r="U226" s="143">
        <f t="shared" si="79"/>
        <v>14.7225</v>
      </c>
      <c r="V226" s="144" t="e">
        <f>IF((T226*#REF!/#REF!)&gt;#REF!,"too many rows!",T226*#REF!/#REF!)</f>
        <v>#REF!</v>
      </c>
      <c r="W226" s="82">
        <v>50</v>
      </c>
      <c r="X226" s="82">
        <v>50</v>
      </c>
      <c r="Y226" s="82">
        <v>5</v>
      </c>
      <c r="Z226" s="82">
        <v>1</v>
      </c>
      <c r="AA226" s="85">
        <f t="shared" si="80"/>
        <v>1132.5</v>
      </c>
      <c r="AB226" s="85">
        <f t="shared" si="81"/>
        <v>226.5</v>
      </c>
      <c r="AC226" s="85"/>
      <c r="AD226" s="85"/>
      <c r="AE226" s="115">
        <f t="shared" si="84"/>
        <v>1302.375</v>
      </c>
      <c r="AF226" s="85">
        <f t="shared" si="82"/>
        <v>260.47499999999997</v>
      </c>
      <c r="AG226" s="80" t="str">
        <f t="shared" si="71"/>
        <v>Check!</v>
      </c>
      <c r="AH226" s="98">
        <v>41989</v>
      </c>
      <c r="AI226" s="224">
        <v>42004</v>
      </c>
      <c r="AJ226" s="246">
        <v>42038</v>
      </c>
      <c r="AK226" s="163">
        <v>269</v>
      </c>
      <c r="AL226" s="246">
        <v>42045</v>
      </c>
      <c r="AM226" s="163">
        <v>1080</v>
      </c>
      <c r="AN226" s="282"/>
      <c r="AO226" s="163">
        <f t="shared" si="85"/>
        <v>1080</v>
      </c>
      <c r="AP226" s="224">
        <v>42082</v>
      </c>
      <c r="AQ226" s="224"/>
      <c r="AR226" s="224"/>
      <c r="AS226" s="224">
        <v>42171</v>
      </c>
      <c r="AT226" s="224">
        <v>42150</v>
      </c>
      <c r="AU226" s="224"/>
      <c r="AV226" s="224"/>
      <c r="AW226" s="224">
        <v>42242</v>
      </c>
      <c r="AX226" s="145"/>
      <c r="AY226" s="102">
        <f t="shared" si="83"/>
        <v>253</v>
      </c>
    </row>
    <row r="227" spans="1:51" hidden="1" x14ac:dyDescent="0.25">
      <c r="A227" s="148">
        <v>9</v>
      </c>
      <c r="B227" s="148" t="s">
        <v>47</v>
      </c>
      <c r="C227" s="148" t="s">
        <v>541</v>
      </c>
      <c r="D227" s="148"/>
      <c r="E227" s="233">
        <v>18</v>
      </c>
      <c r="F227" s="85">
        <v>15</v>
      </c>
      <c r="G227" s="86">
        <v>0.5</v>
      </c>
      <c r="H227" s="161">
        <v>42125</v>
      </c>
      <c r="I227" s="149">
        <v>41926</v>
      </c>
      <c r="J227" s="138">
        <v>122002</v>
      </c>
      <c r="K227" s="364">
        <v>66740</v>
      </c>
      <c r="L227" s="134" t="s">
        <v>539</v>
      </c>
      <c r="M227" s="134"/>
      <c r="N227" s="134" t="s">
        <v>542</v>
      </c>
      <c r="O227" s="297"/>
      <c r="P227" s="453">
        <v>60</v>
      </c>
      <c r="Q227" s="453">
        <v>1944</v>
      </c>
      <c r="R227" s="454">
        <v>37.75</v>
      </c>
      <c r="S227" s="162">
        <v>112</v>
      </c>
      <c r="T227" s="93">
        <v>18</v>
      </c>
      <c r="U227" s="143">
        <f t="shared" si="79"/>
        <v>16.987500000000001</v>
      </c>
      <c r="V227" s="144" t="e">
        <f>IF((T227*#REF!/#REF!)&gt;#REF!,"too many rows!",T227*#REF!/#REF!)</f>
        <v>#REF!</v>
      </c>
      <c r="W227" s="82">
        <v>50</v>
      </c>
      <c r="X227" s="82">
        <v>50</v>
      </c>
      <c r="Y227" s="82">
        <v>5</v>
      </c>
      <c r="Z227" s="82">
        <v>1</v>
      </c>
      <c r="AA227" s="85">
        <f t="shared" si="80"/>
        <v>1132.5</v>
      </c>
      <c r="AB227" s="85">
        <f t="shared" si="81"/>
        <v>226.5</v>
      </c>
      <c r="AC227" s="85"/>
      <c r="AD227" s="85"/>
      <c r="AE227" s="115">
        <f t="shared" si="84"/>
        <v>2604.75</v>
      </c>
      <c r="AF227" s="85">
        <f t="shared" si="82"/>
        <v>260.47499999999997</v>
      </c>
      <c r="AG227" s="80" t="str">
        <f t="shared" si="71"/>
        <v>Check!</v>
      </c>
      <c r="AH227" s="98">
        <v>41989</v>
      </c>
      <c r="AI227" s="224">
        <v>42004</v>
      </c>
      <c r="AJ227" s="246">
        <v>42038</v>
      </c>
      <c r="AK227" s="163">
        <v>270</v>
      </c>
      <c r="AL227" s="246">
        <v>42045</v>
      </c>
      <c r="AM227" s="163">
        <v>1080</v>
      </c>
      <c r="AN227" s="282"/>
      <c r="AO227" s="163">
        <f t="shared" si="85"/>
        <v>1080</v>
      </c>
      <c r="AP227" s="224">
        <v>42082</v>
      </c>
      <c r="AQ227" s="224"/>
      <c r="AR227" s="224"/>
      <c r="AS227" s="224">
        <v>42171</v>
      </c>
      <c r="AT227" s="224">
        <v>42151</v>
      </c>
      <c r="AU227" s="224"/>
      <c r="AV227" s="224"/>
      <c r="AW227" s="224">
        <v>42242</v>
      </c>
      <c r="AX227" s="145"/>
      <c r="AY227" s="102">
        <f t="shared" si="83"/>
        <v>253</v>
      </c>
    </row>
    <row r="228" spans="1:51" hidden="1" x14ac:dyDescent="0.25">
      <c r="A228" s="148">
        <v>9</v>
      </c>
      <c r="B228" s="148" t="s">
        <v>47</v>
      </c>
      <c r="C228" s="148" t="s">
        <v>535</v>
      </c>
      <c r="D228" s="160">
        <v>-1</v>
      </c>
      <c r="E228" s="233">
        <v>11</v>
      </c>
      <c r="F228" s="85">
        <v>12</v>
      </c>
      <c r="G228" s="86"/>
      <c r="H228" s="161">
        <v>42125</v>
      </c>
      <c r="I228" s="149">
        <v>41957</v>
      </c>
      <c r="J228" s="138">
        <v>122000</v>
      </c>
      <c r="K228" s="363" t="s">
        <v>984</v>
      </c>
      <c r="L228" s="134" t="s">
        <v>536</v>
      </c>
      <c r="M228" s="134"/>
      <c r="N228" s="134" t="s">
        <v>433</v>
      </c>
      <c r="O228" s="297"/>
      <c r="P228" s="453">
        <v>60</v>
      </c>
      <c r="Q228" s="453">
        <v>1944</v>
      </c>
      <c r="R228" s="454">
        <v>37.75</v>
      </c>
      <c r="S228" s="162">
        <v>112</v>
      </c>
      <c r="T228" s="93">
        <v>14</v>
      </c>
      <c r="U228" s="143">
        <f t="shared" si="79"/>
        <v>10.57</v>
      </c>
      <c r="V228" s="144" t="e">
        <f>IF((T228*#REF!/#REF!)&gt;#REF!,"too many rows!",T228*#REF!/#REF!)</f>
        <v>#REF!</v>
      </c>
      <c r="W228" s="82">
        <v>50</v>
      </c>
      <c r="X228" s="82">
        <v>50</v>
      </c>
      <c r="Y228" s="82">
        <v>5</v>
      </c>
      <c r="Z228" s="82">
        <v>1</v>
      </c>
      <c r="AA228" s="85">
        <f t="shared" si="80"/>
        <v>880.83333333333326</v>
      </c>
      <c r="AB228" s="85">
        <f t="shared" si="81"/>
        <v>176.16666666666669</v>
      </c>
      <c r="AC228" s="85"/>
      <c r="AD228" s="85"/>
      <c r="AE228" s="115">
        <f t="shared" si="84"/>
        <v>1012.9583333333331</v>
      </c>
      <c r="AF228" s="85">
        <f t="shared" si="82"/>
        <v>202.59166666666667</v>
      </c>
      <c r="AG228" s="80" t="str">
        <f t="shared" si="71"/>
        <v>Check!</v>
      </c>
      <c r="AH228" s="98">
        <v>41989</v>
      </c>
      <c r="AI228" s="224">
        <v>42004</v>
      </c>
      <c r="AJ228" s="246">
        <v>42038</v>
      </c>
      <c r="AK228" s="163">
        <v>208</v>
      </c>
      <c r="AL228" s="246">
        <v>42039</v>
      </c>
      <c r="AM228" s="163">
        <v>839</v>
      </c>
      <c r="AN228" s="282"/>
      <c r="AO228" s="163">
        <f t="shared" si="85"/>
        <v>839</v>
      </c>
      <c r="AP228" s="224">
        <v>42082</v>
      </c>
      <c r="AQ228" s="224"/>
      <c r="AR228" s="224"/>
      <c r="AS228" s="224">
        <v>42171</v>
      </c>
      <c r="AT228" s="224">
        <v>42150</v>
      </c>
      <c r="AU228" s="224"/>
      <c r="AV228" s="224"/>
      <c r="AW228" s="224">
        <v>42237</v>
      </c>
      <c r="AX228" s="145"/>
      <c r="AY228" s="102">
        <f t="shared" si="83"/>
        <v>248</v>
      </c>
    </row>
    <row r="229" spans="1:51" hidden="1" x14ac:dyDescent="0.25">
      <c r="A229" s="148">
        <v>9</v>
      </c>
      <c r="B229" s="148" t="s">
        <v>47</v>
      </c>
      <c r="C229" s="148" t="s">
        <v>565</v>
      </c>
      <c r="D229" s="160"/>
      <c r="E229" s="233">
        <v>3</v>
      </c>
      <c r="F229" s="85">
        <v>8</v>
      </c>
      <c r="G229" s="86"/>
      <c r="H229" s="161">
        <v>42125</v>
      </c>
      <c r="I229" s="149">
        <v>41957</v>
      </c>
      <c r="J229" s="138">
        <v>122337</v>
      </c>
      <c r="K229" s="363">
        <v>67185</v>
      </c>
      <c r="L229" s="134" t="s">
        <v>533</v>
      </c>
      <c r="M229" s="134"/>
      <c r="N229" s="134" t="s">
        <v>566</v>
      </c>
      <c r="O229" s="297"/>
      <c r="P229" s="453">
        <v>60</v>
      </c>
      <c r="Q229" s="453">
        <v>1944</v>
      </c>
      <c r="R229" s="454">
        <v>37.75</v>
      </c>
      <c r="S229" s="162">
        <v>112</v>
      </c>
      <c r="T229" s="93">
        <v>6</v>
      </c>
      <c r="U229" s="143">
        <f t="shared" si="79"/>
        <v>3.02</v>
      </c>
      <c r="V229" s="144" t="e">
        <f>IF((T229*#REF!/#REF!)&gt;#REF!,"too many rows!",T229*#REF!/#REF!)</f>
        <v>#REF!</v>
      </c>
      <c r="W229" s="82">
        <v>50</v>
      </c>
      <c r="X229" s="82">
        <v>50</v>
      </c>
      <c r="Y229" s="82">
        <v>5</v>
      </c>
      <c r="Z229" s="82">
        <v>1</v>
      </c>
      <c r="AA229" s="85">
        <f t="shared" si="80"/>
        <v>377.5</v>
      </c>
      <c r="AB229" s="85">
        <f t="shared" si="81"/>
        <v>75.5</v>
      </c>
      <c r="AC229" s="85"/>
      <c r="AD229" s="85"/>
      <c r="AE229" s="115">
        <f t="shared" si="84"/>
        <v>434.12499999999994</v>
      </c>
      <c r="AF229" s="85">
        <f t="shared" si="82"/>
        <v>86.824999999999989</v>
      </c>
      <c r="AG229" s="80" t="str">
        <f t="shared" si="71"/>
        <v>Check!</v>
      </c>
      <c r="AH229" s="98">
        <v>41989</v>
      </c>
      <c r="AI229" s="224">
        <v>42004</v>
      </c>
      <c r="AJ229" s="246">
        <v>42038</v>
      </c>
      <c r="AK229" s="163">
        <v>90</v>
      </c>
      <c r="AL229" s="246">
        <v>42045</v>
      </c>
      <c r="AM229" s="163">
        <v>180</v>
      </c>
      <c r="AN229" s="282"/>
      <c r="AO229" s="163">
        <f t="shared" si="85"/>
        <v>180</v>
      </c>
      <c r="AP229" s="224">
        <v>42082</v>
      </c>
      <c r="AQ229" s="224"/>
      <c r="AR229" s="224"/>
      <c r="AS229" s="224">
        <v>42171</v>
      </c>
      <c r="AT229" s="224">
        <v>42158</v>
      </c>
      <c r="AU229" s="224"/>
      <c r="AV229" s="224"/>
      <c r="AW229" s="224">
        <v>42242</v>
      </c>
      <c r="AX229" s="145"/>
      <c r="AY229" s="102">
        <f t="shared" si="83"/>
        <v>253</v>
      </c>
    </row>
    <row r="230" spans="1:51" hidden="1" x14ac:dyDescent="0.25">
      <c r="A230" s="148">
        <v>9</v>
      </c>
      <c r="B230" s="148" t="s">
        <v>47</v>
      </c>
      <c r="C230" s="148" t="s">
        <v>567</v>
      </c>
      <c r="D230" s="160"/>
      <c r="E230" s="233">
        <v>1</v>
      </c>
      <c r="F230" s="85">
        <v>8</v>
      </c>
      <c r="G230" s="86">
        <v>0.5</v>
      </c>
      <c r="H230" s="161">
        <v>42125</v>
      </c>
      <c r="I230" s="149">
        <v>41926</v>
      </c>
      <c r="J230" s="138">
        <v>122335</v>
      </c>
      <c r="K230" s="363">
        <v>67185</v>
      </c>
      <c r="L230" s="134" t="s">
        <v>568</v>
      </c>
      <c r="M230" s="134"/>
      <c r="N230" s="134" t="s">
        <v>569</v>
      </c>
      <c r="O230" s="297"/>
      <c r="P230" s="453">
        <v>60</v>
      </c>
      <c r="Q230" s="453">
        <v>1944</v>
      </c>
      <c r="R230" s="454">
        <v>37.75</v>
      </c>
      <c r="S230" s="162">
        <v>112</v>
      </c>
      <c r="T230" s="93">
        <v>2</v>
      </c>
      <c r="U230" s="143">
        <f t="shared" si="79"/>
        <v>1.0066666666666666</v>
      </c>
      <c r="V230" s="144" t="e">
        <f>IF((T230*#REF!/#REF!)&gt;#REF!,"too many rows!",T230*#REF!/#REF!)</f>
        <v>#REF!</v>
      </c>
      <c r="W230" s="82">
        <v>50</v>
      </c>
      <c r="X230" s="82">
        <v>50</v>
      </c>
      <c r="Y230" s="82">
        <v>5</v>
      </c>
      <c r="Z230" s="82">
        <v>1</v>
      </c>
      <c r="AA230" s="85">
        <f t="shared" si="80"/>
        <v>125.83333333333333</v>
      </c>
      <c r="AB230" s="85">
        <f t="shared" si="81"/>
        <v>25.166666666666668</v>
      </c>
      <c r="AC230" s="85"/>
      <c r="AD230" s="85"/>
      <c r="AE230" s="115">
        <f t="shared" si="84"/>
        <v>289.41666666666663</v>
      </c>
      <c r="AF230" s="85">
        <f t="shared" si="82"/>
        <v>28.941666666666666</v>
      </c>
      <c r="AG230" s="80" t="str">
        <f t="shared" si="71"/>
        <v>Check!</v>
      </c>
      <c r="AH230" s="98">
        <v>41989</v>
      </c>
      <c r="AI230" s="224">
        <v>42004</v>
      </c>
      <c r="AJ230" s="246">
        <v>42038</v>
      </c>
      <c r="AK230" s="163">
        <v>29</v>
      </c>
      <c r="AL230" s="246">
        <v>42045</v>
      </c>
      <c r="AM230" s="163">
        <v>120</v>
      </c>
      <c r="AN230" s="282"/>
      <c r="AO230" s="163">
        <f t="shared" si="85"/>
        <v>120</v>
      </c>
      <c r="AP230" s="224">
        <v>42082</v>
      </c>
      <c r="AQ230" s="224"/>
      <c r="AR230" s="224"/>
      <c r="AS230" s="224">
        <v>42171</v>
      </c>
      <c r="AT230" s="224">
        <v>42150</v>
      </c>
      <c r="AU230" s="224"/>
      <c r="AV230" s="224"/>
      <c r="AW230" s="224">
        <v>42242</v>
      </c>
      <c r="AX230" s="145"/>
      <c r="AY230" s="102">
        <f t="shared" si="83"/>
        <v>253</v>
      </c>
    </row>
    <row r="231" spans="1:51" hidden="1" x14ac:dyDescent="0.25">
      <c r="A231" s="148">
        <v>9</v>
      </c>
      <c r="B231" s="148" t="s">
        <v>47</v>
      </c>
      <c r="C231" s="148" t="s">
        <v>570</v>
      </c>
      <c r="D231" s="160"/>
      <c r="E231" s="233">
        <v>1</v>
      </c>
      <c r="F231" s="85">
        <v>8</v>
      </c>
      <c r="G231" s="86"/>
      <c r="H231" s="161">
        <v>42125</v>
      </c>
      <c r="I231" s="149">
        <v>41926</v>
      </c>
      <c r="J231" s="138">
        <v>122336</v>
      </c>
      <c r="K231" s="363">
        <v>67185</v>
      </c>
      <c r="L231" s="134" t="s">
        <v>571</v>
      </c>
      <c r="M231" s="134"/>
      <c r="N231" s="134" t="s">
        <v>572</v>
      </c>
      <c r="O231" s="297"/>
      <c r="P231" s="453">
        <v>60</v>
      </c>
      <c r="Q231" s="453">
        <v>1944</v>
      </c>
      <c r="R231" s="454">
        <v>37.75</v>
      </c>
      <c r="S231" s="162">
        <v>112</v>
      </c>
      <c r="T231" s="93">
        <v>2</v>
      </c>
      <c r="U231" s="143">
        <f t="shared" si="79"/>
        <v>1.0066666666666666</v>
      </c>
      <c r="V231" s="144" t="e">
        <f>IF((T231*#REF!/#REF!)&gt;#REF!,"too many rows!",T231*#REF!/#REF!)</f>
        <v>#REF!</v>
      </c>
      <c r="W231" s="82">
        <v>50</v>
      </c>
      <c r="X231" s="82">
        <v>50</v>
      </c>
      <c r="Y231" s="82">
        <v>5</v>
      </c>
      <c r="Z231" s="82">
        <v>1</v>
      </c>
      <c r="AA231" s="85">
        <f t="shared" si="80"/>
        <v>125.83333333333333</v>
      </c>
      <c r="AB231" s="85">
        <f t="shared" si="81"/>
        <v>25.166666666666668</v>
      </c>
      <c r="AC231" s="85"/>
      <c r="AD231" s="85"/>
      <c r="AE231" s="115">
        <f t="shared" si="84"/>
        <v>144.70833333333331</v>
      </c>
      <c r="AF231" s="85">
        <f t="shared" si="82"/>
        <v>28.941666666666666</v>
      </c>
      <c r="AG231" s="80" t="str">
        <f t="shared" si="71"/>
        <v>Check!</v>
      </c>
      <c r="AH231" s="98">
        <v>41989</v>
      </c>
      <c r="AI231" s="224">
        <v>42004</v>
      </c>
      <c r="AJ231" s="246">
        <v>42038</v>
      </c>
      <c r="AK231" s="163">
        <v>30</v>
      </c>
      <c r="AL231" s="246">
        <v>42045</v>
      </c>
      <c r="AM231" s="163">
        <v>120</v>
      </c>
      <c r="AN231" s="282"/>
      <c r="AO231" s="163">
        <f t="shared" si="85"/>
        <v>120</v>
      </c>
      <c r="AP231" s="224">
        <v>42082</v>
      </c>
      <c r="AQ231" s="224"/>
      <c r="AR231" s="224"/>
      <c r="AS231" s="224">
        <v>42171</v>
      </c>
      <c r="AT231" s="224">
        <v>42158</v>
      </c>
      <c r="AU231" s="224"/>
      <c r="AV231" s="224"/>
      <c r="AW231" s="224">
        <v>42242</v>
      </c>
      <c r="AX231" s="145"/>
      <c r="AY231" s="102">
        <f t="shared" si="83"/>
        <v>253</v>
      </c>
    </row>
    <row r="232" spans="1:51" hidden="1" x14ac:dyDescent="0.25">
      <c r="A232" s="70">
        <v>9</v>
      </c>
      <c r="B232" s="70" t="s">
        <v>47</v>
      </c>
      <c r="C232" s="70" t="s">
        <v>73</v>
      </c>
      <c r="D232" s="49">
        <v>-1</v>
      </c>
      <c r="E232" s="234">
        <v>12</v>
      </c>
      <c r="F232" s="50">
        <v>13</v>
      </c>
      <c r="G232" s="51"/>
      <c r="H232" s="52">
        <v>42339</v>
      </c>
      <c r="I232" s="156">
        <v>42031</v>
      </c>
      <c r="J232" s="157">
        <v>123038</v>
      </c>
      <c r="K232" s="357">
        <v>68417</v>
      </c>
      <c r="L232" s="158" t="s">
        <v>74</v>
      </c>
      <c r="M232" s="158"/>
      <c r="N232" s="158" t="s">
        <v>75</v>
      </c>
      <c r="O232" s="302"/>
      <c r="P232" s="419">
        <v>60</v>
      </c>
      <c r="Q232" s="419">
        <v>1944</v>
      </c>
      <c r="R232" s="420">
        <v>37.75</v>
      </c>
      <c r="S232" s="159">
        <v>113</v>
      </c>
      <c r="T232" s="107">
        <v>14</v>
      </c>
      <c r="U232" s="60">
        <f t="shared" si="79"/>
        <v>11.450833333333332</v>
      </c>
      <c r="V232" s="61" t="e">
        <f>IF((T232*#REF!/#REF!)&gt;#REF!,"too many rows!",T232*#REF!/#REF!)</f>
        <v>#REF!</v>
      </c>
      <c r="W232" s="47">
        <v>50</v>
      </c>
      <c r="X232" s="47">
        <v>50</v>
      </c>
      <c r="Y232" s="47">
        <v>5</v>
      </c>
      <c r="Z232" s="47">
        <v>1</v>
      </c>
      <c r="AA232" s="50">
        <f t="shared" si="80"/>
        <v>880.83333333333326</v>
      </c>
      <c r="AB232" s="50">
        <f t="shared" si="81"/>
        <v>176.16666666666669</v>
      </c>
      <c r="AC232" s="50"/>
      <c r="AD232" s="50"/>
      <c r="AE232" s="79">
        <f t="shared" si="84"/>
        <v>1012.9583333333331</v>
      </c>
      <c r="AF232" s="50">
        <f t="shared" si="82"/>
        <v>202.59166666666667</v>
      </c>
      <c r="AG232" s="80" t="str">
        <f t="shared" si="71"/>
        <v>Check!</v>
      </c>
      <c r="AH232" s="259">
        <v>42170</v>
      </c>
      <c r="AI232" s="231">
        <f>AH232+14</f>
        <v>42184</v>
      </c>
      <c r="AJ232" s="245">
        <v>42222</v>
      </c>
      <c r="AK232" s="129">
        <f t="shared" ref="AK232:AK239" si="86">T232*15</f>
        <v>210</v>
      </c>
      <c r="AL232" s="231">
        <v>42226</v>
      </c>
      <c r="AM232" s="129">
        <v>827</v>
      </c>
      <c r="AN232" s="281">
        <v>10</v>
      </c>
      <c r="AO232" s="129">
        <f t="shared" si="85"/>
        <v>817</v>
      </c>
      <c r="AP232" s="231">
        <v>42250</v>
      </c>
      <c r="AQ232" s="455"/>
      <c r="AR232" s="455"/>
      <c r="AS232" s="231">
        <v>42333</v>
      </c>
      <c r="AT232" s="231">
        <v>42329</v>
      </c>
      <c r="AU232" s="455"/>
      <c r="AV232" s="455"/>
      <c r="AW232" s="231">
        <v>42406</v>
      </c>
      <c r="AX232" s="67"/>
      <c r="AY232" s="68">
        <f t="shared" si="83"/>
        <v>236</v>
      </c>
    </row>
    <row r="233" spans="1:51" hidden="1" x14ac:dyDescent="0.25">
      <c r="A233" s="70">
        <v>9</v>
      </c>
      <c r="B233" s="70" t="s">
        <v>47</v>
      </c>
      <c r="C233" s="70" t="s">
        <v>76</v>
      </c>
      <c r="D233" s="49">
        <v>-1</v>
      </c>
      <c r="E233" s="234">
        <v>22</v>
      </c>
      <c r="F233" s="50">
        <v>15</v>
      </c>
      <c r="G233" s="51">
        <v>0.5</v>
      </c>
      <c r="H233" s="52">
        <v>42339</v>
      </c>
      <c r="I233" s="156">
        <v>42031</v>
      </c>
      <c r="J233" s="157">
        <v>123039</v>
      </c>
      <c r="K233" s="358">
        <v>68417</v>
      </c>
      <c r="L233" s="158" t="s">
        <v>77</v>
      </c>
      <c r="M233" s="158"/>
      <c r="N233" s="158" t="s">
        <v>78</v>
      </c>
      <c r="O233" s="302"/>
      <c r="P233" s="419">
        <v>60</v>
      </c>
      <c r="Q233" s="419">
        <v>1944</v>
      </c>
      <c r="R233" s="420">
        <v>37.75</v>
      </c>
      <c r="S233" s="159">
        <v>113</v>
      </c>
      <c r="T233" s="107">
        <v>22</v>
      </c>
      <c r="U233" s="60">
        <f t="shared" si="79"/>
        <v>20.762499999999996</v>
      </c>
      <c r="V233" s="61" t="e">
        <f>IF((T233*#REF!/#REF!)&gt;#REF!,"too many rows!",T233*#REF!/#REF!)</f>
        <v>#REF!</v>
      </c>
      <c r="W233" s="47">
        <v>50</v>
      </c>
      <c r="X233" s="47">
        <v>50</v>
      </c>
      <c r="Y233" s="47">
        <v>5</v>
      </c>
      <c r="Z233" s="47">
        <v>1</v>
      </c>
      <c r="AA233" s="50">
        <f t="shared" si="80"/>
        <v>1384.1666666666665</v>
      </c>
      <c r="AB233" s="50">
        <f t="shared" si="81"/>
        <v>276.83333333333337</v>
      </c>
      <c r="AC233" s="50"/>
      <c r="AD233" s="50"/>
      <c r="AE233" s="79">
        <f t="shared" si="84"/>
        <v>3183.5833333333326</v>
      </c>
      <c r="AF233" s="50">
        <f t="shared" si="82"/>
        <v>318.35833333333335</v>
      </c>
      <c r="AG233" s="80" t="str">
        <f t="shared" si="71"/>
        <v>Check!</v>
      </c>
      <c r="AH233" s="259">
        <v>42170</v>
      </c>
      <c r="AI233" s="231">
        <f>AH233+14</f>
        <v>42184</v>
      </c>
      <c r="AJ233" s="245">
        <v>42222</v>
      </c>
      <c r="AK233" s="129">
        <f t="shared" si="86"/>
        <v>330</v>
      </c>
      <c r="AL233" s="231">
        <v>42226</v>
      </c>
      <c r="AM233" s="129">
        <v>1308</v>
      </c>
      <c r="AN233" s="281">
        <v>3</v>
      </c>
      <c r="AO233" s="129">
        <f t="shared" si="85"/>
        <v>1305</v>
      </c>
      <c r="AP233" s="231">
        <v>42249</v>
      </c>
      <c r="AQ233" s="455"/>
      <c r="AR233" s="455"/>
      <c r="AS233" s="231">
        <v>42331</v>
      </c>
      <c r="AT233" s="231">
        <v>42320</v>
      </c>
      <c r="AU233" s="455"/>
      <c r="AV233" s="455"/>
      <c r="AW233" s="231">
        <v>42406</v>
      </c>
      <c r="AX233" s="67"/>
      <c r="AY233" s="68">
        <f t="shared" si="83"/>
        <v>236</v>
      </c>
    </row>
    <row r="234" spans="1:51" hidden="1" x14ac:dyDescent="0.25">
      <c r="A234" s="70">
        <v>9</v>
      </c>
      <c r="B234" s="70" t="s">
        <v>47</v>
      </c>
      <c r="C234" s="70" t="s">
        <v>243</v>
      </c>
      <c r="D234" s="49">
        <v>-2</v>
      </c>
      <c r="E234" s="234">
        <v>29</v>
      </c>
      <c r="F234" s="50">
        <v>18</v>
      </c>
      <c r="G234" s="51">
        <v>0.5</v>
      </c>
      <c r="H234" s="52">
        <v>42339</v>
      </c>
      <c r="I234" s="156">
        <v>42031</v>
      </c>
      <c r="J234" s="157">
        <v>123037</v>
      </c>
      <c r="K234" s="358">
        <v>68417</v>
      </c>
      <c r="L234" s="158" t="s">
        <v>244</v>
      </c>
      <c r="M234" s="158"/>
      <c r="N234" s="158" t="s">
        <v>121</v>
      </c>
      <c r="O234" s="302"/>
      <c r="P234" s="419">
        <v>60</v>
      </c>
      <c r="Q234" s="419">
        <v>1944</v>
      </c>
      <c r="R234" s="420">
        <v>37.75</v>
      </c>
      <c r="S234" s="159">
        <v>113</v>
      </c>
      <c r="T234" s="107">
        <v>24</v>
      </c>
      <c r="U234" s="60">
        <f t="shared" si="79"/>
        <v>27.18</v>
      </c>
      <c r="V234" s="61" t="e">
        <f>IF((T234*#REF!/#REF!)&gt;#REF!,"too many rows!",T234*#REF!/#REF!)</f>
        <v>#REF!</v>
      </c>
      <c r="W234" s="47">
        <v>50</v>
      </c>
      <c r="X234" s="47">
        <v>50</v>
      </c>
      <c r="Y234" s="47">
        <v>5</v>
      </c>
      <c r="Z234" s="47">
        <v>1</v>
      </c>
      <c r="AA234" s="50">
        <f t="shared" si="80"/>
        <v>1510</v>
      </c>
      <c r="AB234" s="50">
        <f t="shared" si="81"/>
        <v>302</v>
      </c>
      <c r="AC234" s="50"/>
      <c r="AD234" s="50"/>
      <c r="AE234" s="79">
        <f t="shared" si="84"/>
        <v>3472.9999999999995</v>
      </c>
      <c r="AF234" s="50">
        <f t="shared" si="82"/>
        <v>347.29999999999995</v>
      </c>
      <c r="AG234" s="80" t="str">
        <f t="shared" si="71"/>
        <v>Check!</v>
      </c>
      <c r="AH234" s="259">
        <v>42170</v>
      </c>
      <c r="AI234" s="231">
        <f>AH234+14</f>
        <v>42184</v>
      </c>
      <c r="AJ234" s="245">
        <v>42222</v>
      </c>
      <c r="AK234" s="129">
        <f t="shared" si="86"/>
        <v>360</v>
      </c>
      <c r="AL234" s="231">
        <v>42226</v>
      </c>
      <c r="AM234" s="129">
        <v>1392</v>
      </c>
      <c r="AN234" s="281">
        <v>9</v>
      </c>
      <c r="AO234" s="129">
        <f t="shared" si="85"/>
        <v>1383</v>
      </c>
      <c r="AP234" s="231">
        <v>42249</v>
      </c>
      <c r="AQ234" s="455"/>
      <c r="AR234" s="455"/>
      <c r="AS234" s="231">
        <v>42331</v>
      </c>
      <c r="AT234" s="231">
        <v>42325</v>
      </c>
      <c r="AU234" s="455"/>
      <c r="AV234" s="455"/>
      <c r="AW234" s="231">
        <v>42408</v>
      </c>
      <c r="AX234" s="67"/>
      <c r="AY234" s="68">
        <f t="shared" si="83"/>
        <v>238</v>
      </c>
    </row>
    <row r="235" spans="1:51" hidden="1" x14ac:dyDescent="0.25">
      <c r="A235" s="82">
        <v>9</v>
      </c>
      <c r="B235" s="82" t="s">
        <v>55</v>
      </c>
      <c r="C235" s="82" t="s">
        <v>255</v>
      </c>
      <c r="D235" s="165"/>
      <c r="E235" s="233">
        <v>29</v>
      </c>
      <c r="F235" s="85">
        <v>20</v>
      </c>
      <c r="G235" s="86"/>
      <c r="H235" s="161">
        <v>42309</v>
      </c>
      <c r="I235" s="149">
        <v>41995</v>
      </c>
      <c r="J235" s="89">
        <v>122751</v>
      </c>
      <c r="K235" s="364">
        <v>67923</v>
      </c>
      <c r="L235" s="91" t="s">
        <v>92</v>
      </c>
      <c r="M235" s="91"/>
      <c r="N235" s="91" t="s">
        <v>256</v>
      </c>
      <c r="O235" s="296"/>
      <c r="P235" s="453">
        <v>60</v>
      </c>
      <c r="Q235" s="453">
        <v>1944</v>
      </c>
      <c r="R235" s="454">
        <v>37.75</v>
      </c>
      <c r="S235" s="92">
        <v>114</v>
      </c>
      <c r="T235" s="93">
        <v>24</v>
      </c>
      <c r="U235" s="143">
        <f t="shared" ref="U235:U250" si="87">F235*AA235/1000</f>
        <v>30.2</v>
      </c>
      <c r="V235" s="144" t="e">
        <f>IF((T235*#REF!/#REF!)&gt;#REF!,"too many rows!",T235*#REF!/#REF!)</f>
        <v>#REF!</v>
      </c>
      <c r="W235" s="82">
        <v>50</v>
      </c>
      <c r="X235" s="82">
        <v>50</v>
      </c>
      <c r="Y235" s="82">
        <v>5</v>
      </c>
      <c r="Z235" s="82">
        <v>1</v>
      </c>
      <c r="AA235" s="85">
        <f t="shared" ref="AA235:AA250" si="88">(37.75*100)/W235*Y235/($Z235+$Y235)*$T235</f>
        <v>1510</v>
      </c>
      <c r="AB235" s="85">
        <f t="shared" ref="AB235:AB250" si="89">(37.75*100)/X235*Z235/($Z235+$Y235)*$T235</f>
        <v>302</v>
      </c>
      <c r="AC235" s="85"/>
      <c r="AD235" s="85"/>
      <c r="AE235" s="115">
        <f t="shared" ref="AE235:AE250" si="90">IF(G235=0,AA235*1.15,IF(OR(G235=50%,G235=100%),AA235*1.15/G235,"check MS"))</f>
        <v>1736.4999999999998</v>
      </c>
      <c r="AF235" s="85">
        <f t="shared" si="82"/>
        <v>347.29999999999995</v>
      </c>
      <c r="AG235" s="80" t="str">
        <f t="shared" si="71"/>
        <v>Check!</v>
      </c>
      <c r="AH235" s="98">
        <v>42065</v>
      </c>
      <c r="AI235" s="224">
        <v>42082</v>
      </c>
      <c r="AJ235" s="224">
        <v>42105</v>
      </c>
      <c r="AK235" s="163">
        <f t="shared" si="86"/>
        <v>360</v>
      </c>
      <c r="AL235" s="224">
        <v>42110</v>
      </c>
      <c r="AM235" s="163">
        <f>T235*60</f>
        <v>1440</v>
      </c>
      <c r="AN235" s="282"/>
      <c r="AO235" s="163">
        <f t="shared" si="85"/>
        <v>1440</v>
      </c>
      <c r="AP235" s="224">
        <v>42136</v>
      </c>
      <c r="AQ235" s="224"/>
      <c r="AR235" s="224"/>
      <c r="AS235" s="224">
        <v>42262</v>
      </c>
      <c r="AT235" s="224">
        <v>42188</v>
      </c>
      <c r="AU235" s="224"/>
      <c r="AV235" s="224"/>
      <c r="AW235" s="224">
        <v>42325</v>
      </c>
      <c r="AX235" s="145"/>
      <c r="AY235" s="102">
        <f t="shared" si="83"/>
        <v>260</v>
      </c>
    </row>
    <row r="236" spans="1:51" hidden="1" x14ac:dyDescent="0.25">
      <c r="A236" s="82">
        <v>9</v>
      </c>
      <c r="B236" s="82" t="s">
        <v>55</v>
      </c>
      <c r="C236" s="82" t="s">
        <v>386</v>
      </c>
      <c r="D236" s="165"/>
      <c r="E236" s="233">
        <v>9.6</v>
      </c>
      <c r="F236" s="85">
        <v>8</v>
      </c>
      <c r="G236" s="86"/>
      <c r="H236" s="161">
        <v>42309</v>
      </c>
      <c r="I236" s="149">
        <v>41995</v>
      </c>
      <c r="J236" s="89">
        <v>122756</v>
      </c>
      <c r="K236" s="364">
        <v>68163</v>
      </c>
      <c r="L236" s="91" t="s">
        <v>387</v>
      </c>
      <c r="M236" s="91"/>
      <c r="N236" s="91" t="s">
        <v>385</v>
      </c>
      <c r="O236" s="296"/>
      <c r="P236" s="453">
        <v>60</v>
      </c>
      <c r="Q236" s="453">
        <v>1944</v>
      </c>
      <c r="R236" s="454">
        <v>37.75</v>
      </c>
      <c r="S236" s="92">
        <v>114</v>
      </c>
      <c r="T236" s="93">
        <v>18</v>
      </c>
      <c r="U236" s="143">
        <f t="shared" si="87"/>
        <v>9.06</v>
      </c>
      <c r="V236" s="144" t="e">
        <f>IF((T236*#REF!/#REF!)&gt;#REF!,"too many rows!",T236*#REF!/#REF!)</f>
        <v>#REF!</v>
      </c>
      <c r="W236" s="82">
        <v>50</v>
      </c>
      <c r="X236" s="82">
        <v>50</v>
      </c>
      <c r="Y236" s="82">
        <v>5</v>
      </c>
      <c r="Z236" s="82">
        <v>1</v>
      </c>
      <c r="AA236" s="85">
        <f t="shared" si="88"/>
        <v>1132.5</v>
      </c>
      <c r="AB236" s="85">
        <f t="shared" si="89"/>
        <v>226.5</v>
      </c>
      <c r="AC236" s="85"/>
      <c r="AD236" s="85"/>
      <c r="AE236" s="115">
        <f t="shared" si="90"/>
        <v>1302.375</v>
      </c>
      <c r="AF236" s="85">
        <f t="shared" si="82"/>
        <v>260.47499999999997</v>
      </c>
      <c r="AG236" s="80" t="str">
        <f t="shared" si="71"/>
        <v>Check!</v>
      </c>
      <c r="AH236" s="98">
        <v>42065</v>
      </c>
      <c r="AI236" s="224">
        <v>42082</v>
      </c>
      <c r="AJ236" s="224">
        <v>42105</v>
      </c>
      <c r="AK236" s="163">
        <f t="shared" si="86"/>
        <v>270</v>
      </c>
      <c r="AL236" s="224">
        <v>42110</v>
      </c>
      <c r="AM236" s="163">
        <f>T236*60</f>
        <v>1080</v>
      </c>
      <c r="AN236" s="282"/>
      <c r="AO236" s="163">
        <f t="shared" si="85"/>
        <v>1080</v>
      </c>
      <c r="AP236" s="224">
        <v>42136</v>
      </c>
      <c r="AQ236" s="224"/>
      <c r="AR236" s="224"/>
      <c r="AS236" s="224">
        <v>42262</v>
      </c>
      <c r="AT236" s="224">
        <v>42177</v>
      </c>
      <c r="AU236" s="224"/>
      <c r="AV236" s="224"/>
      <c r="AW236" s="224">
        <v>42314</v>
      </c>
      <c r="AX236" s="145"/>
      <c r="AY236" s="102">
        <f t="shared" si="83"/>
        <v>249</v>
      </c>
    </row>
    <row r="237" spans="1:51" hidden="1" x14ac:dyDescent="0.25">
      <c r="A237" s="82">
        <v>9</v>
      </c>
      <c r="B237" s="82" t="s">
        <v>55</v>
      </c>
      <c r="C237" s="82" t="s">
        <v>317</v>
      </c>
      <c r="D237" s="165"/>
      <c r="E237" s="233">
        <v>13</v>
      </c>
      <c r="F237" s="85">
        <v>14</v>
      </c>
      <c r="G237" s="86"/>
      <c r="H237" s="161">
        <v>42309</v>
      </c>
      <c r="I237" s="149">
        <v>41995</v>
      </c>
      <c r="J237" s="89">
        <v>122758</v>
      </c>
      <c r="K237" s="364">
        <v>67923</v>
      </c>
      <c r="L237" s="91" t="s">
        <v>318</v>
      </c>
      <c r="M237" s="91"/>
      <c r="N237" s="91" t="s">
        <v>319</v>
      </c>
      <c r="O237" s="296"/>
      <c r="P237" s="453">
        <v>60</v>
      </c>
      <c r="Q237" s="453">
        <v>1944</v>
      </c>
      <c r="R237" s="454">
        <v>37.75</v>
      </c>
      <c r="S237" s="92">
        <v>114</v>
      </c>
      <c r="T237" s="93">
        <v>15</v>
      </c>
      <c r="U237" s="143">
        <f t="shared" si="87"/>
        <v>13.2125</v>
      </c>
      <c r="V237" s="144" t="e">
        <f>IF((T237*#REF!/#REF!)&gt;#REF!,"too many rows!",T237*#REF!/#REF!)</f>
        <v>#REF!</v>
      </c>
      <c r="W237" s="82">
        <v>50</v>
      </c>
      <c r="X237" s="82">
        <v>50</v>
      </c>
      <c r="Y237" s="82">
        <v>5</v>
      </c>
      <c r="Z237" s="82">
        <v>1</v>
      </c>
      <c r="AA237" s="85">
        <f t="shared" si="88"/>
        <v>943.75</v>
      </c>
      <c r="AB237" s="85">
        <f t="shared" si="89"/>
        <v>188.75</v>
      </c>
      <c r="AC237" s="85"/>
      <c r="AD237" s="85"/>
      <c r="AE237" s="115">
        <f t="shared" si="90"/>
        <v>1085.3125</v>
      </c>
      <c r="AF237" s="85">
        <f t="shared" si="82"/>
        <v>217.06249999999997</v>
      </c>
      <c r="AG237" s="80" t="str">
        <f t="shared" si="71"/>
        <v>Check!</v>
      </c>
      <c r="AH237" s="98">
        <v>42065</v>
      </c>
      <c r="AI237" s="224">
        <v>42082</v>
      </c>
      <c r="AJ237" s="224">
        <v>42105</v>
      </c>
      <c r="AK237" s="163">
        <f t="shared" si="86"/>
        <v>225</v>
      </c>
      <c r="AL237" s="224">
        <v>42110</v>
      </c>
      <c r="AM237" s="163">
        <f>T237*60</f>
        <v>900</v>
      </c>
      <c r="AN237" s="282"/>
      <c r="AO237" s="163">
        <f t="shared" si="85"/>
        <v>900</v>
      </c>
      <c r="AP237" s="224">
        <v>42137</v>
      </c>
      <c r="AQ237" s="224"/>
      <c r="AR237" s="224"/>
      <c r="AS237" s="224">
        <v>42263</v>
      </c>
      <c r="AT237" s="224">
        <v>42192</v>
      </c>
      <c r="AU237" s="224"/>
      <c r="AV237" s="224"/>
      <c r="AW237" s="224">
        <v>42328</v>
      </c>
      <c r="AX237" s="145"/>
      <c r="AY237" s="102">
        <f t="shared" si="83"/>
        <v>263</v>
      </c>
    </row>
    <row r="238" spans="1:51" hidden="1" x14ac:dyDescent="0.25">
      <c r="A238" s="82">
        <v>9</v>
      </c>
      <c r="B238" s="82" t="s">
        <v>55</v>
      </c>
      <c r="C238" s="82" t="s">
        <v>574</v>
      </c>
      <c r="D238" s="165"/>
      <c r="E238" s="233">
        <v>1.5</v>
      </c>
      <c r="F238" s="85">
        <v>14</v>
      </c>
      <c r="G238" s="86"/>
      <c r="H238" s="161">
        <v>42309</v>
      </c>
      <c r="I238" s="149">
        <v>41995</v>
      </c>
      <c r="J238" s="89">
        <v>122757</v>
      </c>
      <c r="K238" s="364">
        <v>67923</v>
      </c>
      <c r="L238" s="91" t="s">
        <v>65</v>
      </c>
      <c r="M238" s="91"/>
      <c r="N238" s="91" t="s">
        <v>575</v>
      </c>
      <c r="O238" s="296"/>
      <c r="P238" s="453">
        <v>60</v>
      </c>
      <c r="Q238" s="453">
        <v>1944</v>
      </c>
      <c r="R238" s="454">
        <v>37.75</v>
      </c>
      <c r="S238" s="92">
        <v>114</v>
      </c>
      <c r="T238" s="93">
        <v>2</v>
      </c>
      <c r="U238" s="143">
        <f>F238*AA238/1000</f>
        <v>1.7616666666666665</v>
      </c>
      <c r="V238" s="144" t="e">
        <f>IF((T238*#REF!/#REF!)&gt;#REF!,"too many rows!",T238*#REF!/#REF!)</f>
        <v>#REF!</v>
      </c>
      <c r="W238" s="82">
        <v>50</v>
      </c>
      <c r="X238" s="82">
        <v>50</v>
      </c>
      <c r="Y238" s="82">
        <v>5</v>
      </c>
      <c r="Z238" s="82">
        <v>1</v>
      </c>
      <c r="AA238" s="85">
        <f>(37.75*100)/W238*Y238/($Z238+$Y238)*$T238</f>
        <v>125.83333333333333</v>
      </c>
      <c r="AB238" s="85">
        <f>(37.75*100)/X238*Z238/($Z238+$Y238)*$T238</f>
        <v>25.166666666666668</v>
      </c>
      <c r="AC238" s="85"/>
      <c r="AD238" s="85"/>
      <c r="AE238" s="115">
        <f>IF(G238=0,AA238*1.15,IF(OR(G238=50%,G238=100%),AA238*1.15/G238,"check MS"))</f>
        <v>144.70833333333331</v>
      </c>
      <c r="AF238" s="85">
        <f t="shared" si="82"/>
        <v>28.941666666666666</v>
      </c>
      <c r="AG238" s="80" t="str">
        <f t="shared" si="71"/>
        <v>Check!</v>
      </c>
      <c r="AH238" s="98">
        <v>42065</v>
      </c>
      <c r="AI238" s="224">
        <v>42082</v>
      </c>
      <c r="AJ238" s="224">
        <v>42105</v>
      </c>
      <c r="AK238" s="163">
        <f t="shared" si="86"/>
        <v>30</v>
      </c>
      <c r="AL238" s="224">
        <v>42110</v>
      </c>
      <c r="AM238" s="163">
        <f>T238*60</f>
        <v>120</v>
      </c>
      <c r="AN238" s="282"/>
      <c r="AO238" s="163">
        <f t="shared" si="85"/>
        <v>120</v>
      </c>
      <c r="AP238" s="224">
        <v>42139</v>
      </c>
      <c r="AQ238" s="224"/>
      <c r="AR238" s="224"/>
      <c r="AS238" s="224">
        <v>42263</v>
      </c>
      <c r="AT238" s="224">
        <v>42188</v>
      </c>
      <c r="AU238" s="224"/>
      <c r="AV238" s="224"/>
      <c r="AW238" s="224">
        <v>42328</v>
      </c>
      <c r="AX238" s="145"/>
      <c r="AY238" s="102">
        <f t="shared" si="83"/>
        <v>263</v>
      </c>
    </row>
    <row r="239" spans="1:51" hidden="1" x14ac:dyDescent="0.25">
      <c r="A239" s="82">
        <v>9</v>
      </c>
      <c r="B239" s="82" t="s">
        <v>55</v>
      </c>
      <c r="C239" s="82" t="s">
        <v>576</v>
      </c>
      <c r="D239" s="165"/>
      <c r="E239" s="165"/>
      <c r="F239" s="85">
        <v>10</v>
      </c>
      <c r="G239" s="86"/>
      <c r="H239" s="161">
        <v>42309</v>
      </c>
      <c r="I239" s="149">
        <v>41995</v>
      </c>
      <c r="J239" s="89">
        <v>122759</v>
      </c>
      <c r="K239" s="364">
        <v>68163</v>
      </c>
      <c r="L239" s="91" t="s">
        <v>577</v>
      </c>
      <c r="M239" s="91"/>
      <c r="N239" s="91" t="s">
        <v>578</v>
      </c>
      <c r="O239" s="296"/>
      <c r="P239" s="453">
        <v>60</v>
      </c>
      <c r="Q239" s="453">
        <v>1944</v>
      </c>
      <c r="R239" s="454">
        <v>37.75</v>
      </c>
      <c r="S239" s="92">
        <v>114</v>
      </c>
      <c r="T239" s="93">
        <v>1</v>
      </c>
      <c r="U239" s="143">
        <f>F239*AA239/1000</f>
        <v>0.62916666666666665</v>
      </c>
      <c r="V239" s="144" t="e">
        <f>IF((T239*#REF!/#REF!)&gt;#REF!,"too many rows!",T239*#REF!/#REF!)</f>
        <v>#REF!</v>
      </c>
      <c r="W239" s="82">
        <v>50</v>
      </c>
      <c r="X239" s="82">
        <v>50</v>
      </c>
      <c r="Y239" s="82">
        <v>5</v>
      </c>
      <c r="Z239" s="82">
        <v>1</v>
      </c>
      <c r="AA239" s="85">
        <f>(37.75*100)/W239*Y239/($Z239+$Y239)*$T239</f>
        <v>62.916666666666664</v>
      </c>
      <c r="AB239" s="85">
        <f>(37.75*100)/X239*Z239/($Z239+$Y239)*$T239</f>
        <v>12.583333333333334</v>
      </c>
      <c r="AC239" s="85"/>
      <c r="AD239" s="85"/>
      <c r="AE239" s="115">
        <f>IF(G239=0,AA239*1.15,IF(OR(G239=50%,G239=100%),AA239*1.15/G239,"check MS"))</f>
        <v>72.354166666666657</v>
      </c>
      <c r="AF239" s="85">
        <f t="shared" si="82"/>
        <v>14.470833333333333</v>
      </c>
      <c r="AG239" s="80" t="str">
        <f t="shared" si="71"/>
        <v>Check!</v>
      </c>
      <c r="AH239" s="98">
        <v>42065</v>
      </c>
      <c r="AI239" s="224">
        <v>42082</v>
      </c>
      <c r="AJ239" s="224">
        <v>42105</v>
      </c>
      <c r="AK239" s="163">
        <f t="shared" si="86"/>
        <v>15</v>
      </c>
      <c r="AL239" s="224">
        <v>42110</v>
      </c>
      <c r="AM239" s="163">
        <f>T239*60</f>
        <v>60</v>
      </c>
      <c r="AN239" s="282"/>
      <c r="AO239" s="163">
        <f t="shared" si="85"/>
        <v>60</v>
      </c>
      <c r="AP239" s="224">
        <v>42139</v>
      </c>
      <c r="AQ239" s="224"/>
      <c r="AR239" s="224"/>
      <c r="AS239" s="224">
        <v>42263</v>
      </c>
      <c r="AT239" s="224">
        <v>42192</v>
      </c>
      <c r="AU239" s="224"/>
      <c r="AV239" s="224"/>
      <c r="AW239" s="224">
        <v>42311</v>
      </c>
      <c r="AX239" s="145"/>
      <c r="AY239" s="102">
        <f t="shared" si="83"/>
        <v>246</v>
      </c>
    </row>
    <row r="240" spans="1:51" hidden="1" x14ac:dyDescent="0.25">
      <c r="A240" s="47">
        <v>9</v>
      </c>
      <c r="B240" s="47" t="s">
        <v>47</v>
      </c>
      <c r="C240" s="47" t="s">
        <v>549</v>
      </c>
      <c r="D240" s="125"/>
      <c r="E240" s="234">
        <v>23</v>
      </c>
      <c r="F240" s="50">
        <v>12</v>
      </c>
      <c r="G240" s="51"/>
      <c r="H240" s="52">
        <v>42339</v>
      </c>
      <c r="I240" s="167">
        <v>42031</v>
      </c>
      <c r="J240" s="54">
        <v>123034</v>
      </c>
      <c r="K240" s="357">
        <v>68417</v>
      </c>
      <c r="L240" s="56" t="s">
        <v>297</v>
      </c>
      <c r="M240" s="56"/>
      <c r="N240" s="56" t="s">
        <v>333</v>
      </c>
      <c r="O240" s="78"/>
      <c r="P240" s="419">
        <v>60</v>
      </c>
      <c r="Q240" s="419">
        <v>1944</v>
      </c>
      <c r="R240" s="420">
        <v>37.75</v>
      </c>
      <c r="S240" s="58">
        <v>115</v>
      </c>
      <c r="T240" s="227">
        <v>28</v>
      </c>
      <c r="U240" s="228">
        <f t="shared" si="87"/>
        <v>21.14</v>
      </c>
      <c r="V240" s="229" t="e">
        <f>IF((T240*#REF!/#REF!)&gt;#REF!,"too many rows!",T240*#REF!/#REF!)</f>
        <v>#REF!</v>
      </c>
      <c r="W240" s="47">
        <v>50</v>
      </c>
      <c r="X240" s="47">
        <v>50</v>
      </c>
      <c r="Y240" s="47">
        <v>5</v>
      </c>
      <c r="Z240" s="47">
        <v>1</v>
      </c>
      <c r="AA240" s="50">
        <f t="shared" si="88"/>
        <v>1761.6666666666665</v>
      </c>
      <c r="AB240" s="50">
        <f t="shared" si="89"/>
        <v>352.33333333333337</v>
      </c>
      <c r="AC240" s="50"/>
      <c r="AD240" s="50"/>
      <c r="AE240" s="79">
        <f t="shared" si="90"/>
        <v>2025.9166666666663</v>
      </c>
      <c r="AF240" s="50">
        <f t="shared" si="82"/>
        <v>405.18333333333334</v>
      </c>
      <c r="AG240" s="80" t="str">
        <f t="shared" si="71"/>
        <v>Check!</v>
      </c>
      <c r="AH240" s="121">
        <v>42109</v>
      </c>
      <c r="AI240" s="231">
        <f t="shared" ref="AI240:AI249" si="91">AH240+14</f>
        <v>42123</v>
      </c>
      <c r="AJ240" s="231">
        <v>42165</v>
      </c>
      <c r="AK240" s="129">
        <v>420</v>
      </c>
      <c r="AL240" s="231">
        <v>42166</v>
      </c>
      <c r="AM240" s="129">
        <f>1648-42</f>
        <v>1606</v>
      </c>
      <c r="AN240" s="281">
        <v>8</v>
      </c>
      <c r="AO240" s="129">
        <f t="shared" si="85"/>
        <v>1598</v>
      </c>
      <c r="AP240" s="231">
        <v>42193</v>
      </c>
      <c r="AQ240" s="455"/>
      <c r="AR240" s="455"/>
      <c r="AS240" s="245">
        <v>42277</v>
      </c>
      <c r="AT240" s="231">
        <v>42263</v>
      </c>
      <c r="AU240" s="455"/>
      <c r="AV240" s="455"/>
      <c r="AW240" s="231">
        <v>42335</v>
      </c>
      <c r="AX240" s="67"/>
      <c r="AY240" s="68">
        <f t="shared" si="83"/>
        <v>226</v>
      </c>
    </row>
    <row r="241" spans="1:51" hidden="1" x14ac:dyDescent="0.25">
      <c r="A241" s="47">
        <v>9</v>
      </c>
      <c r="B241" s="70" t="s">
        <v>47</v>
      </c>
      <c r="C241" s="70" t="s">
        <v>590</v>
      </c>
      <c r="D241" s="225"/>
      <c r="E241" s="234">
        <v>17</v>
      </c>
      <c r="F241" s="124">
        <v>12</v>
      </c>
      <c r="G241" s="51"/>
      <c r="H241" s="52">
        <v>42339</v>
      </c>
      <c r="I241" s="167">
        <v>42031</v>
      </c>
      <c r="J241" s="157">
        <v>123035</v>
      </c>
      <c r="K241" s="357">
        <v>68417</v>
      </c>
      <c r="L241" s="158" t="s">
        <v>592</v>
      </c>
      <c r="M241" s="158"/>
      <c r="N241" s="158" t="s">
        <v>593</v>
      </c>
      <c r="O241" s="302"/>
      <c r="P241" s="419">
        <v>60</v>
      </c>
      <c r="Q241" s="419">
        <v>1944</v>
      </c>
      <c r="R241" s="420">
        <v>37.75</v>
      </c>
      <c r="S241" s="58">
        <v>115</v>
      </c>
      <c r="T241" s="227">
        <v>18</v>
      </c>
      <c r="U241" s="228">
        <f t="shared" si="87"/>
        <v>13.59</v>
      </c>
      <c r="V241" s="229" t="e">
        <f>IF((T241*#REF!/#REF!)&gt;#REF!,"too many rows!",T241*#REF!/#REF!)</f>
        <v>#REF!</v>
      </c>
      <c r="W241" s="47">
        <v>50</v>
      </c>
      <c r="X241" s="47">
        <v>50</v>
      </c>
      <c r="Y241" s="47">
        <v>5</v>
      </c>
      <c r="Z241" s="47">
        <v>1</v>
      </c>
      <c r="AA241" s="50">
        <f t="shared" si="88"/>
        <v>1132.5</v>
      </c>
      <c r="AB241" s="50">
        <f t="shared" si="89"/>
        <v>226.5</v>
      </c>
      <c r="AC241" s="50"/>
      <c r="AD241" s="50"/>
      <c r="AE241" s="79">
        <f t="shared" si="90"/>
        <v>1302.375</v>
      </c>
      <c r="AF241" s="50">
        <f t="shared" si="82"/>
        <v>260.47499999999997</v>
      </c>
      <c r="AG241" s="80" t="str">
        <f t="shared" si="71"/>
        <v>Check!</v>
      </c>
      <c r="AH241" s="121">
        <v>42109</v>
      </c>
      <c r="AI241" s="231">
        <f t="shared" si="91"/>
        <v>42123</v>
      </c>
      <c r="AJ241" s="231">
        <v>42165</v>
      </c>
      <c r="AK241" s="129">
        <v>270</v>
      </c>
      <c r="AL241" s="231">
        <v>42166</v>
      </c>
      <c r="AM241" s="129">
        <f>1080-6</f>
        <v>1074</v>
      </c>
      <c r="AN241" s="281">
        <v>3</v>
      </c>
      <c r="AO241" s="129">
        <f t="shared" si="85"/>
        <v>1071</v>
      </c>
      <c r="AP241" s="231">
        <v>42193</v>
      </c>
      <c r="AQ241" s="455"/>
      <c r="AR241" s="455"/>
      <c r="AS241" s="245">
        <v>42277</v>
      </c>
      <c r="AT241" s="231">
        <v>42270</v>
      </c>
      <c r="AU241" s="455"/>
      <c r="AV241" s="455"/>
      <c r="AW241" s="231">
        <v>42339</v>
      </c>
      <c r="AX241" s="67"/>
      <c r="AY241" s="68">
        <f t="shared" si="83"/>
        <v>230</v>
      </c>
    </row>
    <row r="242" spans="1:51" hidden="1" x14ac:dyDescent="0.25">
      <c r="A242" s="47">
        <v>9</v>
      </c>
      <c r="B242" s="70" t="s">
        <v>47</v>
      </c>
      <c r="C242" s="70" t="s">
        <v>591</v>
      </c>
      <c r="D242" s="225"/>
      <c r="E242" s="234">
        <v>11.5</v>
      </c>
      <c r="F242" s="124">
        <v>12</v>
      </c>
      <c r="G242" s="51"/>
      <c r="H242" s="52">
        <v>42339</v>
      </c>
      <c r="I242" s="167">
        <v>42031</v>
      </c>
      <c r="J242" s="157">
        <v>123032</v>
      </c>
      <c r="K242" s="358">
        <v>68417</v>
      </c>
      <c r="L242" s="158" t="s">
        <v>594</v>
      </c>
      <c r="M242" s="158"/>
      <c r="N242" s="158" t="s">
        <v>167</v>
      </c>
      <c r="O242" s="302"/>
      <c r="P242" s="419">
        <v>60</v>
      </c>
      <c r="Q242" s="419">
        <v>1944</v>
      </c>
      <c r="R242" s="420">
        <v>37.75</v>
      </c>
      <c r="S242" s="58">
        <v>115</v>
      </c>
      <c r="T242" s="227">
        <v>14</v>
      </c>
      <c r="U242" s="228">
        <f t="shared" si="87"/>
        <v>10.57</v>
      </c>
      <c r="V242" s="229" t="e">
        <f>IF((T242*#REF!/#REF!)&gt;#REF!,"too many rows!",T242*#REF!/#REF!)</f>
        <v>#REF!</v>
      </c>
      <c r="W242" s="47">
        <v>50</v>
      </c>
      <c r="X242" s="47">
        <v>50</v>
      </c>
      <c r="Y242" s="47">
        <v>5</v>
      </c>
      <c r="Z242" s="47">
        <v>1</v>
      </c>
      <c r="AA242" s="50">
        <f t="shared" si="88"/>
        <v>880.83333333333326</v>
      </c>
      <c r="AB242" s="50">
        <f t="shared" si="89"/>
        <v>176.16666666666669</v>
      </c>
      <c r="AC242" s="50"/>
      <c r="AD242" s="50"/>
      <c r="AE242" s="79">
        <f t="shared" si="90"/>
        <v>1012.9583333333331</v>
      </c>
      <c r="AF242" s="50">
        <f t="shared" si="82"/>
        <v>202.59166666666667</v>
      </c>
      <c r="AG242" s="80" t="str">
        <f t="shared" si="71"/>
        <v>Check!</v>
      </c>
      <c r="AH242" s="121">
        <v>42109</v>
      </c>
      <c r="AI242" s="231">
        <f t="shared" si="91"/>
        <v>42123</v>
      </c>
      <c r="AJ242" s="231">
        <v>42165</v>
      </c>
      <c r="AK242" s="129">
        <v>210</v>
      </c>
      <c r="AL242" s="231">
        <v>42166</v>
      </c>
      <c r="AM242" s="129">
        <f>840-67</f>
        <v>773</v>
      </c>
      <c r="AN242" s="281"/>
      <c r="AO242" s="129">
        <f t="shared" si="85"/>
        <v>773</v>
      </c>
      <c r="AP242" s="231">
        <v>42191</v>
      </c>
      <c r="AQ242" s="455"/>
      <c r="AR242" s="455"/>
      <c r="AS242" s="245">
        <v>42277</v>
      </c>
      <c r="AT242" s="231">
        <v>42264</v>
      </c>
      <c r="AU242" s="455"/>
      <c r="AV242" s="455"/>
      <c r="AW242" s="231">
        <v>42339</v>
      </c>
      <c r="AX242" s="67"/>
      <c r="AY242" s="68">
        <f t="shared" si="83"/>
        <v>230</v>
      </c>
    </row>
    <row r="243" spans="1:51" hidden="1" x14ac:dyDescent="0.25">
      <c r="A243" s="82">
        <v>9</v>
      </c>
      <c r="B243" s="82" t="s">
        <v>55</v>
      </c>
      <c r="C243" s="82" t="s">
        <v>985</v>
      </c>
      <c r="D243" s="165"/>
      <c r="E243" s="233">
        <v>0.5</v>
      </c>
      <c r="F243" s="85">
        <v>8</v>
      </c>
      <c r="G243" s="86"/>
      <c r="H243" s="87">
        <v>42125</v>
      </c>
      <c r="I243" s="88">
        <v>41835</v>
      </c>
      <c r="J243" s="89">
        <v>121614</v>
      </c>
      <c r="K243" s="365">
        <v>65754</v>
      </c>
      <c r="L243" s="91" t="s">
        <v>288</v>
      </c>
      <c r="M243" s="91"/>
      <c r="N243" s="91" t="s">
        <v>505</v>
      </c>
      <c r="O243" s="296"/>
      <c r="P243" s="453">
        <v>40</v>
      </c>
      <c r="Q243" s="453">
        <v>1296</v>
      </c>
      <c r="R243" s="454">
        <v>37.75</v>
      </c>
      <c r="S243" s="92">
        <v>116</v>
      </c>
      <c r="T243" s="93">
        <v>1</v>
      </c>
      <c r="U243" s="94">
        <f t="shared" si="87"/>
        <v>0.5033333333333333</v>
      </c>
      <c r="V243" s="95" t="e">
        <f>IF((T243*#REF!/#REF!)&gt;#REF!,"too many rows!",T243*#REF!/#REF!)</f>
        <v>#REF!</v>
      </c>
      <c r="W243" s="96">
        <v>50</v>
      </c>
      <c r="X243" s="96">
        <v>50</v>
      </c>
      <c r="Y243" s="96">
        <v>5</v>
      </c>
      <c r="Z243" s="96">
        <v>1</v>
      </c>
      <c r="AA243" s="85">
        <f t="shared" si="88"/>
        <v>62.916666666666664</v>
      </c>
      <c r="AB243" s="85">
        <f t="shared" si="89"/>
        <v>12.583333333333334</v>
      </c>
      <c r="AC243" s="85"/>
      <c r="AD243" s="85"/>
      <c r="AE243" s="97">
        <f t="shared" si="90"/>
        <v>72.354166666666657</v>
      </c>
      <c r="AF243" s="104">
        <f t="shared" si="82"/>
        <v>14.470833333333333</v>
      </c>
      <c r="AG243" s="80" t="str">
        <f t="shared" si="71"/>
        <v>Check!</v>
      </c>
      <c r="AH243" s="98">
        <v>41897</v>
      </c>
      <c r="AI243" s="224">
        <f t="shared" si="91"/>
        <v>41911</v>
      </c>
      <c r="AJ243" s="224">
        <v>41942</v>
      </c>
      <c r="AK243" s="163">
        <f>T243*15</f>
        <v>15</v>
      </c>
      <c r="AL243" s="224">
        <v>41943</v>
      </c>
      <c r="AM243" s="163">
        <v>60</v>
      </c>
      <c r="AN243" s="282"/>
      <c r="AO243" s="163">
        <f t="shared" si="85"/>
        <v>60</v>
      </c>
      <c r="AP243" s="224">
        <v>41967</v>
      </c>
      <c r="AQ243" s="224"/>
      <c r="AR243" s="224"/>
      <c r="AS243" s="224">
        <v>42094</v>
      </c>
      <c r="AT243" s="224">
        <v>42020</v>
      </c>
      <c r="AU243" s="224"/>
      <c r="AV243" s="224"/>
      <c r="AW243" s="224">
        <v>42135</v>
      </c>
      <c r="AX243" s="145"/>
      <c r="AY243" s="102">
        <f t="shared" si="83"/>
        <v>238</v>
      </c>
    </row>
    <row r="244" spans="1:51" hidden="1" x14ac:dyDescent="0.25">
      <c r="A244" s="82">
        <v>9</v>
      </c>
      <c r="B244" s="82" t="s">
        <v>55</v>
      </c>
      <c r="C244" s="82" t="s">
        <v>499</v>
      </c>
      <c r="D244" s="165"/>
      <c r="E244" s="233">
        <v>0.5</v>
      </c>
      <c r="F244" s="85">
        <v>8</v>
      </c>
      <c r="G244" s="86"/>
      <c r="H244" s="87">
        <v>42125</v>
      </c>
      <c r="I244" s="88">
        <v>41835</v>
      </c>
      <c r="J244" s="89">
        <v>121613</v>
      </c>
      <c r="K244" s="365">
        <v>65754</v>
      </c>
      <c r="L244" s="91" t="s">
        <v>288</v>
      </c>
      <c r="M244" s="91"/>
      <c r="N244" s="91" t="s">
        <v>506</v>
      </c>
      <c r="O244" s="296"/>
      <c r="P244" s="453">
        <v>40</v>
      </c>
      <c r="Q244" s="453">
        <v>1296</v>
      </c>
      <c r="R244" s="454">
        <v>37.75</v>
      </c>
      <c r="S244" s="92">
        <v>116</v>
      </c>
      <c r="T244" s="93">
        <v>1</v>
      </c>
      <c r="U244" s="94">
        <f>F244*AA244/1000</f>
        <v>0.5033333333333333</v>
      </c>
      <c r="V244" s="95" t="e">
        <f>IF((T244*#REF!/#REF!)&gt;#REF!,"too many rows!",T244*#REF!/#REF!)</f>
        <v>#REF!</v>
      </c>
      <c r="W244" s="96">
        <v>50</v>
      </c>
      <c r="X244" s="96">
        <v>50</v>
      </c>
      <c r="Y244" s="96">
        <v>5</v>
      </c>
      <c r="Z244" s="96">
        <v>1</v>
      </c>
      <c r="AA244" s="85">
        <f t="shared" ref="AA244:AB247" si="92">(37.75*100)/W244*Y244/($Z244+$Y244)*$T244</f>
        <v>62.916666666666664</v>
      </c>
      <c r="AB244" s="85">
        <f t="shared" si="92"/>
        <v>12.583333333333334</v>
      </c>
      <c r="AC244" s="85"/>
      <c r="AD244" s="85"/>
      <c r="AE244" s="97">
        <f>IF(G244=0,AA244*1.15,IF(OR(G244=50%,G244=100%),AA244*1.15/G244,"check MS"))</f>
        <v>72.354166666666657</v>
      </c>
      <c r="AF244" s="104">
        <f t="shared" si="82"/>
        <v>14.470833333333333</v>
      </c>
      <c r="AG244" s="80" t="str">
        <f t="shared" si="71"/>
        <v>Check!</v>
      </c>
      <c r="AH244" s="98">
        <v>41897</v>
      </c>
      <c r="AI244" s="224">
        <f>AH244+14</f>
        <v>41911</v>
      </c>
      <c r="AJ244" s="224">
        <v>41942</v>
      </c>
      <c r="AK244" s="163">
        <f t="shared" ref="AK244:AK249" si="93">T244*15</f>
        <v>15</v>
      </c>
      <c r="AL244" s="224">
        <v>41943</v>
      </c>
      <c r="AM244" s="163">
        <f t="shared" ref="AM244:AM249" si="94">T244*60</f>
        <v>60</v>
      </c>
      <c r="AN244" s="282"/>
      <c r="AO244" s="163">
        <f t="shared" si="85"/>
        <v>60</v>
      </c>
      <c r="AP244" s="224">
        <v>41967</v>
      </c>
      <c r="AQ244" s="224"/>
      <c r="AR244" s="224"/>
      <c r="AS244" s="224">
        <v>42094</v>
      </c>
      <c r="AT244" s="224">
        <v>42020</v>
      </c>
      <c r="AU244" s="224"/>
      <c r="AV244" s="224"/>
      <c r="AW244" s="224">
        <v>42135</v>
      </c>
      <c r="AX244" s="145"/>
      <c r="AY244" s="102">
        <f t="shared" si="83"/>
        <v>238</v>
      </c>
    </row>
    <row r="245" spans="1:51" hidden="1" x14ac:dyDescent="0.25">
      <c r="A245" s="82">
        <v>9</v>
      </c>
      <c r="B245" s="82" t="s">
        <v>55</v>
      </c>
      <c r="C245" s="82" t="s">
        <v>498</v>
      </c>
      <c r="D245" s="165"/>
      <c r="E245" s="233">
        <v>1</v>
      </c>
      <c r="F245" s="85">
        <v>12</v>
      </c>
      <c r="G245" s="86"/>
      <c r="H245" s="87">
        <v>42125</v>
      </c>
      <c r="I245" s="88">
        <v>41841</v>
      </c>
      <c r="J245" s="89">
        <v>121616</v>
      </c>
      <c r="K245" s="365">
        <v>65754</v>
      </c>
      <c r="L245" s="91" t="s">
        <v>130</v>
      </c>
      <c r="M245" s="91"/>
      <c r="N245" s="91" t="s">
        <v>507</v>
      </c>
      <c r="O245" s="296"/>
      <c r="P245" s="453">
        <v>40</v>
      </c>
      <c r="Q245" s="453">
        <v>1296</v>
      </c>
      <c r="R245" s="454">
        <v>37.75</v>
      </c>
      <c r="S245" s="92">
        <v>116</v>
      </c>
      <c r="T245" s="93">
        <v>2</v>
      </c>
      <c r="U245" s="94">
        <f>F245*AA245/1000</f>
        <v>1.51</v>
      </c>
      <c r="V245" s="95" t="e">
        <f>IF((T245*#REF!/#REF!)&gt;#REF!,"too many rows!",T245*#REF!/#REF!)</f>
        <v>#REF!</v>
      </c>
      <c r="W245" s="96">
        <v>50</v>
      </c>
      <c r="X245" s="96">
        <v>50</v>
      </c>
      <c r="Y245" s="96">
        <v>5</v>
      </c>
      <c r="Z245" s="96">
        <v>1</v>
      </c>
      <c r="AA245" s="85">
        <f t="shared" si="92"/>
        <v>125.83333333333333</v>
      </c>
      <c r="AB245" s="85">
        <f t="shared" si="92"/>
        <v>25.166666666666668</v>
      </c>
      <c r="AC245" s="85"/>
      <c r="AD245" s="85"/>
      <c r="AE245" s="97">
        <f>IF(G245=0,AA245*1.15,IF(OR(G245=50%,G245=100%),AA245*1.15/G245,"check MS"))</f>
        <v>144.70833333333331</v>
      </c>
      <c r="AF245" s="104">
        <f t="shared" si="82"/>
        <v>28.941666666666666</v>
      </c>
      <c r="AG245" s="80" t="str">
        <f t="shared" si="71"/>
        <v>Check!</v>
      </c>
      <c r="AH245" s="98">
        <v>41897</v>
      </c>
      <c r="AI245" s="224">
        <f>AH245+14</f>
        <v>41911</v>
      </c>
      <c r="AJ245" s="224">
        <v>41942</v>
      </c>
      <c r="AK245" s="163">
        <f t="shared" si="93"/>
        <v>30</v>
      </c>
      <c r="AL245" s="224">
        <v>41943</v>
      </c>
      <c r="AM245" s="163">
        <f t="shared" si="94"/>
        <v>120</v>
      </c>
      <c r="AN245" s="282"/>
      <c r="AO245" s="163">
        <f t="shared" si="85"/>
        <v>120</v>
      </c>
      <c r="AP245" s="224">
        <v>41958</v>
      </c>
      <c r="AQ245" s="224"/>
      <c r="AR245" s="224"/>
      <c r="AS245" s="224">
        <v>42094</v>
      </c>
      <c r="AT245" s="224">
        <v>42010</v>
      </c>
      <c r="AU245" s="224"/>
      <c r="AV245" s="224"/>
      <c r="AW245" s="224">
        <v>42135</v>
      </c>
      <c r="AX245" s="145"/>
      <c r="AY245" s="102">
        <f t="shared" si="83"/>
        <v>238</v>
      </c>
    </row>
    <row r="246" spans="1:51" hidden="1" x14ac:dyDescent="0.25">
      <c r="A246" s="82">
        <v>9</v>
      </c>
      <c r="B246" s="82" t="s">
        <v>55</v>
      </c>
      <c r="C246" s="82" t="s">
        <v>497</v>
      </c>
      <c r="D246" s="165"/>
      <c r="E246" s="233">
        <v>1.5</v>
      </c>
      <c r="F246" s="85">
        <v>7</v>
      </c>
      <c r="G246" s="86"/>
      <c r="H246" s="87">
        <v>42125</v>
      </c>
      <c r="I246" s="88">
        <v>41841</v>
      </c>
      <c r="J246" s="89">
        <v>121615</v>
      </c>
      <c r="K246" s="365">
        <v>65754</v>
      </c>
      <c r="L246" s="91" t="s">
        <v>508</v>
      </c>
      <c r="M246" s="91"/>
      <c r="N246" s="91" t="s">
        <v>509</v>
      </c>
      <c r="O246" s="296"/>
      <c r="P246" s="453">
        <v>40</v>
      </c>
      <c r="Q246" s="453">
        <v>1296</v>
      </c>
      <c r="R246" s="454">
        <v>37.75</v>
      </c>
      <c r="S246" s="92">
        <v>116</v>
      </c>
      <c r="T246" s="93">
        <v>3</v>
      </c>
      <c r="U246" s="94">
        <f>F246*AA246/1000</f>
        <v>1.32125</v>
      </c>
      <c r="V246" s="95" t="e">
        <f>IF((T246*#REF!/#REF!)&gt;#REF!,"too many rows!",T246*#REF!/#REF!)</f>
        <v>#REF!</v>
      </c>
      <c r="W246" s="96">
        <v>50</v>
      </c>
      <c r="X246" s="96">
        <v>50</v>
      </c>
      <c r="Y246" s="96">
        <v>5</v>
      </c>
      <c r="Z246" s="96">
        <v>1</v>
      </c>
      <c r="AA246" s="85">
        <f t="shared" si="92"/>
        <v>188.75</v>
      </c>
      <c r="AB246" s="85">
        <f t="shared" si="92"/>
        <v>37.75</v>
      </c>
      <c r="AC246" s="85"/>
      <c r="AD246" s="85"/>
      <c r="AE246" s="97">
        <f>IF(G246=0,AA246*1.15,IF(OR(G246=50%,G246=100%),AA246*1.15/G246,"check MS"))</f>
        <v>217.06249999999997</v>
      </c>
      <c r="AF246" s="104">
        <f t="shared" si="82"/>
        <v>43.412499999999994</v>
      </c>
      <c r="AG246" s="80" t="str">
        <f t="shared" si="71"/>
        <v>Check!</v>
      </c>
      <c r="AH246" s="98">
        <v>41897</v>
      </c>
      <c r="AI246" s="224">
        <f>AH246+14</f>
        <v>41911</v>
      </c>
      <c r="AJ246" s="224">
        <v>41942</v>
      </c>
      <c r="AK246" s="163">
        <f t="shared" si="93"/>
        <v>45</v>
      </c>
      <c r="AL246" s="224">
        <v>41943</v>
      </c>
      <c r="AM246" s="163">
        <f t="shared" si="94"/>
        <v>180</v>
      </c>
      <c r="AN246" s="282"/>
      <c r="AO246" s="163">
        <f t="shared" si="85"/>
        <v>180</v>
      </c>
      <c r="AP246" s="224">
        <v>41965</v>
      </c>
      <c r="AQ246" s="224"/>
      <c r="AR246" s="224"/>
      <c r="AS246" s="224">
        <v>42094</v>
      </c>
      <c r="AT246" s="224">
        <v>42024</v>
      </c>
      <c r="AU246" s="224"/>
      <c r="AV246" s="224"/>
      <c r="AW246" s="224">
        <v>42135</v>
      </c>
      <c r="AX246" s="145"/>
      <c r="AY246" s="102">
        <f t="shared" si="83"/>
        <v>238</v>
      </c>
    </row>
    <row r="247" spans="1:51" hidden="1" x14ac:dyDescent="0.25">
      <c r="A247" s="82">
        <v>9</v>
      </c>
      <c r="B247" s="82" t="s">
        <v>55</v>
      </c>
      <c r="C247" s="82" t="s">
        <v>325</v>
      </c>
      <c r="D247" s="165">
        <v>2</v>
      </c>
      <c r="E247" s="233">
        <v>4</v>
      </c>
      <c r="F247" s="85">
        <v>13</v>
      </c>
      <c r="G247" s="86"/>
      <c r="H247" s="87">
        <v>42125</v>
      </c>
      <c r="I247" s="88">
        <v>41843</v>
      </c>
      <c r="J247" s="89">
        <v>121617</v>
      </c>
      <c r="K247" s="365">
        <v>65754</v>
      </c>
      <c r="L247" s="91" t="s">
        <v>326</v>
      </c>
      <c r="M247" s="91"/>
      <c r="N247" s="91" t="s">
        <v>327</v>
      </c>
      <c r="O247" s="296"/>
      <c r="P247" s="453">
        <v>40</v>
      </c>
      <c r="Q247" s="453">
        <v>1296</v>
      </c>
      <c r="R247" s="454">
        <v>37.75</v>
      </c>
      <c r="S247" s="92">
        <v>116</v>
      </c>
      <c r="T247" s="93">
        <v>5</v>
      </c>
      <c r="U247" s="94">
        <f>F247*AA247/1000</f>
        <v>4.0895833333333327</v>
      </c>
      <c r="V247" s="95" t="e">
        <f>IF((T247*#REF!/#REF!)&gt;#REF!,"too many rows!",T247*#REF!/#REF!)</f>
        <v>#REF!</v>
      </c>
      <c r="W247" s="96">
        <v>50</v>
      </c>
      <c r="X247" s="96">
        <v>50</v>
      </c>
      <c r="Y247" s="96">
        <v>5</v>
      </c>
      <c r="Z247" s="96">
        <v>1</v>
      </c>
      <c r="AA247" s="85">
        <f t="shared" si="92"/>
        <v>314.58333333333331</v>
      </c>
      <c r="AB247" s="85">
        <f t="shared" si="92"/>
        <v>62.916666666666671</v>
      </c>
      <c r="AC247" s="85"/>
      <c r="AD247" s="85"/>
      <c r="AE247" s="97">
        <f>IF(G247=0,AA247*1.15,IF(OR(G247=50%,G247=100%),AA247*1.15/G247,"check MS"))</f>
        <v>361.77083333333326</v>
      </c>
      <c r="AF247" s="104">
        <f t="shared" si="82"/>
        <v>72.354166666666671</v>
      </c>
      <c r="AG247" s="80" t="str">
        <f t="shared" si="71"/>
        <v>Check!</v>
      </c>
      <c r="AH247" s="98">
        <v>41897</v>
      </c>
      <c r="AI247" s="224">
        <f>AH247+14</f>
        <v>41911</v>
      </c>
      <c r="AJ247" s="224">
        <v>41942</v>
      </c>
      <c r="AK247" s="163">
        <f t="shared" si="93"/>
        <v>75</v>
      </c>
      <c r="AL247" s="224">
        <v>41943</v>
      </c>
      <c r="AM247" s="163">
        <f t="shared" si="94"/>
        <v>300</v>
      </c>
      <c r="AN247" s="282"/>
      <c r="AO247" s="163">
        <f t="shared" si="85"/>
        <v>300</v>
      </c>
      <c r="AP247" s="224">
        <v>41968</v>
      </c>
      <c r="AQ247" s="224"/>
      <c r="AR247" s="224"/>
      <c r="AS247" s="224">
        <v>42094</v>
      </c>
      <c r="AT247" s="224">
        <v>42031</v>
      </c>
      <c r="AU247" s="224"/>
      <c r="AV247" s="224"/>
      <c r="AW247" s="224">
        <v>42135</v>
      </c>
      <c r="AX247" s="145"/>
      <c r="AY247" s="102">
        <f t="shared" si="83"/>
        <v>238</v>
      </c>
    </row>
    <row r="248" spans="1:51" hidden="1" x14ac:dyDescent="0.25">
      <c r="A248" s="82">
        <v>9</v>
      </c>
      <c r="B248" s="82" t="s">
        <v>55</v>
      </c>
      <c r="C248" s="82" t="s">
        <v>346</v>
      </c>
      <c r="D248" s="165">
        <v>2</v>
      </c>
      <c r="E248" s="233">
        <v>4</v>
      </c>
      <c r="F248" s="85">
        <v>8</v>
      </c>
      <c r="G248" s="86"/>
      <c r="H248" s="87">
        <v>42125</v>
      </c>
      <c r="I248" s="88">
        <v>41843</v>
      </c>
      <c r="J248" s="89">
        <v>121618</v>
      </c>
      <c r="K248" s="365">
        <v>65754</v>
      </c>
      <c r="L248" s="91" t="s">
        <v>147</v>
      </c>
      <c r="M248" s="91"/>
      <c r="N248" s="91" t="s">
        <v>347</v>
      </c>
      <c r="O248" s="296"/>
      <c r="P248" s="453">
        <v>40</v>
      </c>
      <c r="Q248" s="453">
        <v>1296</v>
      </c>
      <c r="R248" s="454">
        <v>37.75</v>
      </c>
      <c r="S248" s="92">
        <v>116</v>
      </c>
      <c r="T248" s="93">
        <v>9</v>
      </c>
      <c r="U248" s="94">
        <f t="shared" si="87"/>
        <v>4.077</v>
      </c>
      <c r="V248" s="95" t="e">
        <f>IF((T248*#REF!/#REF!)&gt;#REF!,"too many rows!",T248*#REF!/#REF!)</f>
        <v>#REF!</v>
      </c>
      <c r="W248" s="96">
        <v>50</v>
      </c>
      <c r="X248" s="96">
        <v>50</v>
      </c>
      <c r="Y248" s="96">
        <v>3</v>
      </c>
      <c r="Z248" s="96">
        <v>1</v>
      </c>
      <c r="AA248" s="85">
        <f t="shared" si="88"/>
        <v>509.625</v>
      </c>
      <c r="AB248" s="85">
        <f t="shared" si="89"/>
        <v>169.875</v>
      </c>
      <c r="AC248" s="85"/>
      <c r="AD248" s="85"/>
      <c r="AE248" s="97">
        <f t="shared" si="90"/>
        <v>586.06874999999991</v>
      </c>
      <c r="AF248" s="104">
        <f t="shared" si="82"/>
        <v>195.35624999999999</v>
      </c>
      <c r="AG248" s="80" t="str">
        <f t="shared" si="71"/>
        <v>Check!</v>
      </c>
      <c r="AH248" s="98">
        <v>41897</v>
      </c>
      <c r="AI248" s="224">
        <f t="shared" si="91"/>
        <v>41911</v>
      </c>
      <c r="AJ248" s="224">
        <v>41942</v>
      </c>
      <c r="AK248" s="163">
        <v>135</v>
      </c>
      <c r="AL248" s="224">
        <v>41943</v>
      </c>
      <c r="AM248" s="163">
        <f t="shared" si="94"/>
        <v>540</v>
      </c>
      <c r="AN248" s="282"/>
      <c r="AO248" s="163">
        <f t="shared" si="85"/>
        <v>540</v>
      </c>
      <c r="AP248" s="224">
        <v>41958</v>
      </c>
      <c r="AQ248" s="224"/>
      <c r="AR248" s="224"/>
      <c r="AS248" s="224">
        <v>42094</v>
      </c>
      <c r="AT248" s="224">
        <v>42010</v>
      </c>
      <c r="AU248" s="224"/>
      <c r="AV248" s="224"/>
      <c r="AW248" s="224">
        <v>42135</v>
      </c>
      <c r="AX248" s="145"/>
      <c r="AY248" s="102">
        <f t="shared" si="83"/>
        <v>238</v>
      </c>
    </row>
    <row r="249" spans="1:51" hidden="1" x14ac:dyDescent="0.25">
      <c r="A249" s="82">
        <v>9</v>
      </c>
      <c r="B249" s="82" t="s">
        <v>55</v>
      </c>
      <c r="C249" s="127" t="s">
        <v>320</v>
      </c>
      <c r="D249" s="165">
        <v>4</v>
      </c>
      <c r="E249" s="233">
        <v>12</v>
      </c>
      <c r="F249" s="127">
        <v>10</v>
      </c>
      <c r="G249" s="86"/>
      <c r="H249" s="87">
        <v>42125</v>
      </c>
      <c r="I249" s="151">
        <v>41774</v>
      </c>
      <c r="J249" s="89">
        <v>120920</v>
      </c>
      <c r="K249" s="364">
        <v>64755</v>
      </c>
      <c r="L249" s="134" t="s">
        <v>321</v>
      </c>
      <c r="M249" s="134"/>
      <c r="N249" s="134" t="s">
        <v>127</v>
      </c>
      <c r="O249" s="297"/>
      <c r="P249" s="453">
        <v>40</v>
      </c>
      <c r="Q249" s="453">
        <v>1296</v>
      </c>
      <c r="R249" s="454">
        <v>37.75</v>
      </c>
      <c r="S249" s="92">
        <v>116</v>
      </c>
      <c r="T249" s="93">
        <v>19</v>
      </c>
      <c r="U249" s="143">
        <f t="shared" si="87"/>
        <v>11.954166666666664</v>
      </c>
      <c r="V249" s="144" t="e">
        <f>IF((T249*#REF!/#REF!)&gt;#REF!,"too many rows!",T249*#REF!/#REF!)</f>
        <v>#REF!</v>
      </c>
      <c r="W249" s="82">
        <v>50</v>
      </c>
      <c r="X249" s="82">
        <v>50</v>
      </c>
      <c r="Y249" s="82">
        <v>5</v>
      </c>
      <c r="Z249" s="82">
        <v>1</v>
      </c>
      <c r="AA249" s="85">
        <f t="shared" si="88"/>
        <v>1195.4166666666665</v>
      </c>
      <c r="AB249" s="85">
        <f t="shared" si="89"/>
        <v>239.08333333333334</v>
      </c>
      <c r="AC249" s="85"/>
      <c r="AD249" s="85"/>
      <c r="AE249" s="115">
        <f t="shared" si="90"/>
        <v>1374.7291666666663</v>
      </c>
      <c r="AF249" s="85">
        <f t="shared" si="82"/>
        <v>274.94583333333333</v>
      </c>
      <c r="AG249" s="80" t="str">
        <f t="shared" si="71"/>
        <v>Check!</v>
      </c>
      <c r="AH249" s="98">
        <v>41897</v>
      </c>
      <c r="AI249" s="224">
        <f t="shared" si="91"/>
        <v>41911</v>
      </c>
      <c r="AJ249" s="224">
        <v>41942</v>
      </c>
      <c r="AK249" s="163">
        <f t="shared" si="93"/>
        <v>285</v>
      </c>
      <c r="AL249" s="224">
        <v>41943</v>
      </c>
      <c r="AM249" s="163">
        <f t="shared" si="94"/>
        <v>1140</v>
      </c>
      <c r="AN249" s="282"/>
      <c r="AO249" s="163">
        <f t="shared" si="85"/>
        <v>1140</v>
      </c>
      <c r="AP249" s="224">
        <v>41961</v>
      </c>
      <c r="AQ249" s="224"/>
      <c r="AR249" s="224"/>
      <c r="AS249" s="224">
        <v>42094</v>
      </c>
      <c r="AT249" s="224">
        <v>42010</v>
      </c>
      <c r="AU249" s="224"/>
      <c r="AV249" s="224"/>
      <c r="AW249" s="224">
        <v>42135</v>
      </c>
      <c r="AX249" s="145"/>
      <c r="AY249" s="102">
        <f t="shared" si="83"/>
        <v>238</v>
      </c>
    </row>
    <row r="250" spans="1:51" hidden="1" x14ac:dyDescent="0.25">
      <c r="A250" s="70">
        <v>9</v>
      </c>
      <c r="B250" s="70" t="s">
        <v>55</v>
      </c>
      <c r="C250" s="124" t="s">
        <v>550</v>
      </c>
      <c r="D250" s="125"/>
      <c r="E250" s="239">
        <v>1</v>
      </c>
      <c r="F250" s="124">
        <v>10</v>
      </c>
      <c r="G250" s="51"/>
      <c r="H250" s="170">
        <v>42248</v>
      </c>
      <c r="I250" s="156">
        <v>41964</v>
      </c>
      <c r="J250" s="157">
        <v>122168</v>
      </c>
      <c r="K250" s="357">
        <v>67185</v>
      </c>
      <c r="L250" s="140" t="s">
        <v>560</v>
      </c>
      <c r="M250" s="140"/>
      <c r="N250" s="140" t="s">
        <v>555</v>
      </c>
      <c r="O250" s="299"/>
      <c r="P250" s="419">
        <v>40</v>
      </c>
      <c r="Q250" s="419">
        <v>1296</v>
      </c>
      <c r="R250" s="420">
        <v>37.75</v>
      </c>
      <c r="S250" s="159">
        <v>121</v>
      </c>
      <c r="T250" s="107">
        <v>2</v>
      </c>
      <c r="U250" s="60">
        <f t="shared" si="87"/>
        <v>1.2583333333333333</v>
      </c>
      <c r="V250" s="61" t="e">
        <f>IF((T250*#REF!/#REF!)&gt;#REF!,"too many rows!",T250*#REF!/#REF!)</f>
        <v>#REF!</v>
      </c>
      <c r="W250" s="47">
        <v>50</v>
      </c>
      <c r="X250" s="47">
        <v>50</v>
      </c>
      <c r="Y250" s="47">
        <v>5</v>
      </c>
      <c r="Z250" s="47">
        <v>1</v>
      </c>
      <c r="AA250" s="50">
        <f t="shared" si="88"/>
        <v>125.83333333333333</v>
      </c>
      <c r="AB250" s="50">
        <f t="shared" si="89"/>
        <v>25.166666666666668</v>
      </c>
      <c r="AC250" s="50"/>
      <c r="AD250" s="50"/>
      <c r="AE250" s="79">
        <f t="shared" si="90"/>
        <v>144.70833333333331</v>
      </c>
      <c r="AF250" s="50">
        <f t="shared" si="82"/>
        <v>28.941666666666666</v>
      </c>
      <c r="AG250" s="80" t="str">
        <f t="shared" si="71"/>
        <v>Check!</v>
      </c>
      <c r="AH250" s="121">
        <v>42016</v>
      </c>
      <c r="AI250" s="231">
        <v>42033</v>
      </c>
      <c r="AJ250" s="231">
        <v>42054</v>
      </c>
      <c r="AK250" s="129">
        <v>30</v>
      </c>
      <c r="AL250" s="231">
        <v>42066</v>
      </c>
      <c r="AM250" s="129">
        <f>120-32</f>
        <v>88</v>
      </c>
      <c r="AN250" s="281"/>
      <c r="AO250" s="129">
        <f t="shared" si="85"/>
        <v>88</v>
      </c>
      <c r="AP250" s="231">
        <v>42088</v>
      </c>
      <c r="AQ250" s="455"/>
      <c r="AR250" s="455"/>
      <c r="AS250" s="231">
        <v>42200</v>
      </c>
      <c r="AT250" s="231">
        <v>42137</v>
      </c>
      <c r="AU250" s="455"/>
      <c r="AV250" s="455"/>
      <c r="AW250" s="231">
        <v>42245</v>
      </c>
      <c r="AX250" s="231">
        <v>42283</v>
      </c>
      <c r="AY250" s="68">
        <f t="shared" si="83"/>
        <v>229</v>
      </c>
    </row>
    <row r="251" spans="1:51" hidden="1" x14ac:dyDescent="0.25">
      <c r="A251" s="70">
        <v>9</v>
      </c>
      <c r="B251" s="70" t="s">
        <v>55</v>
      </c>
      <c r="C251" s="124" t="s">
        <v>551</v>
      </c>
      <c r="D251" s="125">
        <v>1</v>
      </c>
      <c r="E251" s="239">
        <v>0.4</v>
      </c>
      <c r="F251" s="124">
        <v>10</v>
      </c>
      <c r="G251" s="51"/>
      <c r="H251" s="170">
        <v>42248</v>
      </c>
      <c r="I251" s="156">
        <v>41964</v>
      </c>
      <c r="J251" s="157">
        <v>122169</v>
      </c>
      <c r="K251" s="357">
        <v>67185</v>
      </c>
      <c r="L251" s="140" t="s">
        <v>561</v>
      </c>
      <c r="M251" s="140"/>
      <c r="N251" s="140" t="s">
        <v>556</v>
      </c>
      <c r="O251" s="299"/>
      <c r="P251" s="419">
        <v>40</v>
      </c>
      <c r="Q251" s="419">
        <v>1296</v>
      </c>
      <c r="R251" s="420">
        <v>37.75</v>
      </c>
      <c r="S251" s="159">
        <v>121</v>
      </c>
      <c r="T251" s="107">
        <v>1</v>
      </c>
      <c r="U251" s="60">
        <f t="shared" ref="U251:U256" si="95">F251*AA251/1000</f>
        <v>0.62916666666666665</v>
      </c>
      <c r="V251" s="61" t="e">
        <f>IF((T251*#REF!/#REF!)&gt;#REF!,"too many rows!",T251*#REF!/#REF!)</f>
        <v>#REF!</v>
      </c>
      <c r="W251" s="47">
        <v>50</v>
      </c>
      <c r="X251" s="47">
        <v>50</v>
      </c>
      <c r="Y251" s="47">
        <v>5</v>
      </c>
      <c r="Z251" s="47">
        <v>1</v>
      </c>
      <c r="AA251" s="50">
        <f t="shared" ref="AA251:AA256" si="96">(37.75*100)/W251*Y251/($Z251+$Y251)*$T251</f>
        <v>62.916666666666664</v>
      </c>
      <c r="AB251" s="50">
        <f t="shared" ref="AB251:AB256" si="97">(37.75*100)/X251*Z251/($Z251+$Y251)*$T251</f>
        <v>12.583333333333334</v>
      </c>
      <c r="AC251" s="50"/>
      <c r="AD251" s="50"/>
      <c r="AE251" s="79">
        <f t="shared" ref="AE251:AE256" si="98">IF(G251=0,AA251*1.15,IF(OR(G251=50%,G251=100%),AA251*1.15/G251,"check MS"))</f>
        <v>72.354166666666657</v>
      </c>
      <c r="AF251" s="50">
        <f t="shared" si="82"/>
        <v>14.470833333333333</v>
      </c>
      <c r="AG251" s="80" t="str">
        <f t="shared" si="71"/>
        <v>ok</v>
      </c>
      <c r="AH251" s="121">
        <v>42016</v>
      </c>
      <c r="AI251" s="231">
        <v>42033</v>
      </c>
      <c r="AJ251" s="231">
        <v>42054</v>
      </c>
      <c r="AK251" s="129">
        <v>30</v>
      </c>
      <c r="AL251" s="231">
        <v>42066</v>
      </c>
      <c r="AM251" s="129">
        <v>39</v>
      </c>
      <c r="AN251" s="281"/>
      <c r="AO251" s="129">
        <f t="shared" si="85"/>
        <v>39</v>
      </c>
      <c r="AP251" s="231">
        <v>42088</v>
      </c>
      <c r="AQ251" s="455"/>
      <c r="AR251" s="455"/>
      <c r="AS251" s="231">
        <v>42200</v>
      </c>
      <c r="AT251" s="231">
        <v>42140</v>
      </c>
      <c r="AU251" s="455"/>
      <c r="AV251" s="455"/>
      <c r="AW251" s="231">
        <v>42191</v>
      </c>
      <c r="AX251" s="231">
        <v>42283</v>
      </c>
      <c r="AY251" s="68">
        <f t="shared" si="83"/>
        <v>175</v>
      </c>
    </row>
    <row r="252" spans="1:51" hidden="1" x14ac:dyDescent="0.25">
      <c r="A252" s="70">
        <v>9</v>
      </c>
      <c r="B252" s="70" t="s">
        <v>55</v>
      </c>
      <c r="C252" s="124" t="s">
        <v>551</v>
      </c>
      <c r="D252" s="125">
        <v>2</v>
      </c>
      <c r="E252" s="239">
        <v>0.3</v>
      </c>
      <c r="F252" s="124">
        <v>10</v>
      </c>
      <c r="G252" s="51"/>
      <c r="H252" s="170">
        <v>42248</v>
      </c>
      <c r="I252" s="156">
        <v>41964</v>
      </c>
      <c r="J252" s="157">
        <v>122169</v>
      </c>
      <c r="K252" s="357">
        <v>67185</v>
      </c>
      <c r="L252" s="140" t="s">
        <v>561</v>
      </c>
      <c r="M252" s="140"/>
      <c r="N252" s="140" t="s">
        <v>556</v>
      </c>
      <c r="O252" s="299"/>
      <c r="P252" s="419">
        <v>40</v>
      </c>
      <c r="Q252" s="419">
        <v>1296</v>
      </c>
      <c r="R252" s="420">
        <v>37.75</v>
      </c>
      <c r="S252" s="159">
        <v>121</v>
      </c>
      <c r="T252" s="107">
        <v>1</v>
      </c>
      <c r="U252" s="60">
        <f>F252*AA252/1000</f>
        <v>0.62916666666666665</v>
      </c>
      <c r="V252" s="61" t="e">
        <f>IF((T252*#REF!/#REF!)&gt;#REF!,"too many rows!",T252*#REF!/#REF!)</f>
        <v>#REF!</v>
      </c>
      <c r="W252" s="47">
        <v>50</v>
      </c>
      <c r="X252" s="47">
        <v>50</v>
      </c>
      <c r="Y252" s="47">
        <v>5</v>
      </c>
      <c r="Z252" s="47">
        <v>1</v>
      </c>
      <c r="AA252" s="50">
        <f>(37.75*100)/W252*Y252/($Z252+$Y252)*$T252</f>
        <v>62.916666666666664</v>
      </c>
      <c r="AB252" s="50">
        <f>(37.75*100)/X252*Z252/($Z252+$Y252)*$T252</f>
        <v>12.583333333333334</v>
      </c>
      <c r="AC252" s="50"/>
      <c r="AD252" s="50"/>
      <c r="AE252" s="79">
        <f>IF(G252=0,AA252*1.15,IF(OR(G252=50%,G252=100%),AA252*1.15/G252,"check MS"))</f>
        <v>72.354166666666657</v>
      </c>
      <c r="AF252" s="50">
        <f t="shared" si="82"/>
        <v>14.470833333333333</v>
      </c>
      <c r="AG252" s="80" t="str">
        <f t="shared" si="71"/>
        <v>ok</v>
      </c>
      <c r="AH252" s="121">
        <v>42016</v>
      </c>
      <c r="AI252" s="231">
        <v>42033</v>
      </c>
      <c r="AJ252" s="231">
        <v>42054</v>
      </c>
      <c r="AK252" s="129">
        <v>30</v>
      </c>
      <c r="AL252" s="231">
        <v>42066</v>
      </c>
      <c r="AM252" s="129">
        <v>39</v>
      </c>
      <c r="AN252" s="281"/>
      <c r="AO252" s="129">
        <f t="shared" si="85"/>
        <v>39</v>
      </c>
      <c r="AP252" s="231">
        <v>42088</v>
      </c>
      <c r="AQ252" s="455"/>
      <c r="AR252" s="455"/>
      <c r="AS252" s="231">
        <v>42200</v>
      </c>
      <c r="AT252" s="231">
        <f>AP252+60</f>
        <v>42148</v>
      </c>
      <c r="AU252" s="455"/>
      <c r="AV252" s="455"/>
      <c r="AW252" s="231">
        <v>42191</v>
      </c>
      <c r="AX252" s="231">
        <v>42283</v>
      </c>
      <c r="AY252" s="68">
        <f t="shared" si="83"/>
        <v>175</v>
      </c>
    </row>
    <row r="253" spans="1:51" hidden="1" x14ac:dyDescent="0.25">
      <c r="A253" s="70">
        <v>9</v>
      </c>
      <c r="B253" s="70" t="s">
        <v>55</v>
      </c>
      <c r="C253" s="124" t="s">
        <v>552</v>
      </c>
      <c r="D253" s="125"/>
      <c r="E253" s="239">
        <v>1</v>
      </c>
      <c r="F253" s="124">
        <v>12</v>
      </c>
      <c r="G253" s="51"/>
      <c r="H253" s="170">
        <v>42248</v>
      </c>
      <c r="I253" s="156">
        <v>41964</v>
      </c>
      <c r="J253" s="157">
        <v>122170</v>
      </c>
      <c r="K253" s="357">
        <v>67185</v>
      </c>
      <c r="L253" s="140" t="s">
        <v>562</v>
      </c>
      <c r="M253" s="140"/>
      <c r="N253" s="140" t="s">
        <v>557</v>
      </c>
      <c r="O253" s="299"/>
      <c r="P253" s="419">
        <v>40</v>
      </c>
      <c r="Q253" s="419">
        <v>1296</v>
      </c>
      <c r="R253" s="420">
        <v>37.75</v>
      </c>
      <c r="S253" s="159">
        <v>121</v>
      </c>
      <c r="T253" s="107">
        <v>2</v>
      </c>
      <c r="U253" s="60">
        <f t="shared" si="95"/>
        <v>1.51</v>
      </c>
      <c r="V253" s="61" t="e">
        <f>IF((T253*#REF!/#REF!)&gt;#REF!,"too many rows!",T253*#REF!/#REF!)</f>
        <v>#REF!</v>
      </c>
      <c r="W253" s="47">
        <v>50</v>
      </c>
      <c r="X253" s="47">
        <v>50</v>
      </c>
      <c r="Y253" s="47">
        <v>5</v>
      </c>
      <c r="Z253" s="47">
        <v>1</v>
      </c>
      <c r="AA253" s="50">
        <f t="shared" si="96"/>
        <v>125.83333333333333</v>
      </c>
      <c r="AB253" s="50">
        <f t="shared" si="97"/>
        <v>25.166666666666668</v>
      </c>
      <c r="AC253" s="50"/>
      <c r="AD253" s="50"/>
      <c r="AE253" s="79">
        <f t="shared" si="98"/>
        <v>144.70833333333331</v>
      </c>
      <c r="AF253" s="50">
        <f t="shared" si="82"/>
        <v>28.941666666666666</v>
      </c>
      <c r="AG253" s="80" t="str">
        <f t="shared" si="71"/>
        <v>Check!</v>
      </c>
      <c r="AH253" s="121">
        <v>42016</v>
      </c>
      <c r="AI253" s="231">
        <v>42033</v>
      </c>
      <c r="AJ253" s="231">
        <v>42054</v>
      </c>
      <c r="AK253" s="129">
        <v>30</v>
      </c>
      <c r="AL253" s="231">
        <v>42066</v>
      </c>
      <c r="AM253" s="129">
        <f>120-12</f>
        <v>108</v>
      </c>
      <c r="AN253" s="281"/>
      <c r="AO253" s="129">
        <f t="shared" si="85"/>
        <v>108</v>
      </c>
      <c r="AP253" s="231">
        <v>42088</v>
      </c>
      <c r="AQ253" s="455"/>
      <c r="AR253" s="455"/>
      <c r="AS253" s="231">
        <v>42200</v>
      </c>
      <c r="AT253" s="231">
        <v>42145</v>
      </c>
      <c r="AU253" s="455"/>
      <c r="AV253" s="455"/>
      <c r="AW253" s="231">
        <v>42265</v>
      </c>
      <c r="AX253" s="231">
        <v>42283</v>
      </c>
      <c r="AY253" s="68">
        <f t="shared" si="83"/>
        <v>249</v>
      </c>
    </row>
    <row r="254" spans="1:51" hidden="1" x14ac:dyDescent="0.25">
      <c r="A254" s="70">
        <v>9</v>
      </c>
      <c r="B254" s="70" t="s">
        <v>55</v>
      </c>
      <c r="C254" s="124" t="s">
        <v>553</v>
      </c>
      <c r="D254" s="125"/>
      <c r="E254" s="239">
        <v>1</v>
      </c>
      <c r="F254" s="124">
        <v>7</v>
      </c>
      <c r="G254" s="51"/>
      <c r="H254" s="170">
        <v>42248</v>
      </c>
      <c r="I254" s="156">
        <v>41964</v>
      </c>
      <c r="J254" s="157">
        <v>122482</v>
      </c>
      <c r="K254" s="357">
        <v>67468</v>
      </c>
      <c r="L254" s="140" t="s">
        <v>563</v>
      </c>
      <c r="M254" s="140"/>
      <c r="N254" s="140" t="s">
        <v>558</v>
      </c>
      <c r="O254" s="299"/>
      <c r="P254" s="419">
        <v>40</v>
      </c>
      <c r="Q254" s="419">
        <v>1296</v>
      </c>
      <c r="R254" s="420">
        <v>37.75</v>
      </c>
      <c r="S254" s="159">
        <v>121</v>
      </c>
      <c r="T254" s="107">
        <v>2</v>
      </c>
      <c r="U254" s="60">
        <f t="shared" si="95"/>
        <v>0.88083333333333325</v>
      </c>
      <c r="V254" s="61" t="e">
        <f>IF((T254*#REF!/#REF!)&gt;#REF!,"too many rows!",T254*#REF!/#REF!)</f>
        <v>#REF!</v>
      </c>
      <c r="W254" s="47">
        <v>50</v>
      </c>
      <c r="X254" s="47">
        <v>50</v>
      </c>
      <c r="Y254" s="47">
        <v>5</v>
      </c>
      <c r="Z254" s="47">
        <v>1</v>
      </c>
      <c r="AA254" s="50">
        <f t="shared" si="96"/>
        <v>125.83333333333333</v>
      </c>
      <c r="AB254" s="50">
        <f t="shared" si="97"/>
        <v>25.166666666666668</v>
      </c>
      <c r="AC254" s="50"/>
      <c r="AD254" s="50"/>
      <c r="AE254" s="79">
        <f t="shared" si="98"/>
        <v>144.70833333333331</v>
      </c>
      <c r="AF254" s="50">
        <f t="shared" si="82"/>
        <v>28.941666666666666</v>
      </c>
      <c r="AG254" s="80" t="str">
        <f t="shared" si="71"/>
        <v>Check!</v>
      </c>
      <c r="AH254" s="121">
        <v>42016</v>
      </c>
      <c r="AI254" s="231">
        <v>42033</v>
      </c>
      <c r="AJ254" s="231">
        <v>42054</v>
      </c>
      <c r="AK254" s="129">
        <v>30</v>
      </c>
      <c r="AL254" s="231">
        <v>42066</v>
      </c>
      <c r="AM254" s="129">
        <f>120-1</f>
        <v>119</v>
      </c>
      <c r="AN254" s="281"/>
      <c r="AO254" s="129">
        <f t="shared" si="85"/>
        <v>119</v>
      </c>
      <c r="AP254" s="231">
        <v>42088</v>
      </c>
      <c r="AQ254" s="455"/>
      <c r="AR254" s="455"/>
      <c r="AS254" s="231">
        <v>42200</v>
      </c>
      <c r="AT254" s="231">
        <v>42140</v>
      </c>
      <c r="AU254" s="455"/>
      <c r="AV254" s="455"/>
      <c r="AW254" s="231">
        <v>42265</v>
      </c>
      <c r="AX254" s="231">
        <v>42283</v>
      </c>
      <c r="AY254" s="68">
        <f t="shared" si="83"/>
        <v>249</v>
      </c>
    </row>
    <row r="255" spans="1:51" hidden="1" x14ac:dyDescent="0.25">
      <c r="A255" s="70">
        <v>9</v>
      </c>
      <c r="B255" s="70" t="s">
        <v>55</v>
      </c>
      <c r="C255" s="124" t="s">
        <v>554</v>
      </c>
      <c r="D255" s="125"/>
      <c r="E255" s="239">
        <v>1</v>
      </c>
      <c r="F255" s="124">
        <v>7</v>
      </c>
      <c r="G255" s="51"/>
      <c r="H255" s="170">
        <v>42248</v>
      </c>
      <c r="I255" s="156">
        <v>41964</v>
      </c>
      <c r="J255" s="157">
        <v>122483</v>
      </c>
      <c r="K255" s="357">
        <v>67468</v>
      </c>
      <c r="L255" s="140" t="s">
        <v>564</v>
      </c>
      <c r="M255" s="140"/>
      <c r="N255" s="140" t="s">
        <v>559</v>
      </c>
      <c r="O255" s="299"/>
      <c r="P255" s="419">
        <v>40</v>
      </c>
      <c r="Q255" s="419">
        <v>1296</v>
      </c>
      <c r="R255" s="420">
        <v>37.75</v>
      </c>
      <c r="S255" s="159">
        <v>121</v>
      </c>
      <c r="T255" s="107">
        <v>2</v>
      </c>
      <c r="U255" s="60">
        <f t="shared" si="95"/>
        <v>0.88083333333333325</v>
      </c>
      <c r="V255" s="61" t="e">
        <f>IF((T255*#REF!/#REF!)&gt;#REF!,"too many rows!",T255*#REF!/#REF!)</f>
        <v>#REF!</v>
      </c>
      <c r="W255" s="47">
        <v>50</v>
      </c>
      <c r="X255" s="47">
        <v>50</v>
      </c>
      <c r="Y255" s="47">
        <v>5</v>
      </c>
      <c r="Z255" s="47">
        <v>1</v>
      </c>
      <c r="AA255" s="50">
        <f t="shared" si="96"/>
        <v>125.83333333333333</v>
      </c>
      <c r="AB255" s="50">
        <f t="shared" si="97"/>
        <v>25.166666666666668</v>
      </c>
      <c r="AC255" s="50"/>
      <c r="AD255" s="50"/>
      <c r="AE255" s="79">
        <f t="shared" si="98"/>
        <v>144.70833333333331</v>
      </c>
      <c r="AF255" s="50">
        <f t="shared" si="82"/>
        <v>28.941666666666666</v>
      </c>
      <c r="AG255" s="80" t="str">
        <f t="shared" si="71"/>
        <v>Check!</v>
      </c>
      <c r="AH255" s="121">
        <v>42016</v>
      </c>
      <c r="AI255" s="231">
        <v>42033</v>
      </c>
      <c r="AJ255" s="231">
        <v>42054</v>
      </c>
      <c r="AK255" s="129">
        <v>30</v>
      </c>
      <c r="AL255" s="231">
        <v>42066</v>
      </c>
      <c r="AM255" s="129">
        <v>120</v>
      </c>
      <c r="AN255" s="281"/>
      <c r="AO255" s="129">
        <f t="shared" si="85"/>
        <v>120</v>
      </c>
      <c r="AP255" s="231">
        <v>42088</v>
      </c>
      <c r="AQ255" s="455"/>
      <c r="AR255" s="455"/>
      <c r="AS255" s="231">
        <v>42200</v>
      </c>
      <c r="AT255" s="231">
        <v>42140</v>
      </c>
      <c r="AU255" s="455"/>
      <c r="AV255" s="455"/>
      <c r="AW255" s="231">
        <v>42261</v>
      </c>
      <c r="AX255" s="231">
        <v>42283</v>
      </c>
      <c r="AY255" s="68">
        <f t="shared" si="83"/>
        <v>245</v>
      </c>
    </row>
    <row r="256" spans="1:51" hidden="1" x14ac:dyDescent="0.25">
      <c r="A256" s="70">
        <v>9</v>
      </c>
      <c r="B256" s="70" t="s">
        <v>55</v>
      </c>
      <c r="C256" s="124" t="s">
        <v>320</v>
      </c>
      <c r="D256" s="125">
        <v>-1</v>
      </c>
      <c r="E256" s="239">
        <v>15</v>
      </c>
      <c r="F256" s="124">
        <v>8</v>
      </c>
      <c r="G256" s="51"/>
      <c r="H256" s="170">
        <v>42248</v>
      </c>
      <c r="I256" s="156">
        <v>41964</v>
      </c>
      <c r="J256" s="157">
        <v>122171</v>
      </c>
      <c r="K256" s="357">
        <v>67185</v>
      </c>
      <c r="L256" s="140" t="s">
        <v>321</v>
      </c>
      <c r="M256" s="140"/>
      <c r="N256" s="140" t="s">
        <v>127</v>
      </c>
      <c r="O256" s="299"/>
      <c r="P256" s="419">
        <v>40</v>
      </c>
      <c r="Q256" s="419">
        <v>1296</v>
      </c>
      <c r="R256" s="420">
        <v>37.75</v>
      </c>
      <c r="S256" s="159">
        <v>121</v>
      </c>
      <c r="T256" s="107">
        <v>30</v>
      </c>
      <c r="U256" s="60">
        <f t="shared" si="95"/>
        <v>15.1</v>
      </c>
      <c r="V256" s="61" t="e">
        <f>IF((T256*#REF!/#REF!)&gt;#REF!,"too many rows!",T256*#REF!/#REF!)</f>
        <v>#REF!</v>
      </c>
      <c r="W256" s="47">
        <v>50</v>
      </c>
      <c r="X256" s="47">
        <v>50</v>
      </c>
      <c r="Y256" s="47">
        <v>5</v>
      </c>
      <c r="Z256" s="47">
        <v>1</v>
      </c>
      <c r="AA256" s="50">
        <f t="shared" si="96"/>
        <v>1887.5</v>
      </c>
      <c r="AB256" s="50">
        <f t="shared" si="97"/>
        <v>377.5</v>
      </c>
      <c r="AC256" s="50"/>
      <c r="AD256" s="50"/>
      <c r="AE256" s="79">
        <f t="shared" si="98"/>
        <v>2170.625</v>
      </c>
      <c r="AF256" s="50">
        <f t="shared" si="82"/>
        <v>434.12499999999994</v>
      </c>
      <c r="AG256" s="80" t="str">
        <f t="shared" si="71"/>
        <v>Check!</v>
      </c>
      <c r="AH256" s="121">
        <v>42016</v>
      </c>
      <c r="AI256" s="231">
        <v>42033</v>
      </c>
      <c r="AJ256" s="231">
        <v>42054</v>
      </c>
      <c r="AK256" s="129">
        <v>450</v>
      </c>
      <c r="AL256" s="231">
        <v>42066</v>
      </c>
      <c r="AM256" s="129">
        <v>1800</v>
      </c>
      <c r="AN256" s="281"/>
      <c r="AO256" s="129">
        <f t="shared" si="85"/>
        <v>1800</v>
      </c>
      <c r="AP256" s="231">
        <v>42084</v>
      </c>
      <c r="AQ256" s="455"/>
      <c r="AR256" s="455"/>
      <c r="AS256" s="231">
        <v>42205</v>
      </c>
      <c r="AT256" s="231">
        <v>42128</v>
      </c>
      <c r="AU256" s="455"/>
      <c r="AV256" s="455"/>
      <c r="AW256" s="231">
        <f>AS256+60</f>
        <v>42265</v>
      </c>
      <c r="AX256" s="231">
        <v>42283</v>
      </c>
      <c r="AY256" s="68">
        <f t="shared" ref="AY256:AY287" si="99">AW256-AH256</f>
        <v>249</v>
      </c>
    </row>
    <row r="257" spans="1:51" hidden="1" x14ac:dyDescent="0.25">
      <c r="A257" s="148">
        <v>9</v>
      </c>
      <c r="B257" s="148" t="s">
        <v>47</v>
      </c>
      <c r="C257" s="148" t="s">
        <v>73</v>
      </c>
      <c r="D257" s="165">
        <v>-1</v>
      </c>
      <c r="E257" s="233">
        <v>19</v>
      </c>
      <c r="F257" s="127">
        <v>13</v>
      </c>
      <c r="G257" s="86"/>
      <c r="H257" s="87">
        <v>42309</v>
      </c>
      <c r="I257" s="149">
        <v>41950</v>
      </c>
      <c r="J257" s="138">
        <v>122343</v>
      </c>
      <c r="K257" s="364">
        <v>67185</v>
      </c>
      <c r="L257" s="150" t="s">
        <v>74</v>
      </c>
      <c r="M257" s="150"/>
      <c r="N257" s="241" t="s">
        <v>75</v>
      </c>
      <c r="O257" s="303"/>
      <c r="P257" s="453">
        <v>60</v>
      </c>
      <c r="Q257" s="453">
        <v>1944</v>
      </c>
      <c r="R257" s="454">
        <v>37.75</v>
      </c>
      <c r="S257" s="162">
        <v>122</v>
      </c>
      <c r="T257" s="93">
        <v>22</v>
      </c>
      <c r="U257" s="143">
        <f t="shared" ref="U257:U269" si="100">F257*AA257/1000</f>
        <v>17.994166666666665</v>
      </c>
      <c r="V257" s="144" t="e">
        <f>IF((T257*#REF!/#REF!)&gt;#REF!,"too many rows!",T257*#REF!/#REF!)</f>
        <v>#REF!</v>
      </c>
      <c r="W257" s="82">
        <v>50</v>
      </c>
      <c r="X257" s="82">
        <v>50</v>
      </c>
      <c r="Y257" s="82">
        <v>5</v>
      </c>
      <c r="Z257" s="82">
        <v>1</v>
      </c>
      <c r="AA257" s="85">
        <f t="shared" ref="AA257:AA269" si="101">(37.75*100)/W257*Y257/($Z257+$Y257)*$T257</f>
        <v>1384.1666666666665</v>
      </c>
      <c r="AB257" s="85">
        <f t="shared" ref="AB257:AB269" si="102">(37.75*100)/X257*Z257/($Z257+$Y257)*$T257</f>
        <v>276.83333333333337</v>
      </c>
      <c r="AC257" s="85"/>
      <c r="AD257" s="85"/>
      <c r="AE257" s="115">
        <f t="shared" ref="AE257:AE269" si="103">IF(G257=0,AA257*1.15,IF(OR(G257=50%,G257=100%),AA257*1.15/G257,"check MS"))</f>
        <v>1591.7916666666663</v>
      </c>
      <c r="AF257" s="85">
        <f t="shared" si="82"/>
        <v>318.35833333333335</v>
      </c>
      <c r="AG257" s="80" t="str">
        <f t="shared" si="71"/>
        <v>ok</v>
      </c>
      <c r="AH257" s="98">
        <v>42052</v>
      </c>
      <c r="AI257" s="224">
        <v>42062</v>
      </c>
      <c r="AJ257" s="224">
        <v>42115</v>
      </c>
      <c r="AK257" s="163">
        <v>329</v>
      </c>
      <c r="AL257" s="224">
        <v>42116</v>
      </c>
      <c r="AM257" s="163">
        <v>1320</v>
      </c>
      <c r="AN257" s="282"/>
      <c r="AO257" s="163">
        <f t="shared" si="85"/>
        <v>1320</v>
      </c>
      <c r="AP257" s="224">
        <v>42139</v>
      </c>
      <c r="AQ257" s="224"/>
      <c r="AR257" s="224"/>
      <c r="AS257" s="224">
        <v>42222</v>
      </c>
      <c r="AT257" s="224">
        <v>42215</v>
      </c>
      <c r="AU257" s="224"/>
      <c r="AV257" s="224"/>
      <c r="AW257" s="224">
        <v>42285</v>
      </c>
      <c r="AX257" s="145"/>
      <c r="AY257" s="102">
        <f t="shared" si="99"/>
        <v>233</v>
      </c>
    </row>
    <row r="258" spans="1:51" hidden="1" x14ac:dyDescent="0.25">
      <c r="A258" s="148">
        <v>9</v>
      </c>
      <c r="B258" s="154" t="s">
        <v>47</v>
      </c>
      <c r="C258" s="127" t="s">
        <v>76</v>
      </c>
      <c r="D258" s="168">
        <v>-1</v>
      </c>
      <c r="E258" s="233">
        <v>22</v>
      </c>
      <c r="F258" s="127">
        <v>18</v>
      </c>
      <c r="G258" s="86">
        <v>0.5</v>
      </c>
      <c r="H258" s="87">
        <v>42309</v>
      </c>
      <c r="I258" s="149">
        <v>41950</v>
      </c>
      <c r="J258" s="138">
        <v>122344</v>
      </c>
      <c r="K258" s="364">
        <v>66495</v>
      </c>
      <c r="L258" s="134" t="s">
        <v>77</v>
      </c>
      <c r="M258" s="134"/>
      <c r="N258" s="134" t="s">
        <v>78</v>
      </c>
      <c r="O258" s="297"/>
      <c r="P258" s="453">
        <v>60</v>
      </c>
      <c r="Q258" s="453">
        <v>1944</v>
      </c>
      <c r="R258" s="454">
        <v>37.75</v>
      </c>
      <c r="S258" s="162">
        <v>122</v>
      </c>
      <c r="T258" s="93">
        <v>18</v>
      </c>
      <c r="U258" s="143">
        <f t="shared" si="100"/>
        <v>20.385000000000002</v>
      </c>
      <c r="V258" s="144" t="e">
        <f>IF((T258*#REF!/#REF!)&gt;#REF!,"too many rows!",T258*#REF!/#REF!)</f>
        <v>#REF!</v>
      </c>
      <c r="W258" s="82">
        <v>50</v>
      </c>
      <c r="X258" s="82">
        <v>50</v>
      </c>
      <c r="Y258" s="82">
        <v>5</v>
      </c>
      <c r="Z258" s="82">
        <v>1</v>
      </c>
      <c r="AA258" s="85">
        <f t="shared" si="101"/>
        <v>1132.5</v>
      </c>
      <c r="AB258" s="85">
        <f t="shared" si="102"/>
        <v>226.5</v>
      </c>
      <c r="AC258" s="85"/>
      <c r="AD258" s="85"/>
      <c r="AE258" s="115">
        <f t="shared" si="103"/>
        <v>2604.75</v>
      </c>
      <c r="AF258" s="85">
        <f t="shared" si="82"/>
        <v>260.47499999999997</v>
      </c>
      <c r="AG258" s="80" t="str">
        <f t="shared" si="71"/>
        <v>ok</v>
      </c>
      <c r="AH258" s="98">
        <v>42052</v>
      </c>
      <c r="AI258" s="224">
        <v>42062</v>
      </c>
      <c r="AJ258" s="224">
        <v>42115</v>
      </c>
      <c r="AK258" s="163">
        <v>270</v>
      </c>
      <c r="AL258" s="224">
        <v>42116</v>
      </c>
      <c r="AM258" s="163">
        <v>1075</v>
      </c>
      <c r="AN258" s="282"/>
      <c r="AO258" s="163">
        <f t="shared" si="85"/>
        <v>1075</v>
      </c>
      <c r="AP258" s="224">
        <v>42143</v>
      </c>
      <c r="AQ258" s="224"/>
      <c r="AR258" s="224"/>
      <c r="AS258" s="224">
        <v>42222</v>
      </c>
      <c r="AT258" s="224">
        <v>42216</v>
      </c>
      <c r="AU258" s="224"/>
      <c r="AV258" s="224"/>
      <c r="AW258" s="224">
        <v>42284</v>
      </c>
      <c r="AX258" s="145"/>
      <c r="AY258" s="102">
        <f t="shared" si="99"/>
        <v>232</v>
      </c>
    </row>
    <row r="259" spans="1:51" hidden="1" x14ac:dyDescent="0.25">
      <c r="A259" s="148">
        <v>9</v>
      </c>
      <c r="B259" s="148" t="s">
        <v>47</v>
      </c>
      <c r="C259" s="148" t="s">
        <v>467</v>
      </c>
      <c r="D259" s="168">
        <v>-3</v>
      </c>
      <c r="E259" s="233">
        <v>11</v>
      </c>
      <c r="F259" s="127">
        <v>13</v>
      </c>
      <c r="G259" s="86"/>
      <c r="H259" s="87">
        <v>42309</v>
      </c>
      <c r="I259" s="149">
        <v>41950</v>
      </c>
      <c r="J259" s="138">
        <v>122341</v>
      </c>
      <c r="K259" s="364" t="s">
        <v>986</v>
      </c>
      <c r="L259" s="150" t="s">
        <v>340</v>
      </c>
      <c r="M259" s="150"/>
      <c r="N259" s="150" t="s">
        <v>341</v>
      </c>
      <c r="O259" s="301"/>
      <c r="P259" s="453">
        <v>60</v>
      </c>
      <c r="Q259" s="453">
        <v>1944</v>
      </c>
      <c r="R259" s="454">
        <v>37.75</v>
      </c>
      <c r="S259" s="162">
        <v>122</v>
      </c>
      <c r="T259" s="93">
        <v>12</v>
      </c>
      <c r="U259" s="143">
        <f t="shared" si="100"/>
        <v>9.8149999999999995</v>
      </c>
      <c r="V259" s="144" t="e">
        <f>IF((T259*#REF!/#REF!)&gt;#REF!,"too many rows!",T259*#REF!/#REF!)</f>
        <v>#REF!</v>
      </c>
      <c r="W259" s="82">
        <v>50</v>
      </c>
      <c r="X259" s="82">
        <v>50</v>
      </c>
      <c r="Y259" s="82">
        <v>5</v>
      </c>
      <c r="Z259" s="82">
        <v>1</v>
      </c>
      <c r="AA259" s="85">
        <f t="shared" si="101"/>
        <v>755</v>
      </c>
      <c r="AB259" s="85">
        <f t="shared" si="102"/>
        <v>151</v>
      </c>
      <c r="AC259" s="85"/>
      <c r="AD259" s="85"/>
      <c r="AE259" s="115">
        <f t="shared" si="103"/>
        <v>868.24999999999989</v>
      </c>
      <c r="AF259" s="85">
        <f t="shared" si="82"/>
        <v>173.64999999999998</v>
      </c>
      <c r="AG259" s="80" t="str">
        <f t="shared" si="71"/>
        <v>ok</v>
      </c>
      <c r="AH259" s="98">
        <v>42052</v>
      </c>
      <c r="AI259" s="224">
        <v>42062</v>
      </c>
      <c r="AJ259" s="224">
        <v>42115</v>
      </c>
      <c r="AK259" s="163">
        <v>180</v>
      </c>
      <c r="AL259" s="224">
        <v>42116</v>
      </c>
      <c r="AM259" s="163">
        <v>719</v>
      </c>
      <c r="AN259" s="282"/>
      <c r="AO259" s="163">
        <f t="shared" si="85"/>
        <v>719</v>
      </c>
      <c r="AP259" s="224">
        <v>42139</v>
      </c>
      <c r="AQ259" s="224"/>
      <c r="AR259" s="224"/>
      <c r="AS259" s="224">
        <v>42222</v>
      </c>
      <c r="AT259" s="224">
        <v>42216</v>
      </c>
      <c r="AU259" s="224"/>
      <c r="AV259" s="224"/>
      <c r="AW259" s="224">
        <v>42291</v>
      </c>
      <c r="AX259" s="145"/>
      <c r="AY259" s="102">
        <f t="shared" si="99"/>
        <v>239</v>
      </c>
    </row>
    <row r="260" spans="1:51" hidden="1" x14ac:dyDescent="0.25">
      <c r="A260" s="148">
        <v>9</v>
      </c>
      <c r="B260" s="148" t="s">
        <v>47</v>
      </c>
      <c r="C260" s="148" t="s">
        <v>522</v>
      </c>
      <c r="D260" s="168">
        <v>-1</v>
      </c>
      <c r="E260" s="233">
        <v>4</v>
      </c>
      <c r="F260" s="127">
        <v>8</v>
      </c>
      <c r="G260" s="86"/>
      <c r="H260" s="87">
        <v>42309</v>
      </c>
      <c r="I260" s="149">
        <v>41950</v>
      </c>
      <c r="J260" s="138">
        <v>122340</v>
      </c>
      <c r="K260" s="364">
        <v>67292</v>
      </c>
      <c r="L260" s="150" t="s">
        <v>528</v>
      </c>
      <c r="M260" s="150"/>
      <c r="N260" s="150" t="s">
        <v>529</v>
      </c>
      <c r="O260" s="301"/>
      <c r="P260" s="453">
        <v>60</v>
      </c>
      <c r="Q260" s="453">
        <v>1944</v>
      </c>
      <c r="R260" s="454">
        <v>37.75</v>
      </c>
      <c r="S260" s="162">
        <v>122</v>
      </c>
      <c r="T260" s="93">
        <v>8</v>
      </c>
      <c r="U260" s="143">
        <f t="shared" si="100"/>
        <v>4.0266666666666664</v>
      </c>
      <c r="V260" s="144" t="e">
        <f>IF((T260*#REF!/#REF!)&gt;#REF!,"too many rows!",T260*#REF!/#REF!)</f>
        <v>#REF!</v>
      </c>
      <c r="W260" s="82">
        <v>50</v>
      </c>
      <c r="X260" s="82">
        <v>50</v>
      </c>
      <c r="Y260" s="82">
        <v>5</v>
      </c>
      <c r="Z260" s="82">
        <v>1</v>
      </c>
      <c r="AA260" s="85">
        <f t="shared" si="101"/>
        <v>503.33333333333331</v>
      </c>
      <c r="AB260" s="85">
        <f t="shared" si="102"/>
        <v>100.66666666666667</v>
      </c>
      <c r="AC260" s="85"/>
      <c r="AD260" s="85"/>
      <c r="AE260" s="115">
        <f t="shared" si="103"/>
        <v>578.83333333333326</v>
      </c>
      <c r="AF260" s="85">
        <f t="shared" si="82"/>
        <v>115.76666666666667</v>
      </c>
      <c r="AG260" s="80" t="str">
        <f t="shared" si="71"/>
        <v>ok</v>
      </c>
      <c r="AH260" s="98">
        <v>42052</v>
      </c>
      <c r="AI260" s="224">
        <v>42062</v>
      </c>
      <c r="AJ260" s="224">
        <v>42115</v>
      </c>
      <c r="AK260" s="163">
        <v>120</v>
      </c>
      <c r="AL260" s="224">
        <v>42116</v>
      </c>
      <c r="AM260" s="163">
        <v>480</v>
      </c>
      <c r="AN260" s="282"/>
      <c r="AO260" s="163">
        <f t="shared" si="85"/>
        <v>480</v>
      </c>
      <c r="AP260" s="224">
        <v>42143</v>
      </c>
      <c r="AQ260" s="224"/>
      <c r="AR260" s="224"/>
      <c r="AS260" s="224">
        <v>42222</v>
      </c>
      <c r="AT260" s="224">
        <v>42216</v>
      </c>
      <c r="AU260" s="224"/>
      <c r="AV260" s="224"/>
      <c r="AW260" s="224">
        <v>42292</v>
      </c>
      <c r="AX260" s="145"/>
      <c r="AY260" s="102">
        <f t="shared" si="99"/>
        <v>240</v>
      </c>
    </row>
    <row r="261" spans="1:51" hidden="1" x14ac:dyDescent="0.25">
      <c r="A261" s="70">
        <v>9</v>
      </c>
      <c r="B261" s="70" t="s">
        <v>47</v>
      </c>
      <c r="C261" s="70" t="s">
        <v>467</v>
      </c>
      <c r="D261" s="70">
        <v>-1</v>
      </c>
      <c r="E261" s="234">
        <v>25</v>
      </c>
      <c r="F261" s="50">
        <v>16</v>
      </c>
      <c r="G261" s="51"/>
      <c r="H261" s="235">
        <v>42339</v>
      </c>
      <c r="I261" s="156">
        <v>42031</v>
      </c>
      <c r="J261" s="157">
        <v>123036</v>
      </c>
      <c r="K261" s="357">
        <v>68417</v>
      </c>
      <c r="L261" s="158" t="s">
        <v>340</v>
      </c>
      <c r="M261" s="158"/>
      <c r="N261" s="158" t="s">
        <v>341</v>
      </c>
      <c r="O261" s="302"/>
      <c r="P261" s="419">
        <v>60</v>
      </c>
      <c r="Q261" s="419">
        <v>1944</v>
      </c>
      <c r="R261" s="420">
        <v>37.75</v>
      </c>
      <c r="S261" s="159">
        <v>123</v>
      </c>
      <c r="T261" s="107">
        <v>24</v>
      </c>
      <c r="U261" s="60">
        <f t="shared" si="100"/>
        <v>24.16</v>
      </c>
      <c r="V261" s="61" t="e">
        <f>IF((T261*#REF!/#REF!)&gt;#REF!,"too many rows!",T261*#REF!/#REF!)</f>
        <v>#REF!</v>
      </c>
      <c r="W261" s="47">
        <v>50</v>
      </c>
      <c r="X261" s="47">
        <v>50</v>
      </c>
      <c r="Y261" s="47">
        <v>5</v>
      </c>
      <c r="Z261" s="47">
        <v>1</v>
      </c>
      <c r="AA261" s="50">
        <f t="shared" si="101"/>
        <v>1510</v>
      </c>
      <c r="AB261" s="50">
        <f t="shared" si="102"/>
        <v>302</v>
      </c>
      <c r="AC261" s="50"/>
      <c r="AD261" s="50"/>
      <c r="AE261" s="79">
        <f t="shared" si="103"/>
        <v>1736.4999999999998</v>
      </c>
      <c r="AF261" s="50">
        <f t="shared" si="82"/>
        <v>347.29999999999995</v>
      </c>
      <c r="AG261" s="80" t="str">
        <f t="shared" si="71"/>
        <v>Check!</v>
      </c>
      <c r="AH261" s="259">
        <v>42164</v>
      </c>
      <c r="AI261" s="231">
        <f>AH261+14</f>
        <v>42178</v>
      </c>
      <c r="AJ261" s="231">
        <v>42207</v>
      </c>
      <c r="AK261" s="129">
        <f>T261*15</f>
        <v>360</v>
      </c>
      <c r="AL261" s="231">
        <v>42212</v>
      </c>
      <c r="AM261" s="129">
        <f>1440-19</f>
        <v>1421</v>
      </c>
      <c r="AN261" s="281">
        <v>13</v>
      </c>
      <c r="AO261" s="129">
        <f t="shared" si="85"/>
        <v>1408</v>
      </c>
      <c r="AP261" s="231">
        <v>42243</v>
      </c>
      <c r="AQ261" s="455"/>
      <c r="AR261" s="455"/>
      <c r="AS261" s="231">
        <v>42320</v>
      </c>
      <c r="AT261" s="231">
        <v>42319</v>
      </c>
      <c r="AU261" s="455"/>
      <c r="AV261" s="455"/>
      <c r="AW261" s="231">
        <v>42396</v>
      </c>
      <c r="AX261" s="67"/>
      <c r="AY261" s="68">
        <f t="shared" si="99"/>
        <v>232</v>
      </c>
    </row>
    <row r="262" spans="1:51" hidden="1" x14ac:dyDescent="0.25">
      <c r="A262" s="70">
        <v>9</v>
      </c>
      <c r="B262" s="70" t="s">
        <v>47</v>
      </c>
      <c r="C262" s="70" t="s">
        <v>73</v>
      </c>
      <c r="D262" s="70">
        <v>-2</v>
      </c>
      <c r="E262" s="234">
        <v>33</v>
      </c>
      <c r="F262" s="50">
        <v>13</v>
      </c>
      <c r="G262" s="51"/>
      <c r="H262" s="235">
        <v>42339</v>
      </c>
      <c r="I262" s="156">
        <v>42031</v>
      </c>
      <c r="J262" s="157">
        <v>123038</v>
      </c>
      <c r="K262" s="357">
        <v>68417</v>
      </c>
      <c r="L262" s="158" t="s">
        <v>74</v>
      </c>
      <c r="M262" s="158"/>
      <c r="N262" s="158" t="s">
        <v>75</v>
      </c>
      <c r="O262" s="302"/>
      <c r="P262" s="419">
        <v>60</v>
      </c>
      <c r="Q262" s="419">
        <v>1944</v>
      </c>
      <c r="R262" s="420">
        <v>37.75</v>
      </c>
      <c r="S262" s="159">
        <v>123</v>
      </c>
      <c r="T262" s="107">
        <v>26</v>
      </c>
      <c r="U262" s="60">
        <f t="shared" si="100"/>
        <v>21.265833333333333</v>
      </c>
      <c r="V262" s="61" t="e">
        <f>IF((T262*#REF!/#REF!)&gt;#REF!,"too many rows!",T262*#REF!/#REF!)</f>
        <v>#REF!</v>
      </c>
      <c r="W262" s="47">
        <v>50</v>
      </c>
      <c r="X262" s="47">
        <v>50</v>
      </c>
      <c r="Y262" s="47">
        <v>5</v>
      </c>
      <c r="Z262" s="47">
        <v>1</v>
      </c>
      <c r="AA262" s="50">
        <f t="shared" si="101"/>
        <v>1635.8333333333333</v>
      </c>
      <c r="AB262" s="50">
        <f t="shared" si="102"/>
        <v>327.16666666666669</v>
      </c>
      <c r="AC262" s="50"/>
      <c r="AD262" s="50"/>
      <c r="AE262" s="79">
        <f t="shared" si="103"/>
        <v>1881.208333333333</v>
      </c>
      <c r="AF262" s="50">
        <f t="shared" si="82"/>
        <v>376.24166666666667</v>
      </c>
      <c r="AG262" s="80" t="str">
        <f t="shared" ref="AG262:AG325" si="104">IF((AW262+7)&gt;H262,"Check!","ok")</f>
        <v>Check!</v>
      </c>
      <c r="AH262" s="259">
        <v>42164</v>
      </c>
      <c r="AI262" s="231">
        <f>AH262+14</f>
        <v>42178</v>
      </c>
      <c r="AJ262" s="231">
        <v>42207</v>
      </c>
      <c r="AK262" s="129">
        <f>T262*15</f>
        <v>390</v>
      </c>
      <c r="AL262" s="231">
        <v>42212</v>
      </c>
      <c r="AM262" s="129">
        <f>1560-8</f>
        <v>1552</v>
      </c>
      <c r="AN262" s="281">
        <v>3</v>
      </c>
      <c r="AO262" s="129">
        <f t="shared" si="85"/>
        <v>1549</v>
      </c>
      <c r="AP262" s="231">
        <v>42244</v>
      </c>
      <c r="AQ262" s="455"/>
      <c r="AR262" s="455"/>
      <c r="AS262" s="231">
        <v>42320</v>
      </c>
      <c r="AT262" s="231">
        <f>AP262+75</f>
        <v>42319</v>
      </c>
      <c r="AU262" s="455"/>
      <c r="AV262" s="455"/>
      <c r="AW262" s="231">
        <v>42396</v>
      </c>
      <c r="AX262" s="67"/>
      <c r="AY262" s="68">
        <f t="shared" si="99"/>
        <v>232</v>
      </c>
    </row>
    <row r="263" spans="1:51" hidden="1" x14ac:dyDescent="0.25">
      <c r="A263" s="70">
        <v>9</v>
      </c>
      <c r="B263" s="70" t="s">
        <v>47</v>
      </c>
      <c r="C263" s="70" t="s">
        <v>435</v>
      </c>
      <c r="D263" s="70"/>
      <c r="E263" s="234">
        <v>4</v>
      </c>
      <c r="F263" s="50">
        <v>6</v>
      </c>
      <c r="G263" s="51"/>
      <c r="H263" s="235">
        <v>42339</v>
      </c>
      <c r="I263" s="156">
        <v>42047</v>
      </c>
      <c r="J263" s="157">
        <v>123204</v>
      </c>
      <c r="K263" s="357">
        <v>68668</v>
      </c>
      <c r="L263" s="158" t="s">
        <v>595</v>
      </c>
      <c r="M263" s="158"/>
      <c r="N263" s="158" t="s">
        <v>437</v>
      </c>
      <c r="O263" s="302"/>
      <c r="P263" s="419">
        <v>60</v>
      </c>
      <c r="Q263" s="419">
        <v>1944</v>
      </c>
      <c r="R263" s="420">
        <v>37.75</v>
      </c>
      <c r="S263" s="159">
        <v>123</v>
      </c>
      <c r="T263" s="107">
        <v>10</v>
      </c>
      <c r="U263" s="60">
        <f t="shared" si="100"/>
        <v>3.7749999999999999</v>
      </c>
      <c r="V263" s="61" t="e">
        <f>IF((T263*#REF!/#REF!)&gt;#REF!,"too many rows!",T263*#REF!/#REF!)</f>
        <v>#REF!</v>
      </c>
      <c r="W263" s="47">
        <v>50</v>
      </c>
      <c r="X263" s="47">
        <v>50</v>
      </c>
      <c r="Y263" s="47">
        <v>5</v>
      </c>
      <c r="Z263" s="47">
        <v>1</v>
      </c>
      <c r="AA263" s="50">
        <f t="shared" si="101"/>
        <v>629.16666666666663</v>
      </c>
      <c r="AB263" s="50">
        <f t="shared" si="102"/>
        <v>125.83333333333334</v>
      </c>
      <c r="AC263" s="50"/>
      <c r="AD263" s="50"/>
      <c r="AE263" s="79">
        <f t="shared" si="103"/>
        <v>723.54166666666652</v>
      </c>
      <c r="AF263" s="50">
        <f t="shared" si="82"/>
        <v>144.70833333333334</v>
      </c>
      <c r="AG263" s="80" t="str">
        <f t="shared" si="104"/>
        <v>Check!</v>
      </c>
      <c r="AH263" s="259">
        <v>42164</v>
      </c>
      <c r="AI263" s="231">
        <f>AH263+14</f>
        <v>42178</v>
      </c>
      <c r="AJ263" s="231">
        <v>42207</v>
      </c>
      <c r="AK263" s="129">
        <f>T263*15</f>
        <v>150</v>
      </c>
      <c r="AL263" s="231">
        <v>42212</v>
      </c>
      <c r="AM263" s="129">
        <f>600-6</f>
        <v>594</v>
      </c>
      <c r="AN263" s="281">
        <v>1</v>
      </c>
      <c r="AO263" s="129">
        <f t="shared" si="85"/>
        <v>593</v>
      </c>
      <c r="AP263" s="231">
        <v>42244</v>
      </c>
      <c r="AQ263" s="455"/>
      <c r="AR263" s="455"/>
      <c r="AS263" s="231">
        <v>42320</v>
      </c>
      <c r="AT263" s="231">
        <v>42328</v>
      </c>
      <c r="AU263" s="455"/>
      <c r="AV263" s="455"/>
      <c r="AW263" s="231">
        <v>42396</v>
      </c>
      <c r="AX263" s="67"/>
      <c r="AY263" s="68">
        <f t="shared" si="99"/>
        <v>232</v>
      </c>
    </row>
    <row r="264" spans="1:51" hidden="1" x14ac:dyDescent="0.25">
      <c r="A264" s="148">
        <v>9</v>
      </c>
      <c r="B264" s="148" t="s">
        <v>47</v>
      </c>
      <c r="C264" s="148" t="s">
        <v>579</v>
      </c>
      <c r="D264" s="148"/>
      <c r="E264" s="233">
        <v>23</v>
      </c>
      <c r="F264" s="85">
        <v>9</v>
      </c>
      <c r="G264" s="86"/>
      <c r="H264" s="87">
        <v>42339</v>
      </c>
      <c r="I264" s="149">
        <v>42031</v>
      </c>
      <c r="J264" s="138">
        <v>123033</v>
      </c>
      <c r="K264" s="363">
        <v>68535</v>
      </c>
      <c r="L264" s="134" t="s">
        <v>583</v>
      </c>
      <c r="M264" s="134"/>
      <c r="N264" s="134" t="s">
        <v>474</v>
      </c>
      <c r="O264" s="297"/>
      <c r="P264" s="453">
        <v>60</v>
      </c>
      <c r="Q264" s="453">
        <v>1944</v>
      </c>
      <c r="R264" s="454">
        <v>37.75</v>
      </c>
      <c r="S264" s="162">
        <v>124</v>
      </c>
      <c r="T264" s="93">
        <v>38</v>
      </c>
      <c r="U264" s="143">
        <f t="shared" si="100"/>
        <v>21.517499999999995</v>
      </c>
      <c r="V264" s="144" t="e">
        <f>IF((T264*#REF!/#REF!)&gt;#REF!,"too many rows!",T264*#REF!/#REF!)</f>
        <v>#REF!</v>
      </c>
      <c r="W264" s="82">
        <v>50</v>
      </c>
      <c r="X264" s="82">
        <v>50</v>
      </c>
      <c r="Y264" s="82">
        <v>5</v>
      </c>
      <c r="Z264" s="82">
        <v>1</v>
      </c>
      <c r="AA264" s="85">
        <f t="shared" si="101"/>
        <v>2390.833333333333</v>
      </c>
      <c r="AB264" s="85">
        <f t="shared" si="102"/>
        <v>478.16666666666669</v>
      </c>
      <c r="AC264" s="85"/>
      <c r="AD264" s="85"/>
      <c r="AE264" s="115">
        <f t="shared" si="103"/>
        <v>2749.4583333333326</v>
      </c>
      <c r="AF264" s="85">
        <f t="shared" si="82"/>
        <v>549.89166666666665</v>
      </c>
      <c r="AG264" s="80" t="str">
        <f t="shared" si="104"/>
        <v>ok</v>
      </c>
      <c r="AH264" s="98">
        <v>42082</v>
      </c>
      <c r="AI264" s="224">
        <v>42094</v>
      </c>
      <c r="AJ264" s="224">
        <v>42140</v>
      </c>
      <c r="AK264" s="163">
        <v>569</v>
      </c>
      <c r="AL264" s="224">
        <v>42142</v>
      </c>
      <c r="AM264" s="163">
        <f>2280-27</f>
        <v>2253</v>
      </c>
      <c r="AN264" s="282"/>
      <c r="AO264" s="163">
        <f t="shared" si="85"/>
        <v>2253</v>
      </c>
      <c r="AP264" s="224">
        <v>42170</v>
      </c>
      <c r="AQ264" s="224"/>
      <c r="AR264" s="224"/>
      <c r="AS264" s="224">
        <v>42250</v>
      </c>
      <c r="AT264" s="224">
        <v>42237</v>
      </c>
      <c r="AU264" s="224"/>
      <c r="AV264" s="224"/>
      <c r="AW264" s="224">
        <v>42318</v>
      </c>
      <c r="AX264" s="145"/>
      <c r="AY264" s="102">
        <f t="shared" si="99"/>
        <v>236</v>
      </c>
    </row>
    <row r="265" spans="1:51" hidden="1" x14ac:dyDescent="0.25">
      <c r="A265" s="148">
        <v>9</v>
      </c>
      <c r="B265" s="148" t="s">
        <v>47</v>
      </c>
      <c r="C265" s="148" t="s">
        <v>580</v>
      </c>
      <c r="D265" s="148"/>
      <c r="E265" s="233">
        <v>5</v>
      </c>
      <c r="F265" s="85">
        <v>10</v>
      </c>
      <c r="G265" s="86"/>
      <c r="H265" s="87">
        <v>42339</v>
      </c>
      <c r="I265" s="149">
        <v>42031</v>
      </c>
      <c r="J265" s="138">
        <v>122794</v>
      </c>
      <c r="K265" s="363">
        <v>67923</v>
      </c>
      <c r="L265" s="134" t="s">
        <v>584</v>
      </c>
      <c r="M265" s="134"/>
      <c r="N265" s="134" t="s">
        <v>585</v>
      </c>
      <c r="O265" s="297"/>
      <c r="P265" s="453">
        <v>60</v>
      </c>
      <c r="Q265" s="453">
        <v>1944</v>
      </c>
      <c r="R265" s="454">
        <v>37.75</v>
      </c>
      <c r="S265" s="162">
        <v>124</v>
      </c>
      <c r="T265" s="93">
        <v>8</v>
      </c>
      <c r="U265" s="143">
        <f t="shared" si="100"/>
        <v>5.0333333333333332</v>
      </c>
      <c r="V265" s="144" t="e">
        <f>IF((T265*#REF!/#REF!)&gt;#REF!,"too many rows!",T265*#REF!/#REF!)</f>
        <v>#REF!</v>
      </c>
      <c r="W265" s="82">
        <v>50</v>
      </c>
      <c r="X265" s="82">
        <v>50</v>
      </c>
      <c r="Y265" s="82">
        <v>5</v>
      </c>
      <c r="Z265" s="82">
        <v>1</v>
      </c>
      <c r="AA265" s="85">
        <f t="shared" si="101"/>
        <v>503.33333333333331</v>
      </c>
      <c r="AB265" s="85">
        <f t="shared" si="102"/>
        <v>100.66666666666667</v>
      </c>
      <c r="AC265" s="85"/>
      <c r="AD265" s="85"/>
      <c r="AE265" s="115">
        <f t="shared" si="103"/>
        <v>578.83333333333326</v>
      </c>
      <c r="AF265" s="85">
        <f t="shared" si="82"/>
        <v>115.76666666666667</v>
      </c>
      <c r="AG265" s="80" t="str">
        <f t="shared" si="104"/>
        <v>ok</v>
      </c>
      <c r="AH265" s="98">
        <v>42082</v>
      </c>
      <c r="AI265" s="224">
        <v>42094</v>
      </c>
      <c r="AJ265" s="224">
        <v>42140</v>
      </c>
      <c r="AK265" s="163">
        <v>120</v>
      </c>
      <c r="AL265" s="224">
        <v>42142</v>
      </c>
      <c r="AM265" s="163">
        <v>480</v>
      </c>
      <c r="AN265" s="282"/>
      <c r="AO265" s="163">
        <f t="shared" si="85"/>
        <v>480</v>
      </c>
      <c r="AP265" s="224">
        <v>42170</v>
      </c>
      <c r="AQ265" s="224"/>
      <c r="AR265" s="224"/>
      <c r="AS265" s="224">
        <v>42250</v>
      </c>
      <c r="AT265" s="224">
        <v>42244</v>
      </c>
      <c r="AU265" s="224"/>
      <c r="AV265" s="224"/>
      <c r="AW265" s="224">
        <v>42319</v>
      </c>
      <c r="AX265" s="145"/>
      <c r="AY265" s="102">
        <f t="shared" si="99"/>
        <v>237</v>
      </c>
    </row>
    <row r="266" spans="1:51" hidden="1" x14ac:dyDescent="0.25">
      <c r="A266" s="148">
        <v>9</v>
      </c>
      <c r="B266" s="148" t="s">
        <v>47</v>
      </c>
      <c r="C266" s="148" t="s">
        <v>581</v>
      </c>
      <c r="D266" s="148"/>
      <c r="E266" s="233">
        <v>5</v>
      </c>
      <c r="F266" s="85">
        <v>13</v>
      </c>
      <c r="G266" s="86">
        <v>0.5</v>
      </c>
      <c r="H266" s="87">
        <v>42339</v>
      </c>
      <c r="I266" s="149">
        <v>42031</v>
      </c>
      <c r="J266" s="138">
        <v>122793</v>
      </c>
      <c r="K266" s="363">
        <v>67923</v>
      </c>
      <c r="L266" s="134" t="s">
        <v>586</v>
      </c>
      <c r="M266" s="134"/>
      <c r="N266" s="134" t="s">
        <v>587</v>
      </c>
      <c r="O266" s="297"/>
      <c r="P266" s="453">
        <v>60</v>
      </c>
      <c r="Q266" s="453">
        <v>1944</v>
      </c>
      <c r="R266" s="454">
        <v>37.75</v>
      </c>
      <c r="S266" s="162">
        <v>124</v>
      </c>
      <c r="T266" s="93">
        <v>6</v>
      </c>
      <c r="U266" s="143">
        <f t="shared" si="100"/>
        <v>4.9074999999999998</v>
      </c>
      <c r="V266" s="144" t="e">
        <f>IF((T266*#REF!/#REF!)&gt;#REF!,"too many rows!",T266*#REF!/#REF!)</f>
        <v>#REF!</v>
      </c>
      <c r="W266" s="82">
        <v>50</v>
      </c>
      <c r="X266" s="82">
        <v>50</v>
      </c>
      <c r="Y266" s="82">
        <v>5</v>
      </c>
      <c r="Z266" s="82">
        <v>1</v>
      </c>
      <c r="AA266" s="85">
        <f t="shared" si="101"/>
        <v>377.5</v>
      </c>
      <c r="AB266" s="85">
        <f t="shared" si="102"/>
        <v>75.5</v>
      </c>
      <c r="AC266" s="85"/>
      <c r="AD266" s="85"/>
      <c r="AE266" s="115">
        <f t="shared" si="103"/>
        <v>868.24999999999989</v>
      </c>
      <c r="AF266" s="85">
        <f t="shared" si="82"/>
        <v>86.824999999999989</v>
      </c>
      <c r="AG266" s="80" t="str">
        <f t="shared" si="104"/>
        <v>ok</v>
      </c>
      <c r="AH266" s="98">
        <v>42082</v>
      </c>
      <c r="AI266" s="224">
        <v>42094</v>
      </c>
      <c r="AJ266" s="224">
        <v>42140</v>
      </c>
      <c r="AK266" s="163">
        <v>90</v>
      </c>
      <c r="AL266" s="224">
        <v>42143</v>
      </c>
      <c r="AM266" s="163">
        <f>360-3</f>
        <v>357</v>
      </c>
      <c r="AN266" s="282"/>
      <c r="AO266" s="163">
        <f t="shared" si="85"/>
        <v>357</v>
      </c>
      <c r="AP266" s="224">
        <v>42170</v>
      </c>
      <c r="AQ266" s="224"/>
      <c r="AR266" s="224"/>
      <c r="AS266" s="224">
        <v>42250</v>
      </c>
      <c r="AT266" s="224">
        <v>42250</v>
      </c>
      <c r="AU266" s="224"/>
      <c r="AV266" s="224"/>
      <c r="AW266" s="224">
        <v>42327</v>
      </c>
      <c r="AX266" s="145"/>
      <c r="AY266" s="102">
        <f t="shared" si="99"/>
        <v>245</v>
      </c>
    </row>
    <row r="267" spans="1:51" hidden="1" x14ac:dyDescent="0.25">
      <c r="A267" s="148">
        <v>9</v>
      </c>
      <c r="B267" s="148" t="s">
        <v>47</v>
      </c>
      <c r="C267" s="148" t="s">
        <v>582</v>
      </c>
      <c r="D267" s="148"/>
      <c r="E267" s="233">
        <v>1.1000000000000001</v>
      </c>
      <c r="F267" s="85">
        <v>8</v>
      </c>
      <c r="G267" s="86"/>
      <c r="H267" s="87">
        <v>42339</v>
      </c>
      <c r="I267" s="149">
        <v>42031</v>
      </c>
      <c r="J267" s="138">
        <v>122795</v>
      </c>
      <c r="K267" s="363">
        <v>68417</v>
      </c>
      <c r="L267" s="134" t="s">
        <v>588</v>
      </c>
      <c r="M267" s="134"/>
      <c r="N267" s="134" t="s">
        <v>589</v>
      </c>
      <c r="O267" s="297"/>
      <c r="P267" s="453">
        <v>60</v>
      </c>
      <c r="Q267" s="453">
        <v>1944</v>
      </c>
      <c r="R267" s="454">
        <v>37.75</v>
      </c>
      <c r="S267" s="162">
        <v>124</v>
      </c>
      <c r="T267" s="93">
        <v>2</v>
      </c>
      <c r="U267" s="143">
        <f t="shared" si="100"/>
        <v>1.0066666666666666</v>
      </c>
      <c r="V267" s="144" t="e">
        <f>IF((T267*#REF!/#REF!)&gt;#REF!,"too many rows!",T267*#REF!/#REF!)</f>
        <v>#REF!</v>
      </c>
      <c r="W267" s="82">
        <v>50</v>
      </c>
      <c r="X267" s="82">
        <v>50</v>
      </c>
      <c r="Y267" s="82">
        <v>5</v>
      </c>
      <c r="Z267" s="82">
        <v>1</v>
      </c>
      <c r="AA267" s="85">
        <f t="shared" si="101"/>
        <v>125.83333333333333</v>
      </c>
      <c r="AB267" s="85">
        <f t="shared" si="102"/>
        <v>25.166666666666668</v>
      </c>
      <c r="AC267" s="85"/>
      <c r="AD267" s="85"/>
      <c r="AE267" s="115">
        <f t="shared" si="103"/>
        <v>144.70833333333331</v>
      </c>
      <c r="AF267" s="85">
        <f t="shared" si="82"/>
        <v>28.941666666666666</v>
      </c>
      <c r="AG267" s="80" t="str">
        <f t="shared" si="104"/>
        <v>ok</v>
      </c>
      <c r="AH267" s="98">
        <v>42082</v>
      </c>
      <c r="AI267" s="224">
        <v>42094</v>
      </c>
      <c r="AJ267" s="224">
        <v>42140</v>
      </c>
      <c r="AK267" s="163">
        <v>30</v>
      </c>
      <c r="AL267" s="224">
        <v>42143</v>
      </c>
      <c r="AM267" s="163">
        <f>120-10</f>
        <v>110</v>
      </c>
      <c r="AN267" s="282"/>
      <c r="AO267" s="163">
        <f t="shared" si="85"/>
        <v>110</v>
      </c>
      <c r="AP267" s="224">
        <v>42170</v>
      </c>
      <c r="AQ267" s="224"/>
      <c r="AR267" s="224"/>
      <c r="AS267" s="224">
        <v>42250</v>
      </c>
      <c r="AT267" s="224">
        <v>42244</v>
      </c>
      <c r="AU267" s="224"/>
      <c r="AV267" s="224"/>
      <c r="AW267" s="224">
        <v>42319</v>
      </c>
      <c r="AX267" s="145"/>
      <c r="AY267" s="102">
        <f t="shared" si="99"/>
        <v>237</v>
      </c>
    </row>
    <row r="268" spans="1:51" hidden="1" x14ac:dyDescent="0.25">
      <c r="A268" s="148">
        <v>9</v>
      </c>
      <c r="B268" s="148" t="s">
        <v>47</v>
      </c>
      <c r="C268" s="148" t="s">
        <v>293</v>
      </c>
      <c r="D268" s="148"/>
      <c r="E268" s="233">
        <v>6</v>
      </c>
      <c r="F268" s="85">
        <v>15</v>
      </c>
      <c r="G268" s="86"/>
      <c r="H268" s="87">
        <v>42339</v>
      </c>
      <c r="I268" s="149">
        <v>42031</v>
      </c>
      <c r="J268" s="138">
        <v>123031</v>
      </c>
      <c r="K268" s="363">
        <v>68417</v>
      </c>
      <c r="L268" s="134" t="s">
        <v>294</v>
      </c>
      <c r="M268" s="134"/>
      <c r="N268" s="134" t="s">
        <v>295</v>
      </c>
      <c r="O268" s="297"/>
      <c r="P268" s="453">
        <v>60</v>
      </c>
      <c r="Q268" s="453">
        <v>1944</v>
      </c>
      <c r="R268" s="454">
        <v>37.75</v>
      </c>
      <c r="S268" s="162">
        <v>124</v>
      </c>
      <c r="T268" s="93">
        <v>6</v>
      </c>
      <c r="U268" s="143">
        <f t="shared" si="100"/>
        <v>5.6624999999999996</v>
      </c>
      <c r="V268" s="144" t="e">
        <f>IF((T268*#REF!/#REF!)&gt;#REF!,"too many rows!",T268*#REF!/#REF!)</f>
        <v>#REF!</v>
      </c>
      <c r="W268" s="82">
        <v>50</v>
      </c>
      <c r="X268" s="82">
        <v>50</v>
      </c>
      <c r="Y268" s="82">
        <v>5</v>
      </c>
      <c r="Z268" s="82">
        <v>1</v>
      </c>
      <c r="AA268" s="85">
        <f t="shared" si="101"/>
        <v>377.5</v>
      </c>
      <c r="AB268" s="85">
        <f t="shared" si="102"/>
        <v>75.5</v>
      </c>
      <c r="AC268" s="85"/>
      <c r="AD268" s="85"/>
      <c r="AE268" s="115">
        <f t="shared" si="103"/>
        <v>434.12499999999994</v>
      </c>
      <c r="AF268" s="85">
        <f t="shared" si="82"/>
        <v>86.824999999999989</v>
      </c>
      <c r="AG268" s="80" t="str">
        <f t="shared" si="104"/>
        <v>ok</v>
      </c>
      <c r="AH268" s="98">
        <v>42082</v>
      </c>
      <c r="AI268" s="224">
        <v>42094</v>
      </c>
      <c r="AJ268" s="224">
        <v>42140</v>
      </c>
      <c r="AK268" s="163">
        <v>90</v>
      </c>
      <c r="AL268" s="224">
        <v>42143</v>
      </c>
      <c r="AM268" s="163">
        <f>360-2</f>
        <v>358</v>
      </c>
      <c r="AN268" s="282"/>
      <c r="AO268" s="163">
        <f t="shared" si="85"/>
        <v>358</v>
      </c>
      <c r="AP268" s="224">
        <v>42177</v>
      </c>
      <c r="AQ268" s="224"/>
      <c r="AR268" s="224"/>
      <c r="AS268" s="224">
        <v>42250</v>
      </c>
      <c r="AT268" s="224">
        <v>42250</v>
      </c>
      <c r="AU268" s="224"/>
      <c r="AV268" s="224"/>
      <c r="AW268" s="224">
        <v>42327</v>
      </c>
      <c r="AX268" s="145"/>
      <c r="AY268" s="102">
        <f t="shared" si="99"/>
        <v>245</v>
      </c>
    </row>
    <row r="269" spans="1:51" hidden="1" x14ac:dyDescent="0.25">
      <c r="A269" s="70">
        <v>9</v>
      </c>
      <c r="B269" s="70" t="s">
        <v>55</v>
      </c>
      <c r="C269" s="124" t="s">
        <v>615</v>
      </c>
      <c r="D269" s="70"/>
      <c r="E269" s="239">
        <v>3</v>
      </c>
      <c r="F269" s="124">
        <v>15</v>
      </c>
      <c r="G269" s="51"/>
      <c r="H269" s="247">
        <v>42401</v>
      </c>
      <c r="I269" s="156">
        <v>42143</v>
      </c>
      <c r="J269" s="157">
        <v>124399</v>
      </c>
      <c r="K269" s="357">
        <v>70172</v>
      </c>
      <c r="L269" s="140" t="s">
        <v>621</v>
      </c>
      <c r="M269" s="140"/>
      <c r="N269" s="140" t="s">
        <v>107</v>
      </c>
      <c r="O269" s="299"/>
      <c r="P269" s="419">
        <v>60</v>
      </c>
      <c r="Q269" s="419">
        <v>1944</v>
      </c>
      <c r="R269" s="420">
        <v>37.75</v>
      </c>
      <c r="S269" s="159">
        <v>125</v>
      </c>
      <c r="T269" s="107">
        <v>3</v>
      </c>
      <c r="U269" s="60">
        <f t="shared" si="100"/>
        <v>2.8312499999999998</v>
      </c>
      <c r="V269" s="61" t="e">
        <f>IF((T269*#REF!/#REF!)&gt;#REF!,"too many rows!",T269*#REF!/#REF!)</f>
        <v>#REF!</v>
      </c>
      <c r="W269" s="47">
        <v>50</v>
      </c>
      <c r="X269" s="47">
        <v>50</v>
      </c>
      <c r="Y269" s="47">
        <v>5</v>
      </c>
      <c r="Z269" s="47">
        <v>1</v>
      </c>
      <c r="AA269" s="50">
        <f t="shared" si="101"/>
        <v>188.75</v>
      </c>
      <c r="AB269" s="50">
        <f t="shared" si="102"/>
        <v>37.75</v>
      </c>
      <c r="AC269" s="50"/>
      <c r="AD269" s="50"/>
      <c r="AE269" s="79">
        <f t="shared" si="103"/>
        <v>217.06249999999997</v>
      </c>
      <c r="AF269" s="50">
        <f t="shared" si="82"/>
        <v>43.412499999999994</v>
      </c>
      <c r="AG269" s="80" t="str">
        <f t="shared" si="104"/>
        <v>Check!</v>
      </c>
      <c r="AH269" s="121">
        <v>42201</v>
      </c>
      <c r="AI269" s="231">
        <v>42216</v>
      </c>
      <c r="AJ269" s="231">
        <v>42241</v>
      </c>
      <c r="AK269" s="129">
        <f>T269*15</f>
        <v>45</v>
      </c>
      <c r="AL269" s="231">
        <v>42247</v>
      </c>
      <c r="AM269" s="129">
        <v>179</v>
      </c>
      <c r="AN269" s="281">
        <v>13</v>
      </c>
      <c r="AO269" s="129">
        <f t="shared" si="85"/>
        <v>166</v>
      </c>
      <c r="AP269" s="245">
        <v>42273</v>
      </c>
      <c r="AQ269" s="245"/>
      <c r="AR269" s="245"/>
      <c r="AS269" s="231">
        <v>42354</v>
      </c>
      <c r="AT269" s="231">
        <v>42331</v>
      </c>
      <c r="AU269" s="455"/>
      <c r="AV269" s="455"/>
      <c r="AW269" s="231">
        <v>42413</v>
      </c>
      <c r="AX269" s="67"/>
      <c r="AY269" s="68">
        <f t="shared" si="99"/>
        <v>212</v>
      </c>
    </row>
    <row r="270" spans="1:51" hidden="1" x14ac:dyDescent="0.25">
      <c r="A270" s="70">
        <v>9</v>
      </c>
      <c r="B270" s="70" t="s">
        <v>55</v>
      </c>
      <c r="C270" s="124" t="s">
        <v>616</v>
      </c>
      <c r="D270" s="70"/>
      <c r="E270" s="239">
        <v>0.5</v>
      </c>
      <c r="F270" s="124">
        <v>3.5</v>
      </c>
      <c r="G270" s="51"/>
      <c r="H270" s="247">
        <v>42401</v>
      </c>
      <c r="I270" s="156">
        <v>42143</v>
      </c>
      <c r="J270" s="157">
        <v>124389</v>
      </c>
      <c r="K270" s="357">
        <v>70071</v>
      </c>
      <c r="L270" s="140" t="s">
        <v>622</v>
      </c>
      <c r="M270" s="140"/>
      <c r="N270" s="140" t="s">
        <v>626</v>
      </c>
      <c r="O270" s="299"/>
      <c r="P270" s="419">
        <v>60</v>
      </c>
      <c r="Q270" s="419">
        <v>1944</v>
      </c>
      <c r="R270" s="420">
        <v>37.75</v>
      </c>
      <c r="S270" s="159">
        <v>125</v>
      </c>
      <c r="T270" s="107">
        <v>2</v>
      </c>
      <c r="U270" s="60">
        <f t="shared" ref="U270:U277" si="105">F270*AA270/1000</f>
        <v>0.44041666666666662</v>
      </c>
      <c r="V270" s="61" t="e">
        <f>IF((T270*#REF!/#REF!)&gt;#REF!,"too many rows!",T270*#REF!/#REF!)</f>
        <v>#REF!</v>
      </c>
      <c r="W270" s="47">
        <v>50</v>
      </c>
      <c r="X270" s="47">
        <v>50</v>
      </c>
      <c r="Y270" s="47">
        <v>5</v>
      </c>
      <c r="Z270" s="47">
        <v>1</v>
      </c>
      <c r="AA270" s="50">
        <f t="shared" ref="AA270:AA277" si="106">(37.75*100)/W270*Y270/($Z270+$Y270)*$T270</f>
        <v>125.83333333333333</v>
      </c>
      <c r="AB270" s="50">
        <f t="shared" ref="AB270:AB277" si="107">(37.75*100)/X270*Z270/($Z270+$Y270)*$T270</f>
        <v>25.166666666666668</v>
      </c>
      <c r="AC270" s="50"/>
      <c r="AD270" s="50"/>
      <c r="AE270" s="79">
        <f t="shared" ref="AE270:AE277" si="108">IF(G270=0,AA270*1.15,IF(OR(G270=50%,G270=100%),AA270*1.15/G270,"check MS"))</f>
        <v>144.70833333333331</v>
      </c>
      <c r="AF270" s="50">
        <f t="shared" ref="AF270:AF277" si="109">AB270*1.15</f>
        <v>28.941666666666666</v>
      </c>
      <c r="AG270" s="80" t="str">
        <f t="shared" si="104"/>
        <v>Check!</v>
      </c>
      <c r="AH270" s="121">
        <v>42201</v>
      </c>
      <c r="AI270" s="231">
        <v>42216</v>
      </c>
      <c r="AJ270" s="231">
        <v>42241</v>
      </c>
      <c r="AK270" s="129">
        <f t="shared" ref="AK270:AK277" si="110">T270*15</f>
        <v>30</v>
      </c>
      <c r="AL270" s="231">
        <v>42247</v>
      </c>
      <c r="AM270" s="129">
        <v>105</v>
      </c>
      <c r="AN270" s="281"/>
      <c r="AO270" s="129">
        <f t="shared" si="85"/>
        <v>105</v>
      </c>
      <c r="AP270" s="245">
        <v>42273</v>
      </c>
      <c r="AQ270" s="245"/>
      <c r="AR270" s="245"/>
      <c r="AS270" s="231">
        <v>42353</v>
      </c>
      <c r="AT270" s="231">
        <v>42335</v>
      </c>
      <c r="AU270" s="455"/>
      <c r="AV270" s="455"/>
      <c r="AW270" s="231">
        <v>42423</v>
      </c>
      <c r="AX270" s="67"/>
      <c r="AY270" s="68">
        <f t="shared" si="99"/>
        <v>222</v>
      </c>
    </row>
    <row r="271" spans="1:51" hidden="1" x14ac:dyDescent="0.25">
      <c r="A271" s="70">
        <v>9</v>
      </c>
      <c r="B271" s="70" t="s">
        <v>55</v>
      </c>
      <c r="C271" s="124" t="s">
        <v>255</v>
      </c>
      <c r="D271" s="70">
        <v>-1</v>
      </c>
      <c r="E271" s="239">
        <v>14.2</v>
      </c>
      <c r="F271" s="124">
        <v>15</v>
      </c>
      <c r="G271" s="51"/>
      <c r="H271" s="247">
        <v>42401</v>
      </c>
      <c r="I271" s="156">
        <v>42143</v>
      </c>
      <c r="J271" s="157">
        <v>124400</v>
      </c>
      <c r="K271" s="357">
        <v>69903</v>
      </c>
      <c r="L271" s="140" t="s">
        <v>92</v>
      </c>
      <c r="M271" s="140"/>
      <c r="N271" s="140" t="s">
        <v>256</v>
      </c>
      <c r="O271" s="299"/>
      <c r="P271" s="419">
        <v>60</v>
      </c>
      <c r="Q271" s="419">
        <v>1944</v>
      </c>
      <c r="R271" s="420">
        <v>37.75</v>
      </c>
      <c r="S271" s="159">
        <v>125</v>
      </c>
      <c r="T271" s="107">
        <v>15</v>
      </c>
      <c r="U271" s="60">
        <f t="shared" si="105"/>
        <v>14.15625</v>
      </c>
      <c r="V271" s="61" t="e">
        <f>IF((T271*#REF!/#REF!)&gt;#REF!,"too many rows!",T271*#REF!/#REF!)</f>
        <v>#REF!</v>
      </c>
      <c r="W271" s="47">
        <v>50</v>
      </c>
      <c r="X271" s="47">
        <v>50</v>
      </c>
      <c r="Y271" s="47">
        <v>5</v>
      </c>
      <c r="Z271" s="47">
        <v>1</v>
      </c>
      <c r="AA271" s="50">
        <f t="shared" si="106"/>
        <v>943.75</v>
      </c>
      <c r="AB271" s="50">
        <f t="shared" si="107"/>
        <v>188.75</v>
      </c>
      <c r="AC271" s="50"/>
      <c r="AD271" s="50"/>
      <c r="AE271" s="79">
        <f t="shared" si="108"/>
        <v>1085.3125</v>
      </c>
      <c r="AF271" s="50">
        <f t="shared" si="109"/>
        <v>217.06249999999997</v>
      </c>
      <c r="AG271" s="80" t="str">
        <f t="shared" si="104"/>
        <v>Check!</v>
      </c>
      <c r="AH271" s="121">
        <v>42201</v>
      </c>
      <c r="AI271" s="231">
        <v>42216</v>
      </c>
      <c r="AJ271" s="231">
        <v>42241</v>
      </c>
      <c r="AK271" s="129">
        <f t="shared" si="110"/>
        <v>225</v>
      </c>
      <c r="AL271" s="231">
        <v>42247</v>
      </c>
      <c r="AM271" s="129">
        <f t="shared" ref="AM271:AM277" si="111">T271*60</f>
        <v>900</v>
      </c>
      <c r="AN271" s="281">
        <v>54</v>
      </c>
      <c r="AO271" s="129">
        <f t="shared" si="85"/>
        <v>846</v>
      </c>
      <c r="AP271" s="245">
        <v>42270</v>
      </c>
      <c r="AQ271" s="245"/>
      <c r="AR271" s="245"/>
      <c r="AS271" s="231">
        <v>42353</v>
      </c>
      <c r="AT271" s="231">
        <v>42325</v>
      </c>
      <c r="AU271" s="455"/>
      <c r="AV271" s="455"/>
      <c r="AW271" s="231">
        <v>42423</v>
      </c>
      <c r="AX271" s="67"/>
      <c r="AY271" s="68">
        <f t="shared" si="99"/>
        <v>222</v>
      </c>
    </row>
    <row r="272" spans="1:51" hidden="1" x14ac:dyDescent="0.25">
      <c r="A272" s="70">
        <v>9</v>
      </c>
      <c r="B272" s="70" t="s">
        <v>55</v>
      </c>
      <c r="C272" s="124" t="s">
        <v>320</v>
      </c>
      <c r="D272" s="70"/>
      <c r="E272" s="239">
        <v>10.8</v>
      </c>
      <c r="F272" s="124">
        <v>9</v>
      </c>
      <c r="G272" s="51"/>
      <c r="H272" s="247">
        <v>42401</v>
      </c>
      <c r="I272" s="156">
        <v>42143</v>
      </c>
      <c r="J272" s="157">
        <v>124402</v>
      </c>
      <c r="K272" s="357">
        <v>69903</v>
      </c>
      <c r="L272" s="140" t="s">
        <v>321</v>
      </c>
      <c r="M272" s="140"/>
      <c r="N272" s="140" t="s">
        <v>127</v>
      </c>
      <c r="O272" s="299"/>
      <c r="P272" s="419">
        <v>60</v>
      </c>
      <c r="Q272" s="419">
        <v>1944</v>
      </c>
      <c r="R272" s="420">
        <v>37.75</v>
      </c>
      <c r="S272" s="159">
        <v>125</v>
      </c>
      <c r="T272" s="107">
        <v>19</v>
      </c>
      <c r="U272" s="60">
        <f t="shared" si="105"/>
        <v>10.758749999999997</v>
      </c>
      <c r="V272" s="61" t="e">
        <f>IF((T272*#REF!/#REF!)&gt;#REF!,"too many rows!",T272*#REF!/#REF!)</f>
        <v>#REF!</v>
      </c>
      <c r="W272" s="47">
        <v>50</v>
      </c>
      <c r="X272" s="47">
        <v>50</v>
      </c>
      <c r="Y272" s="47">
        <v>5</v>
      </c>
      <c r="Z272" s="47">
        <v>1</v>
      </c>
      <c r="AA272" s="50">
        <f t="shared" si="106"/>
        <v>1195.4166666666665</v>
      </c>
      <c r="AB272" s="50">
        <f t="shared" si="107"/>
        <v>239.08333333333334</v>
      </c>
      <c r="AC272" s="50"/>
      <c r="AD272" s="50"/>
      <c r="AE272" s="79">
        <f t="shared" si="108"/>
        <v>1374.7291666666663</v>
      </c>
      <c r="AF272" s="50">
        <f t="shared" si="109"/>
        <v>274.94583333333333</v>
      </c>
      <c r="AG272" s="80" t="str">
        <f t="shared" si="104"/>
        <v>Check!</v>
      </c>
      <c r="AH272" s="121">
        <v>42201</v>
      </c>
      <c r="AI272" s="231">
        <v>42216</v>
      </c>
      <c r="AJ272" s="231">
        <v>42241</v>
      </c>
      <c r="AK272" s="129">
        <v>284</v>
      </c>
      <c r="AL272" s="231">
        <v>42247</v>
      </c>
      <c r="AM272" s="129">
        <f t="shared" si="111"/>
        <v>1140</v>
      </c>
      <c r="AN272" s="281">
        <v>6</v>
      </c>
      <c r="AO272" s="129">
        <f t="shared" si="85"/>
        <v>1134</v>
      </c>
      <c r="AP272" s="231">
        <v>42265</v>
      </c>
      <c r="AQ272" s="455"/>
      <c r="AR272" s="455"/>
      <c r="AS272" s="231">
        <v>42353</v>
      </c>
      <c r="AT272" s="231">
        <v>42315</v>
      </c>
      <c r="AU272" s="455"/>
      <c r="AV272" s="455"/>
      <c r="AW272" s="231">
        <v>42402</v>
      </c>
      <c r="AX272" s="67"/>
      <c r="AY272" s="68">
        <f t="shared" si="99"/>
        <v>201</v>
      </c>
    </row>
    <row r="273" spans="1:51" hidden="1" x14ac:dyDescent="0.25">
      <c r="A273" s="70">
        <v>9</v>
      </c>
      <c r="B273" s="70" t="s">
        <v>55</v>
      </c>
      <c r="C273" s="124" t="s">
        <v>305</v>
      </c>
      <c r="D273" s="70"/>
      <c r="E273" s="239">
        <v>3.6</v>
      </c>
      <c r="F273" s="124">
        <v>4</v>
      </c>
      <c r="G273" s="51"/>
      <c r="H273" s="247">
        <v>42401</v>
      </c>
      <c r="I273" s="156">
        <v>42143</v>
      </c>
      <c r="J273" s="157">
        <v>124403</v>
      </c>
      <c r="K273" s="357">
        <v>69903</v>
      </c>
      <c r="L273" s="140" t="s">
        <v>306</v>
      </c>
      <c r="M273" s="140"/>
      <c r="N273" s="140" t="s">
        <v>307</v>
      </c>
      <c r="O273" s="299"/>
      <c r="P273" s="419">
        <v>60</v>
      </c>
      <c r="Q273" s="419">
        <v>1944</v>
      </c>
      <c r="R273" s="420">
        <v>37.75</v>
      </c>
      <c r="S273" s="159">
        <v>125</v>
      </c>
      <c r="T273" s="107">
        <v>14</v>
      </c>
      <c r="U273" s="60">
        <f t="shared" si="105"/>
        <v>3.523333333333333</v>
      </c>
      <c r="V273" s="61" t="e">
        <f>IF((T273*#REF!/#REF!)&gt;#REF!,"too many rows!",T273*#REF!/#REF!)</f>
        <v>#REF!</v>
      </c>
      <c r="W273" s="47">
        <v>50</v>
      </c>
      <c r="X273" s="47">
        <v>50</v>
      </c>
      <c r="Y273" s="47">
        <v>5</v>
      </c>
      <c r="Z273" s="47">
        <v>1</v>
      </c>
      <c r="AA273" s="50">
        <f t="shared" si="106"/>
        <v>880.83333333333326</v>
      </c>
      <c r="AB273" s="50">
        <f t="shared" si="107"/>
        <v>176.16666666666669</v>
      </c>
      <c r="AC273" s="50"/>
      <c r="AD273" s="50"/>
      <c r="AE273" s="79">
        <f t="shared" si="108"/>
        <v>1012.9583333333331</v>
      </c>
      <c r="AF273" s="50">
        <f t="shared" si="109"/>
        <v>202.59166666666667</v>
      </c>
      <c r="AG273" s="80" t="str">
        <f t="shared" si="104"/>
        <v>Check!</v>
      </c>
      <c r="AH273" s="121">
        <v>42201</v>
      </c>
      <c r="AI273" s="231">
        <v>42216</v>
      </c>
      <c r="AJ273" s="231">
        <v>42241</v>
      </c>
      <c r="AK273" s="129">
        <f t="shared" si="110"/>
        <v>210</v>
      </c>
      <c r="AL273" s="231">
        <v>42247</v>
      </c>
      <c r="AM273" s="129">
        <f t="shared" si="111"/>
        <v>840</v>
      </c>
      <c r="AN273" s="281"/>
      <c r="AO273" s="129">
        <f t="shared" si="85"/>
        <v>840</v>
      </c>
      <c r="AP273" s="231">
        <v>42265</v>
      </c>
      <c r="AQ273" s="455"/>
      <c r="AR273" s="455"/>
      <c r="AS273" s="231">
        <v>42353</v>
      </c>
      <c r="AT273" s="231">
        <v>42311</v>
      </c>
      <c r="AU273" s="455"/>
      <c r="AV273" s="455"/>
      <c r="AW273" s="231">
        <v>42402</v>
      </c>
      <c r="AX273" s="67"/>
      <c r="AY273" s="68">
        <f t="shared" si="99"/>
        <v>201</v>
      </c>
    </row>
    <row r="274" spans="1:51" hidden="1" x14ac:dyDescent="0.25">
      <c r="A274" s="70">
        <v>9</v>
      </c>
      <c r="B274" s="70" t="s">
        <v>55</v>
      </c>
      <c r="C274" s="124" t="s">
        <v>617</v>
      </c>
      <c r="D274" s="70"/>
      <c r="E274" s="239">
        <v>1.3</v>
      </c>
      <c r="F274" s="124">
        <v>12</v>
      </c>
      <c r="G274" s="51"/>
      <c r="H274" s="247">
        <v>42401</v>
      </c>
      <c r="I274" s="156">
        <v>42143</v>
      </c>
      <c r="J274" s="157">
        <v>124390</v>
      </c>
      <c r="K274" s="357">
        <v>70071</v>
      </c>
      <c r="L274" s="140" t="s">
        <v>623</v>
      </c>
      <c r="M274" s="140"/>
      <c r="N274" s="140" t="s">
        <v>627</v>
      </c>
      <c r="O274" s="299"/>
      <c r="P274" s="419">
        <v>60</v>
      </c>
      <c r="Q274" s="419">
        <v>1944</v>
      </c>
      <c r="R274" s="420">
        <v>37.75</v>
      </c>
      <c r="S274" s="159">
        <v>125</v>
      </c>
      <c r="T274" s="107">
        <v>2</v>
      </c>
      <c r="U274" s="60">
        <f t="shared" si="105"/>
        <v>1.51</v>
      </c>
      <c r="V274" s="61" t="e">
        <f>IF((T274*#REF!/#REF!)&gt;#REF!,"too many rows!",T274*#REF!/#REF!)</f>
        <v>#REF!</v>
      </c>
      <c r="W274" s="47">
        <v>50</v>
      </c>
      <c r="X274" s="47">
        <v>50</v>
      </c>
      <c r="Y274" s="47">
        <v>5</v>
      </c>
      <c r="Z274" s="47">
        <v>1</v>
      </c>
      <c r="AA274" s="50">
        <f t="shared" si="106"/>
        <v>125.83333333333333</v>
      </c>
      <c r="AB274" s="50">
        <f t="shared" si="107"/>
        <v>25.166666666666668</v>
      </c>
      <c r="AC274" s="50"/>
      <c r="AD274" s="50"/>
      <c r="AE274" s="79">
        <f t="shared" si="108"/>
        <v>144.70833333333331</v>
      </c>
      <c r="AF274" s="50">
        <f t="shared" si="109"/>
        <v>28.941666666666666</v>
      </c>
      <c r="AG274" s="80" t="str">
        <f t="shared" si="104"/>
        <v>Check!</v>
      </c>
      <c r="AH274" s="121">
        <v>42201</v>
      </c>
      <c r="AI274" s="231">
        <v>42216</v>
      </c>
      <c r="AJ274" s="231">
        <v>42241</v>
      </c>
      <c r="AK274" s="129">
        <f t="shared" si="110"/>
        <v>30</v>
      </c>
      <c r="AL274" s="231">
        <v>42247</v>
      </c>
      <c r="AM274" s="129">
        <f t="shared" si="111"/>
        <v>120</v>
      </c>
      <c r="AN274" s="281"/>
      <c r="AO274" s="129">
        <f t="shared" si="85"/>
        <v>120</v>
      </c>
      <c r="AP274" s="245">
        <v>42272</v>
      </c>
      <c r="AQ274" s="245"/>
      <c r="AR274" s="245"/>
      <c r="AS274" s="231">
        <v>42353</v>
      </c>
      <c r="AT274" s="231">
        <v>42327</v>
      </c>
      <c r="AU274" s="455"/>
      <c r="AV274" s="455"/>
      <c r="AW274" s="231">
        <v>42415</v>
      </c>
      <c r="AX274" s="67"/>
      <c r="AY274" s="68">
        <f t="shared" si="99"/>
        <v>214</v>
      </c>
    </row>
    <row r="275" spans="1:51" hidden="1" x14ac:dyDescent="0.25">
      <c r="A275" s="70">
        <v>9</v>
      </c>
      <c r="B275" s="70" t="s">
        <v>55</v>
      </c>
      <c r="C275" s="124" t="s">
        <v>618</v>
      </c>
      <c r="D275" s="70"/>
      <c r="E275" s="239">
        <v>1.1000000000000001</v>
      </c>
      <c r="F275" s="124">
        <v>10</v>
      </c>
      <c r="G275" s="51"/>
      <c r="H275" s="247">
        <v>42401</v>
      </c>
      <c r="I275" s="156">
        <v>42143</v>
      </c>
      <c r="J275" s="157">
        <v>124392</v>
      </c>
      <c r="K275" s="357">
        <v>70071</v>
      </c>
      <c r="L275" s="140" t="s">
        <v>624</v>
      </c>
      <c r="M275" s="140"/>
      <c r="N275" s="140" t="s">
        <v>628</v>
      </c>
      <c r="O275" s="299"/>
      <c r="P275" s="419">
        <v>60</v>
      </c>
      <c r="Q275" s="419">
        <v>1944</v>
      </c>
      <c r="R275" s="420">
        <v>37.75</v>
      </c>
      <c r="S275" s="159">
        <v>125</v>
      </c>
      <c r="T275" s="107">
        <v>2</v>
      </c>
      <c r="U275" s="60">
        <f t="shared" si="105"/>
        <v>1.2583333333333333</v>
      </c>
      <c r="V275" s="61" t="e">
        <f>IF((T275*#REF!/#REF!)&gt;#REF!,"too many rows!",T275*#REF!/#REF!)</f>
        <v>#REF!</v>
      </c>
      <c r="W275" s="47">
        <v>50</v>
      </c>
      <c r="X275" s="47">
        <v>50</v>
      </c>
      <c r="Y275" s="47">
        <v>5</v>
      </c>
      <c r="Z275" s="47">
        <v>1</v>
      </c>
      <c r="AA275" s="50">
        <f t="shared" si="106"/>
        <v>125.83333333333333</v>
      </c>
      <c r="AB275" s="50">
        <f t="shared" si="107"/>
        <v>25.166666666666668</v>
      </c>
      <c r="AC275" s="50"/>
      <c r="AD275" s="50"/>
      <c r="AE275" s="79">
        <f t="shared" si="108"/>
        <v>144.70833333333331</v>
      </c>
      <c r="AF275" s="50">
        <f t="shared" si="109"/>
        <v>28.941666666666666</v>
      </c>
      <c r="AG275" s="80" t="str">
        <f t="shared" si="104"/>
        <v>Check!</v>
      </c>
      <c r="AH275" s="121">
        <v>42201</v>
      </c>
      <c r="AI275" s="231">
        <v>42216</v>
      </c>
      <c r="AJ275" s="231">
        <v>42241</v>
      </c>
      <c r="AK275" s="129">
        <f t="shared" si="110"/>
        <v>30</v>
      </c>
      <c r="AL275" s="231">
        <v>42247</v>
      </c>
      <c r="AM275" s="129">
        <v>114</v>
      </c>
      <c r="AN275" s="281"/>
      <c r="AO275" s="129">
        <f t="shared" si="85"/>
        <v>114</v>
      </c>
      <c r="AP275" s="245">
        <v>42272</v>
      </c>
      <c r="AQ275" s="245"/>
      <c r="AR275" s="245"/>
      <c r="AS275" s="231">
        <v>42353</v>
      </c>
      <c r="AT275" s="231">
        <v>42327</v>
      </c>
      <c r="AU275" s="455"/>
      <c r="AV275" s="455"/>
      <c r="AW275" s="231">
        <v>42420</v>
      </c>
      <c r="AX275" s="67"/>
      <c r="AY275" s="68">
        <f t="shared" si="99"/>
        <v>219</v>
      </c>
    </row>
    <row r="276" spans="1:51" hidden="1" x14ac:dyDescent="0.25">
      <c r="A276" s="70">
        <v>9</v>
      </c>
      <c r="B276" s="70" t="s">
        <v>55</v>
      </c>
      <c r="C276" s="124" t="s">
        <v>619</v>
      </c>
      <c r="D276" s="70"/>
      <c r="E276" s="239">
        <v>0.6</v>
      </c>
      <c r="F276" s="124">
        <v>9</v>
      </c>
      <c r="G276" s="51"/>
      <c r="H276" s="247">
        <v>42401</v>
      </c>
      <c r="I276" s="156">
        <v>42143</v>
      </c>
      <c r="J276" s="157">
        <v>124404</v>
      </c>
      <c r="K276" s="357">
        <v>70172</v>
      </c>
      <c r="L276" s="140" t="s">
        <v>625</v>
      </c>
      <c r="M276" s="140"/>
      <c r="N276" s="140" t="s">
        <v>629</v>
      </c>
      <c r="O276" s="299"/>
      <c r="P276" s="419">
        <v>60</v>
      </c>
      <c r="Q276" s="419">
        <v>1944</v>
      </c>
      <c r="R276" s="420">
        <v>37.75</v>
      </c>
      <c r="S276" s="159">
        <v>125</v>
      </c>
      <c r="T276" s="107">
        <v>1</v>
      </c>
      <c r="U276" s="60">
        <f t="shared" si="105"/>
        <v>0.56625000000000003</v>
      </c>
      <c r="V276" s="61" t="e">
        <f>IF((T276*#REF!/#REF!)&gt;#REF!,"too many rows!",T276*#REF!/#REF!)</f>
        <v>#REF!</v>
      </c>
      <c r="W276" s="47">
        <v>50</v>
      </c>
      <c r="X276" s="47">
        <v>50</v>
      </c>
      <c r="Y276" s="47">
        <v>5</v>
      </c>
      <c r="Z276" s="47">
        <v>1</v>
      </c>
      <c r="AA276" s="50">
        <f t="shared" si="106"/>
        <v>62.916666666666664</v>
      </c>
      <c r="AB276" s="50">
        <f t="shared" si="107"/>
        <v>12.583333333333334</v>
      </c>
      <c r="AC276" s="50"/>
      <c r="AD276" s="50"/>
      <c r="AE276" s="79">
        <f t="shared" si="108"/>
        <v>72.354166666666657</v>
      </c>
      <c r="AF276" s="50">
        <f t="shared" si="109"/>
        <v>14.470833333333333</v>
      </c>
      <c r="AG276" s="80" t="str">
        <f t="shared" si="104"/>
        <v>Check!</v>
      </c>
      <c r="AH276" s="121">
        <v>42201</v>
      </c>
      <c r="AI276" s="231">
        <v>42216</v>
      </c>
      <c r="AJ276" s="231">
        <v>42241</v>
      </c>
      <c r="AK276" s="129">
        <f t="shared" si="110"/>
        <v>15</v>
      </c>
      <c r="AL276" s="231">
        <v>42247</v>
      </c>
      <c r="AM276" s="129">
        <f t="shared" si="111"/>
        <v>60</v>
      </c>
      <c r="AN276" s="281"/>
      <c r="AO276" s="129">
        <f t="shared" si="85"/>
        <v>60</v>
      </c>
      <c r="AP276" s="245">
        <v>42272</v>
      </c>
      <c r="AQ276" s="245"/>
      <c r="AR276" s="245"/>
      <c r="AS276" s="231">
        <v>42353</v>
      </c>
      <c r="AT276" s="231">
        <v>42311</v>
      </c>
      <c r="AU276" s="455"/>
      <c r="AV276" s="455"/>
      <c r="AW276" s="231">
        <v>42425</v>
      </c>
      <c r="AX276" s="67"/>
      <c r="AY276" s="68">
        <f t="shared" si="99"/>
        <v>224</v>
      </c>
    </row>
    <row r="277" spans="1:51" hidden="1" x14ac:dyDescent="0.25">
      <c r="A277" s="70">
        <v>9</v>
      </c>
      <c r="B277" s="70" t="s">
        <v>55</v>
      </c>
      <c r="C277" s="124" t="s">
        <v>620</v>
      </c>
      <c r="D277" s="70"/>
      <c r="E277" s="239">
        <v>0.5</v>
      </c>
      <c r="F277" s="124">
        <v>5</v>
      </c>
      <c r="G277" s="51"/>
      <c r="H277" s="247">
        <v>42401</v>
      </c>
      <c r="I277" s="156">
        <v>42143</v>
      </c>
      <c r="J277" s="157">
        <v>124396</v>
      </c>
      <c r="K277" s="357">
        <v>69903</v>
      </c>
      <c r="L277" s="140" t="s">
        <v>261</v>
      </c>
      <c r="M277" s="140"/>
      <c r="N277" s="140" t="s">
        <v>211</v>
      </c>
      <c r="O277" s="299"/>
      <c r="P277" s="419">
        <v>60</v>
      </c>
      <c r="Q277" s="419">
        <v>1944</v>
      </c>
      <c r="R277" s="420">
        <v>37.75</v>
      </c>
      <c r="S277" s="159">
        <v>125</v>
      </c>
      <c r="T277" s="107">
        <v>2</v>
      </c>
      <c r="U277" s="60">
        <f t="shared" si="105"/>
        <v>0.62916666666666665</v>
      </c>
      <c r="V277" s="61" t="e">
        <f>IF((T277*#REF!/#REF!)&gt;#REF!,"too many rows!",T277*#REF!/#REF!)</f>
        <v>#REF!</v>
      </c>
      <c r="W277" s="47">
        <v>50</v>
      </c>
      <c r="X277" s="47">
        <v>50</v>
      </c>
      <c r="Y277" s="47">
        <v>5</v>
      </c>
      <c r="Z277" s="47">
        <v>1</v>
      </c>
      <c r="AA277" s="50">
        <f t="shared" si="106"/>
        <v>125.83333333333333</v>
      </c>
      <c r="AB277" s="50">
        <f t="shared" si="107"/>
        <v>25.166666666666668</v>
      </c>
      <c r="AC277" s="50"/>
      <c r="AD277" s="50"/>
      <c r="AE277" s="79">
        <f t="shared" si="108"/>
        <v>144.70833333333331</v>
      </c>
      <c r="AF277" s="50">
        <f t="shared" si="109"/>
        <v>28.941666666666666</v>
      </c>
      <c r="AG277" s="80" t="str">
        <f t="shared" si="104"/>
        <v>Check!</v>
      </c>
      <c r="AH277" s="121">
        <v>42201</v>
      </c>
      <c r="AI277" s="231">
        <v>42216</v>
      </c>
      <c r="AJ277" s="231">
        <v>42241</v>
      </c>
      <c r="AK277" s="129">
        <f t="shared" si="110"/>
        <v>30</v>
      </c>
      <c r="AL277" s="231">
        <v>42247</v>
      </c>
      <c r="AM277" s="129">
        <f t="shared" si="111"/>
        <v>120</v>
      </c>
      <c r="AN277" s="281">
        <v>2</v>
      </c>
      <c r="AO277" s="129">
        <f t="shared" si="85"/>
        <v>118</v>
      </c>
      <c r="AP277" s="245">
        <v>42270</v>
      </c>
      <c r="AQ277" s="245"/>
      <c r="AR277" s="245"/>
      <c r="AS277" s="231">
        <v>42353</v>
      </c>
      <c r="AT277" s="231">
        <v>42327</v>
      </c>
      <c r="AU277" s="455"/>
      <c r="AV277" s="455"/>
      <c r="AW277" s="231">
        <v>42415</v>
      </c>
      <c r="AX277" s="67"/>
      <c r="AY277" s="68">
        <f t="shared" si="99"/>
        <v>214</v>
      </c>
    </row>
    <row r="278" spans="1:51" hidden="1" x14ac:dyDescent="0.25">
      <c r="A278" s="148">
        <v>9</v>
      </c>
      <c r="B278" s="148" t="s">
        <v>47</v>
      </c>
      <c r="C278" s="148" t="s">
        <v>175</v>
      </c>
      <c r="D278" s="160"/>
      <c r="E278" s="233">
        <v>18</v>
      </c>
      <c r="F278" s="85">
        <v>12</v>
      </c>
      <c r="G278" s="86"/>
      <c r="H278" s="87">
        <v>42309</v>
      </c>
      <c r="I278" s="149">
        <v>41950</v>
      </c>
      <c r="J278" s="138">
        <v>122338</v>
      </c>
      <c r="K278" s="363">
        <v>74919</v>
      </c>
      <c r="L278" s="134" t="s">
        <v>176</v>
      </c>
      <c r="M278" s="134"/>
      <c r="N278" s="134" t="s">
        <v>177</v>
      </c>
      <c r="O278" s="297"/>
      <c r="P278" s="453">
        <v>40</v>
      </c>
      <c r="Q278" s="453">
        <v>1296</v>
      </c>
      <c r="R278" s="454">
        <v>37.75</v>
      </c>
      <c r="S278" s="162">
        <v>126</v>
      </c>
      <c r="T278" s="93">
        <v>22</v>
      </c>
      <c r="U278" s="143">
        <f t="shared" ref="U278:U292" si="112">F278*AA278/1000</f>
        <v>16.61</v>
      </c>
      <c r="V278" s="144" t="e">
        <f>IF((T278*#REF!/#REF!)&gt;#REF!,"too many rows!",T278*#REF!/#REF!)</f>
        <v>#REF!</v>
      </c>
      <c r="W278" s="82">
        <v>50</v>
      </c>
      <c r="X278" s="82">
        <v>50</v>
      </c>
      <c r="Y278" s="82">
        <v>5</v>
      </c>
      <c r="Z278" s="82">
        <v>1</v>
      </c>
      <c r="AA278" s="85">
        <f t="shared" ref="AA278:AB281" si="113">(37.75*100)/W278*Y278/($Z278+$Y278)*$T278</f>
        <v>1384.1666666666665</v>
      </c>
      <c r="AB278" s="85">
        <f t="shared" si="113"/>
        <v>276.83333333333337</v>
      </c>
      <c r="AC278" s="85"/>
      <c r="AD278" s="85"/>
      <c r="AE278" s="115">
        <f t="shared" ref="AE278:AE292" si="114">IF(G278=0,AA278*1.15,IF(OR(G278=50%,G278=100%),AA278*1.15/G278,"check MS"))</f>
        <v>1591.7916666666663</v>
      </c>
      <c r="AF278" s="85">
        <f>AB278*1.15</f>
        <v>318.35833333333335</v>
      </c>
      <c r="AG278" s="80" t="str">
        <f t="shared" si="104"/>
        <v>Check!</v>
      </c>
      <c r="AH278" s="98">
        <v>42065</v>
      </c>
      <c r="AI278" s="224">
        <v>42082</v>
      </c>
      <c r="AJ278" s="224">
        <v>42129</v>
      </c>
      <c r="AK278" s="163">
        <v>330</v>
      </c>
      <c r="AL278" s="224">
        <v>42130</v>
      </c>
      <c r="AM278" s="163">
        <v>1320</v>
      </c>
      <c r="AN278" s="282"/>
      <c r="AO278" s="163">
        <f t="shared" si="85"/>
        <v>1320</v>
      </c>
      <c r="AP278" s="224">
        <v>42158</v>
      </c>
      <c r="AQ278" s="224"/>
      <c r="AR278" s="224"/>
      <c r="AS278" s="224">
        <v>42236</v>
      </c>
      <c r="AT278" s="224">
        <v>42230</v>
      </c>
      <c r="AU278" s="224"/>
      <c r="AV278" s="224"/>
      <c r="AW278" s="224">
        <v>42685</v>
      </c>
      <c r="AX278" s="145"/>
      <c r="AY278" s="102">
        <f t="shared" si="99"/>
        <v>620</v>
      </c>
    </row>
    <row r="279" spans="1:51" hidden="1" x14ac:dyDescent="0.25">
      <c r="A279" s="148">
        <v>9</v>
      </c>
      <c r="B279" s="148" t="s">
        <v>47</v>
      </c>
      <c r="C279" s="148" t="s">
        <v>243</v>
      </c>
      <c r="D279" s="148">
        <v>-1</v>
      </c>
      <c r="E279" s="233">
        <v>23</v>
      </c>
      <c r="F279" s="85">
        <v>19</v>
      </c>
      <c r="G279" s="86">
        <v>0.5</v>
      </c>
      <c r="H279" s="87">
        <v>42309</v>
      </c>
      <c r="I279" s="149">
        <v>41950</v>
      </c>
      <c r="J279" s="138">
        <v>122342</v>
      </c>
      <c r="K279" s="363">
        <v>74919</v>
      </c>
      <c r="L279" s="134" t="s">
        <v>244</v>
      </c>
      <c r="M279" s="134"/>
      <c r="N279" s="134" t="s">
        <v>121</v>
      </c>
      <c r="O279" s="297"/>
      <c r="P279" s="453">
        <v>40</v>
      </c>
      <c r="Q279" s="453">
        <v>1296</v>
      </c>
      <c r="R279" s="454">
        <v>37.75</v>
      </c>
      <c r="S279" s="162">
        <v>126</v>
      </c>
      <c r="T279" s="93">
        <v>18</v>
      </c>
      <c r="U279" s="143">
        <f t="shared" si="112"/>
        <v>21.517499999999998</v>
      </c>
      <c r="V279" s="144" t="e">
        <f>IF((T279*#REF!/#REF!)&gt;#REF!,"too many rows!",T279*#REF!/#REF!)</f>
        <v>#REF!</v>
      </c>
      <c r="W279" s="82">
        <v>50</v>
      </c>
      <c r="X279" s="82">
        <v>50</v>
      </c>
      <c r="Y279" s="82">
        <v>5</v>
      </c>
      <c r="Z279" s="82">
        <v>1</v>
      </c>
      <c r="AA279" s="85">
        <f t="shared" si="113"/>
        <v>1132.5</v>
      </c>
      <c r="AB279" s="85">
        <f t="shared" si="113"/>
        <v>226.5</v>
      </c>
      <c r="AC279" s="85"/>
      <c r="AD279" s="85"/>
      <c r="AE279" s="115">
        <f t="shared" si="114"/>
        <v>2604.75</v>
      </c>
      <c r="AF279" s="85">
        <f>AB279*1.15</f>
        <v>260.47499999999997</v>
      </c>
      <c r="AG279" s="80" t="str">
        <f t="shared" si="104"/>
        <v>Check!</v>
      </c>
      <c r="AH279" s="98">
        <v>42065</v>
      </c>
      <c r="AI279" s="224">
        <v>42082</v>
      </c>
      <c r="AJ279" s="224">
        <v>42129</v>
      </c>
      <c r="AK279" s="163">
        <f>18*15</f>
        <v>270</v>
      </c>
      <c r="AL279" s="224">
        <v>42130</v>
      </c>
      <c r="AM279" s="163">
        <f>18*60</f>
        <v>1080</v>
      </c>
      <c r="AN279" s="282"/>
      <c r="AO279" s="163">
        <f t="shared" si="85"/>
        <v>1080</v>
      </c>
      <c r="AP279" s="224">
        <v>42157</v>
      </c>
      <c r="AQ279" s="224"/>
      <c r="AR279" s="224"/>
      <c r="AS279" s="224">
        <v>42236</v>
      </c>
      <c r="AT279" s="224">
        <v>42230</v>
      </c>
      <c r="AU279" s="224"/>
      <c r="AV279" s="224"/>
      <c r="AW279" s="224">
        <v>42678</v>
      </c>
      <c r="AX279" s="145"/>
      <c r="AY279" s="102">
        <f t="shared" si="99"/>
        <v>613</v>
      </c>
    </row>
    <row r="280" spans="1:51" hidden="1" x14ac:dyDescent="0.25">
      <c r="A280" s="46">
        <v>9</v>
      </c>
      <c r="B280" s="70" t="s">
        <v>55</v>
      </c>
      <c r="C280" s="70" t="s">
        <v>134</v>
      </c>
      <c r="D280" s="70">
        <v>-1</v>
      </c>
      <c r="E280" s="234">
        <v>11</v>
      </c>
      <c r="F280" s="50">
        <v>7</v>
      </c>
      <c r="G280" s="51"/>
      <c r="H280" s="170">
        <v>42339</v>
      </c>
      <c r="I280" s="156">
        <v>42059</v>
      </c>
      <c r="J280" s="157">
        <v>123470</v>
      </c>
      <c r="K280" s="357">
        <v>68743</v>
      </c>
      <c r="L280" s="158" t="s">
        <v>135</v>
      </c>
      <c r="M280" s="158"/>
      <c r="N280" s="158" t="s">
        <v>136</v>
      </c>
      <c r="O280" s="302"/>
      <c r="P280" s="419">
        <v>40</v>
      </c>
      <c r="Q280" s="419">
        <v>1296</v>
      </c>
      <c r="R280" s="420">
        <v>37.75</v>
      </c>
      <c r="S280" s="159">
        <v>131</v>
      </c>
      <c r="T280" s="107">
        <v>26</v>
      </c>
      <c r="U280" s="60">
        <f t="shared" si="112"/>
        <v>9.1606666666666676</v>
      </c>
      <c r="V280" s="61" t="e">
        <f>IF((T280*#REF!/#REF!)&gt;#REF!,"too many rows!",T280*#REF!/#REF!)</f>
        <v>#REF!</v>
      </c>
      <c r="W280" s="47">
        <v>50</v>
      </c>
      <c r="X280" s="47">
        <v>50</v>
      </c>
      <c r="Y280" s="244">
        <v>2</v>
      </c>
      <c r="Z280" s="244">
        <v>1</v>
      </c>
      <c r="AA280" s="50">
        <f t="shared" si="113"/>
        <v>1308.6666666666667</v>
      </c>
      <c r="AB280" s="50">
        <f t="shared" si="113"/>
        <v>654.33333333333337</v>
      </c>
      <c r="AC280" s="50"/>
      <c r="AD280" s="50"/>
      <c r="AE280" s="79">
        <f t="shared" si="114"/>
        <v>1504.9666666666667</v>
      </c>
      <c r="AF280" s="50">
        <f>AB280*1.15</f>
        <v>752.48333333333335</v>
      </c>
      <c r="AG280" s="80" t="str">
        <f t="shared" si="104"/>
        <v>Check!</v>
      </c>
      <c r="AH280" s="121">
        <v>42098</v>
      </c>
      <c r="AI280" s="231">
        <v>42109</v>
      </c>
      <c r="AJ280" s="231">
        <v>42139</v>
      </c>
      <c r="AK280" s="129">
        <v>650</v>
      </c>
      <c r="AL280" s="231">
        <v>42139</v>
      </c>
      <c r="AM280" s="129">
        <v>1297</v>
      </c>
      <c r="AN280" s="281"/>
      <c r="AO280" s="129">
        <f t="shared" si="85"/>
        <v>1297</v>
      </c>
      <c r="AP280" s="231">
        <v>42159</v>
      </c>
      <c r="AQ280" s="455"/>
      <c r="AR280" s="455"/>
      <c r="AS280" s="245">
        <v>42283</v>
      </c>
      <c r="AT280" s="231">
        <v>42208</v>
      </c>
      <c r="AU280" s="455"/>
      <c r="AV280" s="455"/>
      <c r="AW280" s="231">
        <v>42732</v>
      </c>
      <c r="AX280" s="67"/>
      <c r="AY280" s="68">
        <f t="shared" si="99"/>
        <v>634</v>
      </c>
    </row>
    <row r="281" spans="1:51" hidden="1" x14ac:dyDescent="0.25">
      <c r="A281" s="46">
        <v>9</v>
      </c>
      <c r="B281" s="47" t="s">
        <v>55</v>
      </c>
      <c r="C281" s="124" t="s">
        <v>97</v>
      </c>
      <c r="D281" s="124"/>
      <c r="E281" s="234">
        <v>5</v>
      </c>
      <c r="F281" s="124">
        <v>20</v>
      </c>
      <c r="G281" s="169"/>
      <c r="H281" s="170">
        <v>42339</v>
      </c>
      <c r="I281" s="171">
        <v>42060</v>
      </c>
      <c r="J281" s="54">
        <v>123471</v>
      </c>
      <c r="K281" s="366">
        <v>68743</v>
      </c>
      <c r="L281" s="140" t="s">
        <v>98</v>
      </c>
      <c r="M281" s="140"/>
      <c r="N281" s="140" t="s">
        <v>99</v>
      </c>
      <c r="O281" s="299"/>
      <c r="P281" s="419">
        <v>40</v>
      </c>
      <c r="Q281" s="419">
        <v>1296</v>
      </c>
      <c r="R281" s="420">
        <v>37.75</v>
      </c>
      <c r="S281" s="159">
        <v>131</v>
      </c>
      <c r="T281" s="107">
        <v>4</v>
      </c>
      <c r="U281" s="60">
        <f t="shared" si="112"/>
        <v>5.0333333333333332</v>
      </c>
      <c r="V281" s="61" t="e">
        <f>IF((T281*#REF!/#REF!)&gt;#REF!,"too many rows!",T281*#REF!/#REF!)</f>
        <v>#REF!</v>
      </c>
      <c r="W281" s="47">
        <v>50</v>
      </c>
      <c r="X281" s="47">
        <v>50</v>
      </c>
      <c r="Y281" s="47">
        <v>5</v>
      </c>
      <c r="Z281" s="47">
        <v>1</v>
      </c>
      <c r="AA281" s="50">
        <f t="shared" si="113"/>
        <v>251.66666666666666</v>
      </c>
      <c r="AB281" s="50">
        <f t="shared" si="113"/>
        <v>50.333333333333336</v>
      </c>
      <c r="AC281" s="50"/>
      <c r="AD281" s="50"/>
      <c r="AE281" s="79">
        <f t="shared" si="114"/>
        <v>289.41666666666663</v>
      </c>
      <c r="AF281" s="50">
        <f>AB281*1.15</f>
        <v>57.883333333333333</v>
      </c>
      <c r="AG281" s="80" t="str">
        <f t="shared" si="104"/>
        <v>Check!</v>
      </c>
      <c r="AH281" s="121">
        <v>42098</v>
      </c>
      <c r="AI281" s="231">
        <v>42109</v>
      </c>
      <c r="AJ281" s="231">
        <v>42139</v>
      </c>
      <c r="AK281" s="129">
        <v>60</v>
      </c>
      <c r="AL281" s="231">
        <v>42139</v>
      </c>
      <c r="AM281" s="129">
        <f>240-3</f>
        <v>237</v>
      </c>
      <c r="AN281" s="281"/>
      <c r="AO281" s="129">
        <f t="shared" si="85"/>
        <v>237</v>
      </c>
      <c r="AP281" s="231">
        <v>42158</v>
      </c>
      <c r="AQ281" s="455"/>
      <c r="AR281" s="455"/>
      <c r="AS281" s="245">
        <v>42283</v>
      </c>
      <c r="AT281" s="231">
        <v>42212</v>
      </c>
      <c r="AU281" s="455"/>
      <c r="AV281" s="455"/>
      <c r="AW281" s="231">
        <v>42705</v>
      </c>
      <c r="AX281" s="67"/>
      <c r="AY281" s="68">
        <f t="shared" si="99"/>
        <v>607</v>
      </c>
    </row>
    <row r="282" spans="1:51" hidden="1" x14ac:dyDescent="0.25">
      <c r="A282" s="46">
        <v>9</v>
      </c>
      <c r="B282" s="47" t="s">
        <v>55</v>
      </c>
      <c r="C282" s="124" t="s">
        <v>137</v>
      </c>
      <c r="D282" s="124"/>
      <c r="E282" s="234">
        <v>5</v>
      </c>
      <c r="F282" s="124">
        <v>8</v>
      </c>
      <c r="G282" s="169"/>
      <c r="H282" s="170">
        <v>42339</v>
      </c>
      <c r="I282" s="171">
        <v>42060</v>
      </c>
      <c r="J282" s="54">
        <v>123472</v>
      </c>
      <c r="K282" s="366">
        <v>68743</v>
      </c>
      <c r="L282" s="140" t="s">
        <v>138</v>
      </c>
      <c r="M282" s="140"/>
      <c r="N282" s="140" t="s">
        <v>139</v>
      </c>
      <c r="O282" s="299"/>
      <c r="P282" s="419">
        <v>40</v>
      </c>
      <c r="Q282" s="419">
        <v>1296</v>
      </c>
      <c r="R282" s="420">
        <v>37.75</v>
      </c>
      <c r="S282" s="159">
        <v>131</v>
      </c>
      <c r="T282" s="107">
        <v>10</v>
      </c>
      <c r="U282" s="60">
        <f t="shared" si="112"/>
        <v>5.0333333333333332</v>
      </c>
      <c r="V282" s="61" t="e">
        <f>IF((T282*#REF!/#REF!)&gt;#REF!,"too many rows!",T282*#REF!/#REF!)</f>
        <v>#REF!</v>
      </c>
      <c r="W282" s="47">
        <v>50</v>
      </c>
      <c r="X282" s="47">
        <v>50</v>
      </c>
      <c r="Y282" s="47">
        <v>5</v>
      </c>
      <c r="Z282" s="47">
        <v>1</v>
      </c>
      <c r="AA282" s="50">
        <f t="shared" ref="AA282:AA287" si="115">(37.75*100)/W282*Y282/($Z282+$Y282)*$T282</f>
        <v>629.16666666666663</v>
      </c>
      <c r="AB282" s="50">
        <f t="shared" ref="AB282:AB287" si="116">(37.75*100)/X282*Z282/($Z282+$Y282)*$T282</f>
        <v>125.83333333333334</v>
      </c>
      <c r="AC282" s="50"/>
      <c r="AD282" s="50"/>
      <c r="AE282" s="79">
        <f t="shared" si="114"/>
        <v>723.54166666666652</v>
      </c>
      <c r="AF282" s="50">
        <f t="shared" ref="AF282:AF287" si="117">AB282*1.15</f>
        <v>144.70833333333334</v>
      </c>
      <c r="AG282" s="80" t="str">
        <f t="shared" si="104"/>
        <v>Check!</v>
      </c>
      <c r="AH282" s="121">
        <v>42109</v>
      </c>
      <c r="AI282" s="231">
        <v>42122</v>
      </c>
      <c r="AJ282" s="231">
        <f>AH282+30</f>
        <v>42139</v>
      </c>
      <c r="AK282" s="129">
        <v>150</v>
      </c>
      <c r="AL282" s="231">
        <v>42153</v>
      </c>
      <c r="AM282" s="129">
        <v>600</v>
      </c>
      <c r="AN282" s="281"/>
      <c r="AO282" s="129">
        <f t="shared" si="85"/>
        <v>600</v>
      </c>
      <c r="AP282" s="231">
        <v>42184</v>
      </c>
      <c r="AQ282" s="455"/>
      <c r="AR282" s="455"/>
      <c r="AS282" s="245">
        <v>42283</v>
      </c>
      <c r="AT282" s="231">
        <v>42238</v>
      </c>
      <c r="AU282" s="455"/>
      <c r="AV282" s="455"/>
      <c r="AW282" s="231">
        <v>42705</v>
      </c>
      <c r="AX282" s="67"/>
      <c r="AY282" s="68">
        <f t="shared" si="99"/>
        <v>596</v>
      </c>
    </row>
    <row r="283" spans="1:51" s="260" customFormat="1" hidden="1" x14ac:dyDescent="0.25">
      <c r="A283" s="81">
        <v>9</v>
      </c>
      <c r="B283" s="148" t="s">
        <v>47</v>
      </c>
      <c r="C283" s="127" t="s">
        <v>522</v>
      </c>
      <c r="D283" s="148"/>
      <c r="E283" s="251">
        <v>12</v>
      </c>
      <c r="F283" s="127">
        <v>15</v>
      </c>
      <c r="G283" s="86"/>
      <c r="H283" s="131">
        <v>42491</v>
      </c>
      <c r="I283" s="132">
        <v>42165</v>
      </c>
      <c r="J283" s="138">
        <v>124903</v>
      </c>
      <c r="K283" s="364">
        <v>70967</v>
      </c>
      <c r="L283" s="134" t="s">
        <v>528</v>
      </c>
      <c r="M283" s="134"/>
      <c r="N283" s="134" t="s">
        <v>529</v>
      </c>
      <c r="O283" s="297"/>
      <c r="P283" s="453">
        <v>60</v>
      </c>
      <c r="Q283" s="453">
        <v>1944</v>
      </c>
      <c r="R283" s="454">
        <v>37.75</v>
      </c>
      <c r="S283" s="162">
        <v>132</v>
      </c>
      <c r="T283" s="93">
        <v>12</v>
      </c>
      <c r="U283" s="143">
        <f t="shared" si="112"/>
        <v>11.324999999999999</v>
      </c>
      <c r="V283" s="144" t="e">
        <f>IF((T283*#REF!/#REF!)&gt;#REF!,"too many rows!",T283*#REF!/#REF!)</f>
        <v>#REF!</v>
      </c>
      <c r="W283" s="82">
        <v>50</v>
      </c>
      <c r="X283" s="82">
        <v>50</v>
      </c>
      <c r="Y283" s="82">
        <v>5</v>
      </c>
      <c r="Z283" s="82">
        <v>1</v>
      </c>
      <c r="AA283" s="85">
        <f t="shared" si="115"/>
        <v>755</v>
      </c>
      <c r="AB283" s="85">
        <f t="shared" si="116"/>
        <v>151</v>
      </c>
      <c r="AC283" s="85"/>
      <c r="AD283" s="85"/>
      <c r="AE283" s="115">
        <f t="shared" si="114"/>
        <v>868.24999999999989</v>
      </c>
      <c r="AF283" s="85">
        <f t="shared" si="117"/>
        <v>173.64999999999998</v>
      </c>
      <c r="AG283" s="80" t="str">
        <f t="shared" si="104"/>
        <v>ok</v>
      </c>
      <c r="AH283" s="98">
        <v>42280</v>
      </c>
      <c r="AI283" s="224">
        <v>42294</v>
      </c>
      <c r="AJ283" s="224">
        <v>42332</v>
      </c>
      <c r="AK283" s="163">
        <f t="shared" ref="AK283:AK291" si="118">T283*15</f>
        <v>180</v>
      </c>
      <c r="AL283" s="224">
        <v>42338</v>
      </c>
      <c r="AM283" s="163">
        <v>718</v>
      </c>
      <c r="AN283" s="282">
        <v>523</v>
      </c>
      <c r="AO283" s="163">
        <f t="shared" si="85"/>
        <v>195</v>
      </c>
      <c r="AP283" s="224">
        <v>42369</v>
      </c>
      <c r="AQ283" s="224"/>
      <c r="AR283" s="224"/>
      <c r="AS283" s="224">
        <v>42443</v>
      </c>
      <c r="AT283" s="224">
        <v>42447</v>
      </c>
      <c r="AU283" s="224"/>
      <c r="AV283" s="224"/>
      <c r="AW283" s="224">
        <v>42461</v>
      </c>
      <c r="AX283" s="224">
        <v>42483</v>
      </c>
      <c r="AY283" s="102">
        <f t="shared" si="99"/>
        <v>181</v>
      </c>
    </row>
    <row r="284" spans="1:51" s="260" customFormat="1" hidden="1" x14ac:dyDescent="0.25">
      <c r="A284" s="81">
        <v>9</v>
      </c>
      <c r="B284" s="148" t="s">
        <v>47</v>
      </c>
      <c r="C284" s="127" t="s">
        <v>696</v>
      </c>
      <c r="D284" s="148"/>
      <c r="E284" s="251">
        <v>6</v>
      </c>
      <c r="F284" s="127">
        <v>15</v>
      </c>
      <c r="G284" s="86"/>
      <c r="H284" s="131">
        <v>42491</v>
      </c>
      <c r="I284" s="132">
        <v>42165</v>
      </c>
      <c r="J284" s="138">
        <v>124904</v>
      </c>
      <c r="K284" s="364">
        <v>70555</v>
      </c>
      <c r="L284" s="134" t="s">
        <v>698</v>
      </c>
      <c r="M284" s="134"/>
      <c r="N284" s="134" t="s">
        <v>700</v>
      </c>
      <c r="O284" s="297"/>
      <c r="P284" s="453">
        <v>60</v>
      </c>
      <c r="Q284" s="453">
        <v>1944</v>
      </c>
      <c r="R284" s="454">
        <v>37.75</v>
      </c>
      <c r="S284" s="162">
        <v>132</v>
      </c>
      <c r="T284" s="93">
        <v>6</v>
      </c>
      <c r="U284" s="143">
        <f t="shared" si="112"/>
        <v>5.6624999999999996</v>
      </c>
      <c r="V284" s="144" t="e">
        <f>IF((T284*#REF!/#REF!)&gt;#REF!,"too many rows!",T284*#REF!/#REF!)</f>
        <v>#REF!</v>
      </c>
      <c r="W284" s="82">
        <v>50</v>
      </c>
      <c r="X284" s="82">
        <v>50</v>
      </c>
      <c r="Y284" s="82">
        <v>5</v>
      </c>
      <c r="Z284" s="82">
        <v>1</v>
      </c>
      <c r="AA284" s="85">
        <f t="shared" si="115"/>
        <v>377.5</v>
      </c>
      <c r="AB284" s="85">
        <f t="shared" si="116"/>
        <v>75.5</v>
      </c>
      <c r="AC284" s="85"/>
      <c r="AD284" s="85"/>
      <c r="AE284" s="115">
        <f t="shared" si="114"/>
        <v>434.12499999999994</v>
      </c>
      <c r="AF284" s="85">
        <f t="shared" si="117"/>
        <v>86.824999999999989</v>
      </c>
      <c r="AG284" s="80" t="str">
        <f t="shared" si="104"/>
        <v>ok</v>
      </c>
      <c r="AH284" s="98">
        <v>42280</v>
      </c>
      <c r="AI284" s="224">
        <v>42294</v>
      </c>
      <c r="AJ284" s="224">
        <v>42332</v>
      </c>
      <c r="AK284" s="163">
        <f t="shared" si="118"/>
        <v>90</v>
      </c>
      <c r="AL284" s="224">
        <v>42338</v>
      </c>
      <c r="AM284" s="163">
        <f>T284*60</f>
        <v>360</v>
      </c>
      <c r="AN284" s="282">
        <v>93</v>
      </c>
      <c r="AO284" s="163">
        <f t="shared" si="85"/>
        <v>267</v>
      </c>
      <c r="AP284" s="224">
        <v>42369</v>
      </c>
      <c r="AQ284" s="224"/>
      <c r="AR284" s="224"/>
      <c r="AS284" s="224">
        <v>42443</v>
      </c>
      <c r="AT284" s="224">
        <v>42447</v>
      </c>
      <c r="AU284" s="224"/>
      <c r="AV284" s="224"/>
      <c r="AW284" s="224">
        <v>42461</v>
      </c>
      <c r="AX284" s="224">
        <v>42483</v>
      </c>
      <c r="AY284" s="102">
        <f t="shared" si="99"/>
        <v>181</v>
      </c>
    </row>
    <row r="285" spans="1:51" s="260" customFormat="1" hidden="1" x14ac:dyDescent="0.25">
      <c r="A285" s="81">
        <v>9</v>
      </c>
      <c r="B285" s="148" t="s">
        <v>47</v>
      </c>
      <c r="C285" s="127" t="s">
        <v>511</v>
      </c>
      <c r="D285" s="148"/>
      <c r="E285" s="251">
        <v>30</v>
      </c>
      <c r="F285" s="127">
        <v>18</v>
      </c>
      <c r="G285" s="86"/>
      <c r="H285" s="131">
        <v>42491</v>
      </c>
      <c r="I285" s="132">
        <v>42165</v>
      </c>
      <c r="J285" s="138">
        <v>124905</v>
      </c>
      <c r="K285" s="364">
        <v>70555</v>
      </c>
      <c r="L285" s="134" t="s">
        <v>512</v>
      </c>
      <c r="M285" s="134"/>
      <c r="N285" s="134" t="s">
        <v>513</v>
      </c>
      <c r="O285" s="297"/>
      <c r="P285" s="453">
        <v>60</v>
      </c>
      <c r="Q285" s="453">
        <v>1944</v>
      </c>
      <c r="R285" s="454">
        <v>37.75</v>
      </c>
      <c r="S285" s="162">
        <v>132</v>
      </c>
      <c r="T285" s="93">
        <v>26</v>
      </c>
      <c r="U285" s="143">
        <f t="shared" si="112"/>
        <v>29.445</v>
      </c>
      <c r="V285" s="144" t="e">
        <f>IF((T285*#REF!/#REF!)&gt;#REF!,"too many rows!",T285*#REF!/#REF!)</f>
        <v>#REF!</v>
      </c>
      <c r="W285" s="82">
        <v>50</v>
      </c>
      <c r="X285" s="82">
        <v>50</v>
      </c>
      <c r="Y285" s="82">
        <v>5</v>
      </c>
      <c r="Z285" s="82">
        <v>1</v>
      </c>
      <c r="AA285" s="85">
        <f t="shared" si="115"/>
        <v>1635.8333333333333</v>
      </c>
      <c r="AB285" s="85">
        <f t="shared" si="116"/>
        <v>327.16666666666669</v>
      </c>
      <c r="AC285" s="85"/>
      <c r="AD285" s="85"/>
      <c r="AE285" s="115">
        <f t="shared" si="114"/>
        <v>1881.208333333333</v>
      </c>
      <c r="AF285" s="85">
        <f t="shared" si="117"/>
        <v>376.24166666666667</v>
      </c>
      <c r="AG285" s="80" t="str">
        <f t="shared" si="104"/>
        <v>ok</v>
      </c>
      <c r="AH285" s="98">
        <v>42280</v>
      </c>
      <c r="AI285" s="224">
        <v>42294</v>
      </c>
      <c r="AJ285" s="224">
        <v>42332</v>
      </c>
      <c r="AK285" s="163">
        <f t="shared" si="118"/>
        <v>390</v>
      </c>
      <c r="AL285" s="224">
        <v>42338</v>
      </c>
      <c r="AM285" s="163">
        <v>1559</v>
      </c>
      <c r="AN285" s="282">
        <v>552</v>
      </c>
      <c r="AO285" s="163">
        <f t="shared" si="85"/>
        <v>1007</v>
      </c>
      <c r="AP285" s="224">
        <v>42369</v>
      </c>
      <c r="AQ285" s="224"/>
      <c r="AR285" s="224"/>
      <c r="AS285" s="224">
        <v>42443</v>
      </c>
      <c r="AT285" s="224">
        <v>42447</v>
      </c>
      <c r="AU285" s="224"/>
      <c r="AV285" s="224"/>
      <c r="AW285" s="224">
        <v>42461</v>
      </c>
      <c r="AX285" s="224">
        <v>42483</v>
      </c>
      <c r="AY285" s="102">
        <f t="shared" si="99"/>
        <v>181</v>
      </c>
    </row>
    <row r="286" spans="1:51" s="260" customFormat="1" hidden="1" x14ac:dyDescent="0.25">
      <c r="A286" s="81">
        <v>9</v>
      </c>
      <c r="B286" s="148" t="s">
        <v>47</v>
      </c>
      <c r="C286" s="127" t="s">
        <v>697</v>
      </c>
      <c r="D286" s="148"/>
      <c r="E286" s="251">
        <v>5</v>
      </c>
      <c r="F286" s="127">
        <v>15</v>
      </c>
      <c r="G286" s="86"/>
      <c r="H286" s="131">
        <v>42491</v>
      </c>
      <c r="I286" s="132">
        <v>42165</v>
      </c>
      <c r="J286" s="138">
        <v>124906</v>
      </c>
      <c r="K286" s="364">
        <v>70555</v>
      </c>
      <c r="L286" s="134" t="s">
        <v>699</v>
      </c>
      <c r="M286" s="134"/>
      <c r="N286" s="134" t="s">
        <v>701</v>
      </c>
      <c r="O286" s="297"/>
      <c r="P286" s="453">
        <v>60</v>
      </c>
      <c r="Q286" s="453">
        <v>1944</v>
      </c>
      <c r="R286" s="454">
        <v>37.75</v>
      </c>
      <c r="S286" s="162">
        <v>132</v>
      </c>
      <c r="T286" s="93">
        <v>6</v>
      </c>
      <c r="U286" s="143">
        <f t="shared" si="112"/>
        <v>5.6624999999999996</v>
      </c>
      <c r="V286" s="144" t="e">
        <f>IF((T286*#REF!/#REF!)&gt;#REF!,"too many rows!",T286*#REF!/#REF!)</f>
        <v>#REF!</v>
      </c>
      <c r="W286" s="82">
        <v>50</v>
      </c>
      <c r="X286" s="82">
        <v>50</v>
      </c>
      <c r="Y286" s="82">
        <v>5</v>
      </c>
      <c r="Z286" s="82">
        <v>1</v>
      </c>
      <c r="AA286" s="85">
        <f t="shared" si="115"/>
        <v>377.5</v>
      </c>
      <c r="AB286" s="85">
        <f t="shared" si="116"/>
        <v>75.5</v>
      </c>
      <c r="AC286" s="85"/>
      <c r="AD286" s="85"/>
      <c r="AE286" s="115">
        <f t="shared" si="114"/>
        <v>434.12499999999994</v>
      </c>
      <c r="AF286" s="85">
        <f t="shared" si="117"/>
        <v>86.824999999999989</v>
      </c>
      <c r="AG286" s="80" t="str">
        <f t="shared" si="104"/>
        <v>ok</v>
      </c>
      <c r="AH286" s="98">
        <v>42280</v>
      </c>
      <c r="AI286" s="224">
        <v>42294</v>
      </c>
      <c r="AJ286" s="224">
        <v>42332</v>
      </c>
      <c r="AK286" s="163">
        <f t="shared" si="118"/>
        <v>90</v>
      </c>
      <c r="AL286" s="224">
        <v>42338</v>
      </c>
      <c r="AM286" s="163">
        <v>358</v>
      </c>
      <c r="AN286" s="282">
        <v>10</v>
      </c>
      <c r="AO286" s="163">
        <f t="shared" si="85"/>
        <v>348</v>
      </c>
      <c r="AP286" s="224">
        <v>42369</v>
      </c>
      <c r="AQ286" s="224"/>
      <c r="AR286" s="224"/>
      <c r="AS286" s="224">
        <v>42443</v>
      </c>
      <c r="AT286" s="224">
        <v>42447</v>
      </c>
      <c r="AU286" s="224"/>
      <c r="AV286" s="224"/>
      <c r="AW286" s="224">
        <v>42461</v>
      </c>
      <c r="AX286" s="224">
        <v>42483</v>
      </c>
      <c r="AY286" s="102">
        <f t="shared" si="99"/>
        <v>181</v>
      </c>
    </row>
    <row r="287" spans="1:51" s="260" customFormat="1" hidden="1" x14ac:dyDescent="0.25">
      <c r="A287" s="81">
        <v>9</v>
      </c>
      <c r="B287" s="148" t="s">
        <v>47</v>
      </c>
      <c r="C287" s="127" t="s">
        <v>580</v>
      </c>
      <c r="D287" s="148"/>
      <c r="E287" s="251">
        <v>10</v>
      </c>
      <c r="F287" s="127">
        <v>15</v>
      </c>
      <c r="G287" s="86"/>
      <c r="H287" s="131">
        <v>42491</v>
      </c>
      <c r="I287" s="132">
        <v>42165</v>
      </c>
      <c r="J287" s="138">
        <v>124914</v>
      </c>
      <c r="K287" s="364">
        <v>70861</v>
      </c>
      <c r="L287" s="134" t="s">
        <v>584</v>
      </c>
      <c r="M287" s="134"/>
      <c r="N287" s="134" t="s">
        <v>585</v>
      </c>
      <c r="O287" s="297"/>
      <c r="P287" s="453">
        <v>60</v>
      </c>
      <c r="Q287" s="453">
        <v>1944</v>
      </c>
      <c r="R287" s="454">
        <v>37.75</v>
      </c>
      <c r="S287" s="162">
        <v>132</v>
      </c>
      <c r="T287" s="93">
        <v>10</v>
      </c>
      <c r="U287" s="143">
        <f t="shared" si="112"/>
        <v>9.4375</v>
      </c>
      <c r="V287" s="144" t="e">
        <f>IF((T287*#REF!/#REF!)&gt;#REF!,"too many rows!",T287*#REF!/#REF!)</f>
        <v>#REF!</v>
      </c>
      <c r="W287" s="82">
        <v>50</v>
      </c>
      <c r="X287" s="82">
        <v>50</v>
      </c>
      <c r="Y287" s="82">
        <v>5</v>
      </c>
      <c r="Z287" s="82">
        <v>1</v>
      </c>
      <c r="AA287" s="85">
        <f t="shared" si="115"/>
        <v>629.16666666666663</v>
      </c>
      <c r="AB287" s="85">
        <f t="shared" si="116"/>
        <v>125.83333333333334</v>
      </c>
      <c r="AC287" s="85"/>
      <c r="AD287" s="85"/>
      <c r="AE287" s="115">
        <f t="shared" si="114"/>
        <v>723.54166666666652</v>
      </c>
      <c r="AF287" s="85">
        <f t="shared" si="117"/>
        <v>144.70833333333334</v>
      </c>
      <c r="AG287" s="80" t="str">
        <f t="shared" si="104"/>
        <v>ok</v>
      </c>
      <c r="AH287" s="98">
        <v>42280</v>
      </c>
      <c r="AI287" s="224">
        <v>42294</v>
      </c>
      <c r="AJ287" s="224">
        <v>42332</v>
      </c>
      <c r="AK287" s="163">
        <f t="shared" si="118"/>
        <v>150</v>
      </c>
      <c r="AL287" s="224">
        <v>42338</v>
      </c>
      <c r="AM287" s="163">
        <f>T287*60</f>
        <v>600</v>
      </c>
      <c r="AN287" s="282"/>
      <c r="AO287" s="163">
        <f t="shared" si="85"/>
        <v>600</v>
      </c>
      <c r="AP287" s="224">
        <v>42369</v>
      </c>
      <c r="AQ287" s="224"/>
      <c r="AR287" s="224"/>
      <c r="AS287" s="224">
        <v>42443</v>
      </c>
      <c r="AT287" s="224">
        <v>42448</v>
      </c>
      <c r="AU287" s="224"/>
      <c r="AV287" s="224"/>
      <c r="AW287" s="224">
        <v>42461</v>
      </c>
      <c r="AX287" s="224">
        <v>42483</v>
      </c>
      <c r="AY287" s="102">
        <f t="shared" si="99"/>
        <v>181</v>
      </c>
    </row>
    <row r="288" spans="1:51" hidden="1" x14ac:dyDescent="0.25">
      <c r="A288" s="70">
        <v>9</v>
      </c>
      <c r="B288" s="70" t="s">
        <v>47</v>
      </c>
      <c r="C288" s="124" t="s">
        <v>672</v>
      </c>
      <c r="D288" s="70"/>
      <c r="E288" s="252">
        <v>6</v>
      </c>
      <c r="F288" s="124">
        <v>8</v>
      </c>
      <c r="G288" s="51"/>
      <c r="H288" s="247">
        <v>42430</v>
      </c>
      <c r="I288" s="156">
        <v>42156</v>
      </c>
      <c r="J288" s="157">
        <v>124373</v>
      </c>
      <c r="K288" s="357">
        <v>69903</v>
      </c>
      <c r="L288" s="140" t="s">
        <v>673</v>
      </c>
      <c r="M288" s="140"/>
      <c r="N288" s="140" t="s">
        <v>674</v>
      </c>
      <c r="O288" s="299"/>
      <c r="P288" s="419">
        <v>60</v>
      </c>
      <c r="Q288" s="419">
        <v>1944</v>
      </c>
      <c r="R288" s="420">
        <v>37.75</v>
      </c>
      <c r="S288" s="159">
        <v>133</v>
      </c>
      <c r="T288" s="107">
        <v>12</v>
      </c>
      <c r="U288" s="60">
        <f t="shared" si="112"/>
        <v>6.04</v>
      </c>
      <c r="V288" s="61" t="e">
        <f>IF((T288*#REF!/#REF!)&gt;#REF!,"too many rows!",T288*#REF!/#REF!)</f>
        <v>#REF!</v>
      </c>
      <c r="W288" s="47">
        <v>50</v>
      </c>
      <c r="X288" s="47">
        <v>50</v>
      </c>
      <c r="Y288" s="47">
        <v>5</v>
      </c>
      <c r="Z288" s="47">
        <v>1</v>
      </c>
      <c r="AA288" s="50">
        <f t="shared" ref="AA288:AB292" si="119">(37.75*100)/W288*Y288/($Z288+$Y288)*$T288</f>
        <v>755</v>
      </c>
      <c r="AB288" s="50">
        <f t="shared" si="119"/>
        <v>151</v>
      </c>
      <c r="AC288" s="50"/>
      <c r="AD288" s="50"/>
      <c r="AE288" s="79">
        <f t="shared" si="114"/>
        <v>868.24999999999989</v>
      </c>
      <c r="AF288" s="50">
        <f>AB288*1.15</f>
        <v>173.64999999999998</v>
      </c>
      <c r="AG288" s="80" t="str">
        <f t="shared" si="104"/>
        <v>Check!</v>
      </c>
      <c r="AH288" s="121">
        <v>42216</v>
      </c>
      <c r="AI288" s="231">
        <v>42235</v>
      </c>
      <c r="AJ288" s="231">
        <v>42268</v>
      </c>
      <c r="AK288" s="129">
        <f t="shared" si="118"/>
        <v>180</v>
      </c>
      <c r="AL288" s="231">
        <v>42280</v>
      </c>
      <c r="AM288" s="129">
        <f>T288*60</f>
        <v>720</v>
      </c>
      <c r="AN288" s="281"/>
      <c r="AO288" s="129">
        <f t="shared" si="85"/>
        <v>720</v>
      </c>
      <c r="AP288" s="231">
        <v>42306</v>
      </c>
      <c r="AQ288" s="455"/>
      <c r="AR288" s="455"/>
      <c r="AS288" s="231">
        <v>42023</v>
      </c>
      <c r="AT288" s="231">
        <v>42384</v>
      </c>
      <c r="AU288" s="455"/>
      <c r="AV288" s="455"/>
      <c r="AW288" s="231">
        <v>42446</v>
      </c>
      <c r="AX288" s="231">
        <v>42481</v>
      </c>
      <c r="AY288" s="68">
        <f t="shared" ref="AY288:AY322" si="120">AW288-AH288</f>
        <v>230</v>
      </c>
    </row>
    <row r="289" spans="1:51" hidden="1" x14ac:dyDescent="0.25">
      <c r="A289" s="70">
        <v>9</v>
      </c>
      <c r="B289" s="70" t="s">
        <v>47</v>
      </c>
      <c r="C289" s="124" t="s">
        <v>467</v>
      </c>
      <c r="D289" s="70">
        <v>-2</v>
      </c>
      <c r="E289" s="252">
        <v>17</v>
      </c>
      <c r="F289" s="124">
        <v>16</v>
      </c>
      <c r="G289" s="51"/>
      <c r="H289" s="247">
        <v>42430</v>
      </c>
      <c r="I289" s="156">
        <v>42156</v>
      </c>
      <c r="J289" s="157">
        <v>124375</v>
      </c>
      <c r="K289" s="357">
        <v>69903</v>
      </c>
      <c r="L289" s="140" t="s">
        <v>340</v>
      </c>
      <c r="M289" s="140"/>
      <c r="N289" s="140" t="s">
        <v>341</v>
      </c>
      <c r="O289" s="299"/>
      <c r="P289" s="419">
        <v>60</v>
      </c>
      <c r="Q289" s="419">
        <v>1944</v>
      </c>
      <c r="R289" s="420">
        <v>37.75</v>
      </c>
      <c r="S289" s="159">
        <v>133</v>
      </c>
      <c r="T289" s="107">
        <v>16</v>
      </c>
      <c r="U289" s="60">
        <f t="shared" si="112"/>
        <v>16.106666666666666</v>
      </c>
      <c r="V289" s="61" t="e">
        <f>IF((T289*#REF!/#REF!)&gt;#REF!,"too many rows!",T289*#REF!/#REF!)</f>
        <v>#REF!</v>
      </c>
      <c r="W289" s="47">
        <v>50</v>
      </c>
      <c r="X289" s="47">
        <v>50</v>
      </c>
      <c r="Y289" s="47">
        <v>5</v>
      </c>
      <c r="Z289" s="47">
        <v>1</v>
      </c>
      <c r="AA289" s="50">
        <f t="shared" si="119"/>
        <v>1006.6666666666666</v>
      </c>
      <c r="AB289" s="50">
        <f t="shared" si="119"/>
        <v>201.33333333333334</v>
      </c>
      <c r="AC289" s="50"/>
      <c r="AD289" s="50"/>
      <c r="AE289" s="79">
        <f t="shared" si="114"/>
        <v>1157.6666666666665</v>
      </c>
      <c r="AF289" s="50">
        <f>AB289*1.15</f>
        <v>231.53333333333333</v>
      </c>
      <c r="AG289" s="80" t="str">
        <f t="shared" si="104"/>
        <v>Check!</v>
      </c>
      <c r="AH289" s="121">
        <v>42216</v>
      </c>
      <c r="AI289" s="231">
        <v>42235</v>
      </c>
      <c r="AJ289" s="231">
        <v>42268</v>
      </c>
      <c r="AK289" s="129">
        <f t="shared" si="118"/>
        <v>240</v>
      </c>
      <c r="AL289" s="231">
        <v>42280</v>
      </c>
      <c r="AM289" s="129">
        <f>T289*60</f>
        <v>960</v>
      </c>
      <c r="AN289" s="281">
        <v>1</v>
      </c>
      <c r="AO289" s="129">
        <v>957</v>
      </c>
      <c r="AP289" s="231">
        <v>42306</v>
      </c>
      <c r="AQ289" s="455"/>
      <c r="AR289" s="455"/>
      <c r="AS289" s="231">
        <v>42023</v>
      </c>
      <c r="AT289" s="231">
        <v>42382</v>
      </c>
      <c r="AU289" s="455"/>
      <c r="AV289" s="455"/>
      <c r="AW289" s="231">
        <v>42446</v>
      </c>
      <c r="AX289" s="231">
        <v>42481</v>
      </c>
      <c r="AY289" s="68">
        <f t="shared" si="120"/>
        <v>230</v>
      </c>
    </row>
    <row r="290" spans="1:51" hidden="1" x14ac:dyDescent="0.25">
      <c r="A290" s="70">
        <v>9</v>
      </c>
      <c r="B290" s="70" t="s">
        <v>47</v>
      </c>
      <c r="C290" s="124" t="s">
        <v>73</v>
      </c>
      <c r="D290" s="70">
        <v>-3</v>
      </c>
      <c r="E290" s="252">
        <v>19</v>
      </c>
      <c r="F290" s="124">
        <v>14</v>
      </c>
      <c r="G290" s="51"/>
      <c r="H290" s="247">
        <v>42430</v>
      </c>
      <c r="I290" s="156">
        <v>42156</v>
      </c>
      <c r="J290" s="157">
        <v>124377</v>
      </c>
      <c r="K290" s="357">
        <v>69903</v>
      </c>
      <c r="L290" s="140" t="s">
        <v>74</v>
      </c>
      <c r="M290" s="140"/>
      <c r="N290" s="140" t="s">
        <v>75</v>
      </c>
      <c r="O290" s="299"/>
      <c r="P290" s="419">
        <v>60</v>
      </c>
      <c r="Q290" s="419">
        <v>1944</v>
      </c>
      <c r="R290" s="420">
        <v>37.75</v>
      </c>
      <c r="S290" s="159">
        <v>133</v>
      </c>
      <c r="T290" s="107">
        <v>20</v>
      </c>
      <c r="U290" s="60">
        <f t="shared" si="112"/>
        <v>17.616666666666664</v>
      </c>
      <c r="V290" s="61" t="e">
        <f>IF((T290*#REF!/#REF!)&gt;#REF!,"too many rows!",T290*#REF!/#REF!)</f>
        <v>#REF!</v>
      </c>
      <c r="W290" s="47">
        <v>50</v>
      </c>
      <c r="X290" s="47">
        <v>50</v>
      </c>
      <c r="Y290" s="47">
        <v>5</v>
      </c>
      <c r="Z290" s="47">
        <v>1</v>
      </c>
      <c r="AA290" s="50">
        <f t="shared" si="119"/>
        <v>1258.3333333333333</v>
      </c>
      <c r="AB290" s="50">
        <f t="shared" si="119"/>
        <v>251.66666666666669</v>
      </c>
      <c r="AC290" s="50"/>
      <c r="AD290" s="50"/>
      <c r="AE290" s="79">
        <f t="shared" si="114"/>
        <v>1447.083333333333</v>
      </c>
      <c r="AF290" s="50">
        <f>AB290*1.15</f>
        <v>289.41666666666669</v>
      </c>
      <c r="AG290" s="80" t="str">
        <f t="shared" si="104"/>
        <v>Check!</v>
      </c>
      <c r="AH290" s="121">
        <v>42216</v>
      </c>
      <c r="AI290" s="231">
        <v>42235</v>
      </c>
      <c r="AJ290" s="231">
        <v>42268</v>
      </c>
      <c r="AK290" s="129">
        <f t="shared" si="118"/>
        <v>300</v>
      </c>
      <c r="AL290" s="231">
        <v>42280</v>
      </c>
      <c r="AM290" s="129">
        <f>T290*60</f>
        <v>1200</v>
      </c>
      <c r="AN290" s="281"/>
      <c r="AO290" s="129">
        <v>1192</v>
      </c>
      <c r="AP290" s="231">
        <v>42306</v>
      </c>
      <c r="AQ290" s="455"/>
      <c r="AR290" s="455"/>
      <c r="AS290" s="231">
        <v>42023</v>
      </c>
      <c r="AT290" s="231">
        <v>42384</v>
      </c>
      <c r="AU290" s="455"/>
      <c r="AV290" s="455"/>
      <c r="AW290" s="231">
        <v>42451</v>
      </c>
      <c r="AX290" s="231">
        <v>42481</v>
      </c>
      <c r="AY290" s="68">
        <f t="shared" si="120"/>
        <v>235</v>
      </c>
    </row>
    <row r="291" spans="1:51" hidden="1" x14ac:dyDescent="0.25">
      <c r="A291" s="70">
        <v>9</v>
      </c>
      <c r="B291" s="70" t="s">
        <v>47</v>
      </c>
      <c r="C291" s="124" t="s">
        <v>76</v>
      </c>
      <c r="D291" s="70">
        <v>-2</v>
      </c>
      <c r="E291" s="252">
        <v>11</v>
      </c>
      <c r="F291" s="124">
        <v>15</v>
      </c>
      <c r="G291" s="51">
        <v>0.5</v>
      </c>
      <c r="H291" s="247">
        <v>42430</v>
      </c>
      <c r="I291" s="156">
        <v>42156</v>
      </c>
      <c r="J291" s="157">
        <v>124378</v>
      </c>
      <c r="K291" s="357">
        <v>69903</v>
      </c>
      <c r="L291" s="140" t="s">
        <v>77</v>
      </c>
      <c r="M291" s="140"/>
      <c r="N291" s="140" t="s">
        <v>78</v>
      </c>
      <c r="O291" s="299"/>
      <c r="P291" s="419">
        <v>60</v>
      </c>
      <c r="Q291" s="419">
        <v>1944</v>
      </c>
      <c r="R291" s="420">
        <v>37.75</v>
      </c>
      <c r="S291" s="159">
        <v>133</v>
      </c>
      <c r="T291" s="107">
        <v>12</v>
      </c>
      <c r="U291" s="60">
        <f t="shared" si="112"/>
        <v>11.324999999999999</v>
      </c>
      <c r="V291" s="61" t="e">
        <f>IF((T291*#REF!/#REF!)&gt;#REF!,"too many rows!",T291*#REF!/#REF!)</f>
        <v>#REF!</v>
      </c>
      <c r="W291" s="47">
        <v>50</v>
      </c>
      <c r="X291" s="47">
        <v>50</v>
      </c>
      <c r="Y291" s="47">
        <v>5</v>
      </c>
      <c r="Z291" s="47">
        <v>1</v>
      </c>
      <c r="AA291" s="50">
        <f t="shared" si="119"/>
        <v>755</v>
      </c>
      <c r="AB291" s="50">
        <f t="shared" si="119"/>
        <v>151</v>
      </c>
      <c r="AC291" s="50"/>
      <c r="AD291" s="50"/>
      <c r="AE291" s="79">
        <f t="shared" si="114"/>
        <v>1736.4999999999998</v>
      </c>
      <c r="AF291" s="50">
        <f>AB291*1.15</f>
        <v>173.64999999999998</v>
      </c>
      <c r="AG291" s="80" t="str">
        <f t="shared" si="104"/>
        <v>Check!</v>
      </c>
      <c r="AH291" s="121">
        <v>42216</v>
      </c>
      <c r="AI291" s="231">
        <v>42235</v>
      </c>
      <c r="AJ291" s="231">
        <v>42268</v>
      </c>
      <c r="AK291" s="129">
        <f t="shared" si="118"/>
        <v>180</v>
      </c>
      <c r="AL291" s="231">
        <v>42280</v>
      </c>
      <c r="AM291" s="129">
        <f>T291*60</f>
        <v>720</v>
      </c>
      <c r="AN291" s="281"/>
      <c r="AO291" s="129">
        <v>716</v>
      </c>
      <c r="AP291" s="231">
        <v>42306</v>
      </c>
      <c r="AQ291" s="455"/>
      <c r="AR291" s="455"/>
      <c r="AS291" s="231">
        <v>42023</v>
      </c>
      <c r="AT291" s="231">
        <v>42384</v>
      </c>
      <c r="AU291" s="455"/>
      <c r="AV291" s="455"/>
      <c r="AW291" s="231">
        <v>42446</v>
      </c>
      <c r="AX291" s="231">
        <v>42481</v>
      </c>
      <c r="AY291" s="68">
        <f t="shared" si="120"/>
        <v>230</v>
      </c>
    </row>
    <row r="292" spans="1:51" hidden="1" x14ac:dyDescent="0.25">
      <c r="A292" s="148">
        <v>9</v>
      </c>
      <c r="B292" s="148" t="s">
        <v>47</v>
      </c>
      <c r="C292" s="248" t="s">
        <v>334</v>
      </c>
      <c r="D292" s="148"/>
      <c r="E292" s="249">
        <v>6</v>
      </c>
      <c r="F292" s="127">
        <v>13</v>
      </c>
      <c r="G292" s="86"/>
      <c r="H292" s="250">
        <v>42430</v>
      </c>
      <c r="I292" s="149">
        <v>42156</v>
      </c>
      <c r="J292" s="138">
        <v>124370</v>
      </c>
      <c r="K292" s="364">
        <v>70071</v>
      </c>
      <c r="L292" s="134" t="s">
        <v>335</v>
      </c>
      <c r="M292" s="134"/>
      <c r="N292" s="134" t="s">
        <v>336</v>
      </c>
      <c r="O292" s="297"/>
      <c r="P292" s="453">
        <v>60</v>
      </c>
      <c r="Q292" s="453">
        <v>1944</v>
      </c>
      <c r="R292" s="454">
        <v>37.75</v>
      </c>
      <c r="S292" s="162">
        <v>134</v>
      </c>
      <c r="T292" s="93">
        <v>8</v>
      </c>
      <c r="U292" s="143">
        <f t="shared" si="112"/>
        <v>8.1791666666666654</v>
      </c>
      <c r="V292" s="144" t="e">
        <f>IF((T292*#REF!/#REF!)&gt;#REF!,"too many rows!",T292*#REF!/#REF!)</f>
        <v>#REF!</v>
      </c>
      <c r="W292" s="82">
        <v>40</v>
      </c>
      <c r="X292" s="82">
        <v>40</v>
      </c>
      <c r="Y292" s="82">
        <v>5</v>
      </c>
      <c r="Z292" s="82">
        <v>1</v>
      </c>
      <c r="AA292" s="85">
        <f t="shared" si="119"/>
        <v>629.16666666666663</v>
      </c>
      <c r="AB292" s="85">
        <f t="shared" si="119"/>
        <v>125.83333333333333</v>
      </c>
      <c r="AC292" s="85"/>
      <c r="AD292" s="85"/>
      <c r="AE292" s="115">
        <f t="shared" si="114"/>
        <v>723.54166666666652</v>
      </c>
      <c r="AF292" s="85">
        <f>AB292*1.15</f>
        <v>144.70833333333331</v>
      </c>
      <c r="AG292" s="80" t="str">
        <f t="shared" si="104"/>
        <v>Check!</v>
      </c>
      <c r="AH292" s="98">
        <v>42201</v>
      </c>
      <c r="AI292" s="224">
        <v>42214</v>
      </c>
      <c r="AJ292" s="224">
        <v>42249</v>
      </c>
      <c r="AK292" s="163">
        <v>144</v>
      </c>
      <c r="AL292" s="224">
        <v>42261</v>
      </c>
      <c r="AM292" s="163">
        <v>645</v>
      </c>
      <c r="AN292" s="282">
        <v>2</v>
      </c>
      <c r="AO292" s="163">
        <v>627</v>
      </c>
      <c r="AP292" s="224">
        <v>42291</v>
      </c>
      <c r="AQ292" s="224"/>
      <c r="AR292" s="224"/>
      <c r="AS292" s="224">
        <v>42375</v>
      </c>
      <c r="AT292" s="224">
        <v>42727</v>
      </c>
      <c r="AU292" s="224"/>
      <c r="AV292" s="224"/>
      <c r="AW292" s="224">
        <v>42439</v>
      </c>
      <c r="AX292" s="145"/>
      <c r="AY292" s="102">
        <f t="shared" si="120"/>
        <v>238</v>
      </c>
    </row>
    <row r="293" spans="1:51" hidden="1" x14ac:dyDescent="0.25">
      <c r="A293" s="148">
        <v>9</v>
      </c>
      <c r="B293" s="148" t="s">
        <v>47</v>
      </c>
      <c r="C293" s="248" t="s">
        <v>472</v>
      </c>
      <c r="D293" s="148"/>
      <c r="E293" s="249">
        <v>6</v>
      </c>
      <c r="F293" s="127">
        <v>8</v>
      </c>
      <c r="G293" s="86"/>
      <c r="H293" s="250">
        <v>42430</v>
      </c>
      <c r="I293" s="149">
        <v>42186</v>
      </c>
      <c r="J293" s="138">
        <v>124371</v>
      </c>
      <c r="K293" s="364">
        <v>69903</v>
      </c>
      <c r="L293" s="134" t="s">
        <v>473</v>
      </c>
      <c r="M293" s="134"/>
      <c r="N293" s="134" t="s">
        <v>474</v>
      </c>
      <c r="O293" s="297"/>
      <c r="P293" s="453">
        <v>60</v>
      </c>
      <c r="Q293" s="453">
        <v>1944</v>
      </c>
      <c r="R293" s="454">
        <v>37.75</v>
      </c>
      <c r="S293" s="162">
        <v>134</v>
      </c>
      <c r="T293" s="93">
        <v>14</v>
      </c>
      <c r="U293" s="143">
        <f t="shared" ref="U293:U300" si="121">F293*AA293/1000</f>
        <v>8.8083333333333318</v>
      </c>
      <c r="V293" s="144" t="e">
        <f>IF((T293*#REF!/#REF!)&gt;#REF!,"too many rows!",T293*#REF!/#REF!)</f>
        <v>#REF!</v>
      </c>
      <c r="W293" s="82">
        <v>40</v>
      </c>
      <c r="X293" s="82">
        <v>40</v>
      </c>
      <c r="Y293" s="82">
        <v>5</v>
      </c>
      <c r="Z293" s="82">
        <v>1</v>
      </c>
      <c r="AA293" s="85">
        <f t="shared" ref="AA293:AA300" si="122">(37.75*100)/W293*Y293/($Z293+$Y293)*$T293</f>
        <v>1101.0416666666665</v>
      </c>
      <c r="AB293" s="85">
        <f t="shared" ref="AB293:AB300" si="123">(37.75*100)/X293*Z293/($Z293+$Y293)*$T293</f>
        <v>220.20833333333331</v>
      </c>
      <c r="AC293" s="85"/>
      <c r="AD293" s="85"/>
      <c r="AE293" s="115">
        <f t="shared" ref="AE293:AE300" si="124">IF(G293=0,AA293*1.15,IF(OR(G293=50%,G293=100%),AA293*1.15/G293,"check MS"))</f>
        <v>1266.1979166666663</v>
      </c>
      <c r="AF293" s="85">
        <f t="shared" ref="AF293:AF300" si="125">AB293*1.15</f>
        <v>253.23958333333329</v>
      </c>
      <c r="AG293" s="80" t="str">
        <f t="shared" si="104"/>
        <v>Check!</v>
      </c>
      <c r="AH293" s="98">
        <v>42201</v>
      </c>
      <c r="AI293" s="224">
        <v>42214</v>
      </c>
      <c r="AJ293" s="224">
        <v>42249</v>
      </c>
      <c r="AK293" s="163">
        <v>252</v>
      </c>
      <c r="AL293" s="224">
        <v>42261</v>
      </c>
      <c r="AM293" s="163">
        <v>1176</v>
      </c>
      <c r="AN293" s="282"/>
      <c r="AO293" s="163">
        <v>1163</v>
      </c>
      <c r="AP293" s="224">
        <v>42296</v>
      </c>
      <c r="AQ293" s="224"/>
      <c r="AR293" s="224"/>
      <c r="AS293" s="224">
        <v>42375</v>
      </c>
      <c r="AT293" s="224">
        <v>42376</v>
      </c>
      <c r="AU293" s="224"/>
      <c r="AV293" s="224"/>
      <c r="AW293" s="224">
        <v>42447</v>
      </c>
      <c r="AX293" s="145"/>
      <c r="AY293" s="102">
        <f t="shared" si="120"/>
        <v>246</v>
      </c>
    </row>
    <row r="294" spans="1:51" hidden="1" x14ac:dyDescent="0.25">
      <c r="A294" s="148">
        <v>9</v>
      </c>
      <c r="B294" s="148" t="s">
        <v>47</v>
      </c>
      <c r="C294" s="127" t="s">
        <v>224</v>
      </c>
      <c r="D294" s="148">
        <v>-1</v>
      </c>
      <c r="E294" s="251">
        <v>6</v>
      </c>
      <c r="F294" s="127">
        <v>9</v>
      </c>
      <c r="G294" s="86"/>
      <c r="H294" s="250">
        <v>42430</v>
      </c>
      <c r="I294" s="149">
        <v>42187</v>
      </c>
      <c r="J294" s="138">
        <v>124381</v>
      </c>
      <c r="K294" s="364">
        <v>69903</v>
      </c>
      <c r="L294" s="134" t="s">
        <v>226</v>
      </c>
      <c r="M294" s="134"/>
      <c r="N294" s="134" t="s">
        <v>227</v>
      </c>
      <c r="O294" s="297"/>
      <c r="P294" s="453">
        <v>60</v>
      </c>
      <c r="Q294" s="453">
        <v>1944</v>
      </c>
      <c r="R294" s="454">
        <v>37.75</v>
      </c>
      <c r="S294" s="162">
        <v>134</v>
      </c>
      <c r="T294" s="93">
        <v>10</v>
      </c>
      <c r="U294" s="143">
        <f t="shared" si="121"/>
        <v>7.0781249999999991</v>
      </c>
      <c r="V294" s="144" t="e">
        <f>IF((T294*#REF!/#REF!)&gt;#REF!,"too many rows!",T294*#REF!/#REF!)</f>
        <v>#REF!</v>
      </c>
      <c r="W294" s="82">
        <v>40</v>
      </c>
      <c r="X294" s="82">
        <v>40</v>
      </c>
      <c r="Y294" s="82">
        <v>5</v>
      </c>
      <c r="Z294" s="82">
        <v>1</v>
      </c>
      <c r="AA294" s="85">
        <f t="shared" si="122"/>
        <v>786.45833333333326</v>
      </c>
      <c r="AB294" s="85">
        <f t="shared" si="123"/>
        <v>157.29166666666666</v>
      </c>
      <c r="AC294" s="85"/>
      <c r="AD294" s="85"/>
      <c r="AE294" s="115">
        <f t="shared" si="124"/>
        <v>904.42708333333314</v>
      </c>
      <c r="AF294" s="85">
        <f t="shared" si="125"/>
        <v>180.88541666666663</v>
      </c>
      <c r="AG294" s="80" t="str">
        <f t="shared" si="104"/>
        <v>Check!</v>
      </c>
      <c r="AH294" s="98">
        <v>42201</v>
      </c>
      <c r="AI294" s="224">
        <v>42214</v>
      </c>
      <c r="AJ294" s="224">
        <v>42249</v>
      </c>
      <c r="AK294" s="163">
        <v>180</v>
      </c>
      <c r="AL294" s="224">
        <v>42261</v>
      </c>
      <c r="AM294" s="163">
        <v>840</v>
      </c>
      <c r="AN294" s="282"/>
      <c r="AO294" s="163">
        <v>827</v>
      </c>
      <c r="AP294" s="224">
        <v>42296</v>
      </c>
      <c r="AQ294" s="224"/>
      <c r="AR294" s="224"/>
      <c r="AS294" s="224">
        <v>42375</v>
      </c>
      <c r="AT294" s="224">
        <v>42734</v>
      </c>
      <c r="AU294" s="224"/>
      <c r="AV294" s="224"/>
      <c r="AW294" s="224">
        <v>42439</v>
      </c>
      <c r="AX294" s="145"/>
      <c r="AY294" s="102">
        <f t="shared" si="120"/>
        <v>238</v>
      </c>
    </row>
    <row r="295" spans="1:51" hidden="1" x14ac:dyDescent="0.25">
      <c r="A295" s="148">
        <v>9</v>
      </c>
      <c r="B295" s="148" t="s">
        <v>47</v>
      </c>
      <c r="C295" s="248" t="s">
        <v>675</v>
      </c>
      <c r="D295" s="148"/>
      <c r="E295" s="253">
        <v>2</v>
      </c>
      <c r="F295" s="127">
        <v>8</v>
      </c>
      <c r="G295" s="86"/>
      <c r="H295" s="250">
        <v>42430</v>
      </c>
      <c r="I295" s="149">
        <v>42156</v>
      </c>
      <c r="J295" s="138">
        <v>124364</v>
      </c>
      <c r="K295" s="364">
        <v>69903</v>
      </c>
      <c r="L295" s="134" t="s">
        <v>681</v>
      </c>
      <c r="M295" s="134"/>
      <c r="N295" s="134" t="s">
        <v>685</v>
      </c>
      <c r="O295" s="297"/>
      <c r="P295" s="453">
        <v>60</v>
      </c>
      <c r="Q295" s="453">
        <v>1944</v>
      </c>
      <c r="R295" s="454">
        <v>37.75</v>
      </c>
      <c r="S295" s="162">
        <v>134</v>
      </c>
      <c r="T295" s="93">
        <v>4</v>
      </c>
      <c r="U295" s="143">
        <f t="shared" si="121"/>
        <v>2.5166666666666666</v>
      </c>
      <c r="V295" s="144" t="e">
        <f>IF((T295*#REF!/#REF!)&gt;#REF!,"too many rows!",T295*#REF!/#REF!)</f>
        <v>#REF!</v>
      </c>
      <c r="W295" s="82">
        <v>40</v>
      </c>
      <c r="X295" s="82">
        <v>40</v>
      </c>
      <c r="Y295" s="82">
        <v>5</v>
      </c>
      <c r="Z295" s="82">
        <v>1</v>
      </c>
      <c r="AA295" s="85">
        <f t="shared" si="122"/>
        <v>314.58333333333331</v>
      </c>
      <c r="AB295" s="85">
        <f t="shared" si="123"/>
        <v>62.916666666666664</v>
      </c>
      <c r="AC295" s="85"/>
      <c r="AD295" s="85"/>
      <c r="AE295" s="115">
        <f t="shared" si="124"/>
        <v>361.77083333333326</v>
      </c>
      <c r="AF295" s="85">
        <f t="shared" si="125"/>
        <v>72.354166666666657</v>
      </c>
      <c r="AG295" s="80" t="str">
        <f t="shared" si="104"/>
        <v>Check!</v>
      </c>
      <c r="AH295" s="98">
        <v>42201</v>
      </c>
      <c r="AI295" s="224">
        <v>42214</v>
      </c>
      <c r="AJ295" s="224">
        <v>42249</v>
      </c>
      <c r="AK295" s="163">
        <v>72</v>
      </c>
      <c r="AL295" s="224">
        <v>42261</v>
      </c>
      <c r="AM295" s="163">
        <v>336</v>
      </c>
      <c r="AN295" s="282"/>
      <c r="AO295" s="163">
        <v>331</v>
      </c>
      <c r="AP295" s="224">
        <v>42296</v>
      </c>
      <c r="AQ295" s="224"/>
      <c r="AR295" s="224"/>
      <c r="AS295" s="224">
        <v>42382</v>
      </c>
      <c r="AT295" s="224">
        <v>42735</v>
      </c>
      <c r="AU295" s="224"/>
      <c r="AV295" s="224"/>
      <c r="AW295" s="224">
        <v>42451</v>
      </c>
      <c r="AX295" s="145"/>
      <c r="AY295" s="102">
        <f t="shared" si="120"/>
        <v>250</v>
      </c>
    </row>
    <row r="296" spans="1:51" hidden="1" x14ac:dyDescent="0.25">
      <c r="A296" s="148">
        <v>9</v>
      </c>
      <c r="B296" s="148" t="s">
        <v>47</v>
      </c>
      <c r="C296" s="248" t="s">
        <v>676</v>
      </c>
      <c r="D296" s="148"/>
      <c r="E296" s="253">
        <v>1.6</v>
      </c>
      <c r="F296" s="127">
        <v>12</v>
      </c>
      <c r="G296" s="86"/>
      <c r="H296" s="250">
        <v>42430</v>
      </c>
      <c r="I296" s="149">
        <v>42156</v>
      </c>
      <c r="J296" s="138">
        <v>124365</v>
      </c>
      <c r="K296" s="364">
        <v>69903</v>
      </c>
      <c r="L296" s="134" t="s">
        <v>297</v>
      </c>
      <c r="M296" s="134"/>
      <c r="N296" s="134" t="s">
        <v>686</v>
      </c>
      <c r="O296" s="297"/>
      <c r="P296" s="453">
        <v>60</v>
      </c>
      <c r="Q296" s="453">
        <v>1944</v>
      </c>
      <c r="R296" s="454">
        <v>37.75</v>
      </c>
      <c r="S296" s="162">
        <v>134</v>
      </c>
      <c r="T296" s="93">
        <v>2</v>
      </c>
      <c r="U296" s="143">
        <f t="shared" si="121"/>
        <v>1.8875</v>
      </c>
      <c r="V296" s="144" t="e">
        <f>IF((T296*#REF!/#REF!)&gt;#REF!,"too many rows!",T296*#REF!/#REF!)</f>
        <v>#REF!</v>
      </c>
      <c r="W296" s="82">
        <v>40</v>
      </c>
      <c r="X296" s="82">
        <v>40</v>
      </c>
      <c r="Y296" s="82">
        <v>5</v>
      </c>
      <c r="Z296" s="82">
        <v>1</v>
      </c>
      <c r="AA296" s="85">
        <f t="shared" si="122"/>
        <v>157.29166666666666</v>
      </c>
      <c r="AB296" s="85">
        <f t="shared" si="123"/>
        <v>31.458333333333332</v>
      </c>
      <c r="AC296" s="85"/>
      <c r="AD296" s="85"/>
      <c r="AE296" s="115">
        <f t="shared" si="124"/>
        <v>180.88541666666663</v>
      </c>
      <c r="AF296" s="85">
        <f t="shared" si="125"/>
        <v>36.177083333333329</v>
      </c>
      <c r="AG296" s="80" t="str">
        <f t="shared" si="104"/>
        <v>Check!</v>
      </c>
      <c r="AH296" s="98">
        <v>42201</v>
      </c>
      <c r="AI296" s="224">
        <v>42214</v>
      </c>
      <c r="AJ296" s="224">
        <v>42249</v>
      </c>
      <c r="AK296" s="163">
        <v>36</v>
      </c>
      <c r="AL296" s="224">
        <v>42261</v>
      </c>
      <c r="AM296" s="163">
        <v>168</v>
      </c>
      <c r="AN296" s="282"/>
      <c r="AO296" s="163">
        <v>166</v>
      </c>
      <c r="AP296" s="224">
        <v>42296</v>
      </c>
      <c r="AQ296" s="224"/>
      <c r="AR296" s="224"/>
      <c r="AS296" s="224">
        <v>42382</v>
      </c>
      <c r="AT296" s="224">
        <v>42735</v>
      </c>
      <c r="AU296" s="224"/>
      <c r="AV296" s="224"/>
      <c r="AW296" s="224">
        <v>42451</v>
      </c>
      <c r="AX296" s="145"/>
      <c r="AY296" s="102">
        <f t="shared" si="120"/>
        <v>250</v>
      </c>
    </row>
    <row r="297" spans="1:51" hidden="1" x14ac:dyDescent="0.25">
      <c r="A297" s="148">
        <v>9</v>
      </c>
      <c r="B297" s="148" t="s">
        <v>47</v>
      </c>
      <c r="C297" s="248" t="s">
        <v>677</v>
      </c>
      <c r="D297" s="148"/>
      <c r="E297" s="253">
        <v>1.4</v>
      </c>
      <c r="F297" s="127">
        <v>10</v>
      </c>
      <c r="G297" s="86"/>
      <c r="H297" s="250">
        <v>42430</v>
      </c>
      <c r="I297" s="149">
        <v>42156</v>
      </c>
      <c r="J297" s="138">
        <v>124366</v>
      </c>
      <c r="K297" s="364">
        <v>69903</v>
      </c>
      <c r="L297" s="134" t="s">
        <v>364</v>
      </c>
      <c r="M297" s="134"/>
      <c r="N297" s="134" t="s">
        <v>687</v>
      </c>
      <c r="O297" s="297"/>
      <c r="P297" s="453">
        <v>60</v>
      </c>
      <c r="Q297" s="453">
        <v>1944</v>
      </c>
      <c r="R297" s="454">
        <v>37.75</v>
      </c>
      <c r="S297" s="162">
        <v>134</v>
      </c>
      <c r="T297" s="93">
        <v>2</v>
      </c>
      <c r="U297" s="143">
        <f t="shared" si="121"/>
        <v>1.5729166666666665</v>
      </c>
      <c r="V297" s="144" t="e">
        <f>IF((T297*#REF!/#REF!)&gt;#REF!,"too many rows!",T297*#REF!/#REF!)</f>
        <v>#REF!</v>
      </c>
      <c r="W297" s="82">
        <v>40</v>
      </c>
      <c r="X297" s="82">
        <v>40</v>
      </c>
      <c r="Y297" s="82">
        <v>5</v>
      </c>
      <c r="Z297" s="82">
        <v>1</v>
      </c>
      <c r="AA297" s="85">
        <f t="shared" si="122"/>
        <v>157.29166666666666</v>
      </c>
      <c r="AB297" s="85">
        <f t="shared" si="123"/>
        <v>31.458333333333332</v>
      </c>
      <c r="AC297" s="85"/>
      <c r="AD297" s="85"/>
      <c r="AE297" s="115">
        <f t="shared" si="124"/>
        <v>180.88541666666663</v>
      </c>
      <c r="AF297" s="85">
        <f t="shared" si="125"/>
        <v>36.177083333333329</v>
      </c>
      <c r="AG297" s="80" t="str">
        <f t="shared" si="104"/>
        <v>Check!</v>
      </c>
      <c r="AH297" s="98">
        <v>42201</v>
      </c>
      <c r="AI297" s="224">
        <v>42214</v>
      </c>
      <c r="AJ297" s="224">
        <v>42249</v>
      </c>
      <c r="AK297" s="163">
        <v>31</v>
      </c>
      <c r="AL297" s="224">
        <v>42261</v>
      </c>
      <c r="AM297" s="163">
        <v>168</v>
      </c>
      <c r="AN297" s="282"/>
      <c r="AO297" s="163">
        <f t="shared" ref="AO297:AO352" si="126">AM297-AN297</f>
        <v>168</v>
      </c>
      <c r="AP297" s="224">
        <v>42296</v>
      </c>
      <c r="AQ297" s="224"/>
      <c r="AR297" s="224"/>
      <c r="AS297" s="224">
        <v>42375</v>
      </c>
      <c r="AT297" s="224">
        <v>42735</v>
      </c>
      <c r="AU297" s="224"/>
      <c r="AV297" s="224"/>
      <c r="AW297" s="224">
        <v>42440</v>
      </c>
      <c r="AX297" s="145"/>
      <c r="AY297" s="102">
        <f t="shared" si="120"/>
        <v>239</v>
      </c>
    </row>
    <row r="298" spans="1:51" hidden="1" x14ac:dyDescent="0.25">
      <c r="A298" s="148">
        <v>9</v>
      </c>
      <c r="B298" s="148" t="s">
        <v>47</v>
      </c>
      <c r="C298" s="248" t="s">
        <v>678</v>
      </c>
      <c r="D298" s="148"/>
      <c r="E298" s="249">
        <v>2</v>
      </c>
      <c r="F298" s="127">
        <v>8</v>
      </c>
      <c r="G298" s="86"/>
      <c r="H298" s="250">
        <v>42430</v>
      </c>
      <c r="I298" s="149">
        <v>42156</v>
      </c>
      <c r="J298" s="138">
        <v>124367</v>
      </c>
      <c r="K298" s="364">
        <v>69903</v>
      </c>
      <c r="L298" s="134" t="s">
        <v>682</v>
      </c>
      <c r="M298" s="134"/>
      <c r="N298" s="134" t="s">
        <v>688</v>
      </c>
      <c r="O298" s="297"/>
      <c r="P298" s="453">
        <v>60</v>
      </c>
      <c r="Q298" s="453">
        <v>1944</v>
      </c>
      <c r="R298" s="454">
        <v>37.75</v>
      </c>
      <c r="S298" s="162">
        <v>134</v>
      </c>
      <c r="T298" s="93">
        <v>4</v>
      </c>
      <c r="U298" s="143">
        <f t="shared" si="121"/>
        <v>2.5166666666666666</v>
      </c>
      <c r="V298" s="144" t="e">
        <f>IF((T298*#REF!/#REF!)&gt;#REF!,"too many rows!",T298*#REF!/#REF!)</f>
        <v>#REF!</v>
      </c>
      <c r="W298" s="82">
        <v>40</v>
      </c>
      <c r="X298" s="82">
        <v>40</v>
      </c>
      <c r="Y298" s="82">
        <v>5</v>
      </c>
      <c r="Z298" s="82">
        <v>1</v>
      </c>
      <c r="AA298" s="85">
        <f t="shared" si="122"/>
        <v>314.58333333333331</v>
      </c>
      <c r="AB298" s="85">
        <f t="shared" si="123"/>
        <v>62.916666666666664</v>
      </c>
      <c r="AC298" s="85"/>
      <c r="AD298" s="85"/>
      <c r="AE298" s="115">
        <f t="shared" si="124"/>
        <v>361.77083333333326</v>
      </c>
      <c r="AF298" s="85">
        <f t="shared" si="125"/>
        <v>72.354166666666657</v>
      </c>
      <c r="AG298" s="80" t="str">
        <f t="shared" si="104"/>
        <v>Check!</v>
      </c>
      <c r="AH298" s="98">
        <v>42201</v>
      </c>
      <c r="AI298" s="224">
        <v>42214</v>
      </c>
      <c r="AJ298" s="224">
        <v>42249</v>
      </c>
      <c r="AK298" s="163">
        <v>72</v>
      </c>
      <c r="AL298" s="224">
        <v>42261</v>
      </c>
      <c r="AM298" s="163">
        <v>336</v>
      </c>
      <c r="AN298" s="282"/>
      <c r="AO298" s="163">
        <v>333</v>
      </c>
      <c r="AP298" s="224">
        <v>42291</v>
      </c>
      <c r="AQ298" s="224"/>
      <c r="AR298" s="224"/>
      <c r="AS298" s="224">
        <v>42375</v>
      </c>
      <c r="AT298" s="224">
        <v>42735</v>
      </c>
      <c r="AU298" s="224"/>
      <c r="AV298" s="224"/>
      <c r="AW298" s="224">
        <v>42447</v>
      </c>
      <c r="AX298" s="145"/>
      <c r="AY298" s="102">
        <f t="shared" si="120"/>
        <v>246</v>
      </c>
    </row>
    <row r="299" spans="1:51" hidden="1" x14ac:dyDescent="0.25">
      <c r="A299" s="148">
        <v>9</v>
      </c>
      <c r="B299" s="148" t="s">
        <v>47</v>
      </c>
      <c r="C299" s="248" t="s">
        <v>679</v>
      </c>
      <c r="D299" s="148"/>
      <c r="E299" s="249">
        <v>1</v>
      </c>
      <c r="F299" s="127">
        <v>8</v>
      </c>
      <c r="G299" s="86"/>
      <c r="H299" s="250">
        <v>42430</v>
      </c>
      <c r="I299" s="149">
        <v>42156</v>
      </c>
      <c r="J299" s="138">
        <v>124368</v>
      </c>
      <c r="K299" s="364">
        <v>69903</v>
      </c>
      <c r="L299" s="134" t="s">
        <v>683</v>
      </c>
      <c r="M299" s="134"/>
      <c r="N299" s="134" t="s">
        <v>689</v>
      </c>
      <c r="O299" s="297"/>
      <c r="P299" s="453">
        <v>60</v>
      </c>
      <c r="Q299" s="453">
        <v>1944</v>
      </c>
      <c r="R299" s="454">
        <v>37.75</v>
      </c>
      <c r="S299" s="162">
        <v>134</v>
      </c>
      <c r="T299" s="93">
        <v>2</v>
      </c>
      <c r="U299" s="143">
        <f t="shared" si="121"/>
        <v>1.2583333333333333</v>
      </c>
      <c r="V299" s="144" t="e">
        <f>IF((T299*#REF!/#REF!)&gt;#REF!,"too many rows!",T299*#REF!/#REF!)</f>
        <v>#REF!</v>
      </c>
      <c r="W299" s="82">
        <v>40</v>
      </c>
      <c r="X299" s="82">
        <v>40</v>
      </c>
      <c r="Y299" s="82">
        <v>5</v>
      </c>
      <c r="Z299" s="82">
        <v>1</v>
      </c>
      <c r="AA299" s="85">
        <f t="shared" si="122"/>
        <v>157.29166666666666</v>
      </c>
      <c r="AB299" s="85">
        <f t="shared" si="123"/>
        <v>31.458333333333332</v>
      </c>
      <c r="AC299" s="85"/>
      <c r="AD299" s="85"/>
      <c r="AE299" s="115">
        <f t="shared" si="124"/>
        <v>180.88541666666663</v>
      </c>
      <c r="AF299" s="85">
        <f t="shared" si="125"/>
        <v>36.177083333333329</v>
      </c>
      <c r="AG299" s="80" t="str">
        <f t="shared" si="104"/>
        <v>Check!</v>
      </c>
      <c r="AH299" s="98">
        <v>42201</v>
      </c>
      <c r="AI299" s="224">
        <v>42214</v>
      </c>
      <c r="AJ299" s="224">
        <v>42249</v>
      </c>
      <c r="AK299" s="163">
        <v>36</v>
      </c>
      <c r="AL299" s="224">
        <v>42261</v>
      </c>
      <c r="AM299" s="163">
        <f>168-14</f>
        <v>154</v>
      </c>
      <c r="AN299" s="282"/>
      <c r="AO299" s="163">
        <f t="shared" si="126"/>
        <v>154</v>
      </c>
      <c r="AP299" s="224">
        <v>42291</v>
      </c>
      <c r="AQ299" s="224"/>
      <c r="AR299" s="224"/>
      <c r="AS299" s="224">
        <v>42375</v>
      </c>
      <c r="AT299" s="224">
        <v>42728</v>
      </c>
      <c r="AU299" s="224"/>
      <c r="AV299" s="224"/>
      <c r="AW299" s="224">
        <v>42439</v>
      </c>
      <c r="AX299" s="145"/>
      <c r="AY299" s="102">
        <f t="shared" si="120"/>
        <v>238</v>
      </c>
    </row>
    <row r="300" spans="1:51" hidden="1" x14ac:dyDescent="0.25">
      <c r="A300" s="148">
        <v>9</v>
      </c>
      <c r="B300" s="148" t="s">
        <v>47</v>
      </c>
      <c r="C300" s="248" t="s">
        <v>680</v>
      </c>
      <c r="D300" s="148"/>
      <c r="E300" s="249">
        <v>9</v>
      </c>
      <c r="F300" s="127">
        <v>10</v>
      </c>
      <c r="G300" s="86"/>
      <c r="H300" s="250">
        <v>42401</v>
      </c>
      <c r="I300" s="149">
        <v>42156</v>
      </c>
      <c r="J300" s="138">
        <v>124369</v>
      </c>
      <c r="K300" s="364">
        <v>69903</v>
      </c>
      <c r="L300" s="134" t="s">
        <v>684</v>
      </c>
      <c r="M300" s="134"/>
      <c r="N300" s="134" t="s">
        <v>690</v>
      </c>
      <c r="O300" s="297"/>
      <c r="P300" s="453">
        <v>60</v>
      </c>
      <c r="Q300" s="453">
        <v>1944</v>
      </c>
      <c r="R300" s="454">
        <v>37.75</v>
      </c>
      <c r="S300" s="162">
        <v>134</v>
      </c>
      <c r="T300" s="93">
        <v>14</v>
      </c>
      <c r="U300" s="143">
        <f t="shared" si="121"/>
        <v>11.010416666666664</v>
      </c>
      <c r="V300" s="144" t="e">
        <f>IF((T300*#REF!/#REF!)&gt;#REF!,"too many rows!",T300*#REF!/#REF!)</f>
        <v>#REF!</v>
      </c>
      <c r="W300" s="82">
        <v>40</v>
      </c>
      <c r="X300" s="82">
        <v>40</v>
      </c>
      <c r="Y300" s="82">
        <v>5</v>
      </c>
      <c r="Z300" s="82">
        <v>1</v>
      </c>
      <c r="AA300" s="85">
        <f t="shared" si="122"/>
        <v>1101.0416666666665</v>
      </c>
      <c r="AB300" s="85">
        <f t="shared" si="123"/>
        <v>220.20833333333331</v>
      </c>
      <c r="AC300" s="85"/>
      <c r="AD300" s="85"/>
      <c r="AE300" s="115">
        <f t="shared" si="124"/>
        <v>1266.1979166666663</v>
      </c>
      <c r="AF300" s="85">
        <f t="shared" si="125"/>
        <v>253.23958333333329</v>
      </c>
      <c r="AG300" s="80" t="str">
        <f t="shared" si="104"/>
        <v>Check!</v>
      </c>
      <c r="AH300" s="98">
        <v>42201</v>
      </c>
      <c r="AI300" s="224">
        <v>42214</v>
      </c>
      <c r="AJ300" s="224">
        <v>42249</v>
      </c>
      <c r="AK300" s="163">
        <v>252</v>
      </c>
      <c r="AL300" s="224">
        <v>42261</v>
      </c>
      <c r="AM300" s="163">
        <v>1176</v>
      </c>
      <c r="AN300" s="282"/>
      <c r="AO300" s="163">
        <v>1158</v>
      </c>
      <c r="AP300" s="224">
        <v>42296</v>
      </c>
      <c r="AQ300" s="224"/>
      <c r="AR300" s="224"/>
      <c r="AS300" s="224">
        <v>42382</v>
      </c>
      <c r="AT300" s="224">
        <v>42375</v>
      </c>
      <c r="AU300" s="224"/>
      <c r="AV300" s="224"/>
      <c r="AW300" s="224">
        <v>42453</v>
      </c>
      <c r="AX300" s="145"/>
      <c r="AY300" s="102">
        <f t="shared" si="120"/>
        <v>252</v>
      </c>
    </row>
    <row r="301" spans="1:51" hidden="1" x14ac:dyDescent="0.25">
      <c r="A301" s="70">
        <v>9</v>
      </c>
      <c r="B301" s="70" t="s">
        <v>55</v>
      </c>
      <c r="C301" s="124" t="s">
        <v>630</v>
      </c>
      <c r="D301" s="70"/>
      <c r="E301" s="239">
        <v>0.5</v>
      </c>
      <c r="F301" s="124">
        <v>11</v>
      </c>
      <c r="G301" s="51"/>
      <c r="H301" s="247">
        <v>42401</v>
      </c>
      <c r="I301" s="171">
        <v>42143</v>
      </c>
      <c r="J301" s="157">
        <v>124413</v>
      </c>
      <c r="K301" s="357">
        <v>70172</v>
      </c>
      <c r="L301" s="140" t="s">
        <v>646</v>
      </c>
      <c r="M301" s="140"/>
      <c r="N301" s="140" t="s">
        <v>599</v>
      </c>
      <c r="O301" s="299"/>
      <c r="P301" s="419">
        <v>60</v>
      </c>
      <c r="Q301" s="419">
        <v>1944</v>
      </c>
      <c r="R301" s="420">
        <v>37.75</v>
      </c>
      <c r="S301" s="159">
        <v>135</v>
      </c>
      <c r="T301" s="107">
        <v>1</v>
      </c>
      <c r="U301" s="60">
        <f>F301*AA301/1000</f>
        <v>0.86510416666666667</v>
      </c>
      <c r="V301" s="61" t="e">
        <f>IF((T301*#REF!/#REF!)&gt;#REF!,"too many rows!",T301*#REF!/#REF!)</f>
        <v>#REF!</v>
      </c>
      <c r="W301" s="47">
        <v>40</v>
      </c>
      <c r="X301" s="47">
        <v>40</v>
      </c>
      <c r="Y301" s="47">
        <v>5</v>
      </c>
      <c r="Z301" s="47">
        <v>1</v>
      </c>
      <c r="AA301" s="50">
        <f>(37.75*100)/W301*Y301/($Z301+$Y301)*$T301</f>
        <v>78.645833333333329</v>
      </c>
      <c r="AB301" s="50">
        <f>(37.75*100)/X301*Z301/($Z301+$Y301)*$T301</f>
        <v>15.729166666666666</v>
      </c>
      <c r="AC301" s="50"/>
      <c r="AD301" s="50"/>
      <c r="AE301" s="79">
        <f>IF(G301=0,AA301*1.15,IF(OR(G301=50%,G301=100%),AA301*1.15/G301,"check MS"))</f>
        <v>90.442708333333314</v>
      </c>
      <c r="AF301" s="50">
        <f>AB301*1.15</f>
        <v>18.088541666666664</v>
      </c>
      <c r="AG301" s="80" t="str">
        <f t="shared" si="104"/>
        <v>ok</v>
      </c>
      <c r="AH301" s="121">
        <v>42221</v>
      </c>
      <c r="AI301" s="231">
        <v>42235</v>
      </c>
      <c r="AJ301" s="231">
        <v>42263</v>
      </c>
      <c r="AK301" s="129">
        <f>T301*18</f>
        <v>18</v>
      </c>
      <c r="AL301" s="231">
        <v>42269</v>
      </c>
      <c r="AM301" s="129">
        <f>T301*84</f>
        <v>84</v>
      </c>
      <c r="AN301" s="281"/>
      <c r="AO301" s="129">
        <f t="shared" si="126"/>
        <v>84</v>
      </c>
      <c r="AP301" s="231">
        <v>42292</v>
      </c>
      <c r="AQ301" s="455"/>
      <c r="AR301" s="455"/>
      <c r="AS301" s="231">
        <v>42374</v>
      </c>
      <c r="AT301" s="67"/>
      <c r="AU301" s="424"/>
      <c r="AV301" s="424"/>
      <c r="AW301" s="67"/>
      <c r="AX301" s="67"/>
      <c r="AY301" s="68">
        <f t="shared" si="120"/>
        <v>-42221</v>
      </c>
    </row>
    <row r="302" spans="1:51" hidden="1" x14ac:dyDescent="0.25">
      <c r="A302" s="70">
        <v>9</v>
      </c>
      <c r="B302" s="70" t="s">
        <v>55</v>
      </c>
      <c r="C302" s="124" t="s">
        <v>631</v>
      </c>
      <c r="D302" s="70"/>
      <c r="E302" s="239">
        <v>0.5</v>
      </c>
      <c r="F302" s="124">
        <v>8</v>
      </c>
      <c r="G302" s="51"/>
      <c r="H302" s="247">
        <v>42401</v>
      </c>
      <c r="I302" s="171">
        <v>42143</v>
      </c>
      <c r="J302" s="157">
        <v>124388</v>
      </c>
      <c r="K302" s="357">
        <v>70071</v>
      </c>
      <c r="L302" s="140" t="s">
        <v>647</v>
      </c>
      <c r="M302" s="140"/>
      <c r="N302" s="140" t="s">
        <v>369</v>
      </c>
      <c r="O302" s="299"/>
      <c r="P302" s="419">
        <v>60</v>
      </c>
      <c r="Q302" s="419">
        <v>1944</v>
      </c>
      <c r="R302" s="420">
        <v>37.75</v>
      </c>
      <c r="S302" s="159">
        <v>135</v>
      </c>
      <c r="T302" s="107">
        <v>1</v>
      </c>
      <c r="U302" s="60">
        <f t="shared" ref="U302:U319" si="127">F302*AA302/1000</f>
        <v>0.62916666666666665</v>
      </c>
      <c r="V302" s="61" t="e">
        <f>IF((T302*#REF!/#REF!)&gt;#REF!,"too many rows!",T302*#REF!/#REF!)</f>
        <v>#REF!</v>
      </c>
      <c r="W302" s="47">
        <v>40</v>
      </c>
      <c r="X302" s="47">
        <v>40</v>
      </c>
      <c r="Y302" s="47">
        <v>5</v>
      </c>
      <c r="Z302" s="47">
        <v>1</v>
      </c>
      <c r="AA302" s="50">
        <f t="shared" ref="AA302:AA319" si="128">(37.75*100)/W302*Y302/($Z302+$Y302)*$T302</f>
        <v>78.645833333333329</v>
      </c>
      <c r="AB302" s="50">
        <f t="shared" ref="AB302:AB319" si="129">(37.75*100)/X302*Z302/($Z302+$Y302)*$T302</f>
        <v>15.729166666666666</v>
      </c>
      <c r="AC302" s="50"/>
      <c r="AD302" s="50"/>
      <c r="AE302" s="79">
        <f t="shared" ref="AE302:AE319" si="130">IF(G302=0,AA302*1.15,IF(OR(G302=50%,G302=100%),AA302*1.15/G302,"check MS"))</f>
        <v>90.442708333333314</v>
      </c>
      <c r="AF302" s="50">
        <f t="shared" ref="AF302:AF320" si="131">AB302*1.15</f>
        <v>18.088541666666664</v>
      </c>
      <c r="AG302" s="80" t="str">
        <f t="shared" si="104"/>
        <v>Check!</v>
      </c>
      <c r="AH302" s="121">
        <v>42221</v>
      </c>
      <c r="AI302" s="231">
        <f t="shared" ref="AI302:AI319" si="132">AH302+14</f>
        <v>42235</v>
      </c>
      <c r="AJ302" s="231">
        <v>42263</v>
      </c>
      <c r="AK302" s="129">
        <f t="shared" ref="AK302:AK315" si="133">T302*18</f>
        <v>18</v>
      </c>
      <c r="AL302" s="231">
        <v>42269</v>
      </c>
      <c r="AM302" s="129">
        <f t="shared" ref="AM302:AM310" si="134">T302*84</f>
        <v>84</v>
      </c>
      <c r="AN302" s="281"/>
      <c r="AO302" s="129">
        <f t="shared" si="126"/>
        <v>84</v>
      </c>
      <c r="AP302" s="231">
        <v>42292</v>
      </c>
      <c r="AQ302" s="455"/>
      <c r="AR302" s="455"/>
      <c r="AS302" s="231">
        <v>42374</v>
      </c>
      <c r="AT302" s="231">
        <v>42346</v>
      </c>
      <c r="AU302" s="455"/>
      <c r="AV302" s="455"/>
      <c r="AW302" s="231">
        <v>42437</v>
      </c>
      <c r="AX302" s="67"/>
      <c r="AY302" s="68">
        <f t="shared" si="120"/>
        <v>216</v>
      </c>
    </row>
    <row r="303" spans="1:51" hidden="1" x14ac:dyDescent="0.25">
      <c r="A303" s="70">
        <v>9</v>
      </c>
      <c r="B303" s="70" t="s">
        <v>55</v>
      </c>
      <c r="C303" s="124" t="s">
        <v>372</v>
      </c>
      <c r="D303" s="70"/>
      <c r="E303" s="239">
        <v>12</v>
      </c>
      <c r="F303" s="124">
        <v>14</v>
      </c>
      <c r="G303" s="51"/>
      <c r="H303" s="247">
        <v>42401</v>
      </c>
      <c r="I303" s="171">
        <v>42143</v>
      </c>
      <c r="J303" s="157">
        <v>124401</v>
      </c>
      <c r="K303" s="357">
        <v>70409</v>
      </c>
      <c r="L303" s="140" t="s">
        <v>373</v>
      </c>
      <c r="M303" s="140"/>
      <c r="N303" s="140" t="s">
        <v>374</v>
      </c>
      <c r="O303" s="299"/>
      <c r="P303" s="419">
        <v>60</v>
      </c>
      <c r="Q303" s="419">
        <v>1944</v>
      </c>
      <c r="R303" s="420">
        <v>37.75</v>
      </c>
      <c r="S303" s="159">
        <v>135</v>
      </c>
      <c r="T303" s="107">
        <v>14</v>
      </c>
      <c r="U303" s="60">
        <f t="shared" si="127"/>
        <v>15.414583333333333</v>
      </c>
      <c r="V303" s="61" t="e">
        <f>IF((T303*#REF!/#REF!)&gt;#REF!,"too many rows!",T303*#REF!/#REF!)</f>
        <v>#REF!</v>
      </c>
      <c r="W303" s="47">
        <v>40</v>
      </c>
      <c r="X303" s="47">
        <v>40</v>
      </c>
      <c r="Y303" s="47">
        <v>5</v>
      </c>
      <c r="Z303" s="47">
        <v>1</v>
      </c>
      <c r="AA303" s="50">
        <f t="shared" si="128"/>
        <v>1101.0416666666665</v>
      </c>
      <c r="AB303" s="50">
        <f t="shared" si="129"/>
        <v>220.20833333333331</v>
      </c>
      <c r="AC303" s="50"/>
      <c r="AD303" s="50"/>
      <c r="AE303" s="79">
        <f t="shared" si="130"/>
        <v>1266.1979166666663</v>
      </c>
      <c r="AF303" s="50">
        <f t="shared" si="131"/>
        <v>253.23958333333329</v>
      </c>
      <c r="AG303" s="80" t="str">
        <f t="shared" si="104"/>
        <v>ok</v>
      </c>
      <c r="AH303" s="121">
        <v>42221</v>
      </c>
      <c r="AI303" s="231">
        <f t="shared" si="132"/>
        <v>42235</v>
      </c>
      <c r="AJ303" s="231">
        <v>42263</v>
      </c>
      <c r="AK303" s="129">
        <f t="shared" si="133"/>
        <v>252</v>
      </c>
      <c r="AL303" s="231">
        <v>42269</v>
      </c>
      <c r="AM303" s="129">
        <v>1175</v>
      </c>
      <c r="AN303" s="281"/>
      <c r="AO303" s="129">
        <f t="shared" si="126"/>
        <v>1175</v>
      </c>
      <c r="AP303" s="231">
        <v>42319</v>
      </c>
      <c r="AQ303" s="455"/>
      <c r="AR303" s="455"/>
      <c r="AS303" s="231">
        <v>42377</v>
      </c>
      <c r="AT303" s="231">
        <v>42377</v>
      </c>
      <c r="AU303" s="455"/>
      <c r="AV303" s="455"/>
      <c r="AW303" s="231">
        <v>38787</v>
      </c>
      <c r="AX303" s="67"/>
      <c r="AY303" s="68">
        <f t="shared" si="120"/>
        <v>-3434</v>
      </c>
    </row>
    <row r="304" spans="1:51" hidden="1" x14ac:dyDescent="0.25">
      <c r="A304" s="70">
        <v>9</v>
      </c>
      <c r="B304" s="70" t="s">
        <v>55</v>
      </c>
      <c r="C304" s="124" t="s">
        <v>632</v>
      </c>
      <c r="D304" s="70"/>
      <c r="E304" s="239">
        <v>0.5</v>
      </c>
      <c r="F304" s="124">
        <v>5</v>
      </c>
      <c r="G304" s="51"/>
      <c r="H304" s="247">
        <v>42401</v>
      </c>
      <c r="I304" s="171">
        <v>42143</v>
      </c>
      <c r="J304" s="157">
        <v>124414</v>
      </c>
      <c r="K304" s="357">
        <v>70172</v>
      </c>
      <c r="L304" s="140" t="s">
        <v>648</v>
      </c>
      <c r="M304" s="140"/>
      <c r="N304" s="140" t="s">
        <v>559</v>
      </c>
      <c r="O304" s="299"/>
      <c r="P304" s="419">
        <v>60</v>
      </c>
      <c r="Q304" s="419">
        <v>1944</v>
      </c>
      <c r="R304" s="420">
        <v>37.75</v>
      </c>
      <c r="S304" s="159">
        <v>135</v>
      </c>
      <c r="T304" s="107">
        <v>2</v>
      </c>
      <c r="U304" s="60">
        <f t="shared" si="127"/>
        <v>0.78645833333333326</v>
      </c>
      <c r="V304" s="61" t="e">
        <f>IF((T304*#REF!/#REF!)&gt;#REF!,"too many rows!",T304*#REF!/#REF!)</f>
        <v>#REF!</v>
      </c>
      <c r="W304" s="47">
        <v>40</v>
      </c>
      <c r="X304" s="47">
        <v>40</v>
      </c>
      <c r="Y304" s="47">
        <v>5</v>
      </c>
      <c r="Z304" s="47">
        <v>1</v>
      </c>
      <c r="AA304" s="50">
        <f t="shared" si="128"/>
        <v>157.29166666666666</v>
      </c>
      <c r="AB304" s="50">
        <f t="shared" si="129"/>
        <v>31.458333333333332</v>
      </c>
      <c r="AC304" s="50"/>
      <c r="AD304" s="50"/>
      <c r="AE304" s="79">
        <f t="shared" si="130"/>
        <v>180.88541666666663</v>
      </c>
      <c r="AF304" s="50">
        <f t="shared" si="131"/>
        <v>36.177083333333329</v>
      </c>
      <c r="AG304" s="80" t="str">
        <f t="shared" si="104"/>
        <v>Check!</v>
      </c>
      <c r="AH304" s="121">
        <v>42221</v>
      </c>
      <c r="AI304" s="231">
        <f t="shared" si="132"/>
        <v>42235</v>
      </c>
      <c r="AJ304" s="231">
        <v>42263</v>
      </c>
      <c r="AK304" s="129">
        <f t="shared" si="133"/>
        <v>36</v>
      </c>
      <c r="AL304" s="231">
        <v>42269</v>
      </c>
      <c r="AM304" s="129">
        <v>167</v>
      </c>
      <c r="AN304" s="281"/>
      <c r="AO304" s="129">
        <f t="shared" si="126"/>
        <v>167</v>
      </c>
      <c r="AP304" s="231">
        <v>42291</v>
      </c>
      <c r="AQ304" s="455"/>
      <c r="AR304" s="455"/>
      <c r="AS304" s="231">
        <v>42374</v>
      </c>
      <c r="AT304" s="231">
        <v>42718</v>
      </c>
      <c r="AU304" s="455"/>
      <c r="AV304" s="455"/>
      <c r="AW304" s="231">
        <v>42437</v>
      </c>
      <c r="AX304" s="67"/>
      <c r="AY304" s="68">
        <f t="shared" si="120"/>
        <v>216</v>
      </c>
    </row>
    <row r="305" spans="1:51" hidden="1" x14ac:dyDescent="0.25">
      <c r="A305" s="70">
        <v>9</v>
      </c>
      <c r="B305" s="70" t="s">
        <v>55</v>
      </c>
      <c r="C305" s="124" t="s">
        <v>633</v>
      </c>
      <c r="D305" s="70"/>
      <c r="E305" s="239">
        <v>2.5</v>
      </c>
      <c r="F305" s="124">
        <v>12</v>
      </c>
      <c r="G305" s="51"/>
      <c r="H305" s="247">
        <v>42401</v>
      </c>
      <c r="I305" s="171">
        <v>42143</v>
      </c>
      <c r="J305" s="157">
        <v>124398</v>
      </c>
      <c r="K305" s="357">
        <v>70172</v>
      </c>
      <c r="L305" s="140" t="s">
        <v>649</v>
      </c>
      <c r="M305" s="140"/>
      <c r="N305" s="140" t="s">
        <v>657</v>
      </c>
      <c r="O305" s="299"/>
      <c r="P305" s="419">
        <v>60</v>
      </c>
      <c r="Q305" s="419">
        <v>1944</v>
      </c>
      <c r="R305" s="420">
        <v>37.75</v>
      </c>
      <c r="S305" s="159">
        <v>135</v>
      </c>
      <c r="T305" s="107">
        <v>3</v>
      </c>
      <c r="U305" s="60">
        <f t="shared" si="127"/>
        <v>2.8312499999999998</v>
      </c>
      <c r="V305" s="61" t="e">
        <f>IF((T305*#REF!/#REF!)&gt;#REF!,"too many rows!",T305*#REF!/#REF!)</f>
        <v>#REF!</v>
      </c>
      <c r="W305" s="47">
        <v>40</v>
      </c>
      <c r="X305" s="47">
        <v>40</v>
      </c>
      <c r="Y305" s="47">
        <v>5</v>
      </c>
      <c r="Z305" s="47">
        <v>1</v>
      </c>
      <c r="AA305" s="50">
        <f t="shared" si="128"/>
        <v>235.9375</v>
      </c>
      <c r="AB305" s="50">
        <f t="shared" si="129"/>
        <v>47.1875</v>
      </c>
      <c r="AC305" s="50"/>
      <c r="AD305" s="50"/>
      <c r="AE305" s="79">
        <f t="shared" si="130"/>
        <v>271.328125</v>
      </c>
      <c r="AF305" s="50">
        <f t="shared" si="131"/>
        <v>54.265624999999993</v>
      </c>
      <c r="AG305" s="80" t="str">
        <f t="shared" si="104"/>
        <v>Check!</v>
      </c>
      <c r="AH305" s="121">
        <v>42221</v>
      </c>
      <c r="AI305" s="231">
        <f t="shared" si="132"/>
        <v>42235</v>
      </c>
      <c r="AJ305" s="231">
        <v>42263</v>
      </c>
      <c r="AK305" s="129">
        <v>52</v>
      </c>
      <c r="AL305" s="231">
        <v>42269</v>
      </c>
      <c r="AM305" s="129">
        <v>251</v>
      </c>
      <c r="AN305" s="281"/>
      <c r="AO305" s="129">
        <f t="shared" si="126"/>
        <v>251</v>
      </c>
      <c r="AP305" s="245">
        <v>42289</v>
      </c>
      <c r="AQ305" s="245"/>
      <c r="AR305" s="245"/>
      <c r="AS305" s="231">
        <v>42374</v>
      </c>
      <c r="AT305" s="231">
        <v>42332</v>
      </c>
      <c r="AU305" s="455"/>
      <c r="AV305" s="455"/>
      <c r="AW305" s="231">
        <v>42445</v>
      </c>
      <c r="AX305" s="67"/>
      <c r="AY305" s="68">
        <f t="shared" si="120"/>
        <v>224</v>
      </c>
    </row>
    <row r="306" spans="1:51" hidden="1" x14ac:dyDescent="0.25">
      <c r="A306" s="70">
        <v>9</v>
      </c>
      <c r="B306" s="70" t="s">
        <v>55</v>
      </c>
      <c r="C306" s="124" t="s">
        <v>634</v>
      </c>
      <c r="D306" s="70"/>
      <c r="E306" s="239">
        <v>0.5</v>
      </c>
      <c r="F306" s="124">
        <v>8</v>
      </c>
      <c r="G306" s="51"/>
      <c r="H306" s="247">
        <v>42401</v>
      </c>
      <c r="I306" s="171">
        <v>42143</v>
      </c>
      <c r="J306" s="157">
        <v>124415</v>
      </c>
      <c r="K306" s="357">
        <v>70071</v>
      </c>
      <c r="L306" s="140" t="s">
        <v>650</v>
      </c>
      <c r="M306" s="140"/>
      <c r="N306" s="140" t="s">
        <v>658</v>
      </c>
      <c r="O306" s="299"/>
      <c r="P306" s="419">
        <v>60</v>
      </c>
      <c r="Q306" s="419">
        <v>1944</v>
      </c>
      <c r="R306" s="420">
        <v>37.75</v>
      </c>
      <c r="S306" s="159">
        <v>135</v>
      </c>
      <c r="T306" s="107">
        <v>1</v>
      </c>
      <c r="U306" s="60">
        <f t="shared" si="127"/>
        <v>0.62916666666666665</v>
      </c>
      <c r="V306" s="61" t="e">
        <f>IF((T306*#REF!/#REF!)&gt;#REF!,"too many rows!",T306*#REF!/#REF!)</f>
        <v>#REF!</v>
      </c>
      <c r="W306" s="47">
        <v>40</v>
      </c>
      <c r="X306" s="47">
        <v>40</v>
      </c>
      <c r="Y306" s="47">
        <v>5</v>
      </c>
      <c r="Z306" s="47">
        <v>1</v>
      </c>
      <c r="AA306" s="50">
        <f t="shared" si="128"/>
        <v>78.645833333333329</v>
      </c>
      <c r="AB306" s="50">
        <f t="shared" si="129"/>
        <v>15.729166666666666</v>
      </c>
      <c r="AC306" s="50"/>
      <c r="AD306" s="50"/>
      <c r="AE306" s="79">
        <f t="shared" si="130"/>
        <v>90.442708333333314</v>
      </c>
      <c r="AF306" s="50">
        <f t="shared" si="131"/>
        <v>18.088541666666664</v>
      </c>
      <c r="AG306" s="80" t="str">
        <f t="shared" si="104"/>
        <v>Check!</v>
      </c>
      <c r="AH306" s="121">
        <v>42221</v>
      </c>
      <c r="AI306" s="231">
        <f t="shared" si="132"/>
        <v>42235</v>
      </c>
      <c r="AJ306" s="231">
        <v>42263</v>
      </c>
      <c r="AK306" s="129">
        <f t="shared" si="133"/>
        <v>18</v>
      </c>
      <c r="AL306" s="231">
        <v>42269</v>
      </c>
      <c r="AM306" s="129">
        <f t="shared" si="134"/>
        <v>84</v>
      </c>
      <c r="AN306" s="281"/>
      <c r="AO306" s="129">
        <f t="shared" si="126"/>
        <v>84</v>
      </c>
      <c r="AP306" s="231">
        <v>42291</v>
      </c>
      <c r="AQ306" s="455"/>
      <c r="AR306" s="455"/>
      <c r="AS306" s="231">
        <v>42374</v>
      </c>
      <c r="AT306" s="231">
        <v>42347</v>
      </c>
      <c r="AU306" s="455"/>
      <c r="AV306" s="455"/>
      <c r="AW306" s="231">
        <v>42430</v>
      </c>
      <c r="AX306" s="67"/>
      <c r="AY306" s="68">
        <f t="shared" si="120"/>
        <v>209</v>
      </c>
    </row>
    <row r="307" spans="1:51" hidden="1" x14ac:dyDescent="0.25">
      <c r="A307" s="70">
        <v>9</v>
      </c>
      <c r="B307" s="70" t="s">
        <v>55</v>
      </c>
      <c r="C307" s="124" t="s">
        <v>635</v>
      </c>
      <c r="D307" s="70"/>
      <c r="E307" s="239">
        <v>0.5</v>
      </c>
      <c r="F307" s="124">
        <v>8</v>
      </c>
      <c r="G307" s="51"/>
      <c r="H307" s="247">
        <v>42401</v>
      </c>
      <c r="I307" s="171">
        <v>42143</v>
      </c>
      <c r="J307" s="157">
        <v>124417</v>
      </c>
      <c r="K307" s="357">
        <v>70071</v>
      </c>
      <c r="L307" s="140" t="s">
        <v>651</v>
      </c>
      <c r="M307" s="140"/>
      <c r="N307" s="140" t="s">
        <v>319</v>
      </c>
      <c r="O307" s="299"/>
      <c r="P307" s="419">
        <v>60</v>
      </c>
      <c r="Q307" s="419">
        <v>1944</v>
      </c>
      <c r="R307" s="420">
        <v>37.75</v>
      </c>
      <c r="S307" s="159">
        <v>135</v>
      </c>
      <c r="T307" s="107">
        <v>1</v>
      </c>
      <c r="U307" s="60">
        <f t="shared" si="127"/>
        <v>0.62916666666666665</v>
      </c>
      <c r="V307" s="61" t="e">
        <f>IF((T307*#REF!/#REF!)&gt;#REF!,"too many rows!",T307*#REF!/#REF!)</f>
        <v>#REF!</v>
      </c>
      <c r="W307" s="47">
        <v>40</v>
      </c>
      <c r="X307" s="47">
        <v>40</v>
      </c>
      <c r="Y307" s="47">
        <v>5</v>
      </c>
      <c r="Z307" s="47">
        <v>1</v>
      </c>
      <c r="AA307" s="50">
        <f t="shared" si="128"/>
        <v>78.645833333333329</v>
      </c>
      <c r="AB307" s="50">
        <f t="shared" si="129"/>
        <v>15.729166666666666</v>
      </c>
      <c r="AC307" s="50"/>
      <c r="AD307" s="50"/>
      <c r="AE307" s="79">
        <f t="shared" si="130"/>
        <v>90.442708333333314</v>
      </c>
      <c r="AF307" s="50">
        <f t="shared" si="131"/>
        <v>18.088541666666664</v>
      </c>
      <c r="AG307" s="80" t="str">
        <f t="shared" si="104"/>
        <v>Check!</v>
      </c>
      <c r="AH307" s="121">
        <v>42221</v>
      </c>
      <c r="AI307" s="231">
        <f t="shared" si="132"/>
        <v>42235</v>
      </c>
      <c r="AJ307" s="231">
        <v>42263</v>
      </c>
      <c r="AK307" s="129">
        <f t="shared" si="133"/>
        <v>18</v>
      </c>
      <c r="AL307" s="231">
        <v>42269</v>
      </c>
      <c r="AM307" s="129">
        <f t="shared" si="134"/>
        <v>84</v>
      </c>
      <c r="AN307" s="281"/>
      <c r="AO307" s="129">
        <f t="shared" si="126"/>
        <v>84</v>
      </c>
      <c r="AP307" s="231">
        <v>42291</v>
      </c>
      <c r="AQ307" s="455"/>
      <c r="AR307" s="455"/>
      <c r="AS307" s="231">
        <v>42374</v>
      </c>
      <c r="AT307" s="231">
        <v>42346</v>
      </c>
      <c r="AU307" s="455"/>
      <c r="AV307" s="455"/>
      <c r="AW307" s="231">
        <v>42430</v>
      </c>
      <c r="AX307" s="67"/>
      <c r="AY307" s="68">
        <f t="shared" si="120"/>
        <v>209</v>
      </c>
    </row>
    <row r="308" spans="1:51" hidden="1" x14ac:dyDescent="0.25">
      <c r="A308" s="70">
        <v>9</v>
      </c>
      <c r="B308" s="70" t="s">
        <v>55</v>
      </c>
      <c r="C308" s="124" t="s">
        <v>636</v>
      </c>
      <c r="D308" s="70"/>
      <c r="E308" s="239">
        <v>0.5</v>
      </c>
      <c r="F308" s="124">
        <v>8</v>
      </c>
      <c r="G308" s="51"/>
      <c r="H308" s="247">
        <v>42401</v>
      </c>
      <c r="I308" s="171">
        <v>42143</v>
      </c>
      <c r="J308" s="157">
        <v>124418</v>
      </c>
      <c r="K308" s="357">
        <v>70071</v>
      </c>
      <c r="L308" s="140" t="s">
        <v>261</v>
      </c>
      <c r="M308" s="140"/>
      <c r="N308" s="140" t="s">
        <v>659</v>
      </c>
      <c r="O308" s="299"/>
      <c r="P308" s="419">
        <v>60</v>
      </c>
      <c r="Q308" s="419">
        <v>1944</v>
      </c>
      <c r="R308" s="420">
        <v>37.75</v>
      </c>
      <c r="S308" s="159">
        <v>135</v>
      </c>
      <c r="T308" s="107">
        <v>1</v>
      </c>
      <c r="U308" s="60">
        <f t="shared" si="127"/>
        <v>0.62916666666666665</v>
      </c>
      <c r="V308" s="61" t="e">
        <f>IF((T308*#REF!/#REF!)&gt;#REF!,"too many rows!",T308*#REF!/#REF!)</f>
        <v>#REF!</v>
      </c>
      <c r="W308" s="47">
        <v>40</v>
      </c>
      <c r="X308" s="47">
        <v>40</v>
      </c>
      <c r="Y308" s="47">
        <v>5</v>
      </c>
      <c r="Z308" s="47">
        <v>1</v>
      </c>
      <c r="AA308" s="50">
        <f t="shared" si="128"/>
        <v>78.645833333333329</v>
      </c>
      <c r="AB308" s="50">
        <f t="shared" si="129"/>
        <v>15.729166666666666</v>
      </c>
      <c r="AC308" s="50"/>
      <c r="AD308" s="50"/>
      <c r="AE308" s="79">
        <f t="shared" si="130"/>
        <v>90.442708333333314</v>
      </c>
      <c r="AF308" s="50">
        <f t="shared" si="131"/>
        <v>18.088541666666664</v>
      </c>
      <c r="AG308" s="80" t="str">
        <f t="shared" si="104"/>
        <v>Check!</v>
      </c>
      <c r="AH308" s="121">
        <v>42221</v>
      </c>
      <c r="AI308" s="231">
        <f t="shared" si="132"/>
        <v>42235</v>
      </c>
      <c r="AJ308" s="231">
        <v>42263</v>
      </c>
      <c r="AK308" s="129">
        <f t="shared" si="133"/>
        <v>18</v>
      </c>
      <c r="AL308" s="231">
        <v>42269</v>
      </c>
      <c r="AM308" s="129">
        <f t="shared" si="134"/>
        <v>84</v>
      </c>
      <c r="AN308" s="281"/>
      <c r="AO308" s="129">
        <f t="shared" si="126"/>
        <v>84</v>
      </c>
      <c r="AP308" s="231">
        <v>42291</v>
      </c>
      <c r="AQ308" s="455"/>
      <c r="AR308" s="455"/>
      <c r="AS308" s="231">
        <v>42374</v>
      </c>
      <c r="AT308" s="231">
        <v>42347</v>
      </c>
      <c r="AU308" s="455"/>
      <c r="AV308" s="455"/>
      <c r="AW308" s="231">
        <v>42433</v>
      </c>
      <c r="AX308" s="67"/>
      <c r="AY308" s="68">
        <f t="shared" si="120"/>
        <v>212</v>
      </c>
    </row>
    <row r="309" spans="1:51" hidden="1" x14ac:dyDescent="0.25">
      <c r="A309" s="70">
        <v>9</v>
      </c>
      <c r="B309" s="70" t="s">
        <v>55</v>
      </c>
      <c r="C309" s="124" t="s">
        <v>637</v>
      </c>
      <c r="D309" s="70"/>
      <c r="E309" s="239">
        <v>0.5</v>
      </c>
      <c r="F309" s="124">
        <v>8</v>
      </c>
      <c r="G309" s="51"/>
      <c r="H309" s="247">
        <v>42401</v>
      </c>
      <c r="I309" s="171">
        <v>42143</v>
      </c>
      <c r="J309" s="157">
        <v>124419</v>
      </c>
      <c r="K309" s="357">
        <v>70071</v>
      </c>
      <c r="L309" s="140" t="s">
        <v>652</v>
      </c>
      <c r="M309" s="140"/>
      <c r="N309" s="140" t="s">
        <v>659</v>
      </c>
      <c r="O309" s="299"/>
      <c r="P309" s="419">
        <v>60</v>
      </c>
      <c r="Q309" s="419">
        <v>1944</v>
      </c>
      <c r="R309" s="420">
        <v>37.75</v>
      </c>
      <c r="S309" s="159">
        <v>135</v>
      </c>
      <c r="T309" s="107">
        <v>1</v>
      </c>
      <c r="U309" s="60">
        <f t="shared" si="127"/>
        <v>0.62916666666666665</v>
      </c>
      <c r="V309" s="61" t="e">
        <f>IF((T309*#REF!/#REF!)&gt;#REF!,"too many rows!",T309*#REF!/#REF!)</f>
        <v>#REF!</v>
      </c>
      <c r="W309" s="47">
        <v>40</v>
      </c>
      <c r="X309" s="47">
        <v>40</v>
      </c>
      <c r="Y309" s="47">
        <v>5</v>
      </c>
      <c r="Z309" s="47">
        <v>1</v>
      </c>
      <c r="AA309" s="50">
        <f t="shared" si="128"/>
        <v>78.645833333333329</v>
      </c>
      <c r="AB309" s="50">
        <f t="shared" si="129"/>
        <v>15.729166666666666</v>
      </c>
      <c r="AC309" s="50"/>
      <c r="AD309" s="50"/>
      <c r="AE309" s="79">
        <f t="shared" si="130"/>
        <v>90.442708333333314</v>
      </c>
      <c r="AF309" s="50">
        <f t="shared" si="131"/>
        <v>18.088541666666664</v>
      </c>
      <c r="AG309" s="80" t="str">
        <f t="shared" si="104"/>
        <v>Check!</v>
      </c>
      <c r="AH309" s="121">
        <v>42221</v>
      </c>
      <c r="AI309" s="231">
        <f t="shared" si="132"/>
        <v>42235</v>
      </c>
      <c r="AJ309" s="231">
        <v>42263</v>
      </c>
      <c r="AK309" s="129">
        <f t="shared" si="133"/>
        <v>18</v>
      </c>
      <c r="AL309" s="231">
        <v>42269</v>
      </c>
      <c r="AM309" s="129">
        <f t="shared" si="134"/>
        <v>84</v>
      </c>
      <c r="AN309" s="281"/>
      <c r="AO309" s="129">
        <f t="shared" si="126"/>
        <v>84</v>
      </c>
      <c r="AP309" s="231">
        <v>42292</v>
      </c>
      <c r="AQ309" s="455"/>
      <c r="AR309" s="455"/>
      <c r="AS309" s="231">
        <v>42374</v>
      </c>
      <c r="AT309" s="231">
        <v>42713</v>
      </c>
      <c r="AU309" s="455"/>
      <c r="AV309" s="455"/>
      <c r="AW309" s="231">
        <v>42437</v>
      </c>
      <c r="AX309" s="67"/>
      <c r="AY309" s="68">
        <f t="shared" si="120"/>
        <v>216</v>
      </c>
    </row>
    <row r="310" spans="1:51" hidden="1" x14ac:dyDescent="0.25">
      <c r="A310" s="70">
        <v>9</v>
      </c>
      <c r="B310" s="70" t="s">
        <v>55</v>
      </c>
      <c r="C310" s="124" t="s">
        <v>638</v>
      </c>
      <c r="D310" s="70"/>
      <c r="E310" s="239">
        <v>0.5</v>
      </c>
      <c r="F310" s="124">
        <v>8</v>
      </c>
      <c r="G310" s="51"/>
      <c r="H310" s="247">
        <v>42401</v>
      </c>
      <c r="I310" s="171">
        <v>42143</v>
      </c>
      <c r="J310" s="157">
        <v>124420</v>
      </c>
      <c r="K310" s="357">
        <v>70071</v>
      </c>
      <c r="L310" s="140" t="s">
        <v>652</v>
      </c>
      <c r="M310" s="140"/>
      <c r="N310" s="140" t="s">
        <v>660</v>
      </c>
      <c r="O310" s="299"/>
      <c r="P310" s="419">
        <v>60</v>
      </c>
      <c r="Q310" s="419">
        <v>1944</v>
      </c>
      <c r="R310" s="420">
        <v>37.75</v>
      </c>
      <c r="S310" s="159">
        <v>135</v>
      </c>
      <c r="T310" s="107">
        <v>1</v>
      </c>
      <c r="U310" s="60">
        <f t="shared" si="127"/>
        <v>0.62916666666666665</v>
      </c>
      <c r="V310" s="61" t="e">
        <f>IF((T310*#REF!/#REF!)&gt;#REF!,"too many rows!",T310*#REF!/#REF!)</f>
        <v>#REF!</v>
      </c>
      <c r="W310" s="47">
        <v>40</v>
      </c>
      <c r="X310" s="47">
        <v>40</v>
      </c>
      <c r="Y310" s="47">
        <v>5</v>
      </c>
      <c r="Z310" s="47">
        <v>1</v>
      </c>
      <c r="AA310" s="50">
        <f t="shared" si="128"/>
        <v>78.645833333333329</v>
      </c>
      <c r="AB310" s="50">
        <f t="shared" si="129"/>
        <v>15.729166666666666</v>
      </c>
      <c r="AC310" s="50"/>
      <c r="AD310" s="50"/>
      <c r="AE310" s="79">
        <f t="shared" si="130"/>
        <v>90.442708333333314</v>
      </c>
      <c r="AF310" s="50">
        <f t="shared" si="131"/>
        <v>18.088541666666664</v>
      </c>
      <c r="AG310" s="80" t="str">
        <f t="shared" si="104"/>
        <v>Check!</v>
      </c>
      <c r="AH310" s="121">
        <v>42221</v>
      </c>
      <c r="AI310" s="231">
        <f t="shared" si="132"/>
        <v>42235</v>
      </c>
      <c r="AJ310" s="231">
        <v>42263</v>
      </c>
      <c r="AK310" s="129">
        <f t="shared" si="133"/>
        <v>18</v>
      </c>
      <c r="AL310" s="231">
        <v>42269</v>
      </c>
      <c r="AM310" s="129">
        <f t="shared" si="134"/>
        <v>84</v>
      </c>
      <c r="AN310" s="281"/>
      <c r="AO310" s="129">
        <f t="shared" si="126"/>
        <v>84</v>
      </c>
      <c r="AP310" s="231">
        <v>42292</v>
      </c>
      <c r="AQ310" s="455"/>
      <c r="AR310" s="455"/>
      <c r="AS310" s="231">
        <v>42374</v>
      </c>
      <c r="AT310" s="231">
        <v>42714</v>
      </c>
      <c r="AU310" s="455"/>
      <c r="AV310" s="455"/>
      <c r="AW310" s="231">
        <v>42433</v>
      </c>
      <c r="AX310" s="67"/>
      <c r="AY310" s="68">
        <f t="shared" si="120"/>
        <v>212</v>
      </c>
    </row>
    <row r="311" spans="1:51" hidden="1" x14ac:dyDescent="0.25">
      <c r="A311" s="70">
        <v>9</v>
      </c>
      <c r="B311" s="70" t="s">
        <v>55</v>
      </c>
      <c r="C311" s="124" t="s">
        <v>236</v>
      </c>
      <c r="D311" s="70">
        <v>-1</v>
      </c>
      <c r="E311" s="239">
        <v>4</v>
      </c>
      <c r="F311" s="124">
        <v>6</v>
      </c>
      <c r="G311" s="51"/>
      <c r="H311" s="247">
        <v>42401</v>
      </c>
      <c r="I311" s="171">
        <v>42143</v>
      </c>
      <c r="J311" s="157">
        <v>124405</v>
      </c>
      <c r="K311" s="357">
        <v>70172</v>
      </c>
      <c r="L311" s="140" t="s">
        <v>237</v>
      </c>
      <c r="M311" s="140"/>
      <c r="N311" s="140" t="s">
        <v>139</v>
      </c>
      <c r="O311" s="299"/>
      <c r="P311" s="419">
        <v>60</v>
      </c>
      <c r="Q311" s="419">
        <v>1944</v>
      </c>
      <c r="R311" s="420">
        <v>37.75</v>
      </c>
      <c r="S311" s="159">
        <v>135</v>
      </c>
      <c r="T311" s="107">
        <v>10</v>
      </c>
      <c r="U311" s="60">
        <f t="shared" si="127"/>
        <v>4.71875</v>
      </c>
      <c r="V311" s="61" t="e">
        <f>IF((T311*#REF!/#REF!)&gt;#REF!,"too many rows!",T311*#REF!/#REF!)</f>
        <v>#REF!</v>
      </c>
      <c r="W311" s="47">
        <v>40</v>
      </c>
      <c r="X311" s="47">
        <v>40</v>
      </c>
      <c r="Y311" s="47">
        <v>5</v>
      </c>
      <c r="Z311" s="47">
        <v>1</v>
      </c>
      <c r="AA311" s="50">
        <f t="shared" si="128"/>
        <v>786.45833333333326</v>
      </c>
      <c r="AB311" s="50">
        <f t="shared" si="129"/>
        <v>157.29166666666666</v>
      </c>
      <c r="AC311" s="50"/>
      <c r="AD311" s="50"/>
      <c r="AE311" s="79">
        <f t="shared" si="130"/>
        <v>904.42708333333314</v>
      </c>
      <c r="AF311" s="50">
        <f t="shared" si="131"/>
        <v>180.88541666666663</v>
      </c>
      <c r="AG311" s="80" t="str">
        <f t="shared" si="104"/>
        <v>Check!</v>
      </c>
      <c r="AH311" s="121">
        <v>42221</v>
      </c>
      <c r="AI311" s="231">
        <f t="shared" si="132"/>
        <v>42235</v>
      </c>
      <c r="AJ311" s="231">
        <v>42263</v>
      </c>
      <c r="AK311" s="129">
        <f t="shared" si="133"/>
        <v>180</v>
      </c>
      <c r="AL311" s="231">
        <v>42269</v>
      </c>
      <c r="AM311" s="129">
        <v>820</v>
      </c>
      <c r="AN311" s="281"/>
      <c r="AO311" s="129">
        <f t="shared" si="126"/>
        <v>820</v>
      </c>
      <c r="AP311" s="231">
        <v>42300</v>
      </c>
      <c r="AQ311" s="455"/>
      <c r="AR311" s="455"/>
      <c r="AS311" s="231">
        <v>42377</v>
      </c>
      <c r="AT311" s="231">
        <v>42348</v>
      </c>
      <c r="AU311" s="455"/>
      <c r="AV311" s="455"/>
      <c r="AW311" s="231">
        <v>42427</v>
      </c>
      <c r="AX311" s="67"/>
      <c r="AY311" s="68">
        <f t="shared" si="120"/>
        <v>206</v>
      </c>
    </row>
    <row r="312" spans="1:51" hidden="1" x14ac:dyDescent="0.25">
      <c r="A312" s="70">
        <v>9</v>
      </c>
      <c r="B312" s="70" t="s">
        <v>55</v>
      </c>
      <c r="C312" s="124" t="s">
        <v>639</v>
      </c>
      <c r="D312" s="70"/>
      <c r="E312" s="239">
        <v>5.5</v>
      </c>
      <c r="F312" s="124">
        <v>11</v>
      </c>
      <c r="G312" s="51"/>
      <c r="H312" s="247">
        <v>42401</v>
      </c>
      <c r="I312" s="171">
        <v>42143</v>
      </c>
      <c r="J312" s="157">
        <v>124407</v>
      </c>
      <c r="K312" s="357">
        <v>70409</v>
      </c>
      <c r="L312" s="140" t="s">
        <v>653</v>
      </c>
      <c r="M312" s="140"/>
      <c r="N312" s="140" t="s">
        <v>661</v>
      </c>
      <c r="O312" s="299"/>
      <c r="P312" s="419">
        <v>60</v>
      </c>
      <c r="Q312" s="419">
        <v>1944</v>
      </c>
      <c r="R312" s="420">
        <v>37.75</v>
      </c>
      <c r="S312" s="159">
        <v>135</v>
      </c>
      <c r="T312" s="107">
        <v>8</v>
      </c>
      <c r="U312" s="60">
        <f t="shared" si="127"/>
        <v>6.9208333333333334</v>
      </c>
      <c r="V312" s="61" t="e">
        <f>IF((T312*#REF!/#REF!)&gt;#REF!,"too many rows!",T312*#REF!/#REF!)</f>
        <v>#REF!</v>
      </c>
      <c r="W312" s="47">
        <v>40</v>
      </c>
      <c r="X312" s="47">
        <v>40</v>
      </c>
      <c r="Y312" s="47">
        <v>5</v>
      </c>
      <c r="Z312" s="47">
        <v>1</v>
      </c>
      <c r="AA312" s="50">
        <f t="shared" si="128"/>
        <v>629.16666666666663</v>
      </c>
      <c r="AB312" s="50">
        <f t="shared" si="129"/>
        <v>125.83333333333333</v>
      </c>
      <c r="AC312" s="50"/>
      <c r="AD312" s="50"/>
      <c r="AE312" s="79">
        <f t="shared" si="130"/>
        <v>723.54166666666652</v>
      </c>
      <c r="AF312" s="50">
        <f t="shared" si="131"/>
        <v>144.70833333333331</v>
      </c>
      <c r="AG312" s="80" t="str">
        <f t="shared" si="104"/>
        <v>Check!</v>
      </c>
      <c r="AH312" s="121">
        <v>42221</v>
      </c>
      <c r="AI312" s="231">
        <f t="shared" si="132"/>
        <v>42235</v>
      </c>
      <c r="AJ312" s="231">
        <v>42263</v>
      </c>
      <c r="AK312" s="129">
        <f t="shared" si="133"/>
        <v>144</v>
      </c>
      <c r="AL312" s="231">
        <v>42269</v>
      </c>
      <c r="AM312" s="129">
        <v>671</v>
      </c>
      <c r="AN312" s="281"/>
      <c r="AO312" s="129">
        <f t="shared" si="126"/>
        <v>671</v>
      </c>
      <c r="AP312" s="231">
        <v>42292</v>
      </c>
      <c r="AQ312" s="455"/>
      <c r="AR312" s="455"/>
      <c r="AS312" s="231">
        <v>42374</v>
      </c>
      <c r="AT312" s="231">
        <v>42714</v>
      </c>
      <c r="AU312" s="455"/>
      <c r="AV312" s="455"/>
      <c r="AW312" s="231">
        <v>42430</v>
      </c>
      <c r="AX312" s="67"/>
      <c r="AY312" s="68">
        <f t="shared" si="120"/>
        <v>209</v>
      </c>
    </row>
    <row r="313" spans="1:51" hidden="1" x14ac:dyDescent="0.25">
      <c r="A313" s="70">
        <v>9</v>
      </c>
      <c r="B313" s="70" t="s">
        <v>55</v>
      </c>
      <c r="C313" s="124" t="s">
        <v>640</v>
      </c>
      <c r="D313" s="70"/>
      <c r="E313" s="239">
        <v>0.9</v>
      </c>
      <c r="F313" s="124">
        <v>7</v>
      </c>
      <c r="G313" s="51"/>
      <c r="H313" s="247">
        <v>42401</v>
      </c>
      <c r="I313" s="171">
        <v>42143</v>
      </c>
      <c r="J313" s="157">
        <v>124394</v>
      </c>
      <c r="K313" s="357">
        <v>70071</v>
      </c>
      <c r="L313" s="140" t="s">
        <v>654</v>
      </c>
      <c r="M313" s="140"/>
      <c r="N313" s="140" t="s">
        <v>288</v>
      </c>
      <c r="O313" s="299"/>
      <c r="P313" s="419">
        <v>60</v>
      </c>
      <c r="Q313" s="419">
        <v>1944</v>
      </c>
      <c r="R313" s="420">
        <v>37.75</v>
      </c>
      <c r="S313" s="159">
        <v>135</v>
      </c>
      <c r="T313" s="107">
        <v>2</v>
      </c>
      <c r="U313" s="60">
        <f t="shared" si="127"/>
        <v>1.1010416666666665</v>
      </c>
      <c r="V313" s="61" t="e">
        <f>IF((T313*#REF!/#REF!)&gt;#REF!,"too many rows!",T313*#REF!/#REF!)</f>
        <v>#REF!</v>
      </c>
      <c r="W313" s="47">
        <v>40</v>
      </c>
      <c r="X313" s="47">
        <v>40</v>
      </c>
      <c r="Y313" s="47">
        <v>5</v>
      </c>
      <c r="Z313" s="47">
        <v>1</v>
      </c>
      <c r="AA313" s="50">
        <f t="shared" si="128"/>
        <v>157.29166666666666</v>
      </c>
      <c r="AB313" s="50">
        <f t="shared" si="129"/>
        <v>31.458333333333332</v>
      </c>
      <c r="AC313" s="50"/>
      <c r="AD313" s="50"/>
      <c r="AE313" s="79">
        <f t="shared" si="130"/>
        <v>180.88541666666663</v>
      </c>
      <c r="AF313" s="50">
        <f t="shared" si="131"/>
        <v>36.177083333333329</v>
      </c>
      <c r="AG313" s="80" t="str">
        <f t="shared" si="104"/>
        <v>Check!</v>
      </c>
      <c r="AH313" s="121">
        <v>42221</v>
      </c>
      <c r="AI313" s="231">
        <f t="shared" si="132"/>
        <v>42235</v>
      </c>
      <c r="AJ313" s="231">
        <v>42263</v>
      </c>
      <c r="AK313" s="129">
        <f t="shared" si="133"/>
        <v>36</v>
      </c>
      <c r="AL313" s="231">
        <v>42269</v>
      </c>
      <c r="AM313" s="129">
        <v>167</v>
      </c>
      <c r="AN313" s="281"/>
      <c r="AO313" s="129">
        <f t="shared" si="126"/>
        <v>167</v>
      </c>
      <c r="AP313" s="231">
        <v>42291</v>
      </c>
      <c r="AQ313" s="455"/>
      <c r="AR313" s="455"/>
      <c r="AS313" s="231">
        <v>42374</v>
      </c>
      <c r="AT313" s="231">
        <v>42718</v>
      </c>
      <c r="AU313" s="455"/>
      <c r="AV313" s="455"/>
      <c r="AW313" s="231">
        <v>42437</v>
      </c>
      <c r="AX313" s="67"/>
      <c r="AY313" s="68">
        <f t="shared" si="120"/>
        <v>216</v>
      </c>
    </row>
    <row r="314" spans="1:51" hidden="1" x14ac:dyDescent="0.25">
      <c r="A314" s="70">
        <v>9</v>
      </c>
      <c r="B314" s="70" t="s">
        <v>55</v>
      </c>
      <c r="C314" s="124" t="s">
        <v>641</v>
      </c>
      <c r="D314" s="70"/>
      <c r="E314" s="239">
        <v>0.5</v>
      </c>
      <c r="F314" s="124">
        <v>5</v>
      </c>
      <c r="G314" s="51"/>
      <c r="H314" s="247">
        <v>42401</v>
      </c>
      <c r="I314" s="171">
        <v>42143</v>
      </c>
      <c r="J314" s="157">
        <v>124395</v>
      </c>
      <c r="K314" s="357">
        <v>69903</v>
      </c>
      <c r="L314" s="140" t="s">
        <v>288</v>
      </c>
      <c r="M314" s="140"/>
      <c r="N314" s="140" t="s">
        <v>376</v>
      </c>
      <c r="O314" s="299"/>
      <c r="P314" s="419">
        <v>60</v>
      </c>
      <c r="Q314" s="419">
        <v>1944</v>
      </c>
      <c r="R314" s="420">
        <v>37.75</v>
      </c>
      <c r="S314" s="159">
        <v>135</v>
      </c>
      <c r="T314" s="107">
        <v>2</v>
      </c>
      <c r="U314" s="60">
        <f t="shared" si="127"/>
        <v>0.78645833333333326</v>
      </c>
      <c r="V314" s="61" t="e">
        <f>IF((T314*#REF!/#REF!)&gt;#REF!,"too many rows!",T314*#REF!/#REF!)</f>
        <v>#REF!</v>
      </c>
      <c r="W314" s="47">
        <v>40</v>
      </c>
      <c r="X314" s="47">
        <v>40</v>
      </c>
      <c r="Y314" s="47">
        <v>5</v>
      </c>
      <c r="Z314" s="47">
        <v>1</v>
      </c>
      <c r="AA314" s="50">
        <f t="shared" si="128"/>
        <v>157.29166666666666</v>
      </c>
      <c r="AB314" s="50">
        <f t="shared" si="129"/>
        <v>31.458333333333332</v>
      </c>
      <c r="AC314" s="50"/>
      <c r="AD314" s="50"/>
      <c r="AE314" s="79">
        <f t="shared" si="130"/>
        <v>180.88541666666663</v>
      </c>
      <c r="AF314" s="50">
        <f t="shared" si="131"/>
        <v>36.177083333333329</v>
      </c>
      <c r="AG314" s="80" t="str">
        <f t="shared" si="104"/>
        <v>Check!</v>
      </c>
      <c r="AH314" s="121">
        <v>42221</v>
      </c>
      <c r="AI314" s="231">
        <f t="shared" si="132"/>
        <v>42235</v>
      </c>
      <c r="AJ314" s="231">
        <v>42263</v>
      </c>
      <c r="AK314" s="129">
        <f t="shared" si="133"/>
        <v>36</v>
      </c>
      <c r="AL314" s="231">
        <v>42269</v>
      </c>
      <c r="AM314" s="129">
        <v>167</v>
      </c>
      <c r="AN314" s="281"/>
      <c r="AO314" s="129">
        <f t="shared" si="126"/>
        <v>167</v>
      </c>
      <c r="AP314" s="231">
        <v>42292</v>
      </c>
      <c r="AQ314" s="455"/>
      <c r="AR314" s="455"/>
      <c r="AS314" s="231">
        <v>42374</v>
      </c>
      <c r="AT314" s="231">
        <f>AP314+60</f>
        <v>42352</v>
      </c>
      <c r="AU314" s="455"/>
      <c r="AV314" s="455"/>
      <c r="AW314" s="231">
        <v>42437</v>
      </c>
      <c r="AX314" s="67"/>
      <c r="AY314" s="68">
        <f t="shared" si="120"/>
        <v>216</v>
      </c>
    </row>
    <row r="315" spans="1:51" hidden="1" x14ac:dyDescent="0.25">
      <c r="A315" s="70">
        <v>9</v>
      </c>
      <c r="B315" s="70" t="s">
        <v>55</v>
      </c>
      <c r="C315" s="124" t="s">
        <v>642</v>
      </c>
      <c r="D315" s="70"/>
      <c r="E315" s="239">
        <v>0.5</v>
      </c>
      <c r="F315" s="124">
        <v>5</v>
      </c>
      <c r="G315" s="51"/>
      <c r="H315" s="247">
        <v>42401</v>
      </c>
      <c r="I315" s="171">
        <v>42143</v>
      </c>
      <c r="J315" s="157">
        <v>124397</v>
      </c>
      <c r="K315" s="357">
        <v>69903</v>
      </c>
      <c r="L315" s="140" t="s">
        <v>655</v>
      </c>
      <c r="M315" s="140"/>
      <c r="N315" s="140" t="s">
        <v>662</v>
      </c>
      <c r="O315" s="299"/>
      <c r="P315" s="419">
        <v>60</v>
      </c>
      <c r="Q315" s="419">
        <v>1944</v>
      </c>
      <c r="R315" s="420">
        <v>37.75</v>
      </c>
      <c r="S315" s="159">
        <v>135</v>
      </c>
      <c r="T315" s="107">
        <v>2</v>
      </c>
      <c r="U315" s="60">
        <f t="shared" si="127"/>
        <v>0.78645833333333326</v>
      </c>
      <c r="V315" s="61" t="e">
        <f>IF((T315*#REF!/#REF!)&gt;#REF!,"too many rows!",T315*#REF!/#REF!)</f>
        <v>#REF!</v>
      </c>
      <c r="W315" s="47">
        <v>40</v>
      </c>
      <c r="X315" s="47">
        <v>40</v>
      </c>
      <c r="Y315" s="47">
        <v>5</v>
      </c>
      <c r="Z315" s="47">
        <v>1</v>
      </c>
      <c r="AA315" s="50">
        <f t="shared" si="128"/>
        <v>157.29166666666666</v>
      </c>
      <c r="AB315" s="50">
        <f t="shared" si="129"/>
        <v>31.458333333333332</v>
      </c>
      <c r="AC315" s="50"/>
      <c r="AD315" s="50"/>
      <c r="AE315" s="79">
        <f t="shared" si="130"/>
        <v>180.88541666666663</v>
      </c>
      <c r="AF315" s="50">
        <f t="shared" si="131"/>
        <v>36.177083333333329</v>
      </c>
      <c r="AG315" s="80" t="str">
        <f t="shared" si="104"/>
        <v>Check!</v>
      </c>
      <c r="AH315" s="121">
        <v>42221</v>
      </c>
      <c r="AI315" s="231">
        <f t="shared" si="132"/>
        <v>42235</v>
      </c>
      <c r="AJ315" s="231">
        <v>42263</v>
      </c>
      <c r="AK315" s="129">
        <f t="shared" si="133"/>
        <v>36</v>
      </c>
      <c r="AL315" s="231">
        <v>42276</v>
      </c>
      <c r="AM315" s="129">
        <v>104</v>
      </c>
      <c r="AN315" s="281"/>
      <c r="AO315" s="129">
        <f t="shared" si="126"/>
        <v>104</v>
      </c>
      <c r="AP315" s="231">
        <v>42291</v>
      </c>
      <c r="AQ315" s="455"/>
      <c r="AR315" s="455"/>
      <c r="AS315" s="231">
        <v>42374</v>
      </c>
      <c r="AT315" s="231">
        <v>42718</v>
      </c>
      <c r="AU315" s="455"/>
      <c r="AV315" s="455"/>
      <c r="AW315" s="231">
        <v>42437</v>
      </c>
      <c r="AX315" s="67"/>
      <c r="AY315" s="68">
        <f t="shared" si="120"/>
        <v>216</v>
      </c>
    </row>
    <row r="316" spans="1:51" hidden="1" x14ac:dyDescent="0.25">
      <c r="A316" s="70">
        <v>9</v>
      </c>
      <c r="B316" s="70" t="s">
        <v>55</v>
      </c>
      <c r="C316" s="124" t="s">
        <v>643</v>
      </c>
      <c r="D316" s="70"/>
      <c r="E316" s="239">
        <v>0.7</v>
      </c>
      <c r="F316" s="124">
        <v>6</v>
      </c>
      <c r="G316" s="51"/>
      <c r="H316" s="247">
        <v>42401</v>
      </c>
      <c r="I316" s="171">
        <v>42143</v>
      </c>
      <c r="J316" s="157">
        <v>124408</v>
      </c>
      <c r="K316" s="357">
        <v>70409</v>
      </c>
      <c r="L316" s="140" t="s">
        <v>151</v>
      </c>
      <c r="M316" s="140"/>
      <c r="N316" s="140" t="s">
        <v>663</v>
      </c>
      <c r="O316" s="299"/>
      <c r="P316" s="419">
        <v>60</v>
      </c>
      <c r="Q316" s="419">
        <v>1944</v>
      </c>
      <c r="R316" s="420">
        <v>37.75</v>
      </c>
      <c r="S316" s="159">
        <v>135</v>
      </c>
      <c r="T316" s="107">
        <v>2</v>
      </c>
      <c r="U316" s="60">
        <f t="shared" si="127"/>
        <v>0.90600000000000003</v>
      </c>
      <c r="V316" s="61" t="e">
        <f>IF((T316*#REF!/#REF!)&gt;#REF!,"too many rows!",T316*#REF!/#REF!)</f>
        <v>#REF!</v>
      </c>
      <c r="W316" s="47">
        <v>40</v>
      </c>
      <c r="X316" s="47">
        <v>40</v>
      </c>
      <c r="Y316" s="244">
        <v>4</v>
      </c>
      <c r="Z316" s="244">
        <v>1</v>
      </c>
      <c r="AA316" s="50">
        <f t="shared" si="128"/>
        <v>151</v>
      </c>
      <c r="AB316" s="50">
        <f t="shared" si="129"/>
        <v>37.75</v>
      </c>
      <c r="AC316" s="50"/>
      <c r="AD316" s="50"/>
      <c r="AE316" s="79">
        <f t="shared" si="130"/>
        <v>173.64999999999998</v>
      </c>
      <c r="AF316" s="50">
        <f t="shared" si="131"/>
        <v>43.412499999999994</v>
      </c>
      <c r="AG316" s="80" t="str">
        <f t="shared" si="104"/>
        <v>Check!</v>
      </c>
      <c r="AH316" s="121">
        <v>42221</v>
      </c>
      <c r="AI316" s="231">
        <f t="shared" si="132"/>
        <v>42235</v>
      </c>
      <c r="AJ316" s="231">
        <v>42263</v>
      </c>
      <c r="AK316" s="129">
        <f>T316*15</f>
        <v>30</v>
      </c>
      <c r="AL316" s="231">
        <v>42269</v>
      </c>
      <c r="AM316" s="129">
        <f>T316*87</f>
        <v>174</v>
      </c>
      <c r="AN316" s="281"/>
      <c r="AO316" s="129">
        <f t="shared" si="126"/>
        <v>174</v>
      </c>
      <c r="AP316" s="231">
        <v>42292</v>
      </c>
      <c r="AQ316" s="455"/>
      <c r="AR316" s="455"/>
      <c r="AS316" s="231">
        <v>42374</v>
      </c>
      <c r="AT316" s="231">
        <v>42347</v>
      </c>
      <c r="AU316" s="455"/>
      <c r="AV316" s="455"/>
      <c r="AW316" s="231">
        <v>42436</v>
      </c>
      <c r="AX316" s="67"/>
      <c r="AY316" s="68">
        <f t="shared" si="120"/>
        <v>215</v>
      </c>
    </row>
    <row r="317" spans="1:51" hidden="1" x14ac:dyDescent="0.25">
      <c r="A317" s="70">
        <v>9</v>
      </c>
      <c r="B317" s="70" t="s">
        <v>55</v>
      </c>
      <c r="C317" s="124" t="s">
        <v>644</v>
      </c>
      <c r="D317" s="70"/>
      <c r="E317" s="239">
        <v>0.7</v>
      </c>
      <c r="F317" s="124">
        <v>6</v>
      </c>
      <c r="G317" s="51"/>
      <c r="H317" s="247">
        <v>42401</v>
      </c>
      <c r="I317" s="171">
        <v>42143</v>
      </c>
      <c r="J317" s="157">
        <v>124409</v>
      </c>
      <c r="K317" s="357">
        <v>70409</v>
      </c>
      <c r="L317" s="140" t="s">
        <v>151</v>
      </c>
      <c r="M317" s="140"/>
      <c r="N317" s="140" t="s">
        <v>664</v>
      </c>
      <c r="O317" s="299"/>
      <c r="P317" s="419">
        <v>60</v>
      </c>
      <c r="Q317" s="419">
        <v>1944</v>
      </c>
      <c r="R317" s="420">
        <v>37.75</v>
      </c>
      <c r="S317" s="159">
        <v>135</v>
      </c>
      <c r="T317" s="107">
        <v>2</v>
      </c>
      <c r="U317" s="60">
        <f t="shared" si="127"/>
        <v>0.90600000000000003</v>
      </c>
      <c r="V317" s="61" t="e">
        <f>IF((T317*#REF!/#REF!)&gt;#REF!,"too many rows!",T317*#REF!/#REF!)</f>
        <v>#REF!</v>
      </c>
      <c r="W317" s="47">
        <v>40</v>
      </c>
      <c r="X317" s="47">
        <v>40</v>
      </c>
      <c r="Y317" s="244">
        <v>4</v>
      </c>
      <c r="Z317" s="244">
        <v>1</v>
      </c>
      <c r="AA317" s="50">
        <f t="shared" si="128"/>
        <v>151</v>
      </c>
      <c r="AB317" s="50">
        <f t="shared" si="129"/>
        <v>37.75</v>
      </c>
      <c r="AC317" s="50"/>
      <c r="AD317" s="50"/>
      <c r="AE317" s="79">
        <f t="shared" si="130"/>
        <v>173.64999999999998</v>
      </c>
      <c r="AF317" s="50">
        <f t="shared" si="131"/>
        <v>43.412499999999994</v>
      </c>
      <c r="AG317" s="80" t="str">
        <f t="shared" si="104"/>
        <v>Check!</v>
      </c>
      <c r="AH317" s="121">
        <v>42221</v>
      </c>
      <c r="AI317" s="231">
        <f t="shared" si="132"/>
        <v>42235</v>
      </c>
      <c r="AJ317" s="231">
        <v>42263</v>
      </c>
      <c r="AK317" s="129">
        <f>T317*15</f>
        <v>30</v>
      </c>
      <c r="AL317" s="231">
        <v>42269</v>
      </c>
      <c r="AM317" s="129">
        <f>T317*87</f>
        <v>174</v>
      </c>
      <c r="AN317" s="281"/>
      <c r="AO317" s="129">
        <f t="shared" si="126"/>
        <v>174</v>
      </c>
      <c r="AP317" s="231">
        <v>42292</v>
      </c>
      <c r="AQ317" s="455"/>
      <c r="AR317" s="455"/>
      <c r="AS317" s="231">
        <v>42374</v>
      </c>
      <c r="AT317" s="231">
        <v>42347</v>
      </c>
      <c r="AU317" s="455"/>
      <c r="AV317" s="455"/>
      <c r="AW317" s="231">
        <v>42436</v>
      </c>
      <c r="AX317" s="67"/>
      <c r="AY317" s="68">
        <f t="shared" si="120"/>
        <v>215</v>
      </c>
    </row>
    <row r="318" spans="1:51" hidden="1" x14ac:dyDescent="0.25">
      <c r="A318" s="70">
        <v>9</v>
      </c>
      <c r="B318" s="70" t="s">
        <v>55</v>
      </c>
      <c r="C318" s="124" t="s">
        <v>645</v>
      </c>
      <c r="D318" s="70"/>
      <c r="E318" s="239">
        <v>0.7</v>
      </c>
      <c r="F318" s="124">
        <v>6</v>
      </c>
      <c r="G318" s="51"/>
      <c r="H318" s="247">
        <v>42401</v>
      </c>
      <c r="I318" s="171">
        <v>42143</v>
      </c>
      <c r="J318" s="157">
        <v>124410</v>
      </c>
      <c r="K318" s="357">
        <v>70409</v>
      </c>
      <c r="L318" s="140" t="s">
        <v>656</v>
      </c>
      <c r="M318" s="140"/>
      <c r="N318" s="140" t="s">
        <v>663</v>
      </c>
      <c r="O318" s="299"/>
      <c r="P318" s="419">
        <v>60</v>
      </c>
      <c r="Q318" s="419">
        <v>1944</v>
      </c>
      <c r="R318" s="420">
        <v>37.75</v>
      </c>
      <c r="S318" s="159">
        <v>135</v>
      </c>
      <c r="T318" s="107">
        <v>2</v>
      </c>
      <c r="U318" s="60">
        <f t="shared" si="127"/>
        <v>0.90600000000000003</v>
      </c>
      <c r="V318" s="61" t="e">
        <f>IF((T318*#REF!/#REF!)&gt;#REF!,"too many rows!",T318*#REF!/#REF!)</f>
        <v>#REF!</v>
      </c>
      <c r="W318" s="47">
        <v>40</v>
      </c>
      <c r="X318" s="47">
        <v>40</v>
      </c>
      <c r="Y318" s="244">
        <v>4</v>
      </c>
      <c r="Z318" s="244">
        <v>1</v>
      </c>
      <c r="AA318" s="50">
        <f t="shared" si="128"/>
        <v>151</v>
      </c>
      <c r="AB318" s="50">
        <f t="shared" si="129"/>
        <v>37.75</v>
      </c>
      <c r="AC318" s="50"/>
      <c r="AD318" s="50"/>
      <c r="AE318" s="79">
        <f t="shared" si="130"/>
        <v>173.64999999999998</v>
      </c>
      <c r="AF318" s="50">
        <f t="shared" si="131"/>
        <v>43.412499999999994</v>
      </c>
      <c r="AG318" s="80" t="str">
        <f t="shared" si="104"/>
        <v>Check!</v>
      </c>
      <c r="AH318" s="121">
        <v>42221</v>
      </c>
      <c r="AI318" s="231">
        <f t="shared" si="132"/>
        <v>42235</v>
      </c>
      <c r="AJ318" s="231">
        <v>42263</v>
      </c>
      <c r="AK318" s="129">
        <f>T318*15</f>
        <v>30</v>
      </c>
      <c r="AL318" s="231">
        <v>42269</v>
      </c>
      <c r="AM318" s="129">
        <f>T318*87</f>
        <v>174</v>
      </c>
      <c r="AN318" s="281"/>
      <c r="AO318" s="129">
        <f t="shared" si="126"/>
        <v>174</v>
      </c>
      <c r="AP318" s="245">
        <v>42289</v>
      </c>
      <c r="AQ318" s="245"/>
      <c r="AR318" s="245"/>
      <c r="AS318" s="231">
        <v>42374</v>
      </c>
      <c r="AT318" s="231">
        <v>42342</v>
      </c>
      <c r="AU318" s="455"/>
      <c r="AV318" s="455"/>
      <c r="AW318" s="231">
        <v>42436</v>
      </c>
      <c r="AX318" s="67"/>
      <c r="AY318" s="68">
        <f t="shared" si="120"/>
        <v>215</v>
      </c>
    </row>
    <row r="319" spans="1:51" hidden="1" x14ac:dyDescent="0.25">
      <c r="A319" s="70">
        <v>9</v>
      </c>
      <c r="B319" s="70" t="s">
        <v>55</v>
      </c>
      <c r="C319" s="124" t="s">
        <v>68</v>
      </c>
      <c r="D319" s="70"/>
      <c r="E319" s="239">
        <v>1.5</v>
      </c>
      <c r="F319" s="124">
        <v>6</v>
      </c>
      <c r="G319" s="51"/>
      <c r="H319" s="247">
        <v>42401</v>
      </c>
      <c r="I319" s="171">
        <v>42143</v>
      </c>
      <c r="J319" s="157">
        <v>124411</v>
      </c>
      <c r="K319" s="357">
        <v>69903</v>
      </c>
      <c r="L319" s="140" t="s">
        <v>70</v>
      </c>
      <c r="M319" s="140"/>
      <c r="N319" s="140" t="s">
        <v>71</v>
      </c>
      <c r="O319" s="299"/>
      <c r="P319" s="419">
        <v>60</v>
      </c>
      <c r="Q319" s="419">
        <v>1944</v>
      </c>
      <c r="R319" s="420">
        <v>37.75</v>
      </c>
      <c r="S319" s="159">
        <v>135</v>
      </c>
      <c r="T319" s="107">
        <v>4</v>
      </c>
      <c r="U319" s="60">
        <f t="shared" si="127"/>
        <v>1.8120000000000001</v>
      </c>
      <c r="V319" s="61" t="e">
        <f>IF((T319*#REF!/#REF!)&gt;#REF!,"too many rows!",T319*#REF!/#REF!)</f>
        <v>#REF!</v>
      </c>
      <c r="W319" s="47">
        <v>40</v>
      </c>
      <c r="X319" s="47">
        <v>40</v>
      </c>
      <c r="Y319" s="244">
        <v>4</v>
      </c>
      <c r="Z319" s="244">
        <v>1</v>
      </c>
      <c r="AA319" s="50">
        <f t="shared" si="128"/>
        <v>302</v>
      </c>
      <c r="AB319" s="50">
        <f t="shared" si="129"/>
        <v>75.5</v>
      </c>
      <c r="AC319" s="50"/>
      <c r="AD319" s="50"/>
      <c r="AE319" s="79">
        <f t="shared" si="130"/>
        <v>347.29999999999995</v>
      </c>
      <c r="AF319" s="50">
        <f t="shared" si="131"/>
        <v>86.824999999999989</v>
      </c>
      <c r="AG319" s="80" t="str">
        <f t="shared" si="104"/>
        <v>Check!</v>
      </c>
      <c r="AH319" s="121">
        <v>42221</v>
      </c>
      <c r="AI319" s="231">
        <f t="shared" si="132"/>
        <v>42235</v>
      </c>
      <c r="AJ319" s="231">
        <v>42263</v>
      </c>
      <c r="AK319" s="129">
        <f>T319*15</f>
        <v>60</v>
      </c>
      <c r="AL319" s="231">
        <v>42269</v>
      </c>
      <c r="AM319" s="129">
        <v>346</v>
      </c>
      <c r="AN319" s="281"/>
      <c r="AO319" s="129">
        <f t="shared" si="126"/>
        <v>346</v>
      </c>
      <c r="AP319" s="245">
        <v>42289</v>
      </c>
      <c r="AQ319" s="245"/>
      <c r="AR319" s="245"/>
      <c r="AS319" s="231">
        <v>42374</v>
      </c>
      <c r="AT319" s="231">
        <v>42342</v>
      </c>
      <c r="AU319" s="455"/>
      <c r="AV319" s="455"/>
      <c r="AW319" s="231">
        <v>42433</v>
      </c>
      <c r="AX319" s="67"/>
      <c r="AY319" s="68">
        <f t="shared" si="120"/>
        <v>212</v>
      </c>
    </row>
    <row r="320" spans="1:51" hidden="1" x14ac:dyDescent="0.25">
      <c r="A320" s="148">
        <v>9</v>
      </c>
      <c r="B320" s="148" t="s">
        <v>47</v>
      </c>
      <c r="C320" s="127" t="s">
        <v>441</v>
      </c>
      <c r="D320" s="148"/>
      <c r="E320" s="251">
        <v>5</v>
      </c>
      <c r="F320" s="127">
        <v>8</v>
      </c>
      <c r="G320" s="86"/>
      <c r="H320" s="250">
        <v>42461</v>
      </c>
      <c r="I320" s="149">
        <v>42156</v>
      </c>
      <c r="J320" s="138">
        <v>124381</v>
      </c>
      <c r="K320" s="364">
        <v>70692</v>
      </c>
      <c r="L320" s="134" t="s">
        <v>439</v>
      </c>
      <c r="M320" s="134"/>
      <c r="N320" s="134" t="s">
        <v>442</v>
      </c>
      <c r="O320" s="297"/>
      <c r="P320" s="453">
        <v>40</v>
      </c>
      <c r="Q320" s="453">
        <v>1296</v>
      </c>
      <c r="R320" s="454">
        <v>37.75</v>
      </c>
      <c r="S320" s="162">
        <v>136</v>
      </c>
      <c r="T320" s="93">
        <v>10</v>
      </c>
      <c r="U320" s="143">
        <f>F320*AA320/1000</f>
        <v>6.2916666666666661</v>
      </c>
      <c r="V320" s="144" t="e">
        <f>IF((T320*#REF!/#REF!)&gt;#REF!,"too many rows!",T320*#REF!/#REF!)</f>
        <v>#REF!</v>
      </c>
      <c r="W320" s="82">
        <v>40</v>
      </c>
      <c r="X320" s="82">
        <v>40</v>
      </c>
      <c r="Y320" s="82">
        <v>5</v>
      </c>
      <c r="Z320" s="82">
        <v>1</v>
      </c>
      <c r="AA320" s="85">
        <f t="shared" ref="AA320:AB322" si="135">(37.75*100)/W320*Y320/($Z320+$Y320)*$T320</f>
        <v>786.45833333333326</v>
      </c>
      <c r="AB320" s="85">
        <f t="shared" si="135"/>
        <v>157.29166666666666</v>
      </c>
      <c r="AC320" s="85"/>
      <c r="AD320" s="85"/>
      <c r="AE320" s="115">
        <f>IF(G320=0,AA320*1.15,IF(OR(G320=50%,G320=100%),AA320*1.15/G320,"check MS"))</f>
        <v>904.42708333333314</v>
      </c>
      <c r="AF320" s="85">
        <f t="shared" si="131"/>
        <v>180.88541666666663</v>
      </c>
      <c r="AG320" s="80" t="str">
        <f t="shared" si="104"/>
        <v>Check!</v>
      </c>
      <c r="AH320" s="98">
        <v>42238</v>
      </c>
      <c r="AI320" s="224">
        <v>42255</v>
      </c>
      <c r="AJ320" s="224">
        <v>42303</v>
      </c>
      <c r="AK320" s="163">
        <v>180</v>
      </c>
      <c r="AL320" s="224">
        <v>42314</v>
      </c>
      <c r="AM320" s="163">
        <v>838</v>
      </c>
      <c r="AN320" s="282">
        <v>4</v>
      </c>
      <c r="AO320" s="163">
        <f t="shared" si="126"/>
        <v>834</v>
      </c>
      <c r="AP320" s="224">
        <v>42341</v>
      </c>
      <c r="AQ320" s="224"/>
      <c r="AR320" s="224"/>
      <c r="AS320" s="224">
        <v>42424</v>
      </c>
      <c r="AT320" s="224">
        <v>42417</v>
      </c>
      <c r="AU320" s="224"/>
      <c r="AV320" s="224"/>
      <c r="AW320" s="224">
        <f>AT320+75</f>
        <v>42492</v>
      </c>
      <c r="AX320" s="145"/>
      <c r="AY320" s="102">
        <f t="shared" si="120"/>
        <v>254</v>
      </c>
    </row>
    <row r="321" spans="1:51" hidden="1" x14ac:dyDescent="0.25">
      <c r="A321" s="148">
        <v>9</v>
      </c>
      <c r="B321" s="148" t="s">
        <v>47</v>
      </c>
      <c r="C321" s="127" t="s">
        <v>243</v>
      </c>
      <c r="D321" s="148">
        <v>-3</v>
      </c>
      <c r="E321" s="251">
        <v>17</v>
      </c>
      <c r="F321" s="127">
        <v>18</v>
      </c>
      <c r="G321" s="86">
        <v>0.5</v>
      </c>
      <c r="H321" s="250">
        <v>42461</v>
      </c>
      <c r="I321" s="149">
        <v>42156</v>
      </c>
      <c r="J321" s="138">
        <v>124381</v>
      </c>
      <c r="K321" s="364">
        <v>69903</v>
      </c>
      <c r="L321" s="134" t="s">
        <v>244</v>
      </c>
      <c r="M321" s="134"/>
      <c r="N321" s="134" t="s">
        <v>121</v>
      </c>
      <c r="O321" s="297"/>
      <c r="P321" s="453">
        <v>40</v>
      </c>
      <c r="Q321" s="453">
        <v>1296</v>
      </c>
      <c r="R321" s="454">
        <v>37.75</v>
      </c>
      <c r="S321" s="162">
        <v>136</v>
      </c>
      <c r="T321" s="93">
        <v>14</v>
      </c>
      <c r="U321" s="143">
        <f>F321*AA321/1000</f>
        <v>19.818749999999998</v>
      </c>
      <c r="V321" s="144" t="e">
        <f>IF((T321*#REF!/#REF!)&gt;#REF!,"too many rows!",T321*#REF!/#REF!)</f>
        <v>#REF!</v>
      </c>
      <c r="W321" s="82">
        <v>40</v>
      </c>
      <c r="X321" s="82">
        <v>40</v>
      </c>
      <c r="Y321" s="82">
        <v>5</v>
      </c>
      <c r="Z321" s="82">
        <v>1</v>
      </c>
      <c r="AA321" s="85">
        <f t="shared" si="135"/>
        <v>1101.0416666666665</v>
      </c>
      <c r="AB321" s="85">
        <f t="shared" si="135"/>
        <v>220.20833333333331</v>
      </c>
      <c r="AC321" s="85"/>
      <c r="AD321" s="85"/>
      <c r="AE321" s="115">
        <f>IF(G321=0,AA321*1.15,IF(OR(G321=50%,G321=100%),AA321*1.15/G321,"check MS"))</f>
        <v>2532.3958333333326</v>
      </c>
      <c r="AF321" s="85">
        <f>AB321*1.15</f>
        <v>253.23958333333329</v>
      </c>
      <c r="AG321" s="80" t="str">
        <f t="shared" si="104"/>
        <v>Check!</v>
      </c>
      <c r="AH321" s="98">
        <v>42238</v>
      </c>
      <c r="AI321" s="224">
        <v>42255</v>
      </c>
      <c r="AJ321" s="224">
        <v>42303</v>
      </c>
      <c r="AK321" s="163">
        <v>252</v>
      </c>
      <c r="AL321" s="224">
        <v>42314</v>
      </c>
      <c r="AM321" s="163">
        <v>1167</v>
      </c>
      <c r="AN321" s="282"/>
      <c r="AO321" s="163">
        <f t="shared" si="126"/>
        <v>1167</v>
      </c>
      <c r="AP321" s="224">
        <v>42341</v>
      </c>
      <c r="AQ321" s="224"/>
      <c r="AR321" s="224"/>
      <c r="AS321" s="224">
        <v>42419</v>
      </c>
      <c r="AT321" s="224">
        <v>42425</v>
      </c>
      <c r="AU321" s="224"/>
      <c r="AV321" s="224"/>
      <c r="AW321" s="224">
        <v>42495</v>
      </c>
      <c r="AX321" s="145"/>
      <c r="AY321" s="102">
        <f t="shared" si="120"/>
        <v>257</v>
      </c>
    </row>
    <row r="322" spans="1:51" hidden="1" x14ac:dyDescent="0.25">
      <c r="A322" s="148">
        <v>9</v>
      </c>
      <c r="B322" s="148" t="s">
        <v>47</v>
      </c>
      <c r="C322" s="127" t="s">
        <v>290</v>
      </c>
      <c r="D322" s="148"/>
      <c r="E322" s="251">
        <v>12</v>
      </c>
      <c r="F322" s="127">
        <v>12</v>
      </c>
      <c r="G322" s="86">
        <v>0.5</v>
      </c>
      <c r="H322" s="250">
        <v>42461</v>
      </c>
      <c r="I322" s="149">
        <v>42156</v>
      </c>
      <c r="J322" s="138">
        <v>124380</v>
      </c>
      <c r="K322" s="364">
        <v>69903</v>
      </c>
      <c r="L322" s="134" t="s">
        <v>291</v>
      </c>
      <c r="M322" s="134"/>
      <c r="N322" s="134" t="s">
        <v>292</v>
      </c>
      <c r="O322" s="297"/>
      <c r="P322" s="453">
        <v>40</v>
      </c>
      <c r="Q322" s="453">
        <v>1296</v>
      </c>
      <c r="R322" s="454">
        <v>37.75</v>
      </c>
      <c r="S322" s="162">
        <v>136</v>
      </c>
      <c r="T322" s="93">
        <v>16</v>
      </c>
      <c r="U322" s="143">
        <f>F322*AA322/1000</f>
        <v>15.1</v>
      </c>
      <c r="V322" s="144" t="e">
        <f>IF((T322*#REF!/#REF!)&gt;#REF!,"too many rows!",T322*#REF!/#REF!)</f>
        <v>#REF!</v>
      </c>
      <c r="W322" s="82">
        <v>40</v>
      </c>
      <c r="X322" s="82">
        <v>40</v>
      </c>
      <c r="Y322" s="82">
        <v>5</v>
      </c>
      <c r="Z322" s="82">
        <v>1</v>
      </c>
      <c r="AA322" s="85">
        <f t="shared" si="135"/>
        <v>1258.3333333333333</v>
      </c>
      <c r="AB322" s="85">
        <f t="shared" si="135"/>
        <v>251.66666666666666</v>
      </c>
      <c r="AC322" s="85"/>
      <c r="AD322" s="85"/>
      <c r="AE322" s="115">
        <f>IF(G322=0,AA322*1.15,IF(OR(G322=50%,G322=100%),AA322*1.15/G322,"check MS"))</f>
        <v>2894.1666666666661</v>
      </c>
      <c r="AF322" s="85">
        <f>AB322*1.15</f>
        <v>289.41666666666663</v>
      </c>
      <c r="AG322" s="80" t="str">
        <f t="shared" si="104"/>
        <v>Check!</v>
      </c>
      <c r="AH322" s="98">
        <v>42238</v>
      </c>
      <c r="AI322" s="224">
        <v>42255</v>
      </c>
      <c r="AJ322" s="224">
        <v>42303</v>
      </c>
      <c r="AK322" s="163">
        <v>288</v>
      </c>
      <c r="AL322" s="224">
        <v>42314</v>
      </c>
      <c r="AM322" s="163">
        <v>1329</v>
      </c>
      <c r="AN322" s="282"/>
      <c r="AO322" s="163">
        <f t="shared" si="126"/>
        <v>1329</v>
      </c>
      <c r="AP322" s="224">
        <v>42341</v>
      </c>
      <c r="AQ322" s="224"/>
      <c r="AR322" s="224"/>
      <c r="AS322" s="224">
        <v>42422</v>
      </c>
      <c r="AT322" s="224">
        <v>42425</v>
      </c>
      <c r="AU322" s="224"/>
      <c r="AV322" s="224"/>
      <c r="AW322" s="224">
        <v>42495</v>
      </c>
      <c r="AX322" s="145"/>
      <c r="AY322" s="102">
        <f t="shared" si="120"/>
        <v>257</v>
      </c>
    </row>
    <row r="323" spans="1:51" s="45" customFormat="1" ht="12.75" hidden="1" x14ac:dyDescent="0.25">
      <c r="A323" s="26">
        <v>10</v>
      </c>
      <c r="B323" s="27" t="s">
        <v>597</v>
      </c>
      <c r="C323" s="27" t="s">
        <v>46</v>
      </c>
      <c r="D323" s="28"/>
      <c r="E323" s="29"/>
      <c r="F323" s="29"/>
      <c r="G323" s="30"/>
      <c r="H323" s="31"/>
      <c r="I323" s="32"/>
      <c r="J323" s="33"/>
      <c r="K323" s="355"/>
      <c r="L323" s="34"/>
      <c r="M323" s="34"/>
      <c r="N323" s="34"/>
      <c r="O323" s="34"/>
      <c r="P323" s="35"/>
      <c r="Q323" s="35"/>
      <c r="R323" s="35"/>
      <c r="S323" s="36"/>
      <c r="T323" s="35"/>
      <c r="U323" s="37"/>
      <c r="V323" s="38"/>
      <c r="W323" s="35"/>
      <c r="X323" s="35"/>
      <c r="Y323" s="39"/>
      <c r="Z323" s="39"/>
      <c r="AA323" s="39"/>
      <c r="AB323" s="39"/>
      <c r="AC323" s="39"/>
      <c r="AD323" s="39"/>
      <c r="AE323" s="39"/>
      <c r="AF323" s="39"/>
      <c r="AG323" s="80" t="str">
        <f t="shared" si="104"/>
        <v>Check!</v>
      </c>
      <c r="AH323" s="41"/>
      <c r="AI323" s="42"/>
      <c r="AJ323" s="42"/>
      <c r="AK323" s="43"/>
      <c r="AL323" s="42"/>
      <c r="AM323" s="43"/>
      <c r="AN323" s="280"/>
      <c r="AO323" s="43">
        <f t="shared" si="126"/>
        <v>0</v>
      </c>
      <c r="AP323" s="42"/>
      <c r="AQ323" s="42"/>
      <c r="AR323" s="42"/>
      <c r="AS323" s="42"/>
      <c r="AT323" s="42"/>
      <c r="AU323" s="42"/>
      <c r="AV323" s="42"/>
      <c r="AW323" s="42"/>
      <c r="AX323" s="42"/>
      <c r="AY323" s="44"/>
    </row>
    <row r="324" spans="1:51" hidden="1" x14ac:dyDescent="0.25">
      <c r="A324" s="70">
        <v>10</v>
      </c>
      <c r="B324" s="70" t="s">
        <v>47</v>
      </c>
      <c r="C324" s="124" t="s">
        <v>691</v>
      </c>
      <c r="D324" s="70"/>
      <c r="E324" s="252">
        <v>14</v>
      </c>
      <c r="F324" s="124">
        <v>15</v>
      </c>
      <c r="G324" s="51"/>
      <c r="H324" s="247">
        <v>42461</v>
      </c>
      <c r="I324" s="171">
        <v>42165</v>
      </c>
      <c r="J324" s="157">
        <v>124901</v>
      </c>
      <c r="K324" s="357">
        <v>70555</v>
      </c>
      <c r="L324" s="140" t="s">
        <v>362</v>
      </c>
      <c r="M324" s="140"/>
      <c r="N324" s="140" t="s">
        <v>692</v>
      </c>
      <c r="O324" s="299"/>
      <c r="P324" s="419">
        <v>40</v>
      </c>
      <c r="Q324" s="419">
        <v>1296</v>
      </c>
      <c r="R324" s="420">
        <v>37.75</v>
      </c>
      <c r="S324" s="159">
        <v>111</v>
      </c>
      <c r="T324" s="107">
        <v>14</v>
      </c>
      <c r="U324" s="60">
        <f t="shared" ref="U324:U363" si="136">F324*AA324/1000</f>
        <v>13.212499999999999</v>
      </c>
      <c r="V324" s="61" t="e">
        <f>IF((T324*#REF!/#REF!)&gt;#REF!,"too many rows!",T324*#REF!/#REF!)</f>
        <v>#REF!</v>
      </c>
      <c r="W324" s="47">
        <v>50</v>
      </c>
      <c r="X324" s="47">
        <v>50</v>
      </c>
      <c r="Y324" s="47">
        <v>5</v>
      </c>
      <c r="Z324" s="47">
        <v>1</v>
      </c>
      <c r="AA324" s="50">
        <f t="shared" ref="AA324:AA330" si="137">(37.75*100)/W324*Y324/($Z324+$Y324)*$T324</f>
        <v>880.83333333333326</v>
      </c>
      <c r="AB324" s="50">
        <f t="shared" ref="AB324:AB330" si="138">(37.75*100)/X324*Z324/($Z324+$Y324)*$T324</f>
        <v>176.16666666666669</v>
      </c>
      <c r="AC324" s="50"/>
      <c r="AD324" s="50"/>
      <c r="AE324" s="79">
        <f>IF(G324=0,AA324*1.1,IF(OR(G324=50%,G324=100%),AA324*1.15/G324,"check MS"))</f>
        <v>968.91666666666663</v>
      </c>
      <c r="AF324" s="50">
        <f t="shared" ref="AF324:AF363" si="139">AB324*1.15</f>
        <v>202.59166666666667</v>
      </c>
      <c r="AG324" s="80" t="str">
        <f t="shared" si="104"/>
        <v>Check!</v>
      </c>
      <c r="AH324" s="121">
        <v>42255</v>
      </c>
      <c r="AI324" s="121">
        <v>42304</v>
      </c>
      <c r="AJ324" s="121">
        <v>42255</v>
      </c>
      <c r="AK324" s="261">
        <v>210</v>
      </c>
      <c r="AL324" s="121">
        <v>42255</v>
      </c>
      <c r="AM324" s="261">
        <v>840</v>
      </c>
      <c r="AN324" s="283">
        <v>16</v>
      </c>
      <c r="AO324" s="261">
        <f t="shared" si="126"/>
        <v>824</v>
      </c>
      <c r="AP324" s="231">
        <v>42332</v>
      </c>
      <c r="AQ324" s="455"/>
      <c r="AR324" s="455"/>
      <c r="AS324" s="231">
        <v>42417</v>
      </c>
      <c r="AT324" s="231">
        <v>42405</v>
      </c>
      <c r="AU324" s="455"/>
      <c r="AV324" s="455"/>
      <c r="AW324" s="231">
        <v>42487</v>
      </c>
      <c r="AX324" s="231">
        <v>42495</v>
      </c>
      <c r="AY324" s="68">
        <f t="shared" ref="AY324:AY355" si="140">AW324-AH324</f>
        <v>232</v>
      </c>
    </row>
    <row r="325" spans="1:51" hidden="1" x14ac:dyDescent="0.25">
      <c r="A325" s="255">
        <v>10</v>
      </c>
      <c r="B325" s="255" t="s">
        <v>47</v>
      </c>
      <c r="C325" s="124" t="s">
        <v>546</v>
      </c>
      <c r="D325" s="70"/>
      <c r="E325" s="252">
        <v>19</v>
      </c>
      <c r="F325" s="124">
        <v>15</v>
      </c>
      <c r="G325" s="51"/>
      <c r="H325" s="247">
        <v>42461</v>
      </c>
      <c r="I325" s="171">
        <v>42165</v>
      </c>
      <c r="J325" s="157">
        <v>124902</v>
      </c>
      <c r="K325" s="357">
        <v>70692</v>
      </c>
      <c r="L325" s="140" t="s">
        <v>547</v>
      </c>
      <c r="M325" s="140"/>
      <c r="N325" s="140" t="s">
        <v>548</v>
      </c>
      <c r="O325" s="299"/>
      <c r="P325" s="419">
        <v>40</v>
      </c>
      <c r="Q325" s="419">
        <v>1296</v>
      </c>
      <c r="R325" s="420">
        <v>37.75</v>
      </c>
      <c r="S325" s="159">
        <v>111</v>
      </c>
      <c r="T325" s="107">
        <v>18</v>
      </c>
      <c r="U325" s="60">
        <f t="shared" si="136"/>
        <v>16.987500000000001</v>
      </c>
      <c r="V325" s="61" t="e">
        <f>IF((T325*#REF!/#REF!)&gt;#REF!,"too many rows!",T325*#REF!/#REF!)</f>
        <v>#REF!</v>
      </c>
      <c r="W325" s="47">
        <v>50</v>
      </c>
      <c r="X325" s="47">
        <v>50</v>
      </c>
      <c r="Y325" s="47">
        <v>5</v>
      </c>
      <c r="Z325" s="47">
        <v>1</v>
      </c>
      <c r="AA325" s="50">
        <f t="shared" si="137"/>
        <v>1132.5</v>
      </c>
      <c r="AB325" s="50">
        <f t="shared" si="138"/>
        <v>226.5</v>
      </c>
      <c r="AC325" s="50"/>
      <c r="AD325" s="50"/>
      <c r="AE325" s="79">
        <f t="shared" ref="AE325:AE363" si="141">IF(G325=0,AA325*1.15,IF(OR(G325=50%,G325=100%),AA325*1.15/G325,"check MS"))</f>
        <v>1302.375</v>
      </c>
      <c r="AF325" s="50">
        <f t="shared" si="139"/>
        <v>260.47499999999997</v>
      </c>
      <c r="AG325" s="80" t="str">
        <f t="shared" si="104"/>
        <v>Check!</v>
      </c>
      <c r="AH325" s="121">
        <v>42255</v>
      </c>
      <c r="AI325" s="121">
        <v>42304</v>
      </c>
      <c r="AJ325" s="121">
        <v>42255</v>
      </c>
      <c r="AK325" s="261">
        <v>270</v>
      </c>
      <c r="AL325" s="121">
        <v>42255</v>
      </c>
      <c r="AM325" s="261">
        <v>1079</v>
      </c>
      <c r="AN325" s="283">
        <v>134</v>
      </c>
      <c r="AO325" s="261">
        <f t="shared" si="126"/>
        <v>945</v>
      </c>
      <c r="AP325" s="231">
        <v>42332</v>
      </c>
      <c r="AQ325" s="455"/>
      <c r="AR325" s="455"/>
      <c r="AS325" s="231">
        <v>42417</v>
      </c>
      <c r="AT325" s="231">
        <v>42411</v>
      </c>
      <c r="AU325" s="455"/>
      <c r="AV325" s="455"/>
      <c r="AW325" s="231">
        <v>42487</v>
      </c>
      <c r="AX325" s="231">
        <v>42495</v>
      </c>
      <c r="AY325" s="68">
        <f t="shared" si="140"/>
        <v>232</v>
      </c>
    </row>
    <row r="326" spans="1:51" hidden="1" x14ac:dyDescent="0.25">
      <c r="A326" s="255">
        <v>10</v>
      </c>
      <c r="B326" s="255" t="s">
        <v>47</v>
      </c>
      <c r="C326" s="124" t="s">
        <v>702</v>
      </c>
      <c r="D326" s="70"/>
      <c r="E326" s="252">
        <v>5</v>
      </c>
      <c r="F326" s="124">
        <v>20</v>
      </c>
      <c r="G326" s="51">
        <v>0.5</v>
      </c>
      <c r="H326" s="247">
        <v>42461</v>
      </c>
      <c r="I326" s="171">
        <v>42180</v>
      </c>
      <c r="J326" s="157">
        <v>125017</v>
      </c>
      <c r="K326" s="357">
        <v>70692</v>
      </c>
      <c r="L326" s="140" t="s">
        <v>702</v>
      </c>
      <c r="M326" s="140"/>
      <c r="N326" s="140" t="s">
        <v>702</v>
      </c>
      <c r="O326" s="299"/>
      <c r="P326" s="419">
        <v>40</v>
      </c>
      <c r="Q326" s="419">
        <v>1296</v>
      </c>
      <c r="R326" s="420">
        <v>37.75</v>
      </c>
      <c r="S326" s="159">
        <v>111</v>
      </c>
      <c r="T326" s="107">
        <v>4</v>
      </c>
      <c r="U326" s="60">
        <f t="shared" si="136"/>
        <v>5.0333333333333332</v>
      </c>
      <c r="V326" s="61" t="e">
        <f>IF((T326*#REF!/#REF!)&gt;#REF!,"too many rows!",T326*#REF!/#REF!)</f>
        <v>#REF!</v>
      </c>
      <c r="W326" s="47">
        <v>50</v>
      </c>
      <c r="X326" s="47">
        <v>50</v>
      </c>
      <c r="Y326" s="47">
        <v>5</v>
      </c>
      <c r="Z326" s="47">
        <v>1</v>
      </c>
      <c r="AA326" s="50">
        <f t="shared" si="137"/>
        <v>251.66666666666666</v>
      </c>
      <c r="AB326" s="50">
        <f t="shared" si="138"/>
        <v>50.333333333333336</v>
      </c>
      <c r="AC326" s="50"/>
      <c r="AD326" s="50"/>
      <c r="AE326" s="79">
        <f t="shared" si="141"/>
        <v>578.83333333333326</v>
      </c>
      <c r="AF326" s="50">
        <f t="shared" si="139"/>
        <v>57.883333333333333</v>
      </c>
      <c r="AG326" s="80" t="str">
        <f t="shared" ref="AG326:AG389" si="142">IF((AW326+7)&gt;H326,"Check!","ok")</f>
        <v>Check!</v>
      </c>
      <c r="AH326" s="121">
        <v>42255</v>
      </c>
      <c r="AI326" s="121">
        <v>42304</v>
      </c>
      <c r="AJ326" s="121">
        <v>42255</v>
      </c>
      <c r="AK326" s="261">
        <v>60</v>
      </c>
      <c r="AL326" s="121">
        <v>42255</v>
      </c>
      <c r="AM326" s="261">
        <v>240</v>
      </c>
      <c r="AN326" s="283">
        <v>19</v>
      </c>
      <c r="AO326" s="261">
        <f t="shared" si="126"/>
        <v>221</v>
      </c>
      <c r="AP326" s="231">
        <v>42332</v>
      </c>
      <c r="AQ326" s="455"/>
      <c r="AR326" s="455"/>
      <c r="AS326" s="231">
        <v>42417</v>
      </c>
      <c r="AT326" s="231">
        <v>42411</v>
      </c>
      <c r="AU326" s="455"/>
      <c r="AV326" s="455"/>
      <c r="AW326" s="231">
        <v>42487</v>
      </c>
      <c r="AX326" s="231">
        <v>42495</v>
      </c>
      <c r="AY326" s="68">
        <f t="shared" si="140"/>
        <v>232</v>
      </c>
    </row>
    <row r="327" spans="1:51" hidden="1" x14ac:dyDescent="0.25">
      <c r="A327" s="70">
        <v>10</v>
      </c>
      <c r="B327" s="70" t="s">
        <v>47</v>
      </c>
      <c r="C327" s="124" t="s">
        <v>703</v>
      </c>
      <c r="D327" s="70"/>
      <c r="E327" s="252">
        <v>4</v>
      </c>
      <c r="F327" s="124">
        <v>15</v>
      </c>
      <c r="G327" s="51">
        <v>0.5</v>
      </c>
      <c r="H327" s="247">
        <v>42461</v>
      </c>
      <c r="I327" s="171">
        <v>42180</v>
      </c>
      <c r="J327" s="157">
        <v>125018</v>
      </c>
      <c r="K327" s="357">
        <v>70692</v>
      </c>
      <c r="L327" s="140" t="s">
        <v>703</v>
      </c>
      <c r="M327" s="140"/>
      <c r="N327" s="140" t="s">
        <v>703</v>
      </c>
      <c r="O327" s="299"/>
      <c r="P327" s="419">
        <v>40</v>
      </c>
      <c r="Q327" s="419">
        <v>1296</v>
      </c>
      <c r="R327" s="420">
        <v>37.75</v>
      </c>
      <c r="S327" s="159">
        <v>111</v>
      </c>
      <c r="T327" s="107">
        <v>4</v>
      </c>
      <c r="U327" s="60">
        <f t="shared" si="136"/>
        <v>3.7749999999999999</v>
      </c>
      <c r="V327" s="61" t="e">
        <f>IF((T327*#REF!/#REF!)&gt;#REF!,"too many rows!",T327*#REF!/#REF!)</f>
        <v>#REF!</v>
      </c>
      <c r="W327" s="47">
        <v>50</v>
      </c>
      <c r="X327" s="47">
        <v>50</v>
      </c>
      <c r="Y327" s="47">
        <v>5</v>
      </c>
      <c r="Z327" s="47">
        <v>1</v>
      </c>
      <c r="AA327" s="50">
        <f>(37.75*100)/W327*Y327/($Z327+$Y327)*$T327</f>
        <v>251.66666666666666</v>
      </c>
      <c r="AB327" s="50">
        <f>(37.75*100)/X327*Z327/($Z327+$Y327)*$T327</f>
        <v>50.333333333333336</v>
      </c>
      <c r="AC327" s="50"/>
      <c r="AD327" s="50"/>
      <c r="AE327" s="79">
        <f t="shared" si="141"/>
        <v>578.83333333333326</v>
      </c>
      <c r="AF327" s="50">
        <f t="shared" si="139"/>
        <v>57.883333333333333</v>
      </c>
      <c r="AG327" s="80" t="str">
        <f t="shared" si="142"/>
        <v>Check!</v>
      </c>
      <c r="AH327" s="121">
        <v>42255</v>
      </c>
      <c r="AI327" s="121">
        <v>42304</v>
      </c>
      <c r="AJ327" s="121">
        <v>42255</v>
      </c>
      <c r="AK327" s="261">
        <v>60</v>
      </c>
      <c r="AL327" s="121">
        <v>42255</v>
      </c>
      <c r="AM327" s="261">
        <v>240</v>
      </c>
      <c r="AN327" s="283">
        <v>22</v>
      </c>
      <c r="AO327" s="261">
        <f t="shared" si="126"/>
        <v>218</v>
      </c>
      <c r="AP327" s="231">
        <v>42332</v>
      </c>
      <c r="AQ327" s="455"/>
      <c r="AR327" s="455"/>
      <c r="AS327" s="231">
        <v>42417</v>
      </c>
      <c r="AT327" s="231">
        <v>42411</v>
      </c>
      <c r="AU327" s="455"/>
      <c r="AV327" s="455"/>
      <c r="AW327" s="231">
        <v>42487</v>
      </c>
      <c r="AX327" s="231">
        <v>42495</v>
      </c>
      <c r="AY327" s="68">
        <f t="shared" si="140"/>
        <v>232</v>
      </c>
    </row>
    <row r="328" spans="1:51" hidden="1" x14ac:dyDescent="0.25">
      <c r="A328" s="148">
        <v>10</v>
      </c>
      <c r="B328" s="127" t="s">
        <v>47</v>
      </c>
      <c r="C328" s="127" t="s">
        <v>665</v>
      </c>
      <c r="D328" s="160"/>
      <c r="E328" s="251">
        <v>19</v>
      </c>
      <c r="F328" s="127">
        <v>8</v>
      </c>
      <c r="G328" s="86"/>
      <c r="H328" s="250">
        <v>42461</v>
      </c>
      <c r="I328" s="132">
        <v>42160</v>
      </c>
      <c r="J328" s="138">
        <v>124457</v>
      </c>
      <c r="K328" s="364">
        <v>70071</v>
      </c>
      <c r="L328" s="134" t="s">
        <v>668</v>
      </c>
      <c r="M328" s="134"/>
      <c r="N328" s="134" t="s">
        <v>670</v>
      </c>
      <c r="O328" s="297"/>
      <c r="P328" s="453">
        <v>60</v>
      </c>
      <c r="Q328" s="453">
        <v>1944</v>
      </c>
      <c r="R328" s="454">
        <v>37.75</v>
      </c>
      <c r="S328" s="162">
        <v>112</v>
      </c>
      <c r="T328" s="93">
        <v>36</v>
      </c>
      <c r="U328" s="143">
        <f t="shared" si="136"/>
        <v>18.12</v>
      </c>
      <c r="V328" s="144" t="e">
        <f>IF((T328*#REF!/#REF!)&gt;#REF!,"too many rows!",T328*#REF!/#REF!)</f>
        <v>#REF!</v>
      </c>
      <c r="W328" s="82">
        <v>50</v>
      </c>
      <c r="X328" s="82">
        <v>50</v>
      </c>
      <c r="Y328" s="82">
        <v>5</v>
      </c>
      <c r="Z328" s="82">
        <v>1</v>
      </c>
      <c r="AA328" s="85">
        <f t="shared" si="137"/>
        <v>2265</v>
      </c>
      <c r="AB328" s="85">
        <f t="shared" si="138"/>
        <v>453</v>
      </c>
      <c r="AC328" s="85"/>
      <c r="AD328" s="85"/>
      <c r="AE328" s="115">
        <f t="shared" si="141"/>
        <v>2604.75</v>
      </c>
      <c r="AF328" s="85">
        <f t="shared" si="139"/>
        <v>520.94999999999993</v>
      </c>
      <c r="AG328" s="80" t="str">
        <f t="shared" si="142"/>
        <v>Check!</v>
      </c>
      <c r="AH328" s="98">
        <v>42238</v>
      </c>
      <c r="AI328" s="224">
        <v>42254</v>
      </c>
      <c r="AJ328" s="224">
        <v>42281</v>
      </c>
      <c r="AK328" s="163">
        <f>T328*15</f>
        <v>540</v>
      </c>
      <c r="AL328" s="224">
        <v>42290</v>
      </c>
      <c r="AM328" s="163">
        <f>T328*60</f>
        <v>2160</v>
      </c>
      <c r="AN328" s="282">
        <v>13</v>
      </c>
      <c r="AO328" s="163">
        <f t="shared" si="126"/>
        <v>2147</v>
      </c>
      <c r="AP328" s="224">
        <v>42328</v>
      </c>
      <c r="AQ328" s="224"/>
      <c r="AR328" s="224"/>
      <c r="AS328" s="224">
        <v>42409</v>
      </c>
      <c r="AT328" s="224">
        <v>42406</v>
      </c>
      <c r="AU328" s="224"/>
      <c r="AV328" s="224"/>
      <c r="AW328" s="224">
        <v>42460</v>
      </c>
      <c r="AX328" s="308">
        <v>42493</v>
      </c>
      <c r="AY328" s="102">
        <f t="shared" si="140"/>
        <v>222</v>
      </c>
    </row>
    <row r="329" spans="1:51" hidden="1" x14ac:dyDescent="0.25">
      <c r="A329" s="148">
        <v>10</v>
      </c>
      <c r="B329" s="127" t="s">
        <v>47</v>
      </c>
      <c r="C329" s="127" t="s">
        <v>666</v>
      </c>
      <c r="D329" s="148"/>
      <c r="E329" s="251">
        <v>3</v>
      </c>
      <c r="F329" s="127">
        <v>8</v>
      </c>
      <c r="G329" s="86">
        <v>0.5</v>
      </c>
      <c r="H329" s="250">
        <v>42461</v>
      </c>
      <c r="I329" s="132">
        <v>42156</v>
      </c>
      <c r="J329" s="138">
        <v>124456</v>
      </c>
      <c r="K329" s="364">
        <v>70409</v>
      </c>
      <c r="L329" s="134" t="s">
        <v>244</v>
      </c>
      <c r="M329" s="134"/>
      <c r="N329" s="134" t="s">
        <v>336</v>
      </c>
      <c r="O329" s="297"/>
      <c r="P329" s="453">
        <v>60</v>
      </c>
      <c r="Q329" s="453">
        <v>1944</v>
      </c>
      <c r="R329" s="454">
        <v>37.75</v>
      </c>
      <c r="S329" s="162">
        <v>112</v>
      </c>
      <c r="T329" s="93">
        <v>6</v>
      </c>
      <c r="U329" s="143">
        <f t="shared" si="136"/>
        <v>3.02</v>
      </c>
      <c r="V329" s="144" t="e">
        <f>IF((T329*#REF!/#REF!)&gt;#REF!,"too many rows!",T329*#REF!/#REF!)</f>
        <v>#REF!</v>
      </c>
      <c r="W329" s="82">
        <v>50</v>
      </c>
      <c r="X329" s="82">
        <v>50</v>
      </c>
      <c r="Y329" s="82">
        <v>5</v>
      </c>
      <c r="Z329" s="82">
        <v>1</v>
      </c>
      <c r="AA329" s="85">
        <f t="shared" si="137"/>
        <v>377.5</v>
      </c>
      <c r="AB329" s="85">
        <f t="shared" si="138"/>
        <v>75.5</v>
      </c>
      <c r="AC329" s="85"/>
      <c r="AD329" s="85"/>
      <c r="AE329" s="115">
        <f t="shared" si="141"/>
        <v>868.24999999999989</v>
      </c>
      <c r="AF329" s="85">
        <f t="shared" si="139"/>
        <v>86.824999999999989</v>
      </c>
      <c r="AG329" s="80" t="str">
        <f t="shared" si="142"/>
        <v>Check!</v>
      </c>
      <c r="AH329" s="98">
        <v>42238</v>
      </c>
      <c r="AI329" s="224">
        <v>42254</v>
      </c>
      <c r="AJ329" s="224">
        <v>42281</v>
      </c>
      <c r="AK329" s="163">
        <f>T329*15</f>
        <v>90</v>
      </c>
      <c r="AL329" s="224">
        <v>42290</v>
      </c>
      <c r="AM329" s="163">
        <f>T329*60</f>
        <v>360</v>
      </c>
      <c r="AN329" s="282">
        <v>10</v>
      </c>
      <c r="AO329" s="163">
        <f t="shared" si="126"/>
        <v>350</v>
      </c>
      <c r="AP329" s="224">
        <v>42327</v>
      </c>
      <c r="AQ329" s="224"/>
      <c r="AR329" s="224"/>
      <c r="AS329" s="224">
        <v>42409</v>
      </c>
      <c r="AT329" s="224">
        <v>42405</v>
      </c>
      <c r="AU329" s="224"/>
      <c r="AV329" s="224"/>
      <c r="AW329" s="224">
        <v>42460</v>
      </c>
      <c r="AX329" s="308">
        <v>42493</v>
      </c>
      <c r="AY329" s="102">
        <f t="shared" si="140"/>
        <v>222</v>
      </c>
    </row>
    <row r="330" spans="1:51" hidden="1" x14ac:dyDescent="0.25">
      <c r="A330" s="148">
        <v>10</v>
      </c>
      <c r="B330" s="127" t="s">
        <v>47</v>
      </c>
      <c r="C330" s="127" t="s">
        <v>667</v>
      </c>
      <c r="D330" s="160"/>
      <c r="E330" s="251">
        <v>9</v>
      </c>
      <c r="F330" s="127">
        <v>8</v>
      </c>
      <c r="G330" s="86"/>
      <c r="H330" s="250">
        <v>42461</v>
      </c>
      <c r="I330" s="132">
        <v>42156</v>
      </c>
      <c r="J330" s="138">
        <v>124458</v>
      </c>
      <c r="K330" s="364">
        <v>70071</v>
      </c>
      <c r="L330" s="134" t="s">
        <v>669</v>
      </c>
      <c r="M330" s="134"/>
      <c r="N330" s="134" t="s">
        <v>671</v>
      </c>
      <c r="O330" s="297"/>
      <c r="P330" s="453">
        <v>60</v>
      </c>
      <c r="Q330" s="453">
        <v>1944</v>
      </c>
      <c r="R330" s="454">
        <v>37.75</v>
      </c>
      <c r="S330" s="162">
        <v>112</v>
      </c>
      <c r="T330" s="93">
        <v>16</v>
      </c>
      <c r="U330" s="143">
        <f t="shared" si="136"/>
        <v>8.0533333333333328</v>
      </c>
      <c r="V330" s="144" t="e">
        <f>IF((T330*#REF!/#REF!)&gt;#REF!,"too many rows!",T330*#REF!/#REF!)</f>
        <v>#REF!</v>
      </c>
      <c r="W330" s="82">
        <v>50</v>
      </c>
      <c r="X330" s="82">
        <v>50</v>
      </c>
      <c r="Y330" s="82">
        <v>5</v>
      </c>
      <c r="Z330" s="82">
        <v>1</v>
      </c>
      <c r="AA330" s="85">
        <f t="shared" si="137"/>
        <v>1006.6666666666666</v>
      </c>
      <c r="AB330" s="85">
        <f t="shared" si="138"/>
        <v>201.33333333333334</v>
      </c>
      <c r="AC330" s="85"/>
      <c r="AD330" s="85"/>
      <c r="AE330" s="115">
        <f t="shared" si="141"/>
        <v>1157.6666666666665</v>
      </c>
      <c r="AF330" s="85">
        <f t="shared" si="139"/>
        <v>231.53333333333333</v>
      </c>
      <c r="AG330" s="80" t="str">
        <f t="shared" si="142"/>
        <v>Check!</v>
      </c>
      <c r="AH330" s="98">
        <v>42238</v>
      </c>
      <c r="AI330" s="224">
        <v>42254</v>
      </c>
      <c r="AJ330" s="224">
        <v>42281</v>
      </c>
      <c r="AK330" s="163">
        <f>T330*15</f>
        <v>240</v>
      </c>
      <c r="AL330" s="224">
        <v>42290</v>
      </c>
      <c r="AM330" s="163">
        <v>906</v>
      </c>
      <c r="AN330" s="282"/>
      <c r="AO330" s="163">
        <f t="shared" si="126"/>
        <v>906</v>
      </c>
      <c r="AP330" s="224">
        <v>42328</v>
      </c>
      <c r="AQ330" s="224"/>
      <c r="AR330" s="224"/>
      <c r="AS330" s="224">
        <v>42409</v>
      </c>
      <c r="AT330" s="224">
        <v>42402</v>
      </c>
      <c r="AU330" s="224"/>
      <c r="AV330" s="224"/>
      <c r="AW330" s="224">
        <v>42460</v>
      </c>
      <c r="AX330" s="308">
        <v>42493</v>
      </c>
      <c r="AY330" s="102">
        <f t="shared" si="140"/>
        <v>222</v>
      </c>
    </row>
    <row r="331" spans="1:51" hidden="1" x14ac:dyDescent="0.25">
      <c r="A331" s="148">
        <v>10</v>
      </c>
      <c r="B331" s="127" t="s">
        <v>47</v>
      </c>
      <c r="C331" s="127" t="s">
        <v>693</v>
      </c>
      <c r="D331" s="160"/>
      <c r="E331" s="254">
        <v>1</v>
      </c>
      <c r="F331" s="127">
        <v>8</v>
      </c>
      <c r="G331" s="86"/>
      <c r="H331" s="250">
        <v>42461</v>
      </c>
      <c r="I331" s="132">
        <v>42160</v>
      </c>
      <c r="J331" s="138">
        <v>124900</v>
      </c>
      <c r="K331" s="364">
        <v>70555</v>
      </c>
      <c r="L331" s="134" t="s">
        <v>521</v>
      </c>
      <c r="M331" s="134"/>
      <c r="N331" s="134" t="s">
        <v>694</v>
      </c>
      <c r="O331" s="297"/>
      <c r="P331" s="453">
        <v>60</v>
      </c>
      <c r="Q331" s="453">
        <v>1944</v>
      </c>
      <c r="R331" s="454">
        <v>37.75</v>
      </c>
      <c r="S331" s="162">
        <v>112</v>
      </c>
      <c r="T331" s="93">
        <v>2</v>
      </c>
      <c r="U331" s="143">
        <f t="shared" si="136"/>
        <v>1.0066666666666666</v>
      </c>
      <c r="V331" s="144" t="e">
        <f>IF((T331*#REF!/#REF!)&gt;#REF!,"too many rows!",T331*#REF!/#REF!)</f>
        <v>#REF!</v>
      </c>
      <c r="W331" s="82">
        <v>50</v>
      </c>
      <c r="X331" s="82">
        <v>50</v>
      </c>
      <c r="Y331" s="82">
        <v>5</v>
      </c>
      <c r="Z331" s="82">
        <v>1</v>
      </c>
      <c r="AA331" s="85">
        <f t="shared" ref="AA331:AA363" si="143">(37.75*100)/W331*Y331/($Z331+$Y331)*$T331</f>
        <v>125.83333333333333</v>
      </c>
      <c r="AB331" s="85">
        <f t="shared" ref="AB331:AB363" si="144">(37.75*100)/X331*Z331/($Z331+$Y331)*$T331</f>
        <v>25.166666666666668</v>
      </c>
      <c r="AC331" s="85"/>
      <c r="AD331" s="85"/>
      <c r="AE331" s="115">
        <f t="shared" si="141"/>
        <v>144.70833333333331</v>
      </c>
      <c r="AF331" s="85">
        <f t="shared" si="139"/>
        <v>28.941666666666666</v>
      </c>
      <c r="AG331" s="80" t="str">
        <f t="shared" si="142"/>
        <v>Check!</v>
      </c>
      <c r="AH331" s="98">
        <v>42238</v>
      </c>
      <c r="AI331" s="224">
        <v>42254</v>
      </c>
      <c r="AJ331" s="224">
        <v>42281</v>
      </c>
      <c r="AK331" s="163">
        <f>T331*15</f>
        <v>30</v>
      </c>
      <c r="AL331" s="224">
        <v>42290</v>
      </c>
      <c r="AM331" s="163">
        <v>105</v>
      </c>
      <c r="AN331" s="282"/>
      <c r="AO331" s="163">
        <f t="shared" si="126"/>
        <v>105</v>
      </c>
      <c r="AP331" s="224">
        <v>42326</v>
      </c>
      <c r="AQ331" s="224"/>
      <c r="AR331" s="224"/>
      <c r="AS331" s="224">
        <v>42409</v>
      </c>
      <c r="AT331" s="224">
        <v>42424</v>
      </c>
      <c r="AU331" s="224"/>
      <c r="AV331" s="224"/>
      <c r="AW331" s="224">
        <v>42460</v>
      </c>
      <c r="AX331" s="308">
        <v>42493</v>
      </c>
      <c r="AY331" s="102">
        <f t="shared" si="140"/>
        <v>222</v>
      </c>
    </row>
    <row r="332" spans="1:51" hidden="1" x14ac:dyDescent="0.25">
      <c r="A332" s="70">
        <v>10</v>
      </c>
      <c r="B332" s="70" t="s">
        <v>55</v>
      </c>
      <c r="C332" s="124" t="s">
        <v>748</v>
      </c>
      <c r="D332" s="70"/>
      <c r="E332" s="239">
        <v>1.9</v>
      </c>
      <c r="F332" s="124">
        <v>13</v>
      </c>
      <c r="G332" s="51"/>
      <c r="H332" s="247">
        <v>42583</v>
      </c>
      <c r="I332" s="156">
        <v>42297</v>
      </c>
      <c r="J332" s="157">
        <v>125787</v>
      </c>
      <c r="K332" s="357">
        <v>72446</v>
      </c>
      <c r="L332" s="158" t="s">
        <v>755</v>
      </c>
      <c r="M332" s="158"/>
      <c r="N332" s="158" t="s">
        <v>752</v>
      </c>
      <c r="O332" s="302"/>
      <c r="P332" s="419">
        <v>60</v>
      </c>
      <c r="Q332" s="419">
        <v>1944</v>
      </c>
      <c r="R332" s="420">
        <v>37.75</v>
      </c>
      <c r="S332" s="159">
        <v>113</v>
      </c>
      <c r="T332" s="107">
        <v>2</v>
      </c>
      <c r="U332" s="60">
        <f t="shared" si="136"/>
        <v>1.6358333333333333</v>
      </c>
      <c r="V332" s="61" t="e">
        <f>IF((T332*#REF!/#REF!)&gt;#REF!,"too many rows!",T332*#REF!/#REF!)</f>
        <v>#REF!</v>
      </c>
      <c r="W332" s="47">
        <v>50</v>
      </c>
      <c r="X332" s="47">
        <v>50</v>
      </c>
      <c r="Y332" s="47">
        <v>5</v>
      </c>
      <c r="Z332" s="47">
        <v>1</v>
      </c>
      <c r="AA332" s="50">
        <f t="shared" si="143"/>
        <v>125.83333333333333</v>
      </c>
      <c r="AB332" s="50">
        <f t="shared" si="144"/>
        <v>25.166666666666668</v>
      </c>
      <c r="AC332" s="50"/>
      <c r="AD332" s="50"/>
      <c r="AE332" s="79">
        <f t="shared" si="141"/>
        <v>144.70833333333331</v>
      </c>
      <c r="AF332" s="50">
        <f t="shared" si="139"/>
        <v>28.941666666666666</v>
      </c>
      <c r="AG332" s="80" t="str">
        <f t="shared" si="142"/>
        <v>Check!</v>
      </c>
      <c r="AH332" s="121">
        <v>42388</v>
      </c>
      <c r="AI332" s="245">
        <v>42403</v>
      </c>
      <c r="AJ332" s="231">
        <v>42424</v>
      </c>
      <c r="AK332" s="129">
        <v>30</v>
      </c>
      <c r="AL332" s="231">
        <v>42436</v>
      </c>
      <c r="AM332" s="129">
        <v>120</v>
      </c>
      <c r="AN332" s="281">
        <v>6</v>
      </c>
      <c r="AO332" s="129">
        <f t="shared" si="126"/>
        <v>114</v>
      </c>
      <c r="AP332" s="231">
        <v>42454</v>
      </c>
      <c r="AQ332" s="455"/>
      <c r="AR332" s="455"/>
      <c r="AS332" s="231">
        <v>42175</v>
      </c>
      <c r="AT332" s="231">
        <f>AP332+60</f>
        <v>42514</v>
      </c>
      <c r="AU332" s="455"/>
      <c r="AV332" s="455"/>
      <c r="AW332" s="231">
        <v>42609</v>
      </c>
      <c r="AX332" s="231">
        <v>42625</v>
      </c>
      <c r="AY332" s="68">
        <f t="shared" si="140"/>
        <v>221</v>
      </c>
    </row>
    <row r="333" spans="1:51" hidden="1" x14ac:dyDescent="0.25">
      <c r="A333" s="70">
        <v>10</v>
      </c>
      <c r="B333" s="70" t="s">
        <v>55</v>
      </c>
      <c r="C333" s="124" t="s">
        <v>372</v>
      </c>
      <c r="D333" s="70"/>
      <c r="E333" s="239">
        <v>8.6999999999999993</v>
      </c>
      <c r="F333" s="124">
        <v>16</v>
      </c>
      <c r="G333" s="51"/>
      <c r="H333" s="247">
        <v>42583</v>
      </c>
      <c r="I333" s="156">
        <v>42297</v>
      </c>
      <c r="J333" s="157">
        <v>125788</v>
      </c>
      <c r="K333" s="357">
        <v>72935</v>
      </c>
      <c r="L333" s="158" t="s">
        <v>373</v>
      </c>
      <c r="M333" s="158"/>
      <c r="N333" s="158" t="s">
        <v>374</v>
      </c>
      <c r="O333" s="302"/>
      <c r="P333" s="419">
        <v>60</v>
      </c>
      <c r="Q333" s="419">
        <v>1944</v>
      </c>
      <c r="R333" s="420">
        <v>37.75</v>
      </c>
      <c r="S333" s="159">
        <v>113</v>
      </c>
      <c r="T333" s="107">
        <v>8</v>
      </c>
      <c r="U333" s="60">
        <f t="shared" si="136"/>
        <v>8.0533333333333328</v>
      </c>
      <c r="V333" s="61" t="e">
        <f>IF((T333*#REF!/#REF!)&gt;#REF!,"too many rows!",T333*#REF!/#REF!)</f>
        <v>#REF!</v>
      </c>
      <c r="W333" s="47">
        <v>50</v>
      </c>
      <c r="X333" s="47">
        <v>50</v>
      </c>
      <c r="Y333" s="47">
        <v>5</v>
      </c>
      <c r="Z333" s="47">
        <v>1</v>
      </c>
      <c r="AA333" s="50">
        <f t="shared" si="143"/>
        <v>503.33333333333331</v>
      </c>
      <c r="AB333" s="50">
        <f t="shared" si="144"/>
        <v>100.66666666666667</v>
      </c>
      <c r="AC333" s="50"/>
      <c r="AD333" s="50"/>
      <c r="AE333" s="79">
        <f t="shared" si="141"/>
        <v>578.83333333333326</v>
      </c>
      <c r="AF333" s="50">
        <f t="shared" si="139"/>
        <v>115.76666666666667</v>
      </c>
      <c r="AG333" s="80" t="str">
        <f t="shared" si="142"/>
        <v>Check!</v>
      </c>
      <c r="AH333" s="121">
        <v>42388</v>
      </c>
      <c r="AI333" s="245">
        <v>42403</v>
      </c>
      <c r="AJ333" s="231">
        <f t="shared" ref="AJ333:AJ343" si="145">AH333+35</f>
        <v>42423</v>
      </c>
      <c r="AK333" s="129">
        <v>120</v>
      </c>
      <c r="AL333" s="231">
        <v>42436</v>
      </c>
      <c r="AM333" s="129">
        <v>480</v>
      </c>
      <c r="AN333" s="281">
        <v>16</v>
      </c>
      <c r="AO333" s="129">
        <f t="shared" si="126"/>
        <v>464</v>
      </c>
      <c r="AP333" s="231">
        <v>42457</v>
      </c>
      <c r="AQ333" s="455"/>
      <c r="AR333" s="455"/>
      <c r="AS333" s="231">
        <v>42175</v>
      </c>
      <c r="AT333" s="231">
        <v>42514</v>
      </c>
      <c r="AU333" s="455"/>
      <c r="AV333" s="455"/>
      <c r="AW333" s="231">
        <v>42609</v>
      </c>
      <c r="AX333" s="231">
        <v>42625</v>
      </c>
      <c r="AY333" s="68">
        <f t="shared" si="140"/>
        <v>221</v>
      </c>
    </row>
    <row r="334" spans="1:51" hidden="1" x14ac:dyDescent="0.25">
      <c r="A334" s="70">
        <v>10</v>
      </c>
      <c r="B334" s="70" t="s">
        <v>55</v>
      </c>
      <c r="C334" s="124" t="s">
        <v>749</v>
      </c>
      <c r="D334" s="70"/>
      <c r="E334" s="239">
        <v>2.5</v>
      </c>
      <c r="F334" s="124">
        <v>18</v>
      </c>
      <c r="G334" s="51"/>
      <c r="H334" s="247">
        <v>42583</v>
      </c>
      <c r="I334" s="156">
        <v>42290</v>
      </c>
      <c r="J334" s="157">
        <v>125789</v>
      </c>
      <c r="K334" s="357">
        <v>72935</v>
      </c>
      <c r="L334" s="158" t="s">
        <v>756</v>
      </c>
      <c r="M334" s="158"/>
      <c r="N334" s="158" t="s">
        <v>753</v>
      </c>
      <c r="O334" s="302"/>
      <c r="P334" s="419">
        <v>60</v>
      </c>
      <c r="Q334" s="419">
        <v>1944</v>
      </c>
      <c r="R334" s="420">
        <v>37.75</v>
      </c>
      <c r="S334" s="159">
        <v>113</v>
      </c>
      <c r="T334" s="107">
        <v>2</v>
      </c>
      <c r="U334" s="60">
        <f t="shared" si="136"/>
        <v>2.2650000000000001</v>
      </c>
      <c r="V334" s="61" t="e">
        <f>IF((T334*#REF!/#REF!)&gt;#REF!,"too many rows!",T334*#REF!/#REF!)</f>
        <v>#REF!</v>
      </c>
      <c r="W334" s="47">
        <v>50</v>
      </c>
      <c r="X334" s="47">
        <v>50</v>
      </c>
      <c r="Y334" s="47">
        <v>5</v>
      </c>
      <c r="Z334" s="47">
        <v>1</v>
      </c>
      <c r="AA334" s="50">
        <f t="shared" si="143"/>
        <v>125.83333333333333</v>
      </c>
      <c r="AB334" s="50">
        <f t="shared" si="144"/>
        <v>25.166666666666668</v>
      </c>
      <c r="AC334" s="50"/>
      <c r="AD334" s="50"/>
      <c r="AE334" s="79">
        <f t="shared" si="141"/>
        <v>144.70833333333331</v>
      </c>
      <c r="AF334" s="50">
        <f t="shared" si="139"/>
        <v>28.941666666666666</v>
      </c>
      <c r="AG334" s="80" t="str">
        <f t="shared" si="142"/>
        <v>Check!</v>
      </c>
      <c r="AH334" s="121">
        <v>42388</v>
      </c>
      <c r="AI334" s="245">
        <v>42403</v>
      </c>
      <c r="AJ334" s="231">
        <f t="shared" si="145"/>
        <v>42423</v>
      </c>
      <c r="AK334" s="129">
        <v>30</v>
      </c>
      <c r="AL334" s="231">
        <v>42436</v>
      </c>
      <c r="AM334" s="129">
        <v>120</v>
      </c>
      <c r="AN334" s="281"/>
      <c r="AO334" s="129">
        <f t="shared" si="126"/>
        <v>120</v>
      </c>
      <c r="AP334" s="231">
        <v>42457</v>
      </c>
      <c r="AQ334" s="455"/>
      <c r="AR334" s="455"/>
      <c r="AS334" s="231">
        <v>42175</v>
      </c>
      <c r="AT334" s="231">
        <v>42517</v>
      </c>
      <c r="AU334" s="455"/>
      <c r="AV334" s="455"/>
      <c r="AW334" s="231">
        <v>42609</v>
      </c>
      <c r="AX334" s="231">
        <v>42625</v>
      </c>
      <c r="AY334" s="68">
        <f t="shared" si="140"/>
        <v>221</v>
      </c>
    </row>
    <row r="335" spans="1:51" hidden="1" x14ac:dyDescent="0.25">
      <c r="A335" s="70">
        <v>10</v>
      </c>
      <c r="B335" s="70" t="s">
        <v>55</v>
      </c>
      <c r="C335" s="124" t="s">
        <v>750</v>
      </c>
      <c r="D335" s="70"/>
      <c r="E335" s="239">
        <v>3.2</v>
      </c>
      <c r="F335" s="124">
        <v>12</v>
      </c>
      <c r="G335" s="51"/>
      <c r="H335" s="247">
        <v>42583</v>
      </c>
      <c r="I335" s="156">
        <v>42290</v>
      </c>
      <c r="J335" s="157">
        <v>125793</v>
      </c>
      <c r="K335" s="357">
        <v>72446</v>
      </c>
      <c r="L335" s="158" t="s">
        <v>757</v>
      </c>
      <c r="M335" s="158"/>
      <c r="N335" s="158" t="s">
        <v>754</v>
      </c>
      <c r="O335" s="302"/>
      <c r="P335" s="419">
        <v>60</v>
      </c>
      <c r="Q335" s="419">
        <v>1944</v>
      </c>
      <c r="R335" s="420">
        <v>37.75</v>
      </c>
      <c r="S335" s="159">
        <v>113</v>
      </c>
      <c r="T335" s="107">
        <v>4</v>
      </c>
      <c r="U335" s="60">
        <f t="shared" si="136"/>
        <v>3.02</v>
      </c>
      <c r="V335" s="61" t="e">
        <f>IF((T335*#REF!/#REF!)&gt;#REF!,"too many rows!",T335*#REF!/#REF!)</f>
        <v>#REF!</v>
      </c>
      <c r="W335" s="47">
        <v>50</v>
      </c>
      <c r="X335" s="47">
        <v>50</v>
      </c>
      <c r="Y335" s="47">
        <v>5</v>
      </c>
      <c r="Z335" s="47">
        <v>1</v>
      </c>
      <c r="AA335" s="50">
        <f t="shared" si="143"/>
        <v>251.66666666666666</v>
      </c>
      <c r="AB335" s="50">
        <f t="shared" si="144"/>
        <v>50.333333333333336</v>
      </c>
      <c r="AC335" s="50"/>
      <c r="AD335" s="50"/>
      <c r="AE335" s="79">
        <f t="shared" si="141"/>
        <v>289.41666666666663</v>
      </c>
      <c r="AF335" s="50">
        <f t="shared" si="139"/>
        <v>57.883333333333333</v>
      </c>
      <c r="AG335" s="80" t="str">
        <f t="shared" si="142"/>
        <v>Check!</v>
      </c>
      <c r="AH335" s="121">
        <v>42388</v>
      </c>
      <c r="AI335" s="245">
        <v>42403</v>
      </c>
      <c r="AJ335" s="231">
        <f t="shared" si="145"/>
        <v>42423</v>
      </c>
      <c r="AK335" s="129">
        <v>60</v>
      </c>
      <c r="AL335" s="231">
        <v>42436</v>
      </c>
      <c r="AM335" s="129">
        <v>240</v>
      </c>
      <c r="AN335" s="281">
        <v>5</v>
      </c>
      <c r="AO335" s="129">
        <f t="shared" si="126"/>
        <v>235</v>
      </c>
      <c r="AP335" s="231">
        <v>42454</v>
      </c>
      <c r="AQ335" s="455"/>
      <c r="AR335" s="455"/>
      <c r="AS335" s="231">
        <v>42177</v>
      </c>
      <c r="AT335" s="231">
        <v>42507</v>
      </c>
      <c r="AU335" s="455"/>
      <c r="AV335" s="455"/>
      <c r="AW335" s="231">
        <v>42591</v>
      </c>
      <c r="AX335" s="231">
        <v>42625</v>
      </c>
      <c r="AY335" s="68">
        <f t="shared" si="140"/>
        <v>203</v>
      </c>
    </row>
    <row r="336" spans="1:51" hidden="1" x14ac:dyDescent="0.25">
      <c r="A336" s="70">
        <v>10</v>
      </c>
      <c r="B336" s="70" t="s">
        <v>55</v>
      </c>
      <c r="C336" s="124" t="s">
        <v>751</v>
      </c>
      <c r="D336" s="70"/>
      <c r="E336" s="239">
        <v>3.4</v>
      </c>
      <c r="F336" s="124">
        <v>17</v>
      </c>
      <c r="G336" s="51"/>
      <c r="H336" s="247">
        <v>42583</v>
      </c>
      <c r="I336" s="156">
        <v>42290</v>
      </c>
      <c r="J336" s="157">
        <v>125794</v>
      </c>
      <c r="K336" s="357">
        <v>72446</v>
      </c>
      <c r="L336" s="158" t="s">
        <v>758</v>
      </c>
      <c r="M336" s="158"/>
      <c r="N336" s="158" t="s">
        <v>752</v>
      </c>
      <c r="O336" s="302"/>
      <c r="P336" s="419">
        <v>60</v>
      </c>
      <c r="Q336" s="419">
        <v>1944</v>
      </c>
      <c r="R336" s="420">
        <v>37.75</v>
      </c>
      <c r="S336" s="159">
        <v>113</v>
      </c>
      <c r="T336" s="107">
        <v>3</v>
      </c>
      <c r="U336" s="60">
        <f t="shared" si="136"/>
        <v>3.2087500000000002</v>
      </c>
      <c r="V336" s="61" t="e">
        <f>IF((T336*#REF!/#REF!)&gt;#REF!,"too many rows!",T336*#REF!/#REF!)</f>
        <v>#REF!</v>
      </c>
      <c r="W336" s="47">
        <v>50</v>
      </c>
      <c r="X336" s="47">
        <v>50</v>
      </c>
      <c r="Y336" s="47">
        <v>5</v>
      </c>
      <c r="Z336" s="47">
        <v>1</v>
      </c>
      <c r="AA336" s="50">
        <f t="shared" si="143"/>
        <v>188.75</v>
      </c>
      <c r="AB336" s="50">
        <f t="shared" si="144"/>
        <v>37.75</v>
      </c>
      <c r="AC336" s="50"/>
      <c r="AD336" s="50"/>
      <c r="AE336" s="79">
        <f t="shared" si="141"/>
        <v>217.06249999999997</v>
      </c>
      <c r="AF336" s="50">
        <f t="shared" si="139"/>
        <v>43.412499999999994</v>
      </c>
      <c r="AG336" s="80" t="str">
        <f t="shared" si="142"/>
        <v>Check!</v>
      </c>
      <c r="AH336" s="121">
        <v>42388</v>
      </c>
      <c r="AI336" s="245">
        <v>42403</v>
      </c>
      <c r="AJ336" s="231">
        <f t="shared" si="145"/>
        <v>42423</v>
      </c>
      <c r="AK336" s="129">
        <v>45</v>
      </c>
      <c r="AL336" s="231">
        <v>42436</v>
      </c>
      <c r="AM336" s="129">
        <v>180</v>
      </c>
      <c r="AN336" s="281">
        <v>9</v>
      </c>
      <c r="AO336" s="129">
        <f t="shared" si="126"/>
        <v>171</v>
      </c>
      <c r="AP336" s="231">
        <v>42451</v>
      </c>
      <c r="AQ336" s="455"/>
      <c r="AR336" s="455"/>
      <c r="AS336" s="231">
        <v>42177</v>
      </c>
      <c r="AT336" s="231">
        <v>42495</v>
      </c>
      <c r="AU336" s="455"/>
      <c r="AV336" s="455"/>
      <c r="AW336" s="231">
        <v>42594</v>
      </c>
      <c r="AX336" s="231">
        <v>42625</v>
      </c>
      <c r="AY336" s="68">
        <f t="shared" si="140"/>
        <v>206</v>
      </c>
    </row>
    <row r="337" spans="1:51" hidden="1" x14ac:dyDescent="0.25">
      <c r="A337" s="70">
        <v>10</v>
      </c>
      <c r="B337" s="70" t="s">
        <v>55</v>
      </c>
      <c r="C337" s="124" t="s">
        <v>317</v>
      </c>
      <c r="D337" s="70"/>
      <c r="E337" s="239">
        <v>10.9</v>
      </c>
      <c r="F337" s="124">
        <v>9</v>
      </c>
      <c r="G337" s="51"/>
      <c r="H337" s="247">
        <v>42583</v>
      </c>
      <c r="I337" s="156">
        <v>42290</v>
      </c>
      <c r="J337" s="157">
        <v>125796</v>
      </c>
      <c r="K337" s="357">
        <v>72446</v>
      </c>
      <c r="L337" s="158" t="s">
        <v>318</v>
      </c>
      <c r="M337" s="158"/>
      <c r="N337" s="158" t="s">
        <v>319</v>
      </c>
      <c r="O337" s="302"/>
      <c r="P337" s="419">
        <v>60</v>
      </c>
      <c r="Q337" s="419">
        <v>1944</v>
      </c>
      <c r="R337" s="420">
        <v>37.75</v>
      </c>
      <c r="S337" s="159">
        <v>113</v>
      </c>
      <c r="T337" s="107">
        <v>18</v>
      </c>
      <c r="U337" s="60">
        <f t="shared" si="136"/>
        <v>10.192500000000001</v>
      </c>
      <c r="V337" s="61" t="e">
        <f>IF((T337*#REF!/#REF!)&gt;#REF!,"too many rows!",T337*#REF!/#REF!)</f>
        <v>#REF!</v>
      </c>
      <c r="W337" s="47">
        <v>50</v>
      </c>
      <c r="X337" s="47">
        <v>50</v>
      </c>
      <c r="Y337" s="47">
        <v>5</v>
      </c>
      <c r="Z337" s="47">
        <v>1</v>
      </c>
      <c r="AA337" s="50">
        <f t="shared" si="143"/>
        <v>1132.5</v>
      </c>
      <c r="AB337" s="50">
        <f t="shared" si="144"/>
        <v>226.5</v>
      </c>
      <c r="AC337" s="50"/>
      <c r="AD337" s="50"/>
      <c r="AE337" s="79">
        <f t="shared" si="141"/>
        <v>1302.375</v>
      </c>
      <c r="AF337" s="50">
        <f t="shared" si="139"/>
        <v>260.47499999999997</v>
      </c>
      <c r="AG337" s="80" t="str">
        <f t="shared" si="142"/>
        <v>Check!</v>
      </c>
      <c r="AH337" s="121">
        <v>42388</v>
      </c>
      <c r="AI337" s="245">
        <v>42403</v>
      </c>
      <c r="AJ337" s="231">
        <f t="shared" si="145"/>
        <v>42423</v>
      </c>
      <c r="AK337" s="129">
        <v>270</v>
      </c>
      <c r="AL337" s="231">
        <v>42436</v>
      </c>
      <c r="AM337" s="129">
        <v>1080</v>
      </c>
      <c r="AN337" s="281">
        <v>29</v>
      </c>
      <c r="AO337" s="129">
        <f t="shared" si="126"/>
        <v>1051</v>
      </c>
      <c r="AP337" s="231">
        <v>42457</v>
      </c>
      <c r="AQ337" s="455"/>
      <c r="AR337" s="455"/>
      <c r="AS337" s="231">
        <v>42177</v>
      </c>
      <c r="AT337" s="231">
        <v>42518</v>
      </c>
      <c r="AU337" s="455"/>
      <c r="AV337" s="455"/>
      <c r="AW337" s="231">
        <v>42609</v>
      </c>
      <c r="AX337" s="231">
        <v>42625</v>
      </c>
      <c r="AY337" s="68">
        <f t="shared" si="140"/>
        <v>221</v>
      </c>
    </row>
    <row r="338" spans="1:51" hidden="1" x14ac:dyDescent="0.25">
      <c r="A338" s="70">
        <v>10</v>
      </c>
      <c r="B338" s="70" t="s">
        <v>55</v>
      </c>
      <c r="C338" s="124" t="s">
        <v>390</v>
      </c>
      <c r="D338" s="70">
        <v>-1</v>
      </c>
      <c r="E338" s="239">
        <v>7.4</v>
      </c>
      <c r="F338" s="124">
        <v>11</v>
      </c>
      <c r="G338" s="51"/>
      <c r="H338" s="247">
        <v>42583</v>
      </c>
      <c r="I338" s="156">
        <v>42290</v>
      </c>
      <c r="J338" s="157">
        <v>125798</v>
      </c>
      <c r="K338" s="357">
        <v>37980</v>
      </c>
      <c r="L338" s="158" t="s">
        <v>391</v>
      </c>
      <c r="M338" s="158"/>
      <c r="N338" s="158" t="s">
        <v>392</v>
      </c>
      <c r="O338" s="302"/>
      <c r="P338" s="419">
        <v>60</v>
      </c>
      <c r="Q338" s="419">
        <v>1944</v>
      </c>
      <c r="R338" s="420">
        <v>37.75</v>
      </c>
      <c r="S338" s="159">
        <v>113</v>
      </c>
      <c r="T338" s="107">
        <v>10</v>
      </c>
      <c r="U338" s="60">
        <f t="shared" si="136"/>
        <v>6.9208333333333334</v>
      </c>
      <c r="V338" s="61" t="e">
        <f>IF((T338*#REF!/#REF!)&gt;#REF!,"too many rows!",T338*#REF!/#REF!)</f>
        <v>#REF!</v>
      </c>
      <c r="W338" s="47">
        <v>50</v>
      </c>
      <c r="X338" s="47">
        <v>50</v>
      </c>
      <c r="Y338" s="47">
        <v>5</v>
      </c>
      <c r="Z338" s="47">
        <v>1</v>
      </c>
      <c r="AA338" s="50">
        <f t="shared" si="143"/>
        <v>629.16666666666663</v>
      </c>
      <c r="AB338" s="50">
        <f t="shared" si="144"/>
        <v>125.83333333333334</v>
      </c>
      <c r="AC338" s="50"/>
      <c r="AD338" s="50"/>
      <c r="AE338" s="79">
        <f t="shared" si="141"/>
        <v>723.54166666666652</v>
      </c>
      <c r="AF338" s="50">
        <f t="shared" si="139"/>
        <v>144.70833333333334</v>
      </c>
      <c r="AG338" s="80" t="str">
        <f t="shared" si="142"/>
        <v>Check!</v>
      </c>
      <c r="AH338" s="121">
        <v>42395</v>
      </c>
      <c r="AI338" s="245">
        <v>42403</v>
      </c>
      <c r="AJ338" s="231">
        <f t="shared" si="145"/>
        <v>42430</v>
      </c>
      <c r="AK338" s="129">
        <v>150</v>
      </c>
      <c r="AL338" s="231">
        <v>42436</v>
      </c>
      <c r="AM338" s="129">
        <v>600</v>
      </c>
      <c r="AN338" s="281">
        <v>15</v>
      </c>
      <c r="AO338" s="129">
        <f t="shared" si="126"/>
        <v>585</v>
      </c>
      <c r="AP338" s="231">
        <v>42457</v>
      </c>
      <c r="AQ338" s="455"/>
      <c r="AR338" s="455"/>
      <c r="AS338" s="231">
        <v>42175</v>
      </c>
      <c r="AT338" s="231">
        <v>42521</v>
      </c>
      <c r="AU338" s="455"/>
      <c r="AV338" s="455"/>
      <c r="AW338" s="231">
        <v>42609</v>
      </c>
      <c r="AX338" s="231">
        <v>42625</v>
      </c>
      <c r="AY338" s="68">
        <f t="shared" si="140"/>
        <v>214</v>
      </c>
    </row>
    <row r="339" spans="1:51" hidden="1" x14ac:dyDescent="0.25">
      <c r="A339" s="70">
        <v>10</v>
      </c>
      <c r="B339" s="70" t="s">
        <v>55</v>
      </c>
      <c r="C339" s="124" t="s">
        <v>642</v>
      </c>
      <c r="D339" s="70"/>
      <c r="E339" s="239">
        <v>6.5</v>
      </c>
      <c r="F339" s="124">
        <v>16</v>
      </c>
      <c r="G339" s="51"/>
      <c r="H339" s="247">
        <v>42583</v>
      </c>
      <c r="I339" s="156">
        <v>42290</v>
      </c>
      <c r="J339" s="157">
        <v>125799</v>
      </c>
      <c r="K339" s="357">
        <v>72935</v>
      </c>
      <c r="L339" s="158" t="s">
        <v>655</v>
      </c>
      <c r="M339" s="158"/>
      <c r="N339" s="158" t="s">
        <v>662</v>
      </c>
      <c r="O339" s="302"/>
      <c r="P339" s="419">
        <v>60</v>
      </c>
      <c r="Q339" s="419">
        <v>1944</v>
      </c>
      <c r="R339" s="420">
        <v>37.75</v>
      </c>
      <c r="S339" s="159">
        <v>113</v>
      </c>
      <c r="T339" s="107">
        <v>6</v>
      </c>
      <c r="U339" s="60">
        <f t="shared" si="136"/>
        <v>6.04</v>
      </c>
      <c r="V339" s="61" t="e">
        <f>IF((T339*#REF!/#REF!)&gt;#REF!,"too many rows!",T339*#REF!/#REF!)</f>
        <v>#REF!</v>
      </c>
      <c r="W339" s="47">
        <v>50</v>
      </c>
      <c r="X339" s="47">
        <v>50</v>
      </c>
      <c r="Y339" s="47">
        <v>5</v>
      </c>
      <c r="Z339" s="47">
        <v>1</v>
      </c>
      <c r="AA339" s="50">
        <f t="shared" si="143"/>
        <v>377.5</v>
      </c>
      <c r="AB339" s="50">
        <f t="shared" si="144"/>
        <v>75.5</v>
      </c>
      <c r="AC339" s="50"/>
      <c r="AD339" s="50"/>
      <c r="AE339" s="79">
        <f t="shared" si="141"/>
        <v>434.12499999999994</v>
      </c>
      <c r="AF339" s="50">
        <f t="shared" si="139"/>
        <v>86.824999999999989</v>
      </c>
      <c r="AG339" s="80" t="str">
        <f t="shared" si="142"/>
        <v>Check!</v>
      </c>
      <c r="AH339" s="121">
        <v>42388</v>
      </c>
      <c r="AI339" s="245">
        <v>42403</v>
      </c>
      <c r="AJ339" s="231">
        <f t="shared" si="145"/>
        <v>42423</v>
      </c>
      <c r="AK339" s="129">
        <v>90</v>
      </c>
      <c r="AL339" s="231">
        <v>42436</v>
      </c>
      <c r="AM339" s="129">
        <v>360</v>
      </c>
      <c r="AN339" s="281">
        <v>42</v>
      </c>
      <c r="AO339" s="129">
        <f t="shared" si="126"/>
        <v>318</v>
      </c>
      <c r="AP339" s="231">
        <v>42455</v>
      </c>
      <c r="AQ339" s="455"/>
      <c r="AR339" s="455"/>
      <c r="AS339" s="231">
        <v>42175</v>
      </c>
      <c r="AT339" s="231">
        <v>42514</v>
      </c>
      <c r="AU339" s="455"/>
      <c r="AV339" s="455"/>
      <c r="AW339" s="231">
        <v>42609</v>
      </c>
      <c r="AX339" s="231">
        <v>42625</v>
      </c>
      <c r="AY339" s="68">
        <f t="shared" si="140"/>
        <v>221</v>
      </c>
    </row>
    <row r="340" spans="1:51" hidden="1" x14ac:dyDescent="0.25">
      <c r="A340" s="70">
        <v>10</v>
      </c>
      <c r="B340" s="70" t="s">
        <v>55</v>
      </c>
      <c r="C340" s="124" t="s">
        <v>765</v>
      </c>
      <c r="D340" s="70"/>
      <c r="E340" s="239">
        <v>1.2</v>
      </c>
      <c r="F340" s="124">
        <v>18</v>
      </c>
      <c r="G340" s="51"/>
      <c r="H340" s="247">
        <v>42583</v>
      </c>
      <c r="I340" s="156">
        <v>42297</v>
      </c>
      <c r="J340" s="157">
        <v>125924</v>
      </c>
      <c r="K340" s="357">
        <v>72935</v>
      </c>
      <c r="L340" s="158" t="s">
        <v>766</v>
      </c>
      <c r="M340" s="158"/>
      <c r="N340" s="158" t="s">
        <v>557</v>
      </c>
      <c r="O340" s="302"/>
      <c r="P340" s="419">
        <v>60</v>
      </c>
      <c r="Q340" s="419">
        <v>1944</v>
      </c>
      <c r="R340" s="420">
        <v>37.75</v>
      </c>
      <c r="S340" s="159">
        <v>113</v>
      </c>
      <c r="T340" s="107">
        <v>1</v>
      </c>
      <c r="U340" s="60">
        <f t="shared" si="136"/>
        <v>1.1325000000000001</v>
      </c>
      <c r="V340" s="61" t="e">
        <f>IF((T340*#REF!/#REF!)&gt;#REF!,"too many rows!",T340*#REF!/#REF!)</f>
        <v>#REF!</v>
      </c>
      <c r="W340" s="47">
        <v>50</v>
      </c>
      <c r="X340" s="47">
        <v>50</v>
      </c>
      <c r="Y340" s="47">
        <v>5</v>
      </c>
      <c r="Z340" s="47">
        <v>1</v>
      </c>
      <c r="AA340" s="50">
        <f t="shared" si="143"/>
        <v>62.916666666666664</v>
      </c>
      <c r="AB340" s="50">
        <f t="shared" si="144"/>
        <v>12.583333333333334</v>
      </c>
      <c r="AC340" s="50"/>
      <c r="AD340" s="50"/>
      <c r="AE340" s="79">
        <f t="shared" si="141"/>
        <v>72.354166666666657</v>
      </c>
      <c r="AF340" s="50">
        <f t="shared" si="139"/>
        <v>14.470833333333333</v>
      </c>
      <c r="AG340" s="80" t="str">
        <f t="shared" si="142"/>
        <v>Check!</v>
      </c>
      <c r="AH340" s="121">
        <v>42388</v>
      </c>
      <c r="AI340" s="245">
        <v>42403</v>
      </c>
      <c r="AJ340" s="231">
        <f t="shared" si="145"/>
        <v>42423</v>
      </c>
      <c r="AK340" s="129">
        <v>15</v>
      </c>
      <c r="AL340" s="231">
        <v>42436</v>
      </c>
      <c r="AM340" s="129">
        <v>60</v>
      </c>
      <c r="AN340" s="281">
        <v>1</v>
      </c>
      <c r="AO340" s="129">
        <f t="shared" si="126"/>
        <v>59</v>
      </c>
      <c r="AP340" s="231">
        <v>42457</v>
      </c>
      <c r="AQ340" s="455"/>
      <c r="AR340" s="455"/>
      <c r="AS340" s="231">
        <v>42177</v>
      </c>
      <c r="AT340" s="231">
        <v>42521</v>
      </c>
      <c r="AU340" s="455"/>
      <c r="AV340" s="455"/>
      <c r="AW340" s="231">
        <v>42609</v>
      </c>
      <c r="AX340" s="231">
        <v>42625</v>
      </c>
      <c r="AY340" s="68">
        <f t="shared" si="140"/>
        <v>221</v>
      </c>
    </row>
    <row r="341" spans="1:51" hidden="1" x14ac:dyDescent="0.25">
      <c r="A341" s="70">
        <v>10</v>
      </c>
      <c r="B341" s="70" t="s">
        <v>55</v>
      </c>
      <c r="C341" s="124" t="s">
        <v>767</v>
      </c>
      <c r="D341" s="70"/>
      <c r="E341" s="239">
        <v>1.3</v>
      </c>
      <c r="F341" s="124">
        <v>20</v>
      </c>
      <c r="G341" s="51"/>
      <c r="H341" s="247">
        <v>42583</v>
      </c>
      <c r="I341" s="156">
        <v>42297</v>
      </c>
      <c r="J341" s="157">
        <v>125925</v>
      </c>
      <c r="K341" s="357">
        <v>72935</v>
      </c>
      <c r="L341" s="158" t="s">
        <v>768</v>
      </c>
      <c r="M341" s="158"/>
      <c r="N341" s="158" t="s">
        <v>730</v>
      </c>
      <c r="O341" s="302"/>
      <c r="P341" s="419">
        <v>60</v>
      </c>
      <c r="Q341" s="419">
        <v>1944</v>
      </c>
      <c r="R341" s="420">
        <v>37.75</v>
      </c>
      <c r="S341" s="159">
        <v>113</v>
      </c>
      <c r="T341" s="107">
        <v>1</v>
      </c>
      <c r="U341" s="60">
        <f t="shared" si="136"/>
        <v>1.2583333333333333</v>
      </c>
      <c r="V341" s="61" t="e">
        <f>IF((T341*#REF!/#REF!)&gt;#REF!,"too many rows!",T341*#REF!/#REF!)</f>
        <v>#REF!</v>
      </c>
      <c r="W341" s="47">
        <v>50</v>
      </c>
      <c r="X341" s="47">
        <v>50</v>
      </c>
      <c r="Y341" s="47">
        <v>5</v>
      </c>
      <c r="Z341" s="47">
        <v>1</v>
      </c>
      <c r="AA341" s="50">
        <f t="shared" si="143"/>
        <v>62.916666666666664</v>
      </c>
      <c r="AB341" s="50">
        <f t="shared" si="144"/>
        <v>12.583333333333334</v>
      </c>
      <c r="AC341" s="50"/>
      <c r="AD341" s="50"/>
      <c r="AE341" s="79">
        <f t="shared" si="141"/>
        <v>72.354166666666657</v>
      </c>
      <c r="AF341" s="50">
        <f t="shared" si="139"/>
        <v>14.470833333333333</v>
      </c>
      <c r="AG341" s="80" t="str">
        <f t="shared" si="142"/>
        <v>Check!</v>
      </c>
      <c r="AH341" s="121">
        <v>42388</v>
      </c>
      <c r="AI341" s="245">
        <v>42403</v>
      </c>
      <c r="AJ341" s="231">
        <f t="shared" si="145"/>
        <v>42423</v>
      </c>
      <c r="AK341" s="129">
        <v>15</v>
      </c>
      <c r="AL341" s="231">
        <v>42436</v>
      </c>
      <c r="AM341" s="129">
        <v>60</v>
      </c>
      <c r="AN341" s="281">
        <v>6</v>
      </c>
      <c r="AO341" s="129">
        <f t="shared" si="126"/>
        <v>54</v>
      </c>
      <c r="AP341" s="231">
        <v>42457</v>
      </c>
      <c r="AQ341" s="455"/>
      <c r="AR341" s="455"/>
      <c r="AS341" s="231">
        <v>42175</v>
      </c>
      <c r="AT341" s="231">
        <v>42518</v>
      </c>
      <c r="AU341" s="455"/>
      <c r="AV341" s="455"/>
      <c r="AW341" s="231">
        <v>42609</v>
      </c>
      <c r="AX341" s="231">
        <v>42625</v>
      </c>
      <c r="AY341" s="68">
        <f t="shared" si="140"/>
        <v>221</v>
      </c>
    </row>
    <row r="342" spans="1:51" hidden="1" x14ac:dyDescent="0.25">
      <c r="A342" s="70">
        <v>10</v>
      </c>
      <c r="B342" s="70" t="s">
        <v>55</v>
      </c>
      <c r="C342" s="124" t="s">
        <v>769</v>
      </c>
      <c r="D342" s="70"/>
      <c r="E342" s="239">
        <v>4.2</v>
      </c>
      <c r="F342" s="124">
        <v>20</v>
      </c>
      <c r="G342" s="51"/>
      <c r="H342" s="247">
        <v>42583</v>
      </c>
      <c r="I342" s="156">
        <v>42297</v>
      </c>
      <c r="J342" s="157">
        <v>125926</v>
      </c>
      <c r="K342" s="357">
        <v>72935</v>
      </c>
      <c r="L342" s="158" t="s">
        <v>770</v>
      </c>
      <c r="M342" s="158"/>
      <c r="N342" s="158" t="s">
        <v>376</v>
      </c>
      <c r="O342" s="302"/>
      <c r="P342" s="419">
        <v>60</v>
      </c>
      <c r="Q342" s="419">
        <v>1944</v>
      </c>
      <c r="R342" s="420">
        <v>37.75</v>
      </c>
      <c r="S342" s="159">
        <v>113</v>
      </c>
      <c r="T342" s="107">
        <v>3</v>
      </c>
      <c r="U342" s="60">
        <f t="shared" si="136"/>
        <v>3.7749999999999999</v>
      </c>
      <c r="V342" s="61" t="e">
        <f>IF((T342*#REF!/#REF!)&gt;#REF!,"too many rows!",T342*#REF!/#REF!)</f>
        <v>#REF!</v>
      </c>
      <c r="W342" s="47">
        <v>50</v>
      </c>
      <c r="X342" s="47">
        <v>50</v>
      </c>
      <c r="Y342" s="47">
        <v>5</v>
      </c>
      <c r="Z342" s="47">
        <v>1</v>
      </c>
      <c r="AA342" s="50">
        <f t="shared" si="143"/>
        <v>188.75</v>
      </c>
      <c r="AB342" s="50">
        <f t="shared" si="144"/>
        <v>37.75</v>
      </c>
      <c r="AC342" s="50"/>
      <c r="AD342" s="50"/>
      <c r="AE342" s="79">
        <f t="shared" si="141"/>
        <v>217.06249999999997</v>
      </c>
      <c r="AF342" s="50">
        <f t="shared" si="139"/>
        <v>43.412499999999994</v>
      </c>
      <c r="AG342" s="80" t="str">
        <f t="shared" si="142"/>
        <v>Check!</v>
      </c>
      <c r="AH342" s="121">
        <v>42388</v>
      </c>
      <c r="AI342" s="245">
        <v>42403</v>
      </c>
      <c r="AJ342" s="231">
        <f t="shared" si="145"/>
        <v>42423</v>
      </c>
      <c r="AK342" s="129">
        <v>45</v>
      </c>
      <c r="AL342" s="231">
        <v>42436</v>
      </c>
      <c r="AM342" s="129">
        <v>180</v>
      </c>
      <c r="AN342" s="281">
        <v>4</v>
      </c>
      <c r="AO342" s="129">
        <f t="shared" si="126"/>
        <v>176</v>
      </c>
      <c r="AP342" s="231">
        <v>42457</v>
      </c>
      <c r="AQ342" s="455"/>
      <c r="AR342" s="455"/>
      <c r="AS342" s="231">
        <v>42175</v>
      </c>
      <c r="AT342" s="231">
        <v>42518</v>
      </c>
      <c r="AU342" s="455"/>
      <c r="AV342" s="455"/>
      <c r="AW342" s="231">
        <v>42609</v>
      </c>
      <c r="AX342" s="231">
        <v>42625</v>
      </c>
      <c r="AY342" s="68">
        <f t="shared" si="140"/>
        <v>221</v>
      </c>
    </row>
    <row r="343" spans="1:51" hidden="1" x14ac:dyDescent="0.25">
      <c r="A343" s="70">
        <v>10</v>
      </c>
      <c r="B343" s="70" t="s">
        <v>55</v>
      </c>
      <c r="C343" s="124" t="s">
        <v>771</v>
      </c>
      <c r="D343" s="70"/>
      <c r="E343" s="239">
        <v>1.1000000000000001</v>
      </c>
      <c r="F343" s="124">
        <v>9</v>
      </c>
      <c r="G343" s="51"/>
      <c r="H343" s="247">
        <v>42583</v>
      </c>
      <c r="I343" s="156">
        <v>42297</v>
      </c>
      <c r="J343" s="157">
        <v>125927</v>
      </c>
      <c r="K343" s="357">
        <v>72935</v>
      </c>
      <c r="L343" s="158" t="s">
        <v>319</v>
      </c>
      <c r="M343" s="158"/>
      <c r="N343" s="158" t="s">
        <v>506</v>
      </c>
      <c r="O343" s="302"/>
      <c r="P343" s="419">
        <v>60</v>
      </c>
      <c r="Q343" s="419">
        <v>1944</v>
      </c>
      <c r="R343" s="420">
        <v>37.75</v>
      </c>
      <c r="S343" s="159">
        <v>113</v>
      </c>
      <c r="T343" s="107">
        <v>2</v>
      </c>
      <c r="U343" s="60">
        <f t="shared" si="136"/>
        <v>1.1325000000000001</v>
      </c>
      <c r="V343" s="61" t="e">
        <f>IF((T343*#REF!/#REF!)&gt;#REF!,"too many rows!",T343*#REF!/#REF!)</f>
        <v>#REF!</v>
      </c>
      <c r="W343" s="47">
        <v>50</v>
      </c>
      <c r="X343" s="47">
        <v>50</v>
      </c>
      <c r="Y343" s="47">
        <v>5</v>
      </c>
      <c r="Z343" s="47">
        <v>1</v>
      </c>
      <c r="AA343" s="50">
        <f t="shared" si="143"/>
        <v>125.83333333333333</v>
      </c>
      <c r="AB343" s="50">
        <f t="shared" si="144"/>
        <v>25.166666666666668</v>
      </c>
      <c r="AC343" s="50"/>
      <c r="AD343" s="50"/>
      <c r="AE343" s="79">
        <f t="shared" si="141"/>
        <v>144.70833333333331</v>
      </c>
      <c r="AF343" s="50">
        <f t="shared" si="139"/>
        <v>28.941666666666666</v>
      </c>
      <c r="AG343" s="80" t="str">
        <f t="shared" si="142"/>
        <v>Check!</v>
      </c>
      <c r="AH343" s="121">
        <v>42388</v>
      </c>
      <c r="AI343" s="245">
        <v>42403</v>
      </c>
      <c r="AJ343" s="231">
        <f t="shared" si="145"/>
        <v>42423</v>
      </c>
      <c r="AK343" s="129">
        <v>30</v>
      </c>
      <c r="AL343" s="231">
        <v>42436</v>
      </c>
      <c r="AM343" s="129">
        <v>120</v>
      </c>
      <c r="AN343" s="281">
        <v>1</v>
      </c>
      <c r="AO343" s="129">
        <f t="shared" si="126"/>
        <v>119</v>
      </c>
      <c r="AP343" s="231">
        <v>42455</v>
      </c>
      <c r="AQ343" s="455"/>
      <c r="AR343" s="455"/>
      <c r="AS343" s="231">
        <v>42175</v>
      </c>
      <c r="AT343" s="231">
        <v>42514</v>
      </c>
      <c r="AU343" s="455"/>
      <c r="AV343" s="455"/>
      <c r="AW343" s="231">
        <v>42602</v>
      </c>
      <c r="AX343" s="231">
        <v>42625</v>
      </c>
      <c r="AY343" s="68">
        <f t="shared" si="140"/>
        <v>214</v>
      </c>
    </row>
    <row r="344" spans="1:51" hidden="1" x14ac:dyDescent="0.25">
      <c r="A344" s="70">
        <v>10</v>
      </c>
      <c r="B344" s="256" t="s">
        <v>55</v>
      </c>
      <c r="C344" s="127" t="s">
        <v>704</v>
      </c>
      <c r="D344" s="165"/>
      <c r="E344" s="254">
        <v>2.5</v>
      </c>
      <c r="F344" s="127">
        <v>18</v>
      </c>
      <c r="G344" s="86"/>
      <c r="H344" s="250">
        <v>42475</v>
      </c>
      <c r="I344" s="149">
        <v>42194</v>
      </c>
      <c r="J344" s="89">
        <v>125155</v>
      </c>
      <c r="K344" s="364">
        <v>70861</v>
      </c>
      <c r="L344" s="134" t="s">
        <v>711</v>
      </c>
      <c r="M344" s="134"/>
      <c r="N344" s="134" t="s">
        <v>107</v>
      </c>
      <c r="O344" s="297"/>
      <c r="P344" s="453">
        <v>60</v>
      </c>
      <c r="Q344" s="453">
        <v>1944</v>
      </c>
      <c r="R344" s="454">
        <v>37.75</v>
      </c>
      <c r="S344" s="92">
        <v>114</v>
      </c>
      <c r="T344" s="93">
        <v>2</v>
      </c>
      <c r="U344" s="143">
        <f t="shared" si="136"/>
        <v>2.2650000000000001</v>
      </c>
      <c r="V344" s="144" t="e">
        <f>IF((T344*#REF!/#REF!)&gt;#REF!,"too many rows!",T344*#REF!/#REF!)</f>
        <v>#REF!</v>
      </c>
      <c r="W344" s="82">
        <v>50</v>
      </c>
      <c r="X344" s="82">
        <v>50</v>
      </c>
      <c r="Y344" s="82">
        <v>5</v>
      </c>
      <c r="Z344" s="82">
        <v>1</v>
      </c>
      <c r="AA344" s="85">
        <f t="shared" si="143"/>
        <v>125.83333333333333</v>
      </c>
      <c r="AB344" s="85">
        <f t="shared" si="144"/>
        <v>25.166666666666668</v>
      </c>
      <c r="AC344" s="85"/>
      <c r="AD344" s="85"/>
      <c r="AE344" s="115">
        <f t="shared" si="141"/>
        <v>144.70833333333331</v>
      </c>
      <c r="AF344" s="85">
        <f t="shared" si="139"/>
        <v>28.941666666666666</v>
      </c>
      <c r="AG344" s="80" t="str">
        <f t="shared" si="142"/>
        <v>Check!</v>
      </c>
      <c r="AH344" s="98">
        <v>42296</v>
      </c>
      <c r="AI344" s="224">
        <v>42312</v>
      </c>
      <c r="AJ344" s="224">
        <v>42335</v>
      </c>
      <c r="AK344" s="163">
        <f>T344*15</f>
        <v>30</v>
      </c>
      <c r="AL344" s="224">
        <v>42345</v>
      </c>
      <c r="AM344" s="163">
        <f>T344*60</f>
        <v>120</v>
      </c>
      <c r="AN344" s="282"/>
      <c r="AO344" s="163">
        <f t="shared" si="126"/>
        <v>120</v>
      </c>
      <c r="AP344" s="224">
        <v>42367</v>
      </c>
      <c r="AQ344" s="224"/>
      <c r="AR344" s="224"/>
      <c r="AS344" s="224">
        <f t="shared" ref="AS344:AS351" si="146">AP344+80</f>
        <v>42447</v>
      </c>
      <c r="AT344" s="224">
        <v>42431</v>
      </c>
      <c r="AU344" s="224"/>
      <c r="AV344" s="224"/>
      <c r="AW344" s="224">
        <v>42534</v>
      </c>
      <c r="AX344" s="288">
        <v>42550</v>
      </c>
      <c r="AY344" s="102">
        <f t="shared" si="140"/>
        <v>238</v>
      </c>
    </row>
    <row r="345" spans="1:51" hidden="1" x14ac:dyDescent="0.25">
      <c r="A345" s="70">
        <v>10</v>
      </c>
      <c r="B345" s="256" t="s">
        <v>55</v>
      </c>
      <c r="C345" s="127" t="s">
        <v>705</v>
      </c>
      <c r="D345" s="165"/>
      <c r="E345" s="254">
        <v>4.5999999999999996</v>
      </c>
      <c r="F345" s="127">
        <v>18</v>
      </c>
      <c r="G345" s="86"/>
      <c r="H345" s="250">
        <v>42475</v>
      </c>
      <c r="I345" s="149">
        <v>42194</v>
      </c>
      <c r="J345" s="89">
        <v>125156</v>
      </c>
      <c r="K345" s="364">
        <v>70861</v>
      </c>
      <c r="L345" s="134" t="s">
        <v>261</v>
      </c>
      <c r="M345" s="134"/>
      <c r="N345" s="134" t="s">
        <v>715</v>
      </c>
      <c r="O345" s="297"/>
      <c r="P345" s="453">
        <v>60</v>
      </c>
      <c r="Q345" s="453">
        <v>1944</v>
      </c>
      <c r="R345" s="454">
        <v>37.75</v>
      </c>
      <c r="S345" s="92">
        <v>114</v>
      </c>
      <c r="T345" s="93">
        <v>4</v>
      </c>
      <c r="U345" s="143">
        <f t="shared" si="136"/>
        <v>4.53</v>
      </c>
      <c r="V345" s="144" t="e">
        <f>IF((T345*#REF!/#REF!)&gt;#REF!,"too many rows!",T345*#REF!/#REF!)</f>
        <v>#REF!</v>
      </c>
      <c r="W345" s="82">
        <v>50</v>
      </c>
      <c r="X345" s="82">
        <v>50</v>
      </c>
      <c r="Y345" s="82">
        <v>5</v>
      </c>
      <c r="Z345" s="82">
        <v>1</v>
      </c>
      <c r="AA345" s="85">
        <f t="shared" si="143"/>
        <v>251.66666666666666</v>
      </c>
      <c r="AB345" s="85">
        <f t="shared" si="144"/>
        <v>50.333333333333336</v>
      </c>
      <c r="AC345" s="85"/>
      <c r="AD345" s="85"/>
      <c r="AE345" s="115">
        <f t="shared" si="141"/>
        <v>289.41666666666663</v>
      </c>
      <c r="AF345" s="85">
        <f t="shared" si="139"/>
        <v>57.883333333333333</v>
      </c>
      <c r="AG345" s="80" t="str">
        <f t="shared" si="142"/>
        <v>Check!</v>
      </c>
      <c r="AH345" s="98">
        <v>42296</v>
      </c>
      <c r="AI345" s="224">
        <v>42312</v>
      </c>
      <c r="AJ345" s="224">
        <v>42335</v>
      </c>
      <c r="AK345" s="163">
        <f t="shared" ref="AK345:AK353" si="147">T345*15</f>
        <v>60</v>
      </c>
      <c r="AL345" s="224">
        <v>42345</v>
      </c>
      <c r="AM345" s="163">
        <f t="shared" ref="AM345:AM351" si="148">T345*60</f>
        <v>240</v>
      </c>
      <c r="AN345" s="282"/>
      <c r="AO345" s="163">
        <f t="shared" si="126"/>
        <v>240</v>
      </c>
      <c r="AP345" s="224">
        <v>42367</v>
      </c>
      <c r="AQ345" s="224"/>
      <c r="AR345" s="224"/>
      <c r="AS345" s="224">
        <f t="shared" si="146"/>
        <v>42447</v>
      </c>
      <c r="AT345" s="224">
        <v>42437</v>
      </c>
      <c r="AU345" s="224"/>
      <c r="AV345" s="224"/>
      <c r="AW345" s="224">
        <v>42520</v>
      </c>
      <c r="AX345" s="288">
        <v>42550</v>
      </c>
      <c r="AY345" s="102">
        <f t="shared" si="140"/>
        <v>224</v>
      </c>
    </row>
    <row r="346" spans="1:51" hidden="1" x14ac:dyDescent="0.25">
      <c r="A346" s="70">
        <v>10</v>
      </c>
      <c r="B346" s="256" t="s">
        <v>55</v>
      </c>
      <c r="C346" s="127" t="s">
        <v>706</v>
      </c>
      <c r="D346" s="165"/>
      <c r="E346" s="254">
        <v>8</v>
      </c>
      <c r="F346" s="127">
        <v>12</v>
      </c>
      <c r="G346" s="86"/>
      <c r="H346" s="250">
        <v>42475</v>
      </c>
      <c r="I346" s="149">
        <v>42194</v>
      </c>
      <c r="J346" s="89">
        <v>125157</v>
      </c>
      <c r="K346" s="364">
        <v>70861</v>
      </c>
      <c r="L346" s="134" t="s">
        <v>712</v>
      </c>
      <c r="M346" s="134"/>
      <c r="N346" s="134" t="s">
        <v>261</v>
      </c>
      <c r="O346" s="297"/>
      <c r="P346" s="453">
        <v>60</v>
      </c>
      <c r="Q346" s="453">
        <v>1944</v>
      </c>
      <c r="R346" s="454">
        <v>37.75</v>
      </c>
      <c r="S346" s="92">
        <v>114</v>
      </c>
      <c r="T346" s="93">
        <v>10</v>
      </c>
      <c r="U346" s="143">
        <f t="shared" si="136"/>
        <v>7.55</v>
      </c>
      <c r="V346" s="144" t="e">
        <f>IF((T346*#REF!/#REF!)&gt;#REF!,"too many rows!",T346*#REF!/#REF!)</f>
        <v>#REF!</v>
      </c>
      <c r="W346" s="82">
        <v>50</v>
      </c>
      <c r="X346" s="82">
        <v>50</v>
      </c>
      <c r="Y346" s="82">
        <v>5</v>
      </c>
      <c r="Z346" s="82">
        <v>1</v>
      </c>
      <c r="AA346" s="85">
        <f t="shared" si="143"/>
        <v>629.16666666666663</v>
      </c>
      <c r="AB346" s="85">
        <f t="shared" si="144"/>
        <v>125.83333333333334</v>
      </c>
      <c r="AC346" s="85"/>
      <c r="AD346" s="85"/>
      <c r="AE346" s="115">
        <f t="shared" si="141"/>
        <v>723.54166666666652</v>
      </c>
      <c r="AF346" s="85">
        <f t="shared" si="139"/>
        <v>144.70833333333334</v>
      </c>
      <c r="AG346" s="80" t="str">
        <f t="shared" si="142"/>
        <v>Check!</v>
      </c>
      <c r="AH346" s="98">
        <v>42296</v>
      </c>
      <c r="AI346" s="224">
        <v>42312</v>
      </c>
      <c r="AJ346" s="224">
        <v>42335</v>
      </c>
      <c r="AK346" s="163">
        <v>149</v>
      </c>
      <c r="AL346" s="224">
        <v>42345</v>
      </c>
      <c r="AM346" s="163">
        <f t="shared" si="148"/>
        <v>600</v>
      </c>
      <c r="AN346" s="282">
        <v>2</v>
      </c>
      <c r="AO346" s="163">
        <f t="shared" si="126"/>
        <v>598</v>
      </c>
      <c r="AP346" s="224">
        <v>42368</v>
      </c>
      <c r="AQ346" s="224"/>
      <c r="AR346" s="224"/>
      <c r="AS346" s="224">
        <f t="shared" si="146"/>
        <v>42448</v>
      </c>
      <c r="AT346" s="224">
        <v>42444</v>
      </c>
      <c r="AU346" s="224"/>
      <c r="AV346" s="224"/>
      <c r="AW346" s="224">
        <v>42528</v>
      </c>
      <c r="AX346" s="288">
        <v>42550</v>
      </c>
      <c r="AY346" s="102">
        <f t="shared" si="140"/>
        <v>232</v>
      </c>
    </row>
    <row r="347" spans="1:51" hidden="1" x14ac:dyDescent="0.25">
      <c r="A347" s="70">
        <v>10</v>
      </c>
      <c r="B347" s="256" t="s">
        <v>55</v>
      </c>
      <c r="C347" s="127" t="s">
        <v>707</v>
      </c>
      <c r="D347" s="165"/>
      <c r="E347" s="254">
        <v>6.5</v>
      </c>
      <c r="F347" s="127">
        <v>18</v>
      </c>
      <c r="G347" s="86"/>
      <c r="H347" s="250">
        <v>42475</v>
      </c>
      <c r="I347" s="149">
        <v>42194</v>
      </c>
      <c r="J347" s="89">
        <v>125159</v>
      </c>
      <c r="K347" s="364">
        <v>70861</v>
      </c>
      <c r="L347" s="134" t="s">
        <v>713</v>
      </c>
      <c r="M347" s="134"/>
      <c r="N347" s="134" t="s">
        <v>716</v>
      </c>
      <c r="O347" s="297"/>
      <c r="P347" s="453">
        <v>60</v>
      </c>
      <c r="Q347" s="453">
        <v>1944</v>
      </c>
      <c r="R347" s="454">
        <v>37.75</v>
      </c>
      <c r="S347" s="92">
        <v>114</v>
      </c>
      <c r="T347" s="93">
        <v>5</v>
      </c>
      <c r="U347" s="143">
        <f t="shared" si="136"/>
        <v>5.6624999999999996</v>
      </c>
      <c r="V347" s="144" t="e">
        <f>IF((T347*#REF!/#REF!)&gt;#REF!,"too many rows!",T347*#REF!/#REF!)</f>
        <v>#REF!</v>
      </c>
      <c r="W347" s="82">
        <v>50</v>
      </c>
      <c r="X347" s="82">
        <v>50</v>
      </c>
      <c r="Y347" s="82">
        <v>5</v>
      </c>
      <c r="Z347" s="82">
        <v>1</v>
      </c>
      <c r="AA347" s="85">
        <f t="shared" si="143"/>
        <v>314.58333333333331</v>
      </c>
      <c r="AB347" s="85">
        <f t="shared" si="144"/>
        <v>62.916666666666671</v>
      </c>
      <c r="AC347" s="85"/>
      <c r="AD347" s="85"/>
      <c r="AE347" s="115">
        <f t="shared" si="141"/>
        <v>361.77083333333326</v>
      </c>
      <c r="AF347" s="85">
        <f t="shared" si="139"/>
        <v>72.354166666666671</v>
      </c>
      <c r="AG347" s="80" t="str">
        <f t="shared" si="142"/>
        <v>Check!</v>
      </c>
      <c r="AH347" s="98">
        <v>42296</v>
      </c>
      <c r="AI347" s="224">
        <v>42312</v>
      </c>
      <c r="AJ347" s="224">
        <v>42335</v>
      </c>
      <c r="AK347" s="163">
        <f t="shared" si="147"/>
        <v>75</v>
      </c>
      <c r="AL347" s="224">
        <v>42345</v>
      </c>
      <c r="AM347" s="163">
        <v>299</v>
      </c>
      <c r="AN347" s="282">
        <v>1</v>
      </c>
      <c r="AO347" s="163">
        <f t="shared" si="126"/>
        <v>298</v>
      </c>
      <c r="AP347" s="224">
        <v>42368</v>
      </c>
      <c r="AQ347" s="224"/>
      <c r="AR347" s="224"/>
      <c r="AS347" s="224">
        <f t="shared" si="146"/>
        <v>42448</v>
      </c>
      <c r="AT347" s="224">
        <v>42452</v>
      </c>
      <c r="AU347" s="224"/>
      <c r="AV347" s="224"/>
      <c r="AW347" s="224">
        <v>42534</v>
      </c>
      <c r="AX347" s="288">
        <v>42550</v>
      </c>
      <c r="AY347" s="102">
        <f t="shared" si="140"/>
        <v>238</v>
      </c>
    </row>
    <row r="348" spans="1:51" hidden="1" x14ac:dyDescent="0.25">
      <c r="A348" s="70">
        <v>10</v>
      </c>
      <c r="B348" s="256" t="s">
        <v>55</v>
      </c>
      <c r="C348" s="127" t="s">
        <v>708</v>
      </c>
      <c r="D348" s="165"/>
      <c r="E348" s="254">
        <v>3</v>
      </c>
      <c r="F348" s="127">
        <v>17</v>
      </c>
      <c r="G348" s="86"/>
      <c r="H348" s="250">
        <v>42475</v>
      </c>
      <c r="I348" s="149">
        <v>42194</v>
      </c>
      <c r="J348" s="89">
        <v>125160</v>
      </c>
      <c r="K348" s="364">
        <v>70967</v>
      </c>
      <c r="L348" s="134" t="s">
        <v>427</v>
      </c>
      <c r="M348" s="134"/>
      <c r="N348" s="134" t="s">
        <v>717</v>
      </c>
      <c r="O348" s="297"/>
      <c r="P348" s="453">
        <v>60</v>
      </c>
      <c r="Q348" s="453">
        <v>1944</v>
      </c>
      <c r="R348" s="454">
        <v>37.75</v>
      </c>
      <c r="S348" s="92">
        <v>114</v>
      </c>
      <c r="T348" s="93">
        <v>3</v>
      </c>
      <c r="U348" s="143">
        <f t="shared" si="136"/>
        <v>3.2087500000000002</v>
      </c>
      <c r="V348" s="144" t="e">
        <f>IF((T348*#REF!/#REF!)&gt;#REF!,"too many rows!",T348*#REF!/#REF!)</f>
        <v>#REF!</v>
      </c>
      <c r="W348" s="82">
        <v>50</v>
      </c>
      <c r="X348" s="82">
        <v>50</v>
      </c>
      <c r="Y348" s="82">
        <v>5</v>
      </c>
      <c r="Z348" s="82">
        <v>1</v>
      </c>
      <c r="AA348" s="85">
        <f t="shared" si="143"/>
        <v>188.75</v>
      </c>
      <c r="AB348" s="85">
        <f t="shared" si="144"/>
        <v>37.75</v>
      </c>
      <c r="AC348" s="85"/>
      <c r="AD348" s="85"/>
      <c r="AE348" s="115">
        <f t="shared" si="141"/>
        <v>217.06249999999997</v>
      </c>
      <c r="AF348" s="85">
        <f t="shared" si="139"/>
        <v>43.412499999999994</v>
      </c>
      <c r="AG348" s="80" t="str">
        <f t="shared" si="142"/>
        <v>Check!</v>
      </c>
      <c r="AH348" s="98">
        <v>42296</v>
      </c>
      <c r="AI348" s="224">
        <v>42312</v>
      </c>
      <c r="AJ348" s="224">
        <v>42335</v>
      </c>
      <c r="AK348" s="163">
        <f t="shared" si="147"/>
        <v>45</v>
      </c>
      <c r="AL348" s="224">
        <v>42345</v>
      </c>
      <c r="AM348" s="163">
        <f t="shared" si="148"/>
        <v>180</v>
      </c>
      <c r="AN348" s="282"/>
      <c r="AO348" s="163">
        <f t="shared" si="126"/>
        <v>180</v>
      </c>
      <c r="AP348" s="224">
        <v>42367</v>
      </c>
      <c r="AQ348" s="224"/>
      <c r="AR348" s="224"/>
      <c r="AS348" s="224">
        <f t="shared" si="146"/>
        <v>42447</v>
      </c>
      <c r="AT348" s="224">
        <v>42437</v>
      </c>
      <c r="AU348" s="224"/>
      <c r="AV348" s="224"/>
      <c r="AW348" s="224">
        <v>42517</v>
      </c>
      <c r="AX348" s="288">
        <v>42550</v>
      </c>
      <c r="AY348" s="102">
        <f t="shared" si="140"/>
        <v>221</v>
      </c>
    </row>
    <row r="349" spans="1:51" hidden="1" x14ac:dyDescent="0.25">
      <c r="A349" s="70">
        <v>10</v>
      </c>
      <c r="B349" s="256" t="s">
        <v>55</v>
      </c>
      <c r="C349" s="127" t="s">
        <v>282</v>
      </c>
      <c r="D349" s="165"/>
      <c r="E349" s="254">
        <v>1.1000000000000001</v>
      </c>
      <c r="F349" s="127">
        <v>2.5</v>
      </c>
      <c r="G349" s="86"/>
      <c r="H349" s="250">
        <v>42475</v>
      </c>
      <c r="I349" s="149">
        <v>42194</v>
      </c>
      <c r="J349" s="89">
        <v>125162</v>
      </c>
      <c r="K349" s="364">
        <v>70861</v>
      </c>
      <c r="L349" s="134" t="s">
        <v>283</v>
      </c>
      <c r="M349" s="134"/>
      <c r="N349" s="134" t="s">
        <v>284</v>
      </c>
      <c r="O349" s="297"/>
      <c r="P349" s="453">
        <v>60</v>
      </c>
      <c r="Q349" s="453">
        <v>1944</v>
      </c>
      <c r="R349" s="454">
        <v>37.75</v>
      </c>
      <c r="S349" s="92">
        <v>114</v>
      </c>
      <c r="T349" s="93">
        <v>7</v>
      </c>
      <c r="U349" s="143">
        <f t="shared" si="136"/>
        <v>1.1010416666666665</v>
      </c>
      <c r="V349" s="144" t="e">
        <f>IF((T349*#REF!/#REF!)&gt;#REF!,"too many rows!",T349*#REF!/#REF!)</f>
        <v>#REF!</v>
      </c>
      <c r="W349" s="82">
        <v>50</v>
      </c>
      <c r="X349" s="82">
        <v>50</v>
      </c>
      <c r="Y349" s="82">
        <v>5</v>
      </c>
      <c r="Z349" s="82">
        <v>1</v>
      </c>
      <c r="AA349" s="85">
        <f t="shared" si="143"/>
        <v>440.41666666666663</v>
      </c>
      <c r="AB349" s="85">
        <f t="shared" si="144"/>
        <v>88.083333333333343</v>
      </c>
      <c r="AC349" s="85"/>
      <c r="AD349" s="85"/>
      <c r="AE349" s="115">
        <f t="shared" si="141"/>
        <v>506.47916666666657</v>
      </c>
      <c r="AF349" s="85">
        <f t="shared" si="139"/>
        <v>101.29583333333333</v>
      </c>
      <c r="AG349" s="80" t="str">
        <f t="shared" si="142"/>
        <v>Check!</v>
      </c>
      <c r="AH349" s="98">
        <v>42296</v>
      </c>
      <c r="AI349" s="224">
        <v>42312</v>
      </c>
      <c r="AJ349" s="224">
        <v>42335</v>
      </c>
      <c r="AK349" s="163">
        <f t="shared" si="147"/>
        <v>105</v>
      </c>
      <c r="AL349" s="224">
        <v>42345</v>
      </c>
      <c r="AM349" s="163">
        <f t="shared" si="148"/>
        <v>420</v>
      </c>
      <c r="AN349" s="282">
        <v>1</v>
      </c>
      <c r="AO349" s="163">
        <f t="shared" si="126"/>
        <v>419</v>
      </c>
      <c r="AP349" s="224">
        <v>42367</v>
      </c>
      <c r="AQ349" s="224"/>
      <c r="AR349" s="224"/>
      <c r="AS349" s="224">
        <f t="shared" si="146"/>
        <v>42447</v>
      </c>
      <c r="AT349" s="224">
        <v>42419</v>
      </c>
      <c r="AU349" s="224"/>
      <c r="AV349" s="224"/>
      <c r="AW349" s="224">
        <v>42496</v>
      </c>
      <c r="AX349" s="288">
        <v>42550</v>
      </c>
      <c r="AY349" s="102">
        <f t="shared" si="140"/>
        <v>200</v>
      </c>
    </row>
    <row r="350" spans="1:51" hidden="1" x14ac:dyDescent="0.25">
      <c r="A350" s="70">
        <v>10</v>
      </c>
      <c r="B350" s="256" t="s">
        <v>55</v>
      </c>
      <c r="C350" s="127" t="s">
        <v>709</v>
      </c>
      <c r="D350" s="165"/>
      <c r="E350" s="254">
        <v>1</v>
      </c>
      <c r="F350" s="127">
        <v>8</v>
      </c>
      <c r="G350" s="86"/>
      <c r="H350" s="250">
        <v>42475</v>
      </c>
      <c r="I350" s="149">
        <v>42201</v>
      </c>
      <c r="J350" s="89">
        <v>125199</v>
      </c>
      <c r="K350" s="364">
        <v>71535</v>
      </c>
      <c r="L350" s="134" t="s">
        <v>714</v>
      </c>
      <c r="M350" s="134"/>
      <c r="N350" s="134" t="s">
        <v>718</v>
      </c>
      <c r="O350" s="297"/>
      <c r="P350" s="453">
        <v>60</v>
      </c>
      <c r="Q350" s="453">
        <v>1944</v>
      </c>
      <c r="R350" s="454">
        <v>37.75</v>
      </c>
      <c r="S350" s="92">
        <v>114</v>
      </c>
      <c r="T350" s="93">
        <v>2</v>
      </c>
      <c r="U350" s="143">
        <f t="shared" si="136"/>
        <v>1.0066666666666666</v>
      </c>
      <c r="V350" s="144" t="e">
        <f>IF((T350*#REF!/#REF!)&gt;#REF!,"too many rows!",T350*#REF!/#REF!)</f>
        <v>#REF!</v>
      </c>
      <c r="W350" s="82">
        <v>50</v>
      </c>
      <c r="X350" s="82">
        <v>50</v>
      </c>
      <c r="Y350" s="82">
        <v>5</v>
      </c>
      <c r="Z350" s="82">
        <v>1</v>
      </c>
      <c r="AA350" s="85">
        <f t="shared" si="143"/>
        <v>125.83333333333333</v>
      </c>
      <c r="AB350" s="85">
        <f t="shared" si="144"/>
        <v>25.166666666666668</v>
      </c>
      <c r="AC350" s="85"/>
      <c r="AD350" s="85"/>
      <c r="AE350" s="115">
        <f t="shared" si="141"/>
        <v>144.70833333333331</v>
      </c>
      <c r="AF350" s="85">
        <f t="shared" si="139"/>
        <v>28.941666666666666</v>
      </c>
      <c r="AG350" s="80" t="str">
        <f t="shared" si="142"/>
        <v>Check!</v>
      </c>
      <c r="AH350" s="98">
        <v>42296</v>
      </c>
      <c r="AI350" s="224">
        <v>42312</v>
      </c>
      <c r="AJ350" s="224">
        <v>42335</v>
      </c>
      <c r="AK350" s="163">
        <f t="shared" si="147"/>
        <v>30</v>
      </c>
      <c r="AL350" s="224">
        <v>42345</v>
      </c>
      <c r="AM350" s="163">
        <v>119</v>
      </c>
      <c r="AN350" s="282"/>
      <c r="AO350" s="163">
        <f t="shared" si="126"/>
        <v>119</v>
      </c>
      <c r="AP350" s="224">
        <v>42367</v>
      </c>
      <c r="AQ350" s="224"/>
      <c r="AR350" s="224"/>
      <c r="AS350" s="224">
        <v>42451</v>
      </c>
      <c r="AT350" s="224">
        <v>42424</v>
      </c>
      <c r="AU350" s="224"/>
      <c r="AV350" s="224"/>
      <c r="AW350" s="224">
        <v>42500</v>
      </c>
      <c r="AX350" s="288">
        <v>42550</v>
      </c>
      <c r="AY350" s="102">
        <f t="shared" si="140"/>
        <v>204</v>
      </c>
    </row>
    <row r="351" spans="1:51" hidden="1" x14ac:dyDescent="0.25">
      <c r="A351" s="70">
        <v>10</v>
      </c>
      <c r="B351" s="256" t="s">
        <v>55</v>
      </c>
      <c r="C351" s="127" t="s">
        <v>710</v>
      </c>
      <c r="D351" s="165"/>
      <c r="E351" s="254">
        <v>2.5</v>
      </c>
      <c r="F351" s="127">
        <v>6</v>
      </c>
      <c r="G351" s="86"/>
      <c r="H351" s="250">
        <v>42475</v>
      </c>
      <c r="I351" s="149">
        <v>42194</v>
      </c>
      <c r="J351" s="89">
        <v>125163</v>
      </c>
      <c r="K351" s="364">
        <v>71535</v>
      </c>
      <c r="L351" s="134" t="s">
        <v>563</v>
      </c>
      <c r="M351" s="134"/>
      <c r="N351" s="134" t="s">
        <v>719</v>
      </c>
      <c r="O351" s="297"/>
      <c r="P351" s="453">
        <v>60</v>
      </c>
      <c r="Q351" s="453">
        <v>1944</v>
      </c>
      <c r="R351" s="454">
        <v>37.75</v>
      </c>
      <c r="S351" s="92">
        <v>114</v>
      </c>
      <c r="T351" s="93">
        <v>6</v>
      </c>
      <c r="U351" s="143">
        <f t="shared" si="136"/>
        <v>2.2650000000000001</v>
      </c>
      <c r="V351" s="144" t="e">
        <f>IF((T351*#REF!/#REF!)&gt;#REF!,"too many rows!",T351*#REF!/#REF!)</f>
        <v>#REF!</v>
      </c>
      <c r="W351" s="82">
        <v>50</v>
      </c>
      <c r="X351" s="82">
        <v>50</v>
      </c>
      <c r="Y351" s="82">
        <v>5</v>
      </c>
      <c r="Z351" s="82">
        <v>1</v>
      </c>
      <c r="AA351" s="85">
        <f t="shared" si="143"/>
        <v>377.5</v>
      </c>
      <c r="AB351" s="85">
        <f t="shared" si="144"/>
        <v>75.5</v>
      </c>
      <c r="AC351" s="85"/>
      <c r="AD351" s="85"/>
      <c r="AE351" s="115">
        <f t="shared" si="141"/>
        <v>434.12499999999994</v>
      </c>
      <c r="AF351" s="85">
        <f t="shared" si="139"/>
        <v>86.824999999999989</v>
      </c>
      <c r="AG351" s="80" t="str">
        <f t="shared" si="142"/>
        <v>Check!</v>
      </c>
      <c r="AH351" s="98">
        <v>42296</v>
      </c>
      <c r="AI351" s="224">
        <v>42312</v>
      </c>
      <c r="AJ351" s="224">
        <v>42335</v>
      </c>
      <c r="AK351" s="163">
        <f t="shared" si="147"/>
        <v>90</v>
      </c>
      <c r="AL351" s="224">
        <v>42345</v>
      </c>
      <c r="AM351" s="163">
        <f t="shared" si="148"/>
        <v>360</v>
      </c>
      <c r="AN351" s="282"/>
      <c r="AO351" s="163">
        <f t="shared" si="126"/>
        <v>360</v>
      </c>
      <c r="AP351" s="224">
        <v>42367</v>
      </c>
      <c r="AQ351" s="224"/>
      <c r="AR351" s="224"/>
      <c r="AS351" s="224">
        <f t="shared" si="146"/>
        <v>42447</v>
      </c>
      <c r="AT351" s="224">
        <v>42437</v>
      </c>
      <c r="AU351" s="224"/>
      <c r="AV351" s="224"/>
      <c r="AW351" s="224">
        <v>42528</v>
      </c>
      <c r="AX351" s="288">
        <v>42550</v>
      </c>
      <c r="AY351" s="102">
        <f t="shared" si="140"/>
        <v>232</v>
      </c>
    </row>
    <row r="352" spans="1:51" hidden="1" x14ac:dyDescent="0.25">
      <c r="A352" s="70">
        <v>10</v>
      </c>
      <c r="B352" s="256" t="s">
        <v>55</v>
      </c>
      <c r="C352" s="127" t="s">
        <v>639</v>
      </c>
      <c r="D352" s="165"/>
      <c r="E352" s="254">
        <v>7.5</v>
      </c>
      <c r="F352" s="127">
        <v>11</v>
      </c>
      <c r="G352" s="86"/>
      <c r="H352" s="250">
        <v>42475</v>
      </c>
      <c r="I352" s="149">
        <v>42201</v>
      </c>
      <c r="J352" s="89">
        <v>125167</v>
      </c>
      <c r="K352" s="364">
        <v>70861</v>
      </c>
      <c r="L352" s="134" t="s">
        <v>653</v>
      </c>
      <c r="M352" s="134"/>
      <c r="N352" s="134" t="s">
        <v>661</v>
      </c>
      <c r="O352" s="297"/>
      <c r="P352" s="453">
        <v>60</v>
      </c>
      <c r="Q352" s="453">
        <v>1944</v>
      </c>
      <c r="R352" s="454">
        <v>37.75</v>
      </c>
      <c r="S352" s="92">
        <v>114</v>
      </c>
      <c r="T352" s="93">
        <v>10</v>
      </c>
      <c r="U352" s="143">
        <f t="shared" si="136"/>
        <v>6.9208333333333334</v>
      </c>
      <c r="V352" s="144" t="e">
        <f>IF((T352*#REF!/#REF!)&gt;#REF!,"too many rows!",T352*#REF!/#REF!)</f>
        <v>#REF!</v>
      </c>
      <c r="W352" s="82">
        <v>50</v>
      </c>
      <c r="X352" s="82">
        <v>50</v>
      </c>
      <c r="Y352" s="82">
        <v>5</v>
      </c>
      <c r="Z352" s="82">
        <v>1</v>
      </c>
      <c r="AA352" s="85">
        <f t="shared" si="143"/>
        <v>629.16666666666663</v>
      </c>
      <c r="AB352" s="85">
        <f t="shared" si="144"/>
        <v>125.83333333333334</v>
      </c>
      <c r="AC352" s="85"/>
      <c r="AD352" s="85"/>
      <c r="AE352" s="115">
        <f t="shared" si="141"/>
        <v>723.54166666666652</v>
      </c>
      <c r="AF352" s="85">
        <f t="shared" si="139"/>
        <v>144.70833333333334</v>
      </c>
      <c r="AG352" s="80" t="str">
        <f t="shared" si="142"/>
        <v>Check!</v>
      </c>
      <c r="AH352" s="98">
        <v>42296</v>
      </c>
      <c r="AI352" s="224">
        <v>42312</v>
      </c>
      <c r="AJ352" s="224">
        <v>42335</v>
      </c>
      <c r="AK352" s="163">
        <f t="shared" si="147"/>
        <v>150</v>
      </c>
      <c r="AL352" s="224">
        <v>42345</v>
      </c>
      <c r="AM352" s="163">
        <f>600-5</f>
        <v>595</v>
      </c>
      <c r="AN352" s="282">
        <v>12</v>
      </c>
      <c r="AO352" s="163">
        <f t="shared" si="126"/>
        <v>583</v>
      </c>
      <c r="AP352" s="224">
        <v>42368</v>
      </c>
      <c r="AQ352" s="224"/>
      <c r="AR352" s="224"/>
      <c r="AS352" s="224">
        <v>42451</v>
      </c>
      <c r="AT352" s="224">
        <v>42437</v>
      </c>
      <c r="AU352" s="224"/>
      <c r="AV352" s="224"/>
      <c r="AW352" s="224">
        <f>AS352+60</f>
        <v>42511</v>
      </c>
      <c r="AX352" s="288">
        <v>42550</v>
      </c>
      <c r="AY352" s="102">
        <f t="shared" si="140"/>
        <v>215</v>
      </c>
    </row>
    <row r="353" spans="1:51" hidden="1" x14ac:dyDescent="0.25">
      <c r="A353" s="70">
        <v>10</v>
      </c>
      <c r="B353" s="256" t="s">
        <v>55</v>
      </c>
      <c r="C353" s="127" t="s">
        <v>390</v>
      </c>
      <c r="D353" s="165"/>
      <c r="E353" s="254">
        <v>9</v>
      </c>
      <c r="F353" s="127">
        <v>12</v>
      </c>
      <c r="G353" s="86"/>
      <c r="H353" s="250">
        <v>42475</v>
      </c>
      <c r="I353" s="149">
        <v>42194</v>
      </c>
      <c r="J353" s="89">
        <v>125169</v>
      </c>
      <c r="K353" s="364">
        <v>71105</v>
      </c>
      <c r="L353" s="134" t="s">
        <v>391</v>
      </c>
      <c r="M353" s="134"/>
      <c r="N353" s="134" t="s">
        <v>392</v>
      </c>
      <c r="O353" s="297"/>
      <c r="P353" s="453">
        <v>60</v>
      </c>
      <c r="Q353" s="453">
        <v>1944</v>
      </c>
      <c r="R353" s="454">
        <v>37.75</v>
      </c>
      <c r="S353" s="92">
        <v>114</v>
      </c>
      <c r="T353" s="93">
        <v>11</v>
      </c>
      <c r="U353" s="143">
        <f t="shared" si="136"/>
        <v>8.3049999999999997</v>
      </c>
      <c r="V353" s="144" t="e">
        <f>IF((T353*#REF!/#REF!)&gt;#REF!,"too many rows!",T353*#REF!/#REF!)</f>
        <v>#REF!</v>
      </c>
      <c r="W353" s="82">
        <v>50</v>
      </c>
      <c r="X353" s="82">
        <v>50</v>
      </c>
      <c r="Y353" s="82">
        <v>5</v>
      </c>
      <c r="Z353" s="82">
        <v>1</v>
      </c>
      <c r="AA353" s="85">
        <f t="shared" si="143"/>
        <v>692.08333333333326</v>
      </c>
      <c r="AB353" s="85">
        <f t="shared" si="144"/>
        <v>138.41666666666669</v>
      </c>
      <c r="AC353" s="85"/>
      <c r="AD353" s="85"/>
      <c r="AE353" s="115">
        <f t="shared" si="141"/>
        <v>795.89583333333314</v>
      </c>
      <c r="AF353" s="85">
        <f t="shared" si="139"/>
        <v>159.17916666666667</v>
      </c>
      <c r="AG353" s="80" t="str">
        <f t="shared" si="142"/>
        <v>Check!</v>
      </c>
      <c r="AH353" s="98">
        <v>42296</v>
      </c>
      <c r="AI353" s="224">
        <v>42312</v>
      </c>
      <c r="AJ353" s="224">
        <v>42335</v>
      </c>
      <c r="AK353" s="163">
        <f t="shared" si="147"/>
        <v>165</v>
      </c>
      <c r="AL353" s="224">
        <v>42345</v>
      </c>
      <c r="AM353" s="163">
        <v>600</v>
      </c>
      <c r="AN353" s="282">
        <v>10</v>
      </c>
      <c r="AO353" s="163">
        <f t="shared" ref="AO353:AO407" si="149">AM353-AN353</f>
        <v>590</v>
      </c>
      <c r="AP353" s="224">
        <v>42368</v>
      </c>
      <c r="AQ353" s="224"/>
      <c r="AR353" s="224"/>
      <c r="AS353" s="224">
        <v>42451</v>
      </c>
      <c r="AT353" s="224">
        <v>42444</v>
      </c>
      <c r="AU353" s="224"/>
      <c r="AV353" s="224"/>
      <c r="AW353" s="224">
        <v>42534</v>
      </c>
      <c r="AX353" s="288">
        <v>42550</v>
      </c>
      <c r="AY353" s="102">
        <f t="shared" si="140"/>
        <v>238</v>
      </c>
    </row>
    <row r="354" spans="1:51" hidden="1" x14ac:dyDescent="0.25">
      <c r="A354" s="70">
        <v>10</v>
      </c>
      <c r="B354" s="70" t="s">
        <v>55</v>
      </c>
      <c r="C354" s="70" t="s">
        <v>236</v>
      </c>
      <c r="D354" s="225">
        <v>-2</v>
      </c>
      <c r="E354" s="234">
        <v>20.2</v>
      </c>
      <c r="F354" s="124">
        <v>2.5</v>
      </c>
      <c r="G354" s="51"/>
      <c r="H354" s="52">
        <v>42552</v>
      </c>
      <c r="I354" s="167">
        <v>42290</v>
      </c>
      <c r="J354" s="157">
        <v>125797</v>
      </c>
      <c r="K354" s="358">
        <v>72353</v>
      </c>
      <c r="L354" s="158" t="s">
        <v>237</v>
      </c>
      <c r="M354" s="158"/>
      <c r="N354" s="158" t="s">
        <v>139</v>
      </c>
      <c r="O354" s="302"/>
      <c r="P354" s="419">
        <v>60</v>
      </c>
      <c r="Q354" s="419">
        <v>1944</v>
      </c>
      <c r="R354" s="420">
        <v>37.75</v>
      </c>
      <c r="S354" s="58">
        <v>115</v>
      </c>
      <c r="T354" s="227">
        <v>60</v>
      </c>
      <c r="U354" s="228">
        <f t="shared" si="136"/>
        <v>18.875</v>
      </c>
      <c r="V354" s="229" t="e">
        <f>IF((T354*#REF!/#REF!)&gt;#REF!,"too many rows!",T354*#REF!/#REF!)</f>
        <v>#REF!</v>
      </c>
      <c r="W354" s="47">
        <v>25</v>
      </c>
      <c r="X354" s="47">
        <v>25</v>
      </c>
      <c r="Y354" s="47">
        <v>5</v>
      </c>
      <c r="Z354" s="47">
        <v>1</v>
      </c>
      <c r="AA354" s="50">
        <f t="shared" si="143"/>
        <v>7550</v>
      </c>
      <c r="AB354" s="50">
        <f t="shared" si="144"/>
        <v>1510</v>
      </c>
      <c r="AC354" s="50"/>
      <c r="AD354" s="50"/>
      <c r="AE354" s="79">
        <f t="shared" si="141"/>
        <v>8682.5</v>
      </c>
      <c r="AF354" s="50">
        <f t="shared" si="139"/>
        <v>1736.4999999999998</v>
      </c>
      <c r="AG354" s="80" t="str">
        <f t="shared" si="142"/>
        <v>ok</v>
      </c>
      <c r="AH354" s="121">
        <v>42328</v>
      </c>
      <c r="AI354" s="231">
        <f t="shared" ref="AI354:AI362" si="150">AH354+14</f>
        <v>42342</v>
      </c>
      <c r="AJ354" s="231">
        <v>42376</v>
      </c>
      <c r="AK354" s="129">
        <f>T354*15</f>
        <v>900</v>
      </c>
      <c r="AL354" s="231">
        <v>42381</v>
      </c>
      <c r="AM354" s="129">
        <f>T354*120</f>
        <v>7200</v>
      </c>
      <c r="AN354" s="281">
        <v>162</v>
      </c>
      <c r="AO354" s="129">
        <f t="shared" si="149"/>
        <v>7038</v>
      </c>
      <c r="AP354" s="231">
        <v>42404</v>
      </c>
      <c r="AQ354" s="455"/>
      <c r="AR354" s="455"/>
      <c r="AS354" s="231">
        <v>42487</v>
      </c>
      <c r="AT354" s="231">
        <v>42460</v>
      </c>
      <c r="AU354" s="455"/>
      <c r="AV354" s="455"/>
      <c r="AW354" s="231">
        <v>42539</v>
      </c>
      <c r="AX354" s="231">
        <v>42566</v>
      </c>
      <c r="AY354" s="68">
        <f t="shared" si="140"/>
        <v>211</v>
      </c>
    </row>
    <row r="355" spans="1:51" hidden="1" x14ac:dyDescent="0.25">
      <c r="A355" s="148">
        <v>10</v>
      </c>
      <c r="B355" s="82" t="s">
        <v>55</v>
      </c>
      <c r="C355" s="127" t="s">
        <v>598</v>
      </c>
      <c r="D355" s="127"/>
      <c r="E355" s="233">
        <v>5.5</v>
      </c>
      <c r="F355" s="127">
        <v>12</v>
      </c>
      <c r="G355" s="130"/>
      <c r="H355" s="131">
        <v>42339</v>
      </c>
      <c r="I355" s="132">
        <v>42060</v>
      </c>
      <c r="J355" s="89">
        <v>123478</v>
      </c>
      <c r="K355" s="367">
        <v>68871</v>
      </c>
      <c r="L355" s="134" t="s">
        <v>560</v>
      </c>
      <c r="M355" s="134"/>
      <c r="N355" s="134" t="s">
        <v>599</v>
      </c>
      <c r="O355" s="297"/>
      <c r="P355" s="453">
        <v>40</v>
      </c>
      <c r="Q355" s="453">
        <v>1296</v>
      </c>
      <c r="R355" s="454">
        <v>37.75</v>
      </c>
      <c r="S355" s="92">
        <v>116</v>
      </c>
      <c r="T355" s="93">
        <v>6</v>
      </c>
      <c r="U355" s="94">
        <f t="shared" si="136"/>
        <v>4.53</v>
      </c>
      <c r="V355" s="95" t="e">
        <f>IF((T355*#REF!/#REF!)&gt;#REF!,"too many rows!",T355*#REF!/#REF!)</f>
        <v>#REF!</v>
      </c>
      <c r="W355" s="96">
        <v>50</v>
      </c>
      <c r="X355" s="96">
        <v>50</v>
      </c>
      <c r="Y355" s="96">
        <v>5</v>
      </c>
      <c r="Z355" s="96">
        <v>1</v>
      </c>
      <c r="AA355" s="85">
        <f t="shared" si="143"/>
        <v>377.5</v>
      </c>
      <c r="AB355" s="85">
        <f t="shared" si="144"/>
        <v>75.5</v>
      </c>
      <c r="AC355" s="85"/>
      <c r="AD355" s="85"/>
      <c r="AE355" s="97">
        <f t="shared" si="141"/>
        <v>434.12499999999994</v>
      </c>
      <c r="AF355" s="104">
        <f t="shared" si="139"/>
        <v>86.824999999999989</v>
      </c>
      <c r="AG355" s="80" t="str">
        <f t="shared" si="142"/>
        <v>Check!</v>
      </c>
      <c r="AH355" s="98">
        <v>42125</v>
      </c>
      <c r="AI355" s="224">
        <f t="shared" si="150"/>
        <v>42139</v>
      </c>
      <c r="AJ355" s="224">
        <v>42192</v>
      </c>
      <c r="AK355" s="163">
        <f t="shared" ref="AK355:AK362" si="151">T355*15</f>
        <v>90</v>
      </c>
      <c r="AL355" s="246">
        <v>42171</v>
      </c>
      <c r="AM355" s="242">
        <f t="shared" ref="AM355:AM361" si="152">T355*60</f>
        <v>360</v>
      </c>
      <c r="AN355" s="282"/>
      <c r="AO355" s="242">
        <f t="shared" si="149"/>
        <v>360</v>
      </c>
      <c r="AP355" s="224">
        <v>42189</v>
      </c>
      <c r="AQ355" s="224"/>
      <c r="AR355" s="224"/>
      <c r="AS355" s="224">
        <v>42319</v>
      </c>
      <c r="AT355" s="224">
        <v>42266</v>
      </c>
      <c r="AU355" s="224"/>
      <c r="AV355" s="224"/>
      <c r="AW355" s="224">
        <v>42374</v>
      </c>
      <c r="AX355" s="288">
        <v>42388</v>
      </c>
      <c r="AY355" s="102">
        <f t="shared" si="140"/>
        <v>249</v>
      </c>
    </row>
    <row r="356" spans="1:51" hidden="1" x14ac:dyDescent="0.25">
      <c r="A356" s="148">
        <v>10</v>
      </c>
      <c r="B356" s="82" t="s">
        <v>55</v>
      </c>
      <c r="C356" s="127" t="s">
        <v>600</v>
      </c>
      <c r="D356" s="127"/>
      <c r="E356" s="233">
        <v>2.5</v>
      </c>
      <c r="F356" s="127">
        <v>10</v>
      </c>
      <c r="G356" s="130"/>
      <c r="H356" s="131">
        <v>42339</v>
      </c>
      <c r="I356" s="132">
        <v>42060</v>
      </c>
      <c r="J356" s="89">
        <v>123469</v>
      </c>
      <c r="K356" s="367">
        <v>68871</v>
      </c>
      <c r="L356" s="134" t="s">
        <v>601</v>
      </c>
      <c r="M356" s="134"/>
      <c r="N356" s="134" t="s">
        <v>602</v>
      </c>
      <c r="O356" s="297"/>
      <c r="P356" s="453">
        <v>40</v>
      </c>
      <c r="Q356" s="453">
        <v>1296</v>
      </c>
      <c r="R356" s="454">
        <v>37.75</v>
      </c>
      <c r="S356" s="92">
        <v>116</v>
      </c>
      <c r="T356" s="93">
        <v>4</v>
      </c>
      <c r="U356" s="94">
        <f t="shared" si="136"/>
        <v>2.5166666666666666</v>
      </c>
      <c r="V356" s="95" t="e">
        <f>IF((T356*#REF!/#REF!)&gt;#REF!,"too many rows!",T356*#REF!/#REF!)</f>
        <v>#REF!</v>
      </c>
      <c r="W356" s="96">
        <v>50</v>
      </c>
      <c r="X356" s="96">
        <v>50</v>
      </c>
      <c r="Y356" s="96">
        <v>5</v>
      </c>
      <c r="Z356" s="96">
        <v>1</v>
      </c>
      <c r="AA356" s="85">
        <f t="shared" si="143"/>
        <v>251.66666666666666</v>
      </c>
      <c r="AB356" s="85">
        <f t="shared" si="144"/>
        <v>50.333333333333336</v>
      </c>
      <c r="AC356" s="85"/>
      <c r="AD356" s="85"/>
      <c r="AE356" s="97">
        <f t="shared" si="141"/>
        <v>289.41666666666663</v>
      </c>
      <c r="AF356" s="104">
        <f t="shared" si="139"/>
        <v>57.883333333333333</v>
      </c>
      <c r="AG356" s="80" t="str">
        <f t="shared" si="142"/>
        <v>Check!</v>
      </c>
      <c r="AH356" s="98">
        <v>42125</v>
      </c>
      <c r="AI356" s="224">
        <f t="shared" si="150"/>
        <v>42139</v>
      </c>
      <c r="AJ356" s="224">
        <v>42160</v>
      </c>
      <c r="AK356" s="163">
        <f t="shared" si="151"/>
        <v>60</v>
      </c>
      <c r="AL356" s="246">
        <v>42171</v>
      </c>
      <c r="AM356" s="163">
        <v>240</v>
      </c>
      <c r="AN356" s="282"/>
      <c r="AO356" s="163">
        <f t="shared" si="149"/>
        <v>240</v>
      </c>
      <c r="AP356" s="224">
        <v>42199</v>
      </c>
      <c r="AQ356" s="224"/>
      <c r="AR356" s="224"/>
      <c r="AS356" s="224">
        <v>42319</v>
      </c>
      <c r="AT356" s="224">
        <v>42258</v>
      </c>
      <c r="AU356" s="224"/>
      <c r="AV356" s="224"/>
      <c r="AW356" s="224">
        <v>42374</v>
      </c>
      <c r="AX356" s="288">
        <v>42388</v>
      </c>
      <c r="AY356" s="102">
        <f t="shared" ref="AY356:AY389" si="153">AW356-AH356</f>
        <v>249</v>
      </c>
    </row>
    <row r="357" spans="1:51" hidden="1" x14ac:dyDescent="0.25">
      <c r="A357" s="148">
        <v>10</v>
      </c>
      <c r="B357" s="82" t="s">
        <v>55</v>
      </c>
      <c r="C357" s="82" t="s">
        <v>605</v>
      </c>
      <c r="D357" s="165"/>
      <c r="E357" s="233">
        <v>3.5</v>
      </c>
      <c r="F357" s="85">
        <v>16</v>
      </c>
      <c r="G357" s="86"/>
      <c r="H357" s="131">
        <v>42339</v>
      </c>
      <c r="I357" s="149">
        <v>42059</v>
      </c>
      <c r="J357" s="89">
        <v>123475</v>
      </c>
      <c r="K357" s="365">
        <v>68871</v>
      </c>
      <c r="L357" s="91" t="s">
        <v>606</v>
      </c>
      <c r="M357" s="91"/>
      <c r="N357" s="91" t="s">
        <v>607</v>
      </c>
      <c r="O357" s="296"/>
      <c r="P357" s="453">
        <v>40</v>
      </c>
      <c r="Q357" s="453">
        <v>1296</v>
      </c>
      <c r="R357" s="454">
        <v>37.75</v>
      </c>
      <c r="S357" s="92">
        <v>116</v>
      </c>
      <c r="T357" s="93">
        <v>4</v>
      </c>
      <c r="U357" s="94">
        <f t="shared" si="136"/>
        <v>4.0266666666666664</v>
      </c>
      <c r="V357" s="95" t="e">
        <f>IF((T357*#REF!/#REF!)&gt;#REF!,"too many rows!",T357*#REF!/#REF!)</f>
        <v>#REF!</v>
      </c>
      <c r="W357" s="96">
        <v>50</v>
      </c>
      <c r="X357" s="96">
        <v>50</v>
      </c>
      <c r="Y357" s="96">
        <v>5</v>
      </c>
      <c r="Z357" s="96">
        <v>1</v>
      </c>
      <c r="AA357" s="85">
        <f t="shared" si="143"/>
        <v>251.66666666666666</v>
      </c>
      <c r="AB357" s="85">
        <f t="shared" si="144"/>
        <v>50.333333333333336</v>
      </c>
      <c r="AC357" s="85"/>
      <c r="AD357" s="85"/>
      <c r="AE357" s="97">
        <f t="shared" si="141"/>
        <v>289.41666666666663</v>
      </c>
      <c r="AF357" s="104">
        <f t="shared" si="139"/>
        <v>57.883333333333333</v>
      </c>
      <c r="AG357" s="80" t="str">
        <f t="shared" si="142"/>
        <v>ok</v>
      </c>
      <c r="AH357" s="98">
        <v>42125</v>
      </c>
      <c r="AI357" s="224">
        <f t="shared" si="150"/>
        <v>42139</v>
      </c>
      <c r="AJ357" s="224">
        <v>42160</v>
      </c>
      <c r="AK357" s="163">
        <f t="shared" si="151"/>
        <v>60</v>
      </c>
      <c r="AL357" s="246">
        <v>42171</v>
      </c>
      <c r="AM357" s="163">
        <f t="shared" si="152"/>
        <v>240</v>
      </c>
      <c r="AN357" s="282"/>
      <c r="AO357" s="163">
        <f t="shared" si="149"/>
        <v>240</v>
      </c>
      <c r="AP357" s="145"/>
      <c r="AQ357" s="446"/>
      <c r="AR357" s="446"/>
      <c r="AS357" s="224"/>
      <c r="AT357" s="224"/>
      <c r="AU357" s="224"/>
      <c r="AV357" s="224"/>
      <c r="AW357" s="145"/>
      <c r="AX357" s="288">
        <v>42388</v>
      </c>
      <c r="AY357" s="102">
        <f t="shared" si="153"/>
        <v>-42125</v>
      </c>
    </row>
    <row r="358" spans="1:51" hidden="1" x14ac:dyDescent="0.25">
      <c r="A358" s="148">
        <v>10</v>
      </c>
      <c r="B358" s="82" t="s">
        <v>55</v>
      </c>
      <c r="C358" s="82" t="s">
        <v>611</v>
      </c>
      <c r="D358" s="84"/>
      <c r="E358" s="233">
        <v>3.5</v>
      </c>
      <c r="F358" s="85">
        <v>16</v>
      </c>
      <c r="G358" s="86"/>
      <c r="H358" s="131">
        <v>42339</v>
      </c>
      <c r="I358" s="149">
        <v>42059</v>
      </c>
      <c r="J358" s="89">
        <v>123488</v>
      </c>
      <c r="K358" s="365">
        <v>68871</v>
      </c>
      <c r="L358" s="91" t="s">
        <v>612</v>
      </c>
      <c r="M358" s="91"/>
      <c r="N358" s="91" t="s">
        <v>613</v>
      </c>
      <c r="O358" s="296"/>
      <c r="P358" s="453">
        <v>40</v>
      </c>
      <c r="Q358" s="453">
        <v>1296</v>
      </c>
      <c r="R358" s="454">
        <v>37.75</v>
      </c>
      <c r="S358" s="92">
        <v>116</v>
      </c>
      <c r="T358" s="93">
        <v>4</v>
      </c>
      <c r="U358" s="94">
        <f t="shared" si="136"/>
        <v>4.0266666666666664</v>
      </c>
      <c r="V358" s="95" t="e">
        <f>IF((T358*#REF!/#REF!)&gt;#REF!,"too many rows!",T358*#REF!/#REF!)</f>
        <v>#REF!</v>
      </c>
      <c r="W358" s="96">
        <v>50</v>
      </c>
      <c r="X358" s="96">
        <v>50</v>
      </c>
      <c r="Y358" s="96">
        <v>5</v>
      </c>
      <c r="Z358" s="96">
        <v>1</v>
      </c>
      <c r="AA358" s="85">
        <f t="shared" si="143"/>
        <v>251.66666666666666</v>
      </c>
      <c r="AB358" s="85">
        <f t="shared" si="144"/>
        <v>50.333333333333336</v>
      </c>
      <c r="AC358" s="85"/>
      <c r="AD358" s="85"/>
      <c r="AE358" s="97">
        <f t="shared" si="141"/>
        <v>289.41666666666663</v>
      </c>
      <c r="AF358" s="104">
        <f t="shared" si="139"/>
        <v>57.883333333333333</v>
      </c>
      <c r="AG358" s="80" t="str">
        <f t="shared" si="142"/>
        <v>Check!</v>
      </c>
      <c r="AH358" s="98">
        <v>42125</v>
      </c>
      <c r="AI358" s="224">
        <f t="shared" si="150"/>
        <v>42139</v>
      </c>
      <c r="AJ358" s="224">
        <v>42160</v>
      </c>
      <c r="AK358" s="163">
        <f t="shared" si="151"/>
        <v>60</v>
      </c>
      <c r="AL358" s="246">
        <v>42171</v>
      </c>
      <c r="AM358" s="163">
        <f t="shared" si="152"/>
        <v>240</v>
      </c>
      <c r="AN358" s="282"/>
      <c r="AO358" s="163">
        <f t="shared" si="149"/>
        <v>240</v>
      </c>
      <c r="AP358" s="224">
        <v>42194</v>
      </c>
      <c r="AQ358" s="224"/>
      <c r="AR358" s="224"/>
      <c r="AS358" s="224">
        <v>42319</v>
      </c>
      <c r="AT358" s="224">
        <v>42238</v>
      </c>
      <c r="AU358" s="224"/>
      <c r="AV358" s="224"/>
      <c r="AW358" s="224">
        <v>42374</v>
      </c>
      <c r="AX358" s="288">
        <v>42388</v>
      </c>
      <c r="AY358" s="102">
        <f t="shared" si="153"/>
        <v>249</v>
      </c>
    </row>
    <row r="359" spans="1:51" hidden="1" x14ac:dyDescent="0.25">
      <c r="A359" s="148">
        <v>10</v>
      </c>
      <c r="B359" s="82" t="s">
        <v>55</v>
      </c>
      <c r="C359" s="82" t="s">
        <v>608</v>
      </c>
      <c r="D359" s="84"/>
      <c r="E359" s="233">
        <v>1.5</v>
      </c>
      <c r="F359" s="85">
        <v>10</v>
      </c>
      <c r="G359" s="86"/>
      <c r="H359" s="131">
        <v>42339</v>
      </c>
      <c r="I359" s="149">
        <v>42059</v>
      </c>
      <c r="J359" s="89">
        <v>123476</v>
      </c>
      <c r="K359" s="365">
        <v>68743</v>
      </c>
      <c r="L359" s="91" t="s">
        <v>609</v>
      </c>
      <c r="M359" s="91"/>
      <c r="N359" s="91" t="s">
        <v>610</v>
      </c>
      <c r="O359" s="296"/>
      <c r="P359" s="453">
        <v>40</v>
      </c>
      <c r="Q359" s="453">
        <v>1296</v>
      </c>
      <c r="R359" s="454">
        <v>37.75</v>
      </c>
      <c r="S359" s="92">
        <v>116</v>
      </c>
      <c r="T359" s="93">
        <v>2</v>
      </c>
      <c r="U359" s="94">
        <f t="shared" si="136"/>
        <v>1.2583333333333333</v>
      </c>
      <c r="V359" s="95" t="e">
        <f>IF((T359*#REF!/#REF!)&gt;#REF!,"too many rows!",T359*#REF!/#REF!)</f>
        <v>#REF!</v>
      </c>
      <c r="W359" s="96">
        <v>50</v>
      </c>
      <c r="X359" s="96">
        <v>50</v>
      </c>
      <c r="Y359" s="96">
        <v>5</v>
      </c>
      <c r="Z359" s="96">
        <v>1</v>
      </c>
      <c r="AA359" s="85">
        <f t="shared" si="143"/>
        <v>125.83333333333333</v>
      </c>
      <c r="AB359" s="85">
        <f t="shared" si="144"/>
        <v>25.166666666666668</v>
      </c>
      <c r="AC359" s="85"/>
      <c r="AD359" s="85"/>
      <c r="AE359" s="97">
        <f t="shared" si="141"/>
        <v>144.70833333333331</v>
      </c>
      <c r="AF359" s="104">
        <f t="shared" si="139"/>
        <v>28.941666666666666</v>
      </c>
      <c r="AG359" s="80" t="str">
        <f t="shared" si="142"/>
        <v>Check!</v>
      </c>
      <c r="AH359" s="98">
        <v>42125</v>
      </c>
      <c r="AI359" s="224">
        <f t="shared" si="150"/>
        <v>42139</v>
      </c>
      <c r="AJ359" s="224">
        <v>42160</v>
      </c>
      <c r="AK359" s="163">
        <f t="shared" si="151"/>
        <v>30</v>
      </c>
      <c r="AL359" s="246">
        <v>42171</v>
      </c>
      <c r="AM359" s="163">
        <f t="shared" si="152"/>
        <v>120</v>
      </c>
      <c r="AN359" s="282"/>
      <c r="AO359" s="163">
        <f t="shared" si="149"/>
        <v>120</v>
      </c>
      <c r="AP359" s="224">
        <v>42194</v>
      </c>
      <c r="AQ359" s="224"/>
      <c r="AR359" s="224"/>
      <c r="AS359" s="224">
        <v>42319</v>
      </c>
      <c r="AT359" s="224">
        <v>42244</v>
      </c>
      <c r="AU359" s="224"/>
      <c r="AV359" s="224"/>
      <c r="AW359" s="224">
        <v>42374</v>
      </c>
      <c r="AX359" s="288">
        <v>42388</v>
      </c>
      <c r="AY359" s="102">
        <f t="shared" si="153"/>
        <v>249</v>
      </c>
    </row>
    <row r="360" spans="1:51" hidden="1" x14ac:dyDescent="0.25">
      <c r="A360" s="148">
        <v>10</v>
      </c>
      <c r="B360" s="82" t="s">
        <v>55</v>
      </c>
      <c r="C360" s="127" t="s">
        <v>603</v>
      </c>
      <c r="D360" s="127"/>
      <c r="E360" s="233">
        <v>6.5</v>
      </c>
      <c r="F360" s="127">
        <v>16</v>
      </c>
      <c r="G360" s="130"/>
      <c r="H360" s="131">
        <v>42339</v>
      </c>
      <c r="I360" s="132">
        <v>42060</v>
      </c>
      <c r="J360" s="89">
        <v>123477</v>
      </c>
      <c r="K360" s="367">
        <v>68743</v>
      </c>
      <c r="L360" s="134" t="s">
        <v>604</v>
      </c>
      <c r="M360" s="134"/>
      <c r="N360" s="134" t="s">
        <v>262</v>
      </c>
      <c r="O360" s="297"/>
      <c r="P360" s="453">
        <v>40</v>
      </c>
      <c r="Q360" s="453">
        <v>1296</v>
      </c>
      <c r="R360" s="454">
        <v>37.75</v>
      </c>
      <c r="S360" s="92">
        <v>116</v>
      </c>
      <c r="T360" s="93">
        <v>6</v>
      </c>
      <c r="U360" s="94">
        <f t="shared" si="136"/>
        <v>6.04</v>
      </c>
      <c r="V360" s="95" t="e">
        <f>IF((T360*#REF!/#REF!)&gt;#REF!,"too many rows!",T360*#REF!/#REF!)</f>
        <v>#REF!</v>
      </c>
      <c r="W360" s="96">
        <v>50</v>
      </c>
      <c r="X360" s="96">
        <v>50</v>
      </c>
      <c r="Y360" s="96">
        <v>5</v>
      </c>
      <c r="Z360" s="96">
        <v>1</v>
      </c>
      <c r="AA360" s="85">
        <f t="shared" si="143"/>
        <v>377.5</v>
      </c>
      <c r="AB360" s="85">
        <f t="shared" si="144"/>
        <v>75.5</v>
      </c>
      <c r="AC360" s="85"/>
      <c r="AD360" s="85"/>
      <c r="AE360" s="97">
        <f t="shared" si="141"/>
        <v>434.12499999999994</v>
      </c>
      <c r="AF360" s="104">
        <f t="shared" si="139"/>
        <v>86.824999999999989</v>
      </c>
      <c r="AG360" s="80" t="str">
        <f t="shared" si="142"/>
        <v>Check!</v>
      </c>
      <c r="AH360" s="98">
        <v>42125</v>
      </c>
      <c r="AI360" s="224">
        <f t="shared" si="150"/>
        <v>42139</v>
      </c>
      <c r="AJ360" s="224">
        <v>42160</v>
      </c>
      <c r="AK360" s="163">
        <f t="shared" si="151"/>
        <v>90</v>
      </c>
      <c r="AL360" s="246">
        <v>42171</v>
      </c>
      <c r="AM360" s="163">
        <f t="shared" si="152"/>
        <v>360</v>
      </c>
      <c r="AN360" s="282"/>
      <c r="AO360" s="163">
        <f t="shared" si="149"/>
        <v>360</v>
      </c>
      <c r="AP360" s="224">
        <v>42199</v>
      </c>
      <c r="AQ360" s="224"/>
      <c r="AR360" s="224"/>
      <c r="AS360" s="224">
        <v>42319</v>
      </c>
      <c r="AT360" s="224">
        <v>42254</v>
      </c>
      <c r="AU360" s="224"/>
      <c r="AV360" s="224"/>
      <c r="AW360" s="224">
        <v>42374</v>
      </c>
      <c r="AX360" s="288">
        <v>42388</v>
      </c>
      <c r="AY360" s="102">
        <f t="shared" si="153"/>
        <v>249</v>
      </c>
    </row>
    <row r="361" spans="1:51" hidden="1" x14ac:dyDescent="0.25">
      <c r="A361" s="148">
        <v>10</v>
      </c>
      <c r="B361" s="82" t="s">
        <v>55</v>
      </c>
      <c r="C361" s="82" t="s">
        <v>215</v>
      </c>
      <c r="D361" s="165"/>
      <c r="E361" s="233">
        <v>6</v>
      </c>
      <c r="F361" s="85">
        <v>16</v>
      </c>
      <c r="G361" s="86"/>
      <c r="H361" s="131">
        <v>42339</v>
      </c>
      <c r="I361" s="149">
        <v>42059</v>
      </c>
      <c r="J361" s="89">
        <v>132474</v>
      </c>
      <c r="K361" s="365">
        <v>68743</v>
      </c>
      <c r="L361" s="91" t="s">
        <v>216</v>
      </c>
      <c r="M361" s="91"/>
      <c r="N361" s="91" t="s">
        <v>217</v>
      </c>
      <c r="O361" s="296"/>
      <c r="P361" s="453">
        <v>40</v>
      </c>
      <c r="Q361" s="453">
        <v>1296</v>
      </c>
      <c r="R361" s="454">
        <v>37.75</v>
      </c>
      <c r="S361" s="92">
        <v>116</v>
      </c>
      <c r="T361" s="93">
        <v>6</v>
      </c>
      <c r="U361" s="94">
        <f t="shared" si="136"/>
        <v>6.04</v>
      </c>
      <c r="V361" s="95" t="e">
        <f>IF((T361*#REF!/#REF!)&gt;#REF!,"too many rows!",T361*#REF!/#REF!)</f>
        <v>#REF!</v>
      </c>
      <c r="W361" s="96">
        <v>50</v>
      </c>
      <c r="X361" s="96">
        <v>50</v>
      </c>
      <c r="Y361" s="96">
        <v>5</v>
      </c>
      <c r="Z361" s="96">
        <v>1</v>
      </c>
      <c r="AA361" s="85">
        <f t="shared" si="143"/>
        <v>377.5</v>
      </c>
      <c r="AB361" s="85">
        <f t="shared" si="144"/>
        <v>75.5</v>
      </c>
      <c r="AC361" s="85"/>
      <c r="AD361" s="85"/>
      <c r="AE361" s="97">
        <f t="shared" si="141"/>
        <v>434.12499999999994</v>
      </c>
      <c r="AF361" s="104">
        <f t="shared" si="139"/>
        <v>86.824999999999989</v>
      </c>
      <c r="AG361" s="80" t="str">
        <f t="shared" si="142"/>
        <v>Check!</v>
      </c>
      <c r="AH361" s="98">
        <v>42125</v>
      </c>
      <c r="AI361" s="224">
        <f t="shared" si="150"/>
        <v>42139</v>
      </c>
      <c r="AJ361" s="224">
        <v>42160</v>
      </c>
      <c r="AK361" s="163">
        <f t="shared" si="151"/>
        <v>90</v>
      </c>
      <c r="AL361" s="246">
        <v>42171</v>
      </c>
      <c r="AM361" s="163">
        <f t="shared" si="152"/>
        <v>360</v>
      </c>
      <c r="AN361" s="282"/>
      <c r="AO361" s="163">
        <f t="shared" si="149"/>
        <v>360</v>
      </c>
      <c r="AP361" s="224">
        <v>42195</v>
      </c>
      <c r="AQ361" s="224"/>
      <c r="AR361" s="224"/>
      <c r="AS361" s="224">
        <v>42319</v>
      </c>
      <c r="AT361" s="224">
        <v>42244</v>
      </c>
      <c r="AU361" s="224"/>
      <c r="AV361" s="224"/>
      <c r="AW361" s="224">
        <v>42374</v>
      </c>
      <c r="AX361" s="288">
        <v>42388</v>
      </c>
      <c r="AY361" s="102">
        <f t="shared" si="153"/>
        <v>249</v>
      </c>
    </row>
    <row r="362" spans="1:51" hidden="1" x14ac:dyDescent="0.25">
      <c r="A362" s="148">
        <v>10</v>
      </c>
      <c r="B362" s="82" t="s">
        <v>55</v>
      </c>
      <c r="C362" s="127" t="s">
        <v>196</v>
      </c>
      <c r="D362" s="127"/>
      <c r="E362" s="233">
        <v>5.5</v>
      </c>
      <c r="F362" s="127">
        <v>9</v>
      </c>
      <c r="G362" s="130"/>
      <c r="H362" s="131">
        <v>42339</v>
      </c>
      <c r="I362" s="132">
        <v>42060</v>
      </c>
      <c r="J362" s="89">
        <v>123473</v>
      </c>
      <c r="K362" s="367">
        <v>68871</v>
      </c>
      <c r="L362" s="134" t="s">
        <v>197</v>
      </c>
      <c r="M362" s="134"/>
      <c r="N362" s="134" t="s">
        <v>198</v>
      </c>
      <c r="O362" s="297"/>
      <c r="P362" s="453">
        <v>40</v>
      </c>
      <c r="Q362" s="453">
        <v>1296</v>
      </c>
      <c r="R362" s="454">
        <v>37.75</v>
      </c>
      <c r="S362" s="92">
        <v>116</v>
      </c>
      <c r="T362" s="93">
        <v>8</v>
      </c>
      <c r="U362" s="94">
        <f t="shared" si="136"/>
        <v>4.53</v>
      </c>
      <c r="V362" s="95" t="e">
        <f>IF((T362*#REF!/#REF!)&gt;#REF!,"too many rows!",T362*#REF!/#REF!)</f>
        <v>#REF!</v>
      </c>
      <c r="W362" s="96">
        <v>50</v>
      </c>
      <c r="X362" s="96">
        <v>50</v>
      </c>
      <c r="Y362" s="96">
        <v>5</v>
      </c>
      <c r="Z362" s="96">
        <v>1</v>
      </c>
      <c r="AA362" s="85">
        <f t="shared" si="143"/>
        <v>503.33333333333331</v>
      </c>
      <c r="AB362" s="85">
        <f t="shared" si="144"/>
        <v>100.66666666666667</v>
      </c>
      <c r="AC362" s="85"/>
      <c r="AD362" s="85"/>
      <c r="AE362" s="97">
        <f t="shared" si="141"/>
        <v>578.83333333333326</v>
      </c>
      <c r="AF362" s="104">
        <f t="shared" si="139"/>
        <v>115.76666666666667</v>
      </c>
      <c r="AG362" s="80" t="str">
        <f t="shared" si="142"/>
        <v>Check!</v>
      </c>
      <c r="AH362" s="98">
        <v>42125</v>
      </c>
      <c r="AI362" s="224">
        <f t="shared" si="150"/>
        <v>42139</v>
      </c>
      <c r="AJ362" s="224">
        <v>42160</v>
      </c>
      <c r="AK362" s="163">
        <f t="shared" si="151"/>
        <v>120</v>
      </c>
      <c r="AL362" s="246">
        <v>42171</v>
      </c>
      <c r="AM362" s="163">
        <f>480-137</f>
        <v>343</v>
      </c>
      <c r="AN362" s="282"/>
      <c r="AO362" s="163">
        <f t="shared" si="149"/>
        <v>343</v>
      </c>
      <c r="AP362" s="224">
        <v>42189</v>
      </c>
      <c r="AQ362" s="224"/>
      <c r="AR362" s="224"/>
      <c r="AS362" s="224">
        <v>42319</v>
      </c>
      <c r="AT362" s="224">
        <v>42235</v>
      </c>
      <c r="AU362" s="224"/>
      <c r="AV362" s="224"/>
      <c r="AW362" s="224">
        <v>42374</v>
      </c>
      <c r="AX362" s="288">
        <v>42388</v>
      </c>
      <c r="AY362" s="102">
        <f t="shared" si="153"/>
        <v>249</v>
      </c>
    </row>
    <row r="363" spans="1:51" hidden="1" x14ac:dyDescent="0.25">
      <c r="A363" s="70">
        <v>10</v>
      </c>
      <c r="B363" s="70" t="s">
        <v>55</v>
      </c>
      <c r="C363" s="124" t="s">
        <v>720</v>
      </c>
      <c r="D363" s="225"/>
      <c r="E363" s="239">
        <v>1.2</v>
      </c>
      <c r="F363" s="124">
        <v>6</v>
      </c>
      <c r="G363" s="51"/>
      <c r="H363" s="247">
        <v>42444</v>
      </c>
      <c r="I363" s="258">
        <v>42194</v>
      </c>
      <c r="J363" s="157">
        <v>125154</v>
      </c>
      <c r="K363" s="357">
        <v>71105</v>
      </c>
      <c r="L363" s="140" t="s">
        <v>622</v>
      </c>
      <c r="M363" s="140"/>
      <c r="N363" s="140" t="s">
        <v>602</v>
      </c>
      <c r="O363" s="299"/>
      <c r="P363" s="419">
        <v>40</v>
      </c>
      <c r="Q363" s="419">
        <v>1296</v>
      </c>
      <c r="R363" s="420">
        <v>37.75</v>
      </c>
      <c r="S363" s="159">
        <v>121</v>
      </c>
      <c r="T363" s="107">
        <v>3</v>
      </c>
      <c r="U363" s="60">
        <f t="shared" si="136"/>
        <v>1.1325000000000001</v>
      </c>
      <c r="V363" s="61" t="e">
        <f>IF((T363*#REF!/#REF!)&gt;#REF!,"too many rows!",T363*#REF!/#REF!)</f>
        <v>#REF!</v>
      </c>
      <c r="W363" s="47">
        <v>50</v>
      </c>
      <c r="X363" s="47">
        <v>50</v>
      </c>
      <c r="Y363" s="47">
        <v>5</v>
      </c>
      <c r="Z363" s="47">
        <v>1</v>
      </c>
      <c r="AA363" s="50">
        <f t="shared" si="143"/>
        <v>188.75</v>
      </c>
      <c r="AB363" s="50">
        <f t="shared" si="144"/>
        <v>37.75</v>
      </c>
      <c r="AC363" s="50"/>
      <c r="AD363" s="50"/>
      <c r="AE363" s="79">
        <f t="shared" si="141"/>
        <v>217.06249999999997</v>
      </c>
      <c r="AF363" s="50">
        <f t="shared" si="139"/>
        <v>43.412499999999994</v>
      </c>
      <c r="AG363" s="80" t="str">
        <f t="shared" si="142"/>
        <v>Check!</v>
      </c>
      <c r="AH363" s="121">
        <v>42262</v>
      </c>
      <c r="AI363" s="231">
        <v>42278</v>
      </c>
      <c r="AJ363" s="231">
        <v>42297</v>
      </c>
      <c r="AK363" s="129">
        <f>T363*15</f>
        <v>45</v>
      </c>
      <c r="AL363" s="231">
        <v>42305</v>
      </c>
      <c r="AM363" s="243">
        <v>60</v>
      </c>
      <c r="AN363" s="281"/>
      <c r="AO363" s="243">
        <f t="shared" si="149"/>
        <v>60</v>
      </c>
      <c r="AP363" s="231">
        <v>42333</v>
      </c>
      <c r="AQ363" s="455"/>
      <c r="AR363" s="455"/>
      <c r="AS363" s="231">
        <v>42419</v>
      </c>
      <c r="AT363" s="231">
        <v>42381</v>
      </c>
      <c r="AU363" s="455"/>
      <c r="AV363" s="455"/>
      <c r="AW363" s="231">
        <v>42464</v>
      </c>
      <c r="AX363" s="231">
        <v>42517</v>
      </c>
      <c r="AY363" s="68">
        <f t="shared" si="153"/>
        <v>202</v>
      </c>
    </row>
    <row r="364" spans="1:51" hidden="1" x14ac:dyDescent="0.25">
      <c r="A364" s="70">
        <v>10</v>
      </c>
      <c r="B364" s="70" t="s">
        <v>55</v>
      </c>
      <c r="C364" s="124" t="s">
        <v>405</v>
      </c>
      <c r="D364" s="225"/>
      <c r="E364" s="239">
        <v>7.5</v>
      </c>
      <c r="F364" s="124">
        <v>10</v>
      </c>
      <c r="G364" s="51"/>
      <c r="H364" s="247">
        <v>42444</v>
      </c>
      <c r="I364" s="258">
        <v>42194</v>
      </c>
      <c r="J364" s="157">
        <v>125158</v>
      </c>
      <c r="K364" s="357">
        <v>70861</v>
      </c>
      <c r="L364" s="140" t="s">
        <v>406</v>
      </c>
      <c r="M364" s="140"/>
      <c r="N364" s="140" t="s">
        <v>214</v>
      </c>
      <c r="O364" s="299"/>
      <c r="P364" s="419">
        <v>40</v>
      </c>
      <c r="Q364" s="419">
        <v>1296</v>
      </c>
      <c r="R364" s="420">
        <v>37.75</v>
      </c>
      <c r="S364" s="159">
        <v>121</v>
      </c>
      <c r="T364" s="107">
        <v>11</v>
      </c>
      <c r="U364" s="60">
        <f t="shared" ref="U364:U376" si="154">F364*AA364/1000</f>
        <v>6.9208333333333325</v>
      </c>
      <c r="V364" s="61" t="e">
        <f>IF((T364*#REF!/#REF!)&gt;#REF!,"too many rows!",T364*#REF!/#REF!)</f>
        <v>#REF!</v>
      </c>
      <c r="W364" s="47">
        <v>50</v>
      </c>
      <c r="X364" s="47">
        <v>50</v>
      </c>
      <c r="Y364" s="47">
        <v>5</v>
      </c>
      <c r="Z364" s="47">
        <v>1</v>
      </c>
      <c r="AA364" s="50">
        <f t="shared" ref="AA364:AA376" si="155">(37.75*100)/W364*Y364/($Z364+$Y364)*$T364</f>
        <v>692.08333333333326</v>
      </c>
      <c r="AB364" s="50">
        <f t="shared" ref="AB364:AB376" si="156">(37.75*100)/X364*Z364/($Z364+$Y364)*$T364</f>
        <v>138.41666666666669</v>
      </c>
      <c r="AC364" s="50"/>
      <c r="AD364" s="50"/>
      <c r="AE364" s="79">
        <f t="shared" ref="AE364:AE376" si="157">IF(G364=0,AA364*1.15,IF(OR(G364=50%,G364=100%),AA364*1.15/G364,"check MS"))</f>
        <v>795.89583333333314</v>
      </c>
      <c r="AF364" s="50">
        <f t="shared" ref="AF364:AF376" si="158">AB364*1.15</f>
        <v>159.17916666666667</v>
      </c>
      <c r="AG364" s="80" t="str">
        <f t="shared" si="142"/>
        <v>Check!</v>
      </c>
      <c r="AH364" s="121">
        <v>42262</v>
      </c>
      <c r="AI364" s="231">
        <v>42278</v>
      </c>
      <c r="AJ364" s="231">
        <v>42297</v>
      </c>
      <c r="AK364" s="129">
        <f t="shared" ref="AK364:AK372" si="159">T364*15</f>
        <v>165</v>
      </c>
      <c r="AL364" s="231">
        <v>42305</v>
      </c>
      <c r="AM364" s="129">
        <v>660</v>
      </c>
      <c r="AN364" s="281"/>
      <c r="AO364" s="129">
        <f t="shared" si="149"/>
        <v>660</v>
      </c>
      <c r="AP364" s="231">
        <v>42333</v>
      </c>
      <c r="AQ364" s="455"/>
      <c r="AR364" s="455"/>
      <c r="AS364" s="231">
        <v>42419</v>
      </c>
      <c r="AT364" s="231">
        <v>42381</v>
      </c>
      <c r="AU364" s="455"/>
      <c r="AV364" s="455"/>
      <c r="AW364" s="231">
        <v>42481</v>
      </c>
      <c r="AX364" s="231">
        <v>42517</v>
      </c>
      <c r="AY364" s="68">
        <f t="shared" si="153"/>
        <v>219</v>
      </c>
    </row>
    <row r="365" spans="1:51" hidden="1" x14ac:dyDescent="0.25">
      <c r="A365" s="70">
        <v>10</v>
      </c>
      <c r="B365" s="70" t="s">
        <v>55</v>
      </c>
      <c r="C365" s="124" t="s">
        <v>721</v>
      </c>
      <c r="D365" s="225"/>
      <c r="E365" s="239">
        <v>5.3</v>
      </c>
      <c r="F365" s="124">
        <v>12</v>
      </c>
      <c r="G365" s="51"/>
      <c r="H365" s="247">
        <v>42444</v>
      </c>
      <c r="I365" s="258">
        <v>42195</v>
      </c>
      <c r="J365" s="157">
        <v>125176</v>
      </c>
      <c r="K365" s="357">
        <v>70861</v>
      </c>
      <c r="L365" s="140" t="s">
        <v>319</v>
      </c>
      <c r="M365" s="140"/>
      <c r="N365" s="140" t="s">
        <v>654</v>
      </c>
      <c r="O365" s="299"/>
      <c r="P365" s="419">
        <v>40</v>
      </c>
      <c r="Q365" s="419">
        <v>1296</v>
      </c>
      <c r="R365" s="420">
        <v>37.75</v>
      </c>
      <c r="S365" s="159">
        <v>121</v>
      </c>
      <c r="T365" s="107">
        <v>7</v>
      </c>
      <c r="U365" s="60">
        <f t="shared" si="154"/>
        <v>5.2850000000000001</v>
      </c>
      <c r="V365" s="61" t="e">
        <f>IF((T365*#REF!/#REF!)&gt;#REF!,"too many rows!",T365*#REF!/#REF!)</f>
        <v>#REF!</v>
      </c>
      <c r="W365" s="47">
        <v>50</v>
      </c>
      <c r="X365" s="47">
        <v>50</v>
      </c>
      <c r="Y365" s="47">
        <v>5</v>
      </c>
      <c r="Z365" s="47">
        <v>1</v>
      </c>
      <c r="AA365" s="50">
        <f t="shared" si="155"/>
        <v>440.41666666666663</v>
      </c>
      <c r="AB365" s="50">
        <f t="shared" si="156"/>
        <v>88.083333333333343</v>
      </c>
      <c r="AC365" s="50"/>
      <c r="AD365" s="50"/>
      <c r="AE365" s="79">
        <f t="shared" si="157"/>
        <v>506.47916666666657</v>
      </c>
      <c r="AF365" s="50">
        <f t="shared" si="158"/>
        <v>101.29583333333333</v>
      </c>
      <c r="AG365" s="80" t="str">
        <f t="shared" si="142"/>
        <v>Check!</v>
      </c>
      <c r="AH365" s="121">
        <v>42262</v>
      </c>
      <c r="AI365" s="231">
        <v>42278</v>
      </c>
      <c r="AJ365" s="231">
        <v>42297</v>
      </c>
      <c r="AK365" s="129">
        <f t="shared" si="159"/>
        <v>105</v>
      </c>
      <c r="AL365" s="231">
        <v>42305</v>
      </c>
      <c r="AM365" s="129">
        <v>420</v>
      </c>
      <c r="AN365" s="281">
        <v>1</v>
      </c>
      <c r="AO365" s="129">
        <f t="shared" si="149"/>
        <v>419</v>
      </c>
      <c r="AP365" s="231">
        <v>42333</v>
      </c>
      <c r="AQ365" s="455"/>
      <c r="AR365" s="455"/>
      <c r="AS365" s="231">
        <v>42419</v>
      </c>
      <c r="AT365" s="245">
        <v>42385</v>
      </c>
      <c r="AU365" s="245"/>
      <c r="AV365" s="245"/>
      <c r="AW365" s="231">
        <v>42481</v>
      </c>
      <c r="AX365" s="231">
        <v>42517</v>
      </c>
      <c r="AY365" s="68">
        <f t="shared" si="153"/>
        <v>219</v>
      </c>
    </row>
    <row r="366" spans="1:51" hidden="1" x14ac:dyDescent="0.25">
      <c r="A366" s="70">
        <v>10</v>
      </c>
      <c r="B366" s="70" t="s">
        <v>55</v>
      </c>
      <c r="C366" s="124" t="s">
        <v>722</v>
      </c>
      <c r="D366" s="225"/>
      <c r="E366" s="239">
        <v>0.5</v>
      </c>
      <c r="F366" s="124">
        <v>8</v>
      </c>
      <c r="G366" s="51"/>
      <c r="H366" s="247">
        <v>42444</v>
      </c>
      <c r="I366" s="258">
        <v>42194</v>
      </c>
      <c r="J366" s="157">
        <v>125170</v>
      </c>
      <c r="K366" s="357">
        <v>71105</v>
      </c>
      <c r="L366" s="140" t="s">
        <v>729</v>
      </c>
      <c r="M366" s="140"/>
      <c r="N366" s="140" t="s">
        <v>651</v>
      </c>
      <c r="O366" s="299"/>
      <c r="P366" s="419">
        <v>40</v>
      </c>
      <c r="Q366" s="419">
        <v>1296</v>
      </c>
      <c r="R366" s="420">
        <v>37.75</v>
      </c>
      <c r="S366" s="159">
        <v>121</v>
      </c>
      <c r="T366" s="107">
        <v>1</v>
      </c>
      <c r="U366" s="60">
        <f t="shared" si="154"/>
        <v>0.5033333333333333</v>
      </c>
      <c r="V366" s="61" t="e">
        <f>IF((T366*#REF!/#REF!)&gt;#REF!,"too many rows!",T366*#REF!/#REF!)</f>
        <v>#REF!</v>
      </c>
      <c r="W366" s="47">
        <v>50</v>
      </c>
      <c r="X366" s="47">
        <v>50</v>
      </c>
      <c r="Y366" s="47">
        <v>5</v>
      </c>
      <c r="Z366" s="47">
        <v>1</v>
      </c>
      <c r="AA366" s="50">
        <f t="shared" si="155"/>
        <v>62.916666666666664</v>
      </c>
      <c r="AB366" s="50">
        <f t="shared" si="156"/>
        <v>12.583333333333334</v>
      </c>
      <c r="AC366" s="50"/>
      <c r="AD366" s="50"/>
      <c r="AE366" s="79">
        <f t="shared" si="157"/>
        <v>72.354166666666657</v>
      </c>
      <c r="AF366" s="50">
        <f t="shared" si="158"/>
        <v>14.470833333333333</v>
      </c>
      <c r="AG366" s="80" t="str">
        <f t="shared" si="142"/>
        <v>Check!</v>
      </c>
      <c r="AH366" s="121">
        <v>42262</v>
      </c>
      <c r="AI366" s="231">
        <v>42278</v>
      </c>
      <c r="AJ366" s="231">
        <v>42297</v>
      </c>
      <c r="AK366" s="129">
        <f t="shared" si="159"/>
        <v>15</v>
      </c>
      <c r="AL366" s="231">
        <v>42305</v>
      </c>
      <c r="AM366" s="129">
        <v>60</v>
      </c>
      <c r="AN366" s="281"/>
      <c r="AO366" s="129">
        <f t="shared" si="149"/>
        <v>60</v>
      </c>
      <c r="AP366" s="231">
        <v>42333</v>
      </c>
      <c r="AQ366" s="455"/>
      <c r="AR366" s="455"/>
      <c r="AS366" s="231">
        <v>42419</v>
      </c>
      <c r="AT366" s="245">
        <v>42385</v>
      </c>
      <c r="AU366" s="245"/>
      <c r="AV366" s="245"/>
      <c r="AW366" s="231">
        <v>42475</v>
      </c>
      <c r="AX366" s="231">
        <v>42517</v>
      </c>
      <c r="AY366" s="68">
        <f t="shared" si="153"/>
        <v>213</v>
      </c>
    </row>
    <row r="367" spans="1:51" hidden="1" x14ac:dyDescent="0.25">
      <c r="A367" s="70">
        <v>10</v>
      </c>
      <c r="B367" s="70" t="s">
        <v>55</v>
      </c>
      <c r="C367" s="124" t="s">
        <v>723</v>
      </c>
      <c r="D367" s="225"/>
      <c r="E367" s="239">
        <v>0.5</v>
      </c>
      <c r="F367" s="124">
        <v>8</v>
      </c>
      <c r="G367" s="51"/>
      <c r="H367" s="247">
        <v>42444</v>
      </c>
      <c r="I367" s="258">
        <v>42194</v>
      </c>
      <c r="J367" s="157">
        <v>125171</v>
      </c>
      <c r="K367" s="357">
        <v>71105</v>
      </c>
      <c r="L367" s="140" t="s">
        <v>652</v>
      </c>
      <c r="M367" s="140"/>
      <c r="N367" s="140" t="s">
        <v>730</v>
      </c>
      <c r="O367" s="299"/>
      <c r="P367" s="419">
        <v>40</v>
      </c>
      <c r="Q367" s="419">
        <v>1296</v>
      </c>
      <c r="R367" s="420">
        <v>37.75</v>
      </c>
      <c r="S367" s="159">
        <v>121</v>
      </c>
      <c r="T367" s="107">
        <v>1</v>
      </c>
      <c r="U367" s="60">
        <f t="shared" si="154"/>
        <v>0.5033333333333333</v>
      </c>
      <c r="V367" s="61" t="e">
        <f>IF((T367*#REF!/#REF!)&gt;#REF!,"too many rows!",T367*#REF!/#REF!)</f>
        <v>#REF!</v>
      </c>
      <c r="W367" s="47">
        <v>50</v>
      </c>
      <c r="X367" s="47">
        <v>50</v>
      </c>
      <c r="Y367" s="47">
        <v>5</v>
      </c>
      <c r="Z367" s="47">
        <v>1</v>
      </c>
      <c r="AA367" s="50">
        <f t="shared" si="155"/>
        <v>62.916666666666664</v>
      </c>
      <c r="AB367" s="50">
        <f t="shared" si="156"/>
        <v>12.583333333333334</v>
      </c>
      <c r="AC367" s="50"/>
      <c r="AD367" s="50"/>
      <c r="AE367" s="79">
        <f t="shared" si="157"/>
        <v>72.354166666666657</v>
      </c>
      <c r="AF367" s="50">
        <f t="shared" si="158"/>
        <v>14.470833333333333</v>
      </c>
      <c r="AG367" s="80" t="str">
        <f t="shared" si="142"/>
        <v>Check!</v>
      </c>
      <c r="AH367" s="121">
        <v>42262</v>
      </c>
      <c r="AI367" s="231">
        <v>42278</v>
      </c>
      <c r="AJ367" s="231">
        <v>42297</v>
      </c>
      <c r="AK367" s="129">
        <f t="shared" si="159"/>
        <v>15</v>
      </c>
      <c r="AL367" s="231">
        <v>42305</v>
      </c>
      <c r="AM367" s="129">
        <v>60</v>
      </c>
      <c r="AN367" s="281"/>
      <c r="AO367" s="129">
        <f t="shared" si="149"/>
        <v>60</v>
      </c>
      <c r="AP367" s="231">
        <v>42333</v>
      </c>
      <c r="AQ367" s="455"/>
      <c r="AR367" s="455"/>
      <c r="AS367" s="231">
        <v>42419</v>
      </c>
      <c r="AT367" s="245">
        <v>42385</v>
      </c>
      <c r="AU367" s="245"/>
      <c r="AV367" s="245"/>
      <c r="AW367" s="231">
        <v>42479</v>
      </c>
      <c r="AX367" s="231">
        <v>42517</v>
      </c>
      <c r="AY367" s="68">
        <f t="shared" si="153"/>
        <v>217</v>
      </c>
    </row>
    <row r="368" spans="1:51" hidden="1" x14ac:dyDescent="0.25">
      <c r="A368" s="70">
        <v>10</v>
      </c>
      <c r="B368" s="70" t="s">
        <v>55</v>
      </c>
      <c r="C368" s="124" t="s">
        <v>724</v>
      </c>
      <c r="D368" s="225"/>
      <c r="E368" s="239">
        <v>0.5</v>
      </c>
      <c r="F368" s="124">
        <v>8</v>
      </c>
      <c r="G368" s="51"/>
      <c r="H368" s="247">
        <v>42444</v>
      </c>
      <c r="I368" s="258">
        <v>42194</v>
      </c>
      <c r="J368" s="157">
        <v>125172</v>
      </c>
      <c r="K368" s="357">
        <v>71105</v>
      </c>
      <c r="L368" s="140" t="s">
        <v>731</v>
      </c>
      <c r="M368" s="140"/>
      <c r="N368" s="140" t="s">
        <v>651</v>
      </c>
      <c r="O368" s="299"/>
      <c r="P368" s="419">
        <v>40</v>
      </c>
      <c r="Q368" s="419">
        <v>1296</v>
      </c>
      <c r="R368" s="420">
        <v>37.75</v>
      </c>
      <c r="S368" s="159">
        <v>121</v>
      </c>
      <c r="T368" s="107">
        <v>1</v>
      </c>
      <c r="U368" s="60">
        <f t="shared" si="154"/>
        <v>0.5033333333333333</v>
      </c>
      <c r="V368" s="61" t="e">
        <f>IF((T368*#REF!/#REF!)&gt;#REF!,"too many rows!",T368*#REF!/#REF!)</f>
        <v>#REF!</v>
      </c>
      <c r="W368" s="47">
        <v>50</v>
      </c>
      <c r="X368" s="47">
        <v>50</v>
      </c>
      <c r="Y368" s="47">
        <v>5</v>
      </c>
      <c r="Z368" s="47">
        <v>1</v>
      </c>
      <c r="AA368" s="50">
        <f t="shared" si="155"/>
        <v>62.916666666666664</v>
      </c>
      <c r="AB368" s="50">
        <f t="shared" si="156"/>
        <v>12.583333333333334</v>
      </c>
      <c r="AC368" s="50"/>
      <c r="AD368" s="50"/>
      <c r="AE368" s="79">
        <f t="shared" si="157"/>
        <v>72.354166666666657</v>
      </c>
      <c r="AF368" s="50">
        <f t="shared" si="158"/>
        <v>14.470833333333333</v>
      </c>
      <c r="AG368" s="80" t="str">
        <f t="shared" si="142"/>
        <v>Check!</v>
      </c>
      <c r="AH368" s="121">
        <v>42262</v>
      </c>
      <c r="AI368" s="231">
        <v>42278</v>
      </c>
      <c r="AJ368" s="231">
        <v>42297</v>
      </c>
      <c r="AK368" s="129">
        <f t="shared" si="159"/>
        <v>15</v>
      </c>
      <c r="AL368" s="231">
        <v>42305</v>
      </c>
      <c r="AM368" s="243">
        <v>34</v>
      </c>
      <c r="AN368" s="281"/>
      <c r="AO368" s="243">
        <f t="shared" si="149"/>
        <v>34</v>
      </c>
      <c r="AP368" s="231">
        <v>42333</v>
      </c>
      <c r="AQ368" s="455"/>
      <c r="AR368" s="455"/>
      <c r="AS368" s="231">
        <v>42419</v>
      </c>
      <c r="AT368" s="245">
        <v>42385</v>
      </c>
      <c r="AU368" s="245"/>
      <c r="AV368" s="245"/>
      <c r="AW368" s="231">
        <v>42461</v>
      </c>
      <c r="AX368" s="231">
        <v>42517</v>
      </c>
      <c r="AY368" s="68">
        <f t="shared" si="153"/>
        <v>199</v>
      </c>
    </row>
    <row r="369" spans="1:51" hidden="1" x14ac:dyDescent="0.25">
      <c r="A369" s="70">
        <v>10</v>
      </c>
      <c r="B369" s="70" t="s">
        <v>55</v>
      </c>
      <c r="C369" s="124" t="s">
        <v>725</v>
      </c>
      <c r="D369" s="225"/>
      <c r="E369" s="239">
        <v>0.5</v>
      </c>
      <c r="F369" s="124">
        <v>8</v>
      </c>
      <c r="G369" s="51"/>
      <c r="H369" s="247">
        <v>42444</v>
      </c>
      <c r="I369" s="258">
        <v>42194</v>
      </c>
      <c r="J369" s="157">
        <v>125173</v>
      </c>
      <c r="K369" s="357">
        <v>71105</v>
      </c>
      <c r="L369" s="140" t="s">
        <v>732</v>
      </c>
      <c r="M369" s="140"/>
      <c r="N369" s="140" t="s">
        <v>319</v>
      </c>
      <c r="O369" s="299"/>
      <c r="P369" s="419">
        <v>40</v>
      </c>
      <c r="Q369" s="419">
        <v>1296</v>
      </c>
      <c r="R369" s="420">
        <v>37.75</v>
      </c>
      <c r="S369" s="159">
        <v>121</v>
      </c>
      <c r="T369" s="107">
        <v>1</v>
      </c>
      <c r="U369" s="60">
        <f t="shared" si="154"/>
        <v>0.5033333333333333</v>
      </c>
      <c r="V369" s="61" t="e">
        <f>IF((T369*#REF!/#REF!)&gt;#REF!,"too many rows!",T369*#REF!/#REF!)</f>
        <v>#REF!</v>
      </c>
      <c r="W369" s="47">
        <v>50</v>
      </c>
      <c r="X369" s="47">
        <v>50</v>
      </c>
      <c r="Y369" s="47">
        <v>5</v>
      </c>
      <c r="Z369" s="47">
        <v>1</v>
      </c>
      <c r="AA369" s="50">
        <f t="shared" si="155"/>
        <v>62.916666666666664</v>
      </c>
      <c r="AB369" s="50">
        <f t="shared" si="156"/>
        <v>12.583333333333334</v>
      </c>
      <c r="AC369" s="50"/>
      <c r="AD369" s="50"/>
      <c r="AE369" s="79">
        <f t="shared" si="157"/>
        <v>72.354166666666657</v>
      </c>
      <c r="AF369" s="50">
        <f t="shared" si="158"/>
        <v>14.470833333333333</v>
      </c>
      <c r="AG369" s="80" t="str">
        <f t="shared" si="142"/>
        <v>Check!</v>
      </c>
      <c r="AH369" s="121">
        <v>42262</v>
      </c>
      <c r="AI369" s="231">
        <v>42278</v>
      </c>
      <c r="AJ369" s="231">
        <v>42297</v>
      </c>
      <c r="AK369" s="129">
        <f t="shared" si="159"/>
        <v>15</v>
      </c>
      <c r="AL369" s="231">
        <v>42305</v>
      </c>
      <c r="AM369" s="129">
        <v>60</v>
      </c>
      <c r="AN369" s="281"/>
      <c r="AO369" s="129">
        <f t="shared" si="149"/>
        <v>60</v>
      </c>
      <c r="AP369" s="231">
        <v>42333</v>
      </c>
      <c r="AQ369" s="455"/>
      <c r="AR369" s="455"/>
      <c r="AS369" s="231">
        <v>42419</v>
      </c>
      <c r="AT369" s="231">
        <v>42381</v>
      </c>
      <c r="AU369" s="455"/>
      <c r="AV369" s="455"/>
      <c r="AW369" s="231">
        <v>42479</v>
      </c>
      <c r="AX369" s="231">
        <v>42517</v>
      </c>
      <c r="AY369" s="68">
        <f t="shared" si="153"/>
        <v>217</v>
      </c>
    </row>
    <row r="370" spans="1:51" hidden="1" x14ac:dyDescent="0.25">
      <c r="A370" s="70">
        <v>10</v>
      </c>
      <c r="B370" s="70" t="s">
        <v>55</v>
      </c>
      <c r="C370" s="124" t="s">
        <v>726</v>
      </c>
      <c r="D370" s="225"/>
      <c r="E370" s="239">
        <v>0.5</v>
      </c>
      <c r="F370" s="124">
        <v>8</v>
      </c>
      <c r="G370" s="51"/>
      <c r="H370" s="247">
        <v>42444</v>
      </c>
      <c r="I370" s="258">
        <v>42194</v>
      </c>
      <c r="J370" s="157">
        <v>125174</v>
      </c>
      <c r="K370" s="357">
        <v>71105</v>
      </c>
      <c r="L370" s="140" t="s">
        <v>733</v>
      </c>
      <c r="M370" s="140"/>
      <c r="N370" s="140" t="s">
        <v>506</v>
      </c>
      <c r="O370" s="299"/>
      <c r="P370" s="419">
        <v>40</v>
      </c>
      <c r="Q370" s="419">
        <v>1296</v>
      </c>
      <c r="R370" s="420">
        <v>37.75</v>
      </c>
      <c r="S370" s="159">
        <v>121</v>
      </c>
      <c r="T370" s="107">
        <v>1</v>
      </c>
      <c r="U370" s="60">
        <f t="shared" si="154"/>
        <v>0.5033333333333333</v>
      </c>
      <c r="V370" s="61" t="e">
        <f>IF((T370*#REF!/#REF!)&gt;#REF!,"too many rows!",T370*#REF!/#REF!)</f>
        <v>#REF!</v>
      </c>
      <c r="W370" s="47">
        <v>50</v>
      </c>
      <c r="X370" s="47">
        <v>50</v>
      </c>
      <c r="Y370" s="47">
        <v>5</v>
      </c>
      <c r="Z370" s="47">
        <v>1</v>
      </c>
      <c r="AA370" s="50">
        <f t="shared" si="155"/>
        <v>62.916666666666664</v>
      </c>
      <c r="AB370" s="50">
        <f t="shared" si="156"/>
        <v>12.583333333333334</v>
      </c>
      <c r="AC370" s="50"/>
      <c r="AD370" s="50"/>
      <c r="AE370" s="79">
        <f t="shared" si="157"/>
        <v>72.354166666666657</v>
      </c>
      <c r="AF370" s="50">
        <f t="shared" si="158"/>
        <v>14.470833333333333</v>
      </c>
      <c r="AG370" s="80" t="str">
        <f t="shared" si="142"/>
        <v>Check!</v>
      </c>
      <c r="AH370" s="121">
        <v>42262</v>
      </c>
      <c r="AI370" s="231">
        <v>42278</v>
      </c>
      <c r="AJ370" s="231">
        <v>42297</v>
      </c>
      <c r="AK370" s="129">
        <f t="shared" si="159"/>
        <v>15</v>
      </c>
      <c r="AL370" s="231">
        <v>42305</v>
      </c>
      <c r="AM370" s="129">
        <v>60</v>
      </c>
      <c r="AN370" s="281"/>
      <c r="AO370" s="129">
        <f t="shared" si="149"/>
        <v>60</v>
      </c>
      <c r="AP370" s="231">
        <v>42333</v>
      </c>
      <c r="AQ370" s="455"/>
      <c r="AR370" s="455"/>
      <c r="AS370" s="231">
        <v>42419</v>
      </c>
      <c r="AT370" s="245">
        <v>42385</v>
      </c>
      <c r="AU370" s="245"/>
      <c r="AV370" s="245"/>
      <c r="AW370" s="231">
        <v>42479</v>
      </c>
      <c r="AX370" s="231">
        <v>42517</v>
      </c>
      <c r="AY370" s="68">
        <f t="shared" si="153"/>
        <v>217</v>
      </c>
    </row>
    <row r="371" spans="1:51" hidden="1" x14ac:dyDescent="0.25">
      <c r="A371" s="70">
        <v>10</v>
      </c>
      <c r="B371" s="70" t="s">
        <v>55</v>
      </c>
      <c r="C371" s="124" t="s">
        <v>727</v>
      </c>
      <c r="D371" s="225"/>
      <c r="E371" s="239">
        <v>13</v>
      </c>
      <c r="F371" s="124">
        <v>16</v>
      </c>
      <c r="G371" s="51"/>
      <c r="H371" s="247">
        <v>42444</v>
      </c>
      <c r="I371" s="258">
        <v>42194</v>
      </c>
      <c r="J371" s="157">
        <v>125168</v>
      </c>
      <c r="K371" s="357">
        <v>70861</v>
      </c>
      <c r="L371" s="140" t="s">
        <v>734</v>
      </c>
      <c r="M371" s="140"/>
      <c r="N371" s="140" t="s">
        <v>99</v>
      </c>
      <c r="O371" s="299"/>
      <c r="P371" s="419">
        <v>40</v>
      </c>
      <c r="Q371" s="419">
        <v>1296</v>
      </c>
      <c r="R371" s="420">
        <v>37.75</v>
      </c>
      <c r="S371" s="159">
        <v>121</v>
      </c>
      <c r="T371" s="107">
        <v>12</v>
      </c>
      <c r="U371" s="60">
        <f t="shared" si="154"/>
        <v>12.08</v>
      </c>
      <c r="V371" s="61" t="e">
        <f>IF((T371*#REF!/#REF!)&gt;#REF!,"too many rows!",T371*#REF!/#REF!)</f>
        <v>#REF!</v>
      </c>
      <c r="W371" s="47">
        <v>50</v>
      </c>
      <c r="X371" s="47">
        <v>50</v>
      </c>
      <c r="Y371" s="47">
        <v>5</v>
      </c>
      <c r="Z371" s="47">
        <v>1</v>
      </c>
      <c r="AA371" s="50">
        <f t="shared" si="155"/>
        <v>755</v>
      </c>
      <c r="AB371" s="50">
        <f t="shared" si="156"/>
        <v>151</v>
      </c>
      <c r="AC371" s="50"/>
      <c r="AD371" s="50"/>
      <c r="AE371" s="79">
        <f t="shared" si="157"/>
        <v>868.24999999999989</v>
      </c>
      <c r="AF371" s="50">
        <f t="shared" si="158"/>
        <v>173.64999999999998</v>
      </c>
      <c r="AG371" s="80" t="str">
        <f t="shared" si="142"/>
        <v>Check!</v>
      </c>
      <c r="AH371" s="121">
        <v>42262</v>
      </c>
      <c r="AI371" s="231">
        <v>42278</v>
      </c>
      <c r="AJ371" s="231">
        <v>42297</v>
      </c>
      <c r="AK371" s="129">
        <f t="shared" si="159"/>
        <v>180</v>
      </c>
      <c r="AL371" s="231">
        <v>42305</v>
      </c>
      <c r="AM371" s="129">
        <v>720</v>
      </c>
      <c r="AN371" s="281"/>
      <c r="AO371" s="129">
        <f t="shared" si="149"/>
        <v>720</v>
      </c>
      <c r="AP371" s="231">
        <v>42333</v>
      </c>
      <c r="AQ371" s="455"/>
      <c r="AR371" s="455"/>
      <c r="AS371" s="231">
        <v>42424</v>
      </c>
      <c r="AT371" s="231">
        <v>42381</v>
      </c>
      <c r="AU371" s="455"/>
      <c r="AV371" s="455"/>
      <c r="AW371" s="231">
        <v>42481</v>
      </c>
      <c r="AX371" s="231">
        <v>42517</v>
      </c>
      <c r="AY371" s="68">
        <f t="shared" si="153"/>
        <v>219</v>
      </c>
    </row>
    <row r="372" spans="1:51" hidden="1" x14ac:dyDescent="0.25">
      <c r="A372" s="70">
        <v>10</v>
      </c>
      <c r="B372" s="70" t="s">
        <v>55</v>
      </c>
      <c r="C372" s="124" t="s">
        <v>728</v>
      </c>
      <c r="D372" s="225"/>
      <c r="E372" s="239">
        <v>1</v>
      </c>
      <c r="F372" s="124">
        <v>7</v>
      </c>
      <c r="G372" s="51"/>
      <c r="H372" s="247">
        <v>42461</v>
      </c>
      <c r="I372" s="258">
        <v>42195</v>
      </c>
      <c r="J372" s="157">
        <v>125175</v>
      </c>
      <c r="K372" s="357">
        <v>71105</v>
      </c>
      <c r="L372" s="140" t="s">
        <v>735</v>
      </c>
      <c r="M372" s="140"/>
      <c r="N372" s="140" t="s">
        <v>736</v>
      </c>
      <c r="O372" s="299"/>
      <c r="P372" s="419">
        <v>40</v>
      </c>
      <c r="Q372" s="419">
        <v>1296</v>
      </c>
      <c r="R372" s="420">
        <v>37.75</v>
      </c>
      <c r="S372" s="159">
        <v>121</v>
      </c>
      <c r="T372" s="107">
        <v>2</v>
      </c>
      <c r="U372" s="60">
        <f t="shared" si="154"/>
        <v>0.88083333333333325</v>
      </c>
      <c r="V372" s="61" t="e">
        <f>IF((T372*#REF!/#REF!)&gt;#REF!,"too many rows!",T372*#REF!/#REF!)</f>
        <v>#REF!</v>
      </c>
      <c r="W372" s="47">
        <v>50</v>
      </c>
      <c r="X372" s="47">
        <v>50</v>
      </c>
      <c r="Y372" s="47">
        <v>5</v>
      </c>
      <c r="Z372" s="47">
        <v>1</v>
      </c>
      <c r="AA372" s="50">
        <f t="shared" si="155"/>
        <v>125.83333333333333</v>
      </c>
      <c r="AB372" s="50">
        <f t="shared" si="156"/>
        <v>25.166666666666668</v>
      </c>
      <c r="AC372" s="50"/>
      <c r="AD372" s="50"/>
      <c r="AE372" s="79">
        <f t="shared" si="157"/>
        <v>144.70833333333331</v>
      </c>
      <c r="AF372" s="50">
        <f t="shared" si="158"/>
        <v>28.941666666666666</v>
      </c>
      <c r="AG372" s="80" t="str">
        <f t="shared" si="142"/>
        <v>Check!</v>
      </c>
      <c r="AH372" s="121">
        <v>42262</v>
      </c>
      <c r="AI372" s="231">
        <v>42278</v>
      </c>
      <c r="AJ372" s="231">
        <v>42297</v>
      </c>
      <c r="AK372" s="129">
        <f t="shared" si="159"/>
        <v>30</v>
      </c>
      <c r="AL372" s="231">
        <v>42305</v>
      </c>
      <c r="AM372" s="129">
        <v>120</v>
      </c>
      <c r="AN372" s="281"/>
      <c r="AO372" s="129">
        <f t="shared" si="149"/>
        <v>120</v>
      </c>
      <c r="AP372" s="231">
        <v>42333</v>
      </c>
      <c r="AQ372" s="455"/>
      <c r="AR372" s="455"/>
      <c r="AS372" s="231">
        <v>42424</v>
      </c>
      <c r="AT372" s="245">
        <v>42385</v>
      </c>
      <c r="AU372" s="245"/>
      <c r="AV372" s="245"/>
      <c r="AW372" s="231">
        <v>42479</v>
      </c>
      <c r="AX372" s="231">
        <v>42517</v>
      </c>
      <c r="AY372" s="68">
        <f t="shared" si="153"/>
        <v>217</v>
      </c>
    </row>
    <row r="373" spans="1:51" s="260" customFormat="1" hidden="1" x14ac:dyDescent="0.25">
      <c r="A373" s="148">
        <v>10</v>
      </c>
      <c r="B373" s="148" t="s">
        <v>55</v>
      </c>
      <c r="C373" s="127" t="s">
        <v>737</v>
      </c>
      <c r="D373" s="148"/>
      <c r="E373" s="254">
        <v>2.2000000000000002</v>
      </c>
      <c r="F373" s="127">
        <v>11</v>
      </c>
      <c r="G373" s="86"/>
      <c r="H373" s="250">
        <v>42461</v>
      </c>
      <c r="I373" s="257">
        <v>42194</v>
      </c>
      <c r="J373" s="138">
        <v>125161</v>
      </c>
      <c r="K373" s="364">
        <v>70861</v>
      </c>
      <c r="L373" s="134" t="s">
        <v>739</v>
      </c>
      <c r="M373" s="134"/>
      <c r="N373" s="134" t="s">
        <v>740</v>
      </c>
      <c r="O373" s="297"/>
      <c r="P373" s="453">
        <v>60</v>
      </c>
      <c r="Q373" s="453">
        <v>1944</v>
      </c>
      <c r="R373" s="454">
        <v>37.75</v>
      </c>
      <c r="S373" s="162">
        <v>122</v>
      </c>
      <c r="T373" s="93">
        <v>3</v>
      </c>
      <c r="U373" s="143">
        <f t="shared" si="154"/>
        <v>2.0762499999999999</v>
      </c>
      <c r="V373" s="144" t="e">
        <f>IF((T373*#REF!/#REF!)&gt;#REF!,"too many rows!",T373*#REF!/#REF!)</f>
        <v>#REF!</v>
      </c>
      <c r="W373" s="82">
        <v>50</v>
      </c>
      <c r="X373" s="82">
        <v>50</v>
      </c>
      <c r="Y373" s="82">
        <v>5</v>
      </c>
      <c r="Z373" s="82">
        <v>1</v>
      </c>
      <c r="AA373" s="85">
        <f t="shared" si="155"/>
        <v>188.75</v>
      </c>
      <c r="AB373" s="85">
        <f t="shared" si="156"/>
        <v>37.75</v>
      </c>
      <c r="AC373" s="85"/>
      <c r="AD373" s="85"/>
      <c r="AE373" s="115">
        <f t="shared" si="157"/>
        <v>217.06249999999997</v>
      </c>
      <c r="AF373" s="85">
        <f t="shared" si="158"/>
        <v>43.412499999999994</v>
      </c>
      <c r="AG373" s="80" t="str">
        <f t="shared" si="142"/>
        <v>Check!</v>
      </c>
      <c r="AH373" s="98">
        <v>42284</v>
      </c>
      <c r="AI373" s="224">
        <v>42299</v>
      </c>
      <c r="AJ373" s="224">
        <v>42318</v>
      </c>
      <c r="AK373" s="163">
        <f>T373*15</f>
        <v>45</v>
      </c>
      <c r="AL373" s="224">
        <v>42334</v>
      </c>
      <c r="AM373" s="163">
        <f>T373*60</f>
        <v>180</v>
      </c>
      <c r="AN373" s="282">
        <v>1</v>
      </c>
      <c r="AO373" s="163">
        <f t="shared" si="149"/>
        <v>179</v>
      </c>
      <c r="AP373" s="224">
        <v>42355</v>
      </c>
      <c r="AQ373" s="224"/>
      <c r="AR373" s="224"/>
      <c r="AS373" s="224">
        <v>42436</v>
      </c>
      <c r="AT373" s="224">
        <v>42044</v>
      </c>
      <c r="AU373" s="224"/>
      <c r="AV373" s="224"/>
      <c r="AW373" s="246">
        <v>42492</v>
      </c>
      <c r="AX373" s="288">
        <v>42515</v>
      </c>
      <c r="AY373" s="102">
        <f t="shared" si="153"/>
        <v>208</v>
      </c>
    </row>
    <row r="374" spans="1:51" s="260" customFormat="1" hidden="1" x14ac:dyDescent="0.25">
      <c r="A374" s="148">
        <v>10</v>
      </c>
      <c r="B374" s="148" t="s">
        <v>55</v>
      </c>
      <c r="C374" s="127" t="s">
        <v>383</v>
      </c>
      <c r="D374" s="148"/>
      <c r="E374" s="254">
        <v>1.7</v>
      </c>
      <c r="F374" s="127">
        <v>7</v>
      </c>
      <c r="G374" s="86"/>
      <c r="H374" s="250">
        <v>42461</v>
      </c>
      <c r="I374" s="257">
        <v>42194</v>
      </c>
      <c r="J374" s="138">
        <v>125164</v>
      </c>
      <c r="K374" s="364">
        <v>71105</v>
      </c>
      <c r="L374" s="134" t="s">
        <v>384</v>
      </c>
      <c r="M374" s="134"/>
      <c r="N374" s="134" t="s">
        <v>385</v>
      </c>
      <c r="O374" s="297"/>
      <c r="P374" s="453">
        <v>60</v>
      </c>
      <c r="Q374" s="453">
        <v>1944</v>
      </c>
      <c r="R374" s="454">
        <v>37.75</v>
      </c>
      <c r="S374" s="162">
        <v>122</v>
      </c>
      <c r="T374" s="93">
        <v>4</v>
      </c>
      <c r="U374" s="143">
        <f t="shared" si="154"/>
        <v>1.4093333333333335</v>
      </c>
      <c r="V374" s="144" t="e">
        <f>IF((T374*#REF!/#REF!)&gt;#REF!,"too many rows!",T374*#REF!/#REF!)</f>
        <v>#REF!</v>
      </c>
      <c r="W374" s="82">
        <v>50</v>
      </c>
      <c r="X374" s="82">
        <v>50</v>
      </c>
      <c r="Y374" s="244">
        <v>2</v>
      </c>
      <c r="Z374" s="244">
        <v>1</v>
      </c>
      <c r="AA374" s="85">
        <f t="shared" si="155"/>
        <v>201.33333333333334</v>
      </c>
      <c r="AB374" s="85">
        <f t="shared" si="156"/>
        <v>100.66666666666667</v>
      </c>
      <c r="AC374" s="85"/>
      <c r="AD374" s="85"/>
      <c r="AE374" s="115">
        <f t="shared" si="157"/>
        <v>231.53333333333333</v>
      </c>
      <c r="AF374" s="85">
        <f t="shared" si="158"/>
        <v>115.76666666666667</v>
      </c>
      <c r="AG374" s="80" t="str">
        <f t="shared" si="142"/>
        <v>Check!</v>
      </c>
      <c r="AH374" s="98">
        <v>42284</v>
      </c>
      <c r="AI374" s="224">
        <v>42299</v>
      </c>
      <c r="AJ374" s="224">
        <v>42318</v>
      </c>
      <c r="AK374" s="163">
        <f>T374*25</f>
        <v>100</v>
      </c>
      <c r="AL374" s="224">
        <v>42334</v>
      </c>
      <c r="AM374" s="163">
        <f>T374*50</f>
        <v>200</v>
      </c>
      <c r="AN374" s="282">
        <v>1</v>
      </c>
      <c r="AO374" s="163">
        <f t="shared" si="149"/>
        <v>199</v>
      </c>
      <c r="AP374" s="224">
        <v>42355</v>
      </c>
      <c r="AQ374" s="224"/>
      <c r="AR374" s="224"/>
      <c r="AS374" s="224">
        <v>42436</v>
      </c>
      <c r="AT374" s="224">
        <v>42039</v>
      </c>
      <c r="AU374" s="224"/>
      <c r="AV374" s="224"/>
      <c r="AW374" s="246">
        <v>42492</v>
      </c>
      <c r="AX374" s="288">
        <v>42515</v>
      </c>
      <c r="AY374" s="102">
        <f t="shared" si="153"/>
        <v>208</v>
      </c>
    </row>
    <row r="375" spans="1:51" s="260" customFormat="1" hidden="1" x14ac:dyDescent="0.25">
      <c r="A375" s="148">
        <v>10</v>
      </c>
      <c r="B375" s="148" t="s">
        <v>55</v>
      </c>
      <c r="C375" s="127" t="s">
        <v>108</v>
      </c>
      <c r="D375" s="148"/>
      <c r="E375" s="254">
        <v>27</v>
      </c>
      <c r="F375" s="127">
        <v>11</v>
      </c>
      <c r="G375" s="86"/>
      <c r="H375" s="250">
        <v>42461</v>
      </c>
      <c r="I375" s="257">
        <v>42194</v>
      </c>
      <c r="J375" s="138">
        <v>125165</v>
      </c>
      <c r="K375" s="364">
        <v>70861</v>
      </c>
      <c r="L375" s="134" t="s">
        <v>109</v>
      </c>
      <c r="M375" s="134"/>
      <c r="N375" s="134" t="s">
        <v>107</v>
      </c>
      <c r="O375" s="297"/>
      <c r="P375" s="453">
        <v>60</v>
      </c>
      <c r="Q375" s="453">
        <v>1944</v>
      </c>
      <c r="R375" s="454">
        <v>37.75</v>
      </c>
      <c r="S375" s="162">
        <v>122</v>
      </c>
      <c r="T375" s="93">
        <v>37</v>
      </c>
      <c r="U375" s="143">
        <f t="shared" si="154"/>
        <v>25.607083333333332</v>
      </c>
      <c r="V375" s="144" t="e">
        <f>IF((T375*#REF!/#REF!)&gt;#REF!,"too many rows!",T375*#REF!/#REF!)</f>
        <v>#REF!</v>
      </c>
      <c r="W375" s="82">
        <v>50</v>
      </c>
      <c r="X375" s="82">
        <v>50</v>
      </c>
      <c r="Y375" s="82">
        <v>5</v>
      </c>
      <c r="Z375" s="82">
        <v>1</v>
      </c>
      <c r="AA375" s="85">
        <f t="shared" si="155"/>
        <v>2327.9166666666665</v>
      </c>
      <c r="AB375" s="85">
        <f t="shared" si="156"/>
        <v>465.58333333333337</v>
      </c>
      <c r="AC375" s="85"/>
      <c r="AD375" s="85"/>
      <c r="AE375" s="115">
        <f t="shared" si="157"/>
        <v>2677.1041666666661</v>
      </c>
      <c r="AF375" s="85">
        <f t="shared" si="158"/>
        <v>535.42083333333335</v>
      </c>
      <c r="AG375" s="80" t="str">
        <f t="shared" si="142"/>
        <v>Check!</v>
      </c>
      <c r="AH375" s="98">
        <v>42284</v>
      </c>
      <c r="AI375" s="224">
        <v>42299</v>
      </c>
      <c r="AJ375" s="224">
        <v>42318</v>
      </c>
      <c r="AK375" s="163">
        <f>T375*15</f>
        <v>555</v>
      </c>
      <c r="AL375" s="224">
        <v>42334</v>
      </c>
      <c r="AM375" s="163">
        <f>T375*60</f>
        <v>2220</v>
      </c>
      <c r="AN375" s="282">
        <v>2</v>
      </c>
      <c r="AO375" s="163">
        <f t="shared" si="149"/>
        <v>2218</v>
      </c>
      <c r="AP375" s="224">
        <v>42355</v>
      </c>
      <c r="AQ375" s="224"/>
      <c r="AR375" s="224"/>
      <c r="AS375" s="224">
        <v>42436</v>
      </c>
      <c r="AT375" s="224">
        <v>42410</v>
      </c>
      <c r="AU375" s="224"/>
      <c r="AV375" s="224"/>
      <c r="AW375" s="246">
        <v>42492</v>
      </c>
      <c r="AX375" s="288">
        <v>42515</v>
      </c>
      <c r="AY375" s="102">
        <f t="shared" si="153"/>
        <v>208</v>
      </c>
    </row>
    <row r="376" spans="1:51" s="260" customFormat="1" hidden="1" x14ac:dyDescent="0.25">
      <c r="A376" s="148">
        <v>10</v>
      </c>
      <c r="B376" s="148" t="s">
        <v>55</v>
      </c>
      <c r="C376" s="127" t="s">
        <v>738</v>
      </c>
      <c r="D376" s="148"/>
      <c r="E376" s="254">
        <v>19</v>
      </c>
      <c r="F376" s="127">
        <v>18</v>
      </c>
      <c r="G376" s="86"/>
      <c r="H376" s="250">
        <v>42461</v>
      </c>
      <c r="I376" s="257">
        <v>42194</v>
      </c>
      <c r="J376" s="138">
        <v>125166</v>
      </c>
      <c r="K376" s="364">
        <v>70861</v>
      </c>
      <c r="L376" s="134" t="s">
        <v>741</v>
      </c>
      <c r="M376" s="134"/>
      <c r="N376" s="134" t="s">
        <v>198</v>
      </c>
      <c r="O376" s="297"/>
      <c r="P376" s="453">
        <v>60</v>
      </c>
      <c r="Q376" s="453">
        <v>1944</v>
      </c>
      <c r="R376" s="454">
        <v>37.75</v>
      </c>
      <c r="S376" s="162">
        <v>122</v>
      </c>
      <c r="T376" s="93">
        <v>16</v>
      </c>
      <c r="U376" s="143">
        <f t="shared" si="154"/>
        <v>18.12</v>
      </c>
      <c r="V376" s="144" t="e">
        <f>IF((T376*#REF!/#REF!)&gt;#REF!,"too many rows!",T376*#REF!/#REF!)</f>
        <v>#REF!</v>
      </c>
      <c r="W376" s="82">
        <v>50</v>
      </c>
      <c r="X376" s="82">
        <v>50</v>
      </c>
      <c r="Y376" s="82">
        <v>5</v>
      </c>
      <c r="Z376" s="82">
        <v>1</v>
      </c>
      <c r="AA376" s="85">
        <f t="shared" si="155"/>
        <v>1006.6666666666666</v>
      </c>
      <c r="AB376" s="85">
        <f t="shared" si="156"/>
        <v>201.33333333333334</v>
      </c>
      <c r="AC376" s="85"/>
      <c r="AD376" s="85"/>
      <c r="AE376" s="115">
        <f t="shared" si="157"/>
        <v>1157.6666666666665</v>
      </c>
      <c r="AF376" s="85">
        <f t="shared" si="158"/>
        <v>231.53333333333333</v>
      </c>
      <c r="AG376" s="80" t="str">
        <f t="shared" si="142"/>
        <v>Check!</v>
      </c>
      <c r="AH376" s="98">
        <v>42284</v>
      </c>
      <c r="AI376" s="224">
        <v>42299</v>
      </c>
      <c r="AJ376" s="224">
        <v>42318</v>
      </c>
      <c r="AK376" s="163">
        <f>T376*15</f>
        <v>240</v>
      </c>
      <c r="AL376" s="224">
        <v>42334</v>
      </c>
      <c r="AM376" s="163">
        <f>T376*60</f>
        <v>960</v>
      </c>
      <c r="AN376" s="282"/>
      <c r="AO376" s="163">
        <f t="shared" si="149"/>
        <v>960</v>
      </c>
      <c r="AP376" s="224">
        <v>42355</v>
      </c>
      <c r="AQ376" s="224"/>
      <c r="AR376" s="224"/>
      <c r="AS376" s="224">
        <v>42436</v>
      </c>
      <c r="AT376" s="224">
        <v>42039</v>
      </c>
      <c r="AU376" s="224"/>
      <c r="AV376" s="224"/>
      <c r="AW376" s="246">
        <v>42492</v>
      </c>
      <c r="AX376" s="288">
        <v>42515</v>
      </c>
      <c r="AY376" s="102">
        <f t="shared" si="153"/>
        <v>208</v>
      </c>
    </row>
    <row r="377" spans="1:51" hidden="1" x14ac:dyDescent="0.25">
      <c r="A377" s="70">
        <v>10</v>
      </c>
      <c r="B377" s="70" t="s">
        <v>55</v>
      </c>
      <c r="C377" s="70" t="s">
        <v>320</v>
      </c>
      <c r="D377" s="49"/>
      <c r="E377" s="234">
        <v>13.1</v>
      </c>
      <c r="F377" s="50">
        <v>9</v>
      </c>
      <c r="G377" s="51"/>
      <c r="H377" s="52">
        <v>42552</v>
      </c>
      <c r="I377" s="156">
        <v>42290</v>
      </c>
      <c r="J377" s="157">
        <v>125790</v>
      </c>
      <c r="K377" s="357">
        <v>72446</v>
      </c>
      <c r="L377" s="158" t="s">
        <v>321</v>
      </c>
      <c r="M377" s="158"/>
      <c r="N377" s="158" t="s">
        <v>127</v>
      </c>
      <c r="O377" s="302"/>
      <c r="P377" s="419">
        <v>60</v>
      </c>
      <c r="Q377" s="419">
        <v>1944</v>
      </c>
      <c r="R377" s="420">
        <v>37.75</v>
      </c>
      <c r="S377" s="159">
        <v>123</v>
      </c>
      <c r="T377" s="107">
        <v>23</v>
      </c>
      <c r="U377" s="60">
        <f t="shared" ref="U377:U384" si="160">F377*AA377/1000</f>
        <v>12.502800000000001</v>
      </c>
      <c r="V377" s="61" t="e">
        <f>IF((T377*#REF!/#REF!)&gt;#REF!,"too many rows!",T377*#REF!/#REF!)</f>
        <v>#REF!</v>
      </c>
      <c r="W377" s="47">
        <v>50</v>
      </c>
      <c r="X377" s="47">
        <v>50</v>
      </c>
      <c r="Y377" s="47">
        <v>4</v>
      </c>
      <c r="Z377" s="47">
        <v>1</v>
      </c>
      <c r="AA377" s="50">
        <f t="shared" ref="AA377:AA386" si="161">(37.75*100)/W377*Y377/($Z377+$Y377)*$T377</f>
        <v>1389.2</v>
      </c>
      <c r="AB377" s="50">
        <f t="shared" ref="AB377:AB386" si="162">(37.75*100)/X377*Z377/($Z377+$Y377)*$T377</f>
        <v>347.3</v>
      </c>
      <c r="AC377" s="50"/>
      <c r="AD377" s="50"/>
      <c r="AE377" s="79">
        <f t="shared" ref="AE377:AE384" si="163">IF(G377=0,AA377*1.15,IF(OR(G377=50%,G377=100%),AA377*1.15/G377,"check MS"))</f>
        <v>1597.58</v>
      </c>
      <c r="AF377" s="50">
        <f t="shared" ref="AF377:AF389" si="164">AB377*1.15</f>
        <v>399.39499999999998</v>
      </c>
      <c r="AG377" s="80" t="str">
        <f t="shared" si="142"/>
        <v>Check!</v>
      </c>
      <c r="AH377" s="121">
        <v>42387</v>
      </c>
      <c r="AI377" s="245">
        <v>42405</v>
      </c>
      <c r="AJ377" s="231">
        <v>42423</v>
      </c>
      <c r="AK377" s="129">
        <v>345</v>
      </c>
      <c r="AL377" s="231">
        <v>42438</v>
      </c>
      <c r="AM377" s="129">
        <v>1380</v>
      </c>
      <c r="AN377" s="281">
        <v>40</v>
      </c>
      <c r="AO377" s="129">
        <f t="shared" si="149"/>
        <v>1340</v>
      </c>
      <c r="AP377" s="231">
        <v>42459</v>
      </c>
      <c r="AQ377" s="455"/>
      <c r="AR377" s="455"/>
      <c r="AS377" s="231">
        <v>42557</v>
      </c>
      <c r="AT377" s="231">
        <v>42508</v>
      </c>
      <c r="AU377" s="455"/>
      <c r="AV377" s="455"/>
      <c r="AW377" s="231">
        <v>42609</v>
      </c>
      <c r="AX377" s="231">
        <v>43005</v>
      </c>
      <c r="AY377" s="68">
        <f t="shared" si="153"/>
        <v>222</v>
      </c>
    </row>
    <row r="378" spans="1:51" hidden="1" x14ac:dyDescent="0.25">
      <c r="A378" s="70">
        <v>10</v>
      </c>
      <c r="B378" s="70" t="s">
        <v>55</v>
      </c>
      <c r="C378" s="70" t="s">
        <v>383</v>
      </c>
      <c r="D378" s="49"/>
      <c r="E378" s="234">
        <v>1.4</v>
      </c>
      <c r="F378" s="50">
        <v>2.5</v>
      </c>
      <c r="G378" s="51"/>
      <c r="H378" s="52">
        <v>42583</v>
      </c>
      <c r="I378" s="156">
        <v>42290</v>
      </c>
      <c r="J378" s="157">
        <v>125791</v>
      </c>
      <c r="K378" s="358">
        <v>72935</v>
      </c>
      <c r="L378" s="158" t="s">
        <v>384</v>
      </c>
      <c r="M378" s="158"/>
      <c r="N378" s="158" t="s">
        <v>385</v>
      </c>
      <c r="O378" s="302"/>
      <c r="P378" s="419">
        <v>60</v>
      </c>
      <c r="Q378" s="419">
        <v>1944</v>
      </c>
      <c r="R378" s="420">
        <v>37.75</v>
      </c>
      <c r="S378" s="159">
        <v>123</v>
      </c>
      <c r="T378" s="107">
        <v>10</v>
      </c>
      <c r="U378" s="60">
        <f t="shared" si="160"/>
        <v>1.2583333333333335</v>
      </c>
      <c r="V378" s="61" t="e">
        <f>IF((T378*#REF!/#REF!)&gt;#REF!,"too many rows!",T378*#REF!/#REF!)</f>
        <v>#REF!</v>
      </c>
      <c r="W378" s="244">
        <v>50</v>
      </c>
      <c r="X378" s="244">
        <v>50</v>
      </c>
      <c r="Y378" s="244">
        <v>2</v>
      </c>
      <c r="Z378" s="244">
        <v>1</v>
      </c>
      <c r="AA378" s="50">
        <f t="shared" si="161"/>
        <v>503.33333333333337</v>
      </c>
      <c r="AB378" s="50">
        <f t="shared" si="162"/>
        <v>251.66666666666669</v>
      </c>
      <c r="AC378" s="50"/>
      <c r="AD378" s="50"/>
      <c r="AE378" s="79">
        <f t="shared" si="163"/>
        <v>578.83333333333337</v>
      </c>
      <c r="AF378" s="50">
        <f t="shared" si="164"/>
        <v>289.41666666666669</v>
      </c>
      <c r="AG378" s="80" t="str">
        <f t="shared" si="142"/>
        <v>Check!</v>
      </c>
      <c r="AH378" s="121">
        <v>42387</v>
      </c>
      <c r="AI378" s="245">
        <v>42405</v>
      </c>
      <c r="AJ378" s="231">
        <v>42423</v>
      </c>
      <c r="AK378" s="129">
        <v>250</v>
      </c>
      <c r="AL378" s="231">
        <v>42438</v>
      </c>
      <c r="AM378" s="129">
        <f>AA378</f>
        <v>503.33333333333337</v>
      </c>
      <c r="AN378" s="281">
        <v>17</v>
      </c>
      <c r="AO378" s="129">
        <f t="shared" si="149"/>
        <v>486.33333333333337</v>
      </c>
      <c r="AP378" s="231">
        <v>42459</v>
      </c>
      <c r="AQ378" s="455"/>
      <c r="AR378" s="455"/>
      <c r="AS378" s="231">
        <v>42557</v>
      </c>
      <c r="AT378" s="231">
        <v>42508</v>
      </c>
      <c r="AU378" s="455"/>
      <c r="AV378" s="455"/>
      <c r="AW378" s="231">
        <v>42598</v>
      </c>
      <c r="AX378" s="231">
        <v>43005</v>
      </c>
      <c r="AY378" s="68">
        <f t="shared" si="153"/>
        <v>211</v>
      </c>
    </row>
    <row r="379" spans="1:51" hidden="1" x14ac:dyDescent="0.25">
      <c r="A379" s="70">
        <v>10</v>
      </c>
      <c r="B379" s="70" t="s">
        <v>55</v>
      </c>
      <c r="C379" s="70" t="s">
        <v>759</v>
      </c>
      <c r="D379" s="49"/>
      <c r="E379" s="234">
        <v>3.1</v>
      </c>
      <c r="F379" s="50">
        <v>8</v>
      </c>
      <c r="G379" s="51"/>
      <c r="H379" s="52">
        <v>42583</v>
      </c>
      <c r="I379" s="156">
        <v>42290</v>
      </c>
      <c r="J379" s="157">
        <v>125792</v>
      </c>
      <c r="K379" s="358">
        <v>72935</v>
      </c>
      <c r="L379" s="158" t="s">
        <v>761</v>
      </c>
      <c r="M379" s="158"/>
      <c r="N379" s="158" t="s">
        <v>763</v>
      </c>
      <c r="O379" s="302"/>
      <c r="P379" s="419">
        <v>60</v>
      </c>
      <c r="Q379" s="419">
        <v>1944</v>
      </c>
      <c r="R379" s="420">
        <v>37.75</v>
      </c>
      <c r="S379" s="159">
        <v>123</v>
      </c>
      <c r="T379" s="107">
        <v>8</v>
      </c>
      <c r="U379" s="60">
        <f t="shared" si="160"/>
        <v>3.6240000000000001</v>
      </c>
      <c r="V379" s="61" t="e">
        <f>IF((T379*#REF!/#REF!)&gt;#REF!,"too many rows!",T379*#REF!/#REF!)</f>
        <v>#REF!</v>
      </c>
      <c r="W379" s="244">
        <v>50</v>
      </c>
      <c r="X379" s="244">
        <v>50</v>
      </c>
      <c r="Y379" s="244">
        <v>3</v>
      </c>
      <c r="Z379" s="244">
        <v>1</v>
      </c>
      <c r="AA379" s="50">
        <f t="shared" si="161"/>
        <v>453</v>
      </c>
      <c r="AB379" s="50">
        <f t="shared" si="162"/>
        <v>151</v>
      </c>
      <c r="AC379" s="50"/>
      <c r="AD379" s="50"/>
      <c r="AE379" s="79">
        <f t="shared" si="163"/>
        <v>520.94999999999993</v>
      </c>
      <c r="AF379" s="50">
        <f t="shared" si="164"/>
        <v>173.64999999999998</v>
      </c>
      <c r="AG379" s="80" t="str">
        <f t="shared" si="142"/>
        <v>Check!</v>
      </c>
      <c r="AH379" s="121">
        <v>42387</v>
      </c>
      <c r="AI379" s="245">
        <v>42405</v>
      </c>
      <c r="AJ379" s="231">
        <v>42423</v>
      </c>
      <c r="AK379" s="129">
        <v>152</v>
      </c>
      <c r="AL379" s="231">
        <v>42438</v>
      </c>
      <c r="AM379" s="129">
        <v>448</v>
      </c>
      <c r="AN379" s="281">
        <v>34</v>
      </c>
      <c r="AO379" s="129">
        <f t="shared" si="149"/>
        <v>414</v>
      </c>
      <c r="AP379" s="231">
        <v>42459</v>
      </c>
      <c r="AQ379" s="455"/>
      <c r="AR379" s="455"/>
      <c r="AS379" s="231">
        <v>42557</v>
      </c>
      <c r="AT379" s="231">
        <v>42522</v>
      </c>
      <c r="AU379" s="455"/>
      <c r="AV379" s="455"/>
      <c r="AW379" s="231">
        <v>42618</v>
      </c>
      <c r="AX379" s="231">
        <v>43005</v>
      </c>
      <c r="AY379" s="68">
        <f t="shared" si="153"/>
        <v>231</v>
      </c>
    </row>
    <row r="380" spans="1:51" hidden="1" x14ac:dyDescent="0.25">
      <c r="A380" s="70">
        <v>10</v>
      </c>
      <c r="B380" s="70" t="s">
        <v>55</v>
      </c>
      <c r="C380" s="70" t="s">
        <v>760</v>
      </c>
      <c r="D380" s="49"/>
      <c r="E380" s="234">
        <v>3.5</v>
      </c>
      <c r="F380" s="50">
        <v>3</v>
      </c>
      <c r="G380" s="51"/>
      <c r="H380" s="52">
        <v>42583</v>
      </c>
      <c r="I380" s="156">
        <v>42290</v>
      </c>
      <c r="J380" s="157">
        <v>125795</v>
      </c>
      <c r="K380" s="358">
        <v>72935</v>
      </c>
      <c r="L380" s="158" t="s">
        <v>762</v>
      </c>
      <c r="M380" s="158"/>
      <c r="N380" s="158" t="s">
        <v>764</v>
      </c>
      <c r="O380" s="302"/>
      <c r="P380" s="419">
        <v>60</v>
      </c>
      <c r="Q380" s="419">
        <v>1944</v>
      </c>
      <c r="R380" s="420">
        <v>37.75</v>
      </c>
      <c r="S380" s="159">
        <v>123</v>
      </c>
      <c r="T380" s="107">
        <v>19</v>
      </c>
      <c r="U380" s="60">
        <f>F380*AA380/1000</f>
        <v>3.2276250000000002</v>
      </c>
      <c r="V380" s="61" t="e">
        <f>IF((T380*#REF!/#REF!)&gt;#REF!,"too many rows!",T380*#REF!/#REF!)</f>
        <v>#REF!</v>
      </c>
      <c r="W380" s="244">
        <v>50</v>
      </c>
      <c r="X380" s="244">
        <v>50</v>
      </c>
      <c r="Y380" s="244">
        <v>3</v>
      </c>
      <c r="Z380" s="244">
        <v>1</v>
      </c>
      <c r="AA380" s="50">
        <f t="shared" si="161"/>
        <v>1075.875</v>
      </c>
      <c r="AB380" s="50">
        <f t="shared" si="162"/>
        <v>358.625</v>
      </c>
      <c r="AC380" s="50"/>
      <c r="AD380" s="50"/>
      <c r="AE380" s="79">
        <f>IF(G380=0,AA380*1.15,IF(OR(G380=50%,G380=100%),AA380*1.15/G380,"check MS"))</f>
        <v>1237.2562499999999</v>
      </c>
      <c r="AF380" s="50">
        <f t="shared" si="164"/>
        <v>412.41874999999999</v>
      </c>
      <c r="AG380" s="80" t="str">
        <f t="shared" si="142"/>
        <v>Check!</v>
      </c>
      <c r="AH380" s="121">
        <v>42387</v>
      </c>
      <c r="AI380" s="245">
        <v>42405</v>
      </c>
      <c r="AJ380" s="231">
        <v>42423</v>
      </c>
      <c r="AK380" s="129">
        <v>361</v>
      </c>
      <c r="AL380" s="231">
        <v>42438</v>
      </c>
      <c r="AM380" s="129">
        <v>1064</v>
      </c>
      <c r="AN380" s="281">
        <v>75</v>
      </c>
      <c r="AO380" s="129">
        <f t="shared" si="149"/>
        <v>989</v>
      </c>
      <c r="AP380" s="231">
        <v>42464</v>
      </c>
      <c r="AQ380" s="455"/>
      <c r="AR380" s="455"/>
      <c r="AS380" s="231">
        <v>42557</v>
      </c>
      <c r="AT380" s="231">
        <v>42515</v>
      </c>
      <c r="AU380" s="455"/>
      <c r="AV380" s="455"/>
      <c r="AW380" s="231">
        <v>42609</v>
      </c>
      <c r="AX380" s="231">
        <v>43005</v>
      </c>
      <c r="AY380" s="68">
        <f t="shared" si="153"/>
        <v>222</v>
      </c>
    </row>
    <row r="381" spans="1:51" hidden="1" x14ac:dyDescent="0.25">
      <c r="A381" s="148">
        <v>10</v>
      </c>
      <c r="B381" s="127" t="s">
        <v>47</v>
      </c>
      <c r="C381" s="127" t="s">
        <v>224</v>
      </c>
      <c r="D381" s="148">
        <v>-2</v>
      </c>
      <c r="E381" s="251">
        <v>15</v>
      </c>
      <c r="F381" s="127">
        <v>10</v>
      </c>
      <c r="G381" s="86"/>
      <c r="H381" s="87">
        <v>42491</v>
      </c>
      <c r="I381" s="132">
        <v>42165</v>
      </c>
      <c r="J381" s="138">
        <v>124910</v>
      </c>
      <c r="K381" s="368">
        <v>70555</v>
      </c>
      <c r="L381" s="134" t="s">
        <v>226</v>
      </c>
      <c r="M381" s="134"/>
      <c r="N381" s="134" t="s">
        <v>227</v>
      </c>
      <c r="O381" s="297"/>
      <c r="P381" s="453">
        <v>60</v>
      </c>
      <c r="Q381" s="453">
        <v>1944</v>
      </c>
      <c r="R381" s="454">
        <v>37.75</v>
      </c>
      <c r="S381" s="162">
        <v>124</v>
      </c>
      <c r="T381" s="93">
        <v>22</v>
      </c>
      <c r="U381" s="143">
        <f t="shared" si="160"/>
        <v>13.288</v>
      </c>
      <c r="V381" s="144" t="e">
        <f>IF((T381*#REF!/#REF!)&gt;#REF!,"too many rows!",T381*#REF!/#REF!)</f>
        <v>#REF!</v>
      </c>
      <c r="W381" s="82">
        <v>50</v>
      </c>
      <c r="X381" s="82">
        <v>50</v>
      </c>
      <c r="Y381" s="82">
        <v>4</v>
      </c>
      <c r="Z381" s="82">
        <v>1</v>
      </c>
      <c r="AA381" s="85">
        <f t="shared" si="161"/>
        <v>1328.8</v>
      </c>
      <c r="AB381" s="85">
        <f t="shared" si="162"/>
        <v>332.2</v>
      </c>
      <c r="AC381" s="85"/>
      <c r="AD381" s="85"/>
      <c r="AE381" s="115">
        <f t="shared" si="163"/>
        <v>1528.12</v>
      </c>
      <c r="AF381" s="85">
        <f t="shared" si="164"/>
        <v>382.03</v>
      </c>
      <c r="AG381" s="80" t="str">
        <f t="shared" si="142"/>
        <v>Check!</v>
      </c>
      <c r="AH381" s="98">
        <v>42312</v>
      </c>
      <c r="AI381" s="224">
        <v>42325</v>
      </c>
      <c r="AJ381" s="224">
        <v>42733</v>
      </c>
      <c r="AK381" s="163">
        <v>330</v>
      </c>
      <c r="AL381" s="224">
        <v>42373</v>
      </c>
      <c r="AM381" s="163">
        <v>1320</v>
      </c>
      <c r="AN381" s="282">
        <v>6</v>
      </c>
      <c r="AO381" s="163">
        <f t="shared" si="149"/>
        <v>1314</v>
      </c>
      <c r="AP381" s="224">
        <v>42398</v>
      </c>
      <c r="AQ381" s="224"/>
      <c r="AR381" s="224"/>
      <c r="AS381" s="224">
        <f>AP381+90</f>
        <v>42488</v>
      </c>
      <c r="AT381" s="224">
        <v>42481</v>
      </c>
      <c r="AU381" s="224"/>
      <c r="AV381" s="224"/>
      <c r="AW381" s="224">
        <v>42530</v>
      </c>
      <c r="AX381" s="224">
        <v>42579</v>
      </c>
      <c r="AY381" s="102">
        <f t="shared" si="153"/>
        <v>218</v>
      </c>
    </row>
    <row r="382" spans="1:51" hidden="1" x14ac:dyDescent="0.25">
      <c r="A382" s="148">
        <v>10</v>
      </c>
      <c r="B382" s="127" t="s">
        <v>47</v>
      </c>
      <c r="C382" s="127" t="s">
        <v>581</v>
      </c>
      <c r="D382" s="148"/>
      <c r="E382" s="251">
        <v>10</v>
      </c>
      <c r="F382" s="127">
        <v>18</v>
      </c>
      <c r="G382" s="86">
        <v>0.5</v>
      </c>
      <c r="H382" s="87">
        <v>42491</v>
      </c>
      <c r="I382" s="132">
        <v>42165</v>
      </c>
      <c r="J382" s="138">
        <v>124913</v>
      </c>
      <c r="K382" s="368">
        <v>70692</v>
      </c>
      <c r="L382" s="134" t="s">
        <v>586</v>
      </c>
      <c r="M382" s="134"/>
      <c r="N382" s="134" t="s">
        <v>587</v>
      </c>
      <c r="O382" s="297"/>
      <c r="P382" s="453">
        <v>60</v>
      </c>
      <c r="Q382" s="453">
        <v>1944</v>
      </c>
      <c r="R382" s="454">
        <v>37.75</v>
      </c>
      <c r="S382" s="162">
        <v>124</v>
      </c>
      <c r="T382" s="93">
        <v>8</v>
      </c>
      <c r="U382" s="143">
        <f t="shared" si="160"/>
        <v>9.06</v>
      </c>
      <c r="V382" s="144" t="e">
        <f>IF((T382*#REF!/#REF!)&gt;#REF!,"too many rows!",T382*#REF!/#REF!)</f>
        <v>#REF!</v>
      </c>
      <c r="W382" s="82">
        <v>50</v>
      </c>
      <c r="X382" s="82">
        <v>50</v>
      </c>
      <c r="Y382" s="82">
        <v>5</v>
      </c>
      <c r="Z382" s="82">
        <v>1</v>
      </c>
      <c r="AA382" s="85">
        <f t="shared" si="161"/>
        <v>503.33333333333331</v>
      </c>
      <c r="AB382" s="85">
        <f t="shared" si="162"/>
        <v>100.66666666666667</v>
      </c>
      <c r="AC382" s="85"/>
      <c r="AD382" s="85"/>
      <c r="AE382" s="115">
        <f t="shared" si="163"/>
        <v>1157.6666666666665</v>
      </c>
      <c r="AF382" s="85">
        <f t="shared" si="164"/>
        <v>115.76666666666667</v>
      </c>
      <c r="AG382" s="80" t="str">
        <f t="shared" si="142"/>
        <v>Check!</v>
      </c>
      <c r="AH382" s="98">
        <v>42312</v>
      </c>
      <c r="AI382" s="224">
        <v>42325</v>
      </c>
      <c r="AJ382" s="224">
        <v>42733</v>
      </c>
      <c r="AK382" s="163">
        <v>120</v>
      </c>
      <c r="AL382" s="224">
        <v>42373</v>
      </c>
      <c r="AM382" s="163">
        <v>480</v>
      </c>
      <c r="AN382" s="282">
        <v>10</v>
      </c>
      <c r="AO382" s="163">
        <f t="shared" si="149"/>
        <v>470</v>
      </c>
      <c r="AP382" s="224">
        <v>42398</v>
      </c>
      <c r="AQ382" s="224"/>
      <c r="AR382" s="224"/>
      <c r="AS382" s="224">
        <f>AP382+90</f>
        <v>42488</v>
      </c>
      <c r="AT382" s="224">
        <v>42468</v>
      </c>
      <c r="AU382" s="224"/>
      <c r="AV382" s="224"/>
      <c r="AW382" s="224">
        <v>42550</v>
      </c>
      <c r="AX382" s="224">
        <v>42579</v>
      </c>
      <c r="AY382" s="102">
        <f t="shared" si="153"/>
        <v>238</v>
      </c>
    </row>
    <row r="383" spans="1:51" hidden="1" x14ac:dyDescent="0.25">
      <c r="A383" s="148">
        <v>10</v>
      </c>
      <c r="B383" s="127" t="s">
        <v>47</v>
      </c>
      <c r="C383" s="127" t="s">
        <v>79</v>
      </c>
      <c r="D383" s="148"/>
      <c r="E383" s="233">
        <v>18</v>
      </c>
      <c r="F383" s="85">
        <v>9</v>
      </c>
      <c r="G383" s="86">
        <v>0.5</v>
      </c>
      <c r="H383" s="87">
        <v>42491</v>
      </c>
      <c r="I383" s="132">
        <v>42165</v>
      </c>
      <c r="J383" s="138">
        <v>124912</v>
      </c>
      <c r="K383" s="368">
        <v>70555</v>
      </c>
      <c r="L383" s="134" t="s">
        <v>81</v>
      </c>
      <c r="M383" s="134"/>
      <c r="N383" s="134" t="s">
        <v>82</v>
      </c>
      <c r="O383" s="297"/>
      <c r="P383" s="453">
        <v>60</v>
      </c>
      <c r="Q383" s="453">
        <v>1944</v>
      </c>
      <c r="R383" s="454">
        <v>37.75</v>
      </c>
      <c r="S383" s="162">
        <v>124</v>
      </c>
      <c r="T383" s="93">
        <v>30</v>
      </c>
      <c r="U383" s="143">
        <f t="shared" si="160"/>
        <v>16.987500000000001</v>
      </c>
      <c r="V383" s="144" t="e">
        <f>IF((T383*#REF!/#REF!)&gt;#REF!,"too many rows!",T383*#REF!/#REF!)</f>
        <v>#REF!</v>
      </c>
      <c r="W383" s="82">
        <v>50</v>
      </c>
      <c r="X383" s="82">
        <v>50</v>
      </c>
      <c r="Y383" s="82">
        <v>5</v>
      </c>
      <c r="Z383" s="82">
        <v>1</v>
      </c>
      <c r="AA383" s="85">
        <f t="shared" si="161"/>
        <v>1887.5</v>
      </c>
      <c r="AB383" s="85">
        <f t="shared" si="162"/>
        <v>377.5</v>
      </c>
      <c r="AC383" s="85"/>
      <c r="AD383" s="85"/>
      <c r="AE383" s="115">
        <f t="shared" si="163"/>
        <v>4341.25</v>
      </c>
      <c r="AF383" s="85">
        <f t="shared" si="164"/>
        <v>434.12499999999994</v>
      </c>
      <c r="AG383" s="80" t="str">
        <f t="shared" si="142"/>
        <v>Check!</v>
      </c>
      <c r="AH383" s="98">
        <v>42312</v>
      </c>
      <c r="AI383" s="224">
        <v>42325</v>
      </c>
      <c r="AJ383" s="224">
        <v>42733</v>
      </c>
      <c r="AK383" s="163">
        <v>450</v>
      </c>
      <c r="AL383" s="224">
        <v>42373</v>
      </c>
      <c r="AM383" s="163">
        <v>1800</v>
      </c>
      <c r="AN383" s="282">
        <v>84</v>
      </c>
      <c r="AO383" s="163">
        <f>AM383-AN383</f>
        <v>1716</v>
      </c>
      <c r="AP383" s="224">
        <v>42398</v>
      </c>
      <c r="AQ383" s="224"/>
      <c r="AR383" s="224"/>
      <c r="AS383" s="224">
        <f>AP383+90</f>
        <v>42488</v>
      </c>
      <c r="AT383" s="224">
        <v>42468</v>
      </c>
      <c r="AU383" s="224"/>
      <c r="AV383" s="224"/>
      <c r="AW383" s="224">
        <v>42558</v>
      </c>
      <c r="AX383" s="224">
        <v>42579</v>
      </c>
      <c r="AY383" s="102">
        <f t="shared" si="153"/>
        <v>246</v>
      </c>
    </row>
    <row r="384" spans="1:51" hidden="1" x14ac:dyDescent="0.25">
      <c r="A384" s="70">
        <v>10</v>
      </c>
      <c r="B384" s="70" t="s">
        <v>47</v>
      </c>
      <c r="C384" s="70" t="s">
        <v>113</v>
      </c>
      <c r="D384" s="70"/>
      <c r="E384" s="252">
        <v>15</v>
      </c>
      <c r="F384" s="124">
        <v>11</v>
      </c>
      <c r="G384" s="51"/>
      <c r="H384" s="235">
        <v>42614</v>
      </c>
      <c r="I384" s="171">
        <v>42265</v>
      </c>
      <c r="J384" s="157">
        <v>124374</v>
      </c>
      <c r="K384" s="357">
        <v>69903</v>
      </c>
      <c r="L384" s="140" t="s">
        <v>115</v>
      </c>
      <c r="M384" s="140"/>
      <c r="N384" s="140" t="s">
        <v>78</v>
      </c>
      <c r="O384" s="299"/>
      <c r="P384" s="419">
        <v>60</v>
      </c>
      <c r="Q384" s="419">
        <v>1944</v>
      </c>
      <c r="R384" s="420">
        <v>37.75</v>
      </c>
      <c r="S384" s="159">
        <v>125</v>
      </c>
      <c r="T384" s="107">
        <v>20</v>
      </c>
      <c r="U384" s="60">
        <f t="shared" si="160"/>
        <v>13.841666666666667</v>
      </c>
      <c r="V384" s="61" t="e">
        <f>IF((T384*#REF!/#REF!)&gt;#REF!,"too many rows!",T384*#REF!/#REF!)</f>
        <v>#REF!</v>
      </c>
      <c r="W384" s="47">
        <v>50</v>
      </c>
      <c r="X384" s="47">
        <v>50</v>
      </c>
      <c r="Y384" s="47">
        <v>5</v>
      </c>
      <c r="Z384" s="47">
        <v>1</v>
      </c>
      <c r="AA384" s="50">
        <f t="shared" si="161"/>
        <v>1258.3333333333333</v>
      </c>
      <c r="AB384" s="50">
        <f t="shared" si="162"/>
        <v>251.66666666666669</v>
      </c>
      <c r="AC384" s="50"/>
      <c r="AD384" s="50"/>
      <c r="AE384" s="79">
        <f t="shared" si="163"/>
        <v>1447.083333333333</v>
      </c>
      <c r="AF384" s="50">
        <f t="shared" si="164"/>
        <v>289.41666666666669</v>
      </c>
      <c r="AG384" s="80" t="str">
        <f t="shared" si="142"/>
        <v>ok</v>
      </c>
      <c r="AH384" s="121">
        <v>42383</v>
      </c>
      <c r="AI384" s="245">
        <f>AH384+14</f>
        <v>42397</v>
      </c>
      <c r="AJ384" s="231">
        <v>42423</v>
      </c>
      <c r="AK384" s="129"/>
      <c r="AL384" s="231">
        <v>42438</v>
      </c>
      <c r="AM384" s="129">
        <v>1200</v>
      </c>
      <c r="AN384" s="281">
        <v>361</v>
      </c>
      <c r="AO384" s="129">
        <f t="shared" si="149"/>
        <v>839</v>
      </c>
      <c r="AP384" s="231">
        <v>42481</v>
      </c>
      <c r="AQ384" s="455"/>
      <c r="AR384" s="455"/>
      <c r="AS384" s="231">
        <v>42874</v>
      </c>
      <c r="AT384" s="231">
        <f>AP384+75</f>
        <v>42556</v>
      </c>
      <c r="AU384" s="455"/>
      <c r="AV384" s="455"/>
      <c r="AW384" s="231">
        <v>42579</v>
      </c>
      <c r="AX384" s="231">
        <v>42587</v>
      </c>
      <c r="AY384" s="68">
        <f t="shared" si="153"/>
        <v>196</v>
      </c>
    </row>
    <row r="385" spans="1:51" hidden="1" x14ac:dyDescent="0.25">
      <c r="A385" s="70">
        <v>10</v>
      </c>
      <c r="B385" s="70" t="s">
        <v>47</v>
      </c>
      <c r="C385" s="70" t="s">
        <v>467</v>
      </c>
      <c r="D385" s="70">
        <v>-1</v>
      </c>
      <c r="E385" s="252">
        <v>25</v>
      </c>
      <c r="F385" s="124">
        <v>16</v>
      </c>
      <c r="G385" s="51"/>
      <c r="H385" s="235">
        <v>42614</v>
      </c>
      <c r="I385" s="171">
        <v>42265</v>
      </c>
      <c r="J385" s="157">
        <v>125633</v>
      </c>
      <c r="K385" s="358">
        <v>72075</v>
      </c>
      <c r="L385" s="140" t="s">
        <v>340</v>
      </c>
      <c r="M385" s="140"/>
      <c r="N385" s="140" t="s">
        <v>341</v>
      </c>
      <c r="O385" s="299"/>
      <c r="P385" s="419">
        <v>60</v>
      </c>
      <c r="Q385" s="419">
        <v>1944</v>
      </c>
      <c r="R385" s="420">
        <v>37.75</v>
      </c>
      <c r="S385" s="159">
        <v>125</v>
      </c>
      <c r="T385" s="107">
        <v>24</v>
      </c>
      <c r="U385" s="60">
        <f>F385*AA385/1000</f>
        <v>24.16</v>
      </c>
      <c r="V385" s="61" t="e">
        <f>IF((T385*#REF!/#REF!)&gt;#REF!,"too many rows!",T385*#REF!/#REF!)</f>
        <v>#REF!</v>
      </c>
      <c r="W385" s="47">
        <v>50</v>
      </c>
      <c r="X385" s="47">
        <v>50</v>
      </c>
      <c r="Y385" s="47">
        <v>5</v>
      </c>
      <c r="Z385" s="47">
        <v>1</v>
      </c>
      <c r="AA385" s="50">
        <f t="shared" si="161"/>
        <v>1510</v>
      </c>
      <c r="AB385" s="50">
        <f t="shared" si="162"/>
        <v>302</v>
      </c>
      <c r="AC385" s="50"/>
      <c r="AD385" s="50"/>
      <c r="AE385" s="79">
        <f>IF(G385=0,AA385*1.15,IF(OR(G385=50%,G385=100%),AA385*1.15/G385,"check MS"))</f>
        <v>1736.4999999999998</v>
      </c>
      <c r="AF385" s="50">
        <f t="shared" si="164"/>
        <v>347.29999999999995</v>
      </c>
      <c r="AG385" s="80" t="str">
        <f t="shared" si="142"/>
        <v>ok</v>
      </c>
      <c r="AH385" s="121">
        <v>42383</v>
      </c>
      <c r="AI385" s="245">
        <f>AH385+14</f>
        <v>42397</v>
      </c>
      <c r="AJ385" s="231">
        <v>42423</v>
      </c>
      <c r="AK385" s="129"/>
      <c r="AL385" s="231">
        <v>42438</v>
      </c>
      <c r="AM385" s="129">
        <v>1440</v>
      </c>
      <c r="AN385" s="281">
        <v>320</v>
      </c>
      <c r="AO385" s="129">
        <f t="shared" si="149"/>
        <v>1120</v>
      </c>
      <c r="AP385" s="231">
        <v>42481</v>
      </c>
      <c r="AQ385" s="455"/>
      <c r="AR385" s="455"/>
      <c r="AS385" s="231">
        <v>42874</v>
      </c>
      <c r="AT385" s="231">
        <v>42550</v>
      </c>
      <c r="AU385" s="455"/>
      <c r="AV385" s="455"/>
      <c r="AW385" s="231">
        <v>42578</v>
      </c>
      <c r="AX385" s="231">
        <f>AW385+7</f>
        <v>42585</v>
      </c>
      <c r="AY385" s="68">
        <f t="shared" si="153"/>
        <v>195</v>
      </c>
    </row>
    <row r="386" spans="1:51" hidden="1" x14ac:dyDescent="0.25">
      <c r="A386" s="70">
        <v>10</v>
      </c>
      <c r="B386" s="70" t="s">
        <v>47</v>
      </c>
      <c r="C386" s="70" t="s">
        <v>742</v>
      </c>
      <c r="D386" s="70"/>
      <c r="E386" s="252">
        <v>20</v>
      </c>
      <c r="F386" s="124">
        <v>19</v>
      </c>
      <c r="G386" s="51">
        <v>0.5</v>
      </c>
      <c r="H386" s="235">
        <v>42614</v>
      </c>
      <c r="I386" s="171">
        <v>42265</v>
      </c>
      <c r="J386" s="157">
        <v>125634</v>
      </c>
      <c r="K386" s="358">
        <v>72075</v>
      </c>
      <c r="L386" s="140" t="s">
        <v>586</v>
      </c>
      <c r="M386" s="140"/>
      <c r="N386" s="140" t="s">
        <v>743</v>
      </c>
      <c r="O386" s="299"/>
      <c r="P386" s="419">
        <v>60</v>
      </c>
      <c r="Q386" s="419">
        <v>1944</v>
      </c>
      <c r="R386" s="420">
        <v>37.75</v>
      </c>
      <c r="S386" s="159">
        <v>125</v>
      </c>
      <c r="T386" s="107">
        <v>16</v>
      </c>
      <c r="U386" s="60">
        <f>F386*AA386/1000</f>
        <v>19.126666666666665</v>
      </c>
      <c r="V386" s="61" t="e">
        <f>IF((T386*#REF!/#REF!)&gt;#REF!,"too many rows!",T386*#REF!/#REF!)</f>
        <v>#REF!</v>
      </c>
      <c r="W386" s="47">
        <v>50</v>
      </c>
      <c r="X386" s="47">
        <v>50</v>
      </c>
      <c r="Y386" s="47">
        <v>5</v>
      </c>
      <c r="Z386" s="47">
        <v>1</v>
      </c>
      <c r="AA386" s="50">
        <f t="shared" si="161"/>
        <v>1006.6666666666666</v>
      </c>
      <c r="AB386" s="50">
        <f t="shared" si="162"/>
        <v>201.33333333333334</v>
      </c>
      <c r="AC386" s="50"/>
      <c r="AD386" s="50"/>
      <c r="AE386" s="79">
        <f>IF(G386=0,AA386*1.15,IF(OR(G386=50%,G386=100%),AA386*1.15/G386,"check MS"))</f>
        <v>2315.333333333333</v>
      </c>
      <c r="AF386" s="50">
        <f t="shared" si="164"/>
        <v>231.53333333333333</v>
      </c>
      <c r="AG386" s="80" t="str">
        <f t="shared" si="142"/>
        <v>ok</v>
      </c>
      <c r="AH386" s="121">
        <v>42383</v>
      </c>
      <c r="AI386" s="245">
        <f>AH386+14</f>
        <v>42397</v>
      </c>
      <c r="AJ386" s="231">
        <v>42423</v>
      </c>
      <c r="AK386" s="129"/>
      <c r="AL386" s="231">
        <v>42438</v>
      </c>
      <c r="AM386" s="129">
        <v>960</v>
      </c>
      <c r="AN386" s="281">
        <v>921</v>
      </c>
      <c r="AO386" s="129">
        <f t="shared" si="149"/>
        <v>39</v>
      </c>
      <c r="AP386" s="245">
        <v>42492</v>
      </c>
      <c r="AQ386" s="245"/>
      <c r="AR386" s="245"/>
      <c r="AS386" s="231">
        <v>42874</v>
      </c>
      <c r="AT386" s="231">
        <v>42564</v>
      </c>
      <c r="AU386" s="455"/>
      <c r="AV386" s="455"/>
      <c r="AW386" s="231">
        <v>42572</v>
      </c>
      <c r="AX386" s="231">
        <f>AW386+7</f>
        <v>42579</v>
      </c>
      <c r="AY386" s="68">
        <f t="shared" si="153"/>
        <v>189</v>
      </c>
    </row>
    <row r="387" spans="1:51" s="277" customFormat="1" hidden="1" x14ac:dyDescent="0.25">
      <c r="A387" s="265">
        <v>10</v>
      </c>
      <c r="B387" s="265" t="s">
        <v>744</v>
      </c>
      <c r="C387" s="265" t="s">
        <v>745</v>
      </c>
      <c r="D387" s="265"/>
      <c r="E387" s="234">
        <v>104</v>
      </c>
      <c r="F387" s="50">
        <v>40</v>
      </c>
      <c r="G387" s="51"/>
      <c r="H387" s="52">
        <v>42614</v>
      </c>
      <c r="I387" s="156">
        <v>42285</v>
      </c>
      <c r="J387" s="157">
        <v>127070</v>
      </c>
      <c r="K387" s="358">
        <v>72353</v>
      </c>
      <c r="L387" s="140" t="s">
        <v>746</v>
      </c>
      <c r="M387" s="140"/>
      <c r="N387" s="140" t="s">
        <v>747</v>
      </c>
      <c r="O387" s="299"/>
      <c r="P387" s="419">
        <v>40</v>
      </c>
      <c r="Q387" s="419">
        <v>1296</v>
      </c>
      <c r="R387" s="420">
        <v>37.75</v>
      </c>
      <c r="S387" s="159">
        <v>126</v>
      </c>
      <c r="T387" s="266">
        <v>40</v>
      </c>
      <c r="U387" s="267">
        <f>F387*AA387/1000</f>
        <v>102.4</v>
      </c>
      <c r="V387" s="268" t="e">
        <f>IF((T387*#REF!/#REF!)&gt;#REF!,"too many rows!",T387*#REF!/#REF!)</f>
        <v>#REF!</v>
      </c>
      <c r="W387" s="269">
        <v>50</v>
      </c>
      <c r="X387" s="269">
        <v>50</v>
      </c>
      <c r="Y387" s="269">
        <v>6</v>
      </c>
      <c r="Z387" s="269">
        <v>1</v>
      </c>
      <c r="AA387" s="270">
        <v>2560</v>
      </c>
      <c r="AB387" s="270">
        <v>440</v>
      </c>
      <c r="AC387" s="270"/>
      <c r="AD387" s="270"/>
      <c r="AE387" s="271">
        <f>IF(G387=0,AA387*1.15,IF(OR(G387=50%,G387=100%),AA387*1.15/G387,"check MS"))</f>
        <v>2944</v>
      </c>
      <c r="AF387" s="270">
        <f t="shared" si="164"/>
        <v>505.99999999999994</v>
      </c>
      <c r="AG387" s="272" t="str">
        <f t="shared" si="142"/>
        <v>ok</v>
      </c>
      <c r="AH387" s="273"/>
      <c r="AI387" s="274"/>
      <c r="AJ387" s="274"/>
      <c r="AK387" s="275"/>
      <c r="AL387" s="274"/>
      <c r="AM387" s="275"/>
      <c r="AN387" s="284"/>
      <c r="AO387" s="275">
        <f t="shared" si="149"/>
        <v>0</v>
      </c>
      <c r="AP387" s="274"/>
      <c r="AQ387" s="274"/>
      <c r="AR387" s="274"/>
      <c r="AS387" s="274"/>
      <c r="AT387" s="274"/>
      <c r="AU387" s="274"/>
      <c r="AV387" s="274"/>
      <c r="AW387" s="274"/>
      <c r="AX387" s="288">
        <v>42439</v>
      </c>
      <c r="AY387" s="276">
        <f t="shared" si="153"/>
        <v>0</v>
      </c>
    </row>
    <row r="388" spans="1:51" hidden="1" x14ac:dyDescent="0.25">
      <c r="A388" s="70">
        <v>10</v>
      </c>
      <c r="B388" s="47" t="s">
        <v>47</v>
      </c>
      <c r="C388" s="124" t="s">
        <v>48</v>
      </c>
      <c r="D388" s="124"/>
      <c r="E388" s="252">
        <v>19</v>
      </c>
      <c r="F388" s="124">
        <v>14</v>
      </c>
      <c r="G388" s="169"/>
      <c r="H388" s="170">
        <v>42491</v>
      </c>
      <c r="I388" s="171">
        <v>42165</v>
      </c>
      <c r="J388" s="54">
        <v>124909</v>
      </c>
      <c r="K388" s="366">
        <v>70555</v>
      </c>
      <c r="L388" s="140" t="s">
        <v>50</v>
      </c>
      <c r="M388" s="140"/>
      <c r="N388" s="140" t="s">
        <v>51</v>
      </c>
      <c r="O388" s="299"/>
      <c r="P388" s="419">
        <v>40</v>
      </c>
      <c r="Q388" s="419">
        <v>1296</v>
      </c>
      <c r="R388" s="420">
        <v>37.75</v>
      </c>
      <c r="S388" s="159">
        <v>131</v>
      </c>
      <c r="T388" s="107">
        <v>20</v>
      </c>
      <c r="U388" s="60">
        <f>F388*AA388/1000</f>
        <v>16.8</v>
      </c>
      <c r="V388" s="61" t="e">
        <f>IF((T388*#REF!/#REF!)&gt;#REF!,"too many rows!",T388*#REF!/#REF!)</f>
        <v>#REF!</v>
      </c>
      <c r="W388" s="47">
        <v>50</v>
      </c>
      <c r="X388" s="47">
        <v>50</v>
      </c>
      <c r="Y388" s="47">
        <v>5</v>
      </c>
      <c r="Z388" s="47">
        <v>1</v>
      </c>
      <c r="AA388" s="50">
        <f>T388*60</f>
        <v>1200</v>
      </c>
      <c r="AB388" s="50">
        <f>T388*15</f>
        <v>300</v>
      </c>
      <c r="AC388" s="50"/>
      <c r="AD388" s="50"/>
      <c r="AE388" s="79">
        <f>IF(G388=0,AA388*1.15,IF(OR(G388=50%,G388=100%),AA388*1.15/G388,"check MS"))</f>
        <v>1380</v>
      </c>
      <c r="AF388" s="50">
        <f t="shared" si="164"/>
        <v>345</v>
      </c>
      <c r="AG388" s="80" t="str">
        <f t="shared" si="142"/>
        <v>Check!</v>
      </c>
      <c r="AH388" s="121">
        <v>42296</v>
      </c>
      <c r="AI388" s="231">
        <v>42313</v>
      </c>
      <c r="AJ388" s="231">
        <v>42349</v>
      </c>
      <c r="AK388" s="129">
        <v>300</v>
      </c>
      <c r="AL388" s="231">
        <v>42354</v>
      </c>
      <c r="AM388" s="129">
        <f>1200-56</f>
        <v>1144</v>
      </c>
      <c r="AN388" s="281">
        <v>148</v>
      </c>
      <c r="AO388" s="129">
        <f t="shared" si="149"/>
        <v>996</v>
      </c>
      <c r="AP388" s="231">
        <v>42385</v>
      </c>
      <c r="AQ388" s="455"/>
      <c r="AR388" s="455"/>
      <c r="AS388" s="231">
        <v>42472</v>
      </c>
      <c r="AT388" s="231">
        <v>42457</v>
      </c>
      <c r="AU388" s="455"/>
      <c r="AV388" s="455"/>
      <c r="AW388" s="231">
        <v>42529</v>
      </c>
      <c r="AX388" s="288">
        <v>42573</v>
      </c>
      <c r="AY388" s="68">
        <f t="shared" si="153"/>
        <v>233</v>
      </c>
    </row>
    <row r="389" spans="1:51" hidden="1" x14ac:dyDescent="0.25">
      <c r="A389" s="70">
        <v>10</v>
      </c>
      <c r="B389" s="47" t="s">
        <v>47</v>
      </c>
      <c r="C389" s="124" t="s">
        <v>122</v>
      </c>
      <c r="D389" s="124"/>
      <c r="E389" s="252">
        <v>11</v>
      </c>
      <c r="F389" s="124">
        <v>8</v>
      </c>
      <c r="G389" s="169">
        <v>0.5</v>
      </c>
      <c r="H389" s="170">
        <v>42491</v>
      </c>
      <c r="I389" s="171">
        <v>42165</v>
      </c>
      <c r="J389" s="54">
        <v>124911</v>
      </c>
      <c r="K389" s="366">
        <v>70555</v>
      </c>
      <c r="L389" s="140" t="s">
        <v>123</v>
      </c>
      <c r="M389" s="140"/>
      <c r="N389" s="140" t="s">
        <v>124</v>
      </c>
      <c r="O389" s="299"/>
      <c r="P389" s="419">
        <v>40</v>
      </c>
      <c r="Q389" s="419">
        <v>1296</v>
      </c>
      <c r="R389" s="420">
        <v>37.75</v>
      </c>
      <c r="S389" s="159">
        <v>131</v>
      </c>
      <c r="T389" s="107">
        <v>20</v>
      </c>
      <c r="U389" s="60">
        <f>F389*AA389/1000</f>
        <v>9.6</v>
      </c>
      <c r="V389" s="61" t="e">
        <f>IF((T389*#REF!/#REF!)&gt;#REF!,"too many rows!",T389*#REF!/#REF!)</f>
        <v>#REF!</v>
      </c>
      <c r="W389" s="47">
        <v>50</v>
      </c>
      <c r="X389" s="47">
        <v>50</v>
      </c>
      <c r="Y389" s="47">
        <v>5</v>
      </c>
      <c r="Z389" s="47">
        <v>1</v>
      </c>
      <c r="AA389" s="50">
        <v>1200</v>
      </c>
      <c r="AB389" s="50">
        <f>T389*15</f>
        <v>300</v>
      </c>
      <c r="AC389" s="50"/>
      <c r="AD389" s="50"/>
      <c r="AE389" s="79">
        <f>IF(G389=0,AA389*1.15,IF(OR(G389=50%,G389=100%),AA389*1.15/G389,"check MS"))</f>
        <v>2760</v>
      </c>
      <c r="AF389" s="50">
        <f t="shared" si="164"/>
        <v>345</v>
      </c>
      <c r="AG389" s="80" t="str">
        <f t="shared" si="142"/>
        <v>Check!</v>
      </c>
      <c r="AH389" s="121">
        <v>42296</v>
      </c>
      <c r="AI389" s="231">
        <v>42313</v>
      </c>
      <c r="AJ389" s="231">
        <v>42349</v>
      </c>
      <c r="AK389" s="129">
        <v>300</v>
      </c>
      <c r="AL389" s="231">
        <v>42354</v>
      </c>
      <c r="AM389" s="129">
        <f>1200-21</f>
        <v>1179</v>
      </c>
      <c r="AN389" s="281">
        <v>169</v>
      </c>
      <c r="AO389" s="129">
        <f t="shared" si="149"/>
        <v>1010</v>
      </c>
      <c r="AP389" s="231">
        <v>42385</v>
      </c>
      <c r="AQ389" s="455"/>
      <c r="AR389" s="455"/>
      <c r="AS389" s="231">
        <v>42469</v>
      </c>
      <c r="AT389" s="231">
        <v>42457</v>
      </c>
      <c r="AU389" s="455"/>
      <c r="AV389" s="455"/>
      <c r="AW389" s="231">
        <v>42529</v>
      </c>
      <c r="AX389" s="288">
        <v>42573</v>
      </c>
      <c r="AY389" s="68">
        <f t="shared" si="153"/>
        <v>233</v>
      </c>
    </row>
    <row r="390" spans="1:51" hidden="1" x14ac:dyDescent="0.25">
      <c r="A390" s="148">
        <v>10</v>
      </c>
      <c r="B390" s="148" t="s">
        <v>47</v>
      </c>
      <c r="C390" s="127" t="s">
        <v>467</v>
      </c>
      <c r="D390" s="148"/>
      <c r="E390" s="251">
        <v>28</v>
      </c>
      <c r="F390" s="127">
        <v>15</v>
      </c>
      <c r="G390" s="86"/>
      <c r="H390" s="250">
        <v>42795</v>
      </c>
      <c r="I390" s="132">
        <v>42510</v>
      </c>
      <c r="J390" s="138">
        <v>127332</v>
      </c>
      <c r="K390" s="364">
        <v>74919</v>
      </c>
      <c r="L390" s="134" t="s">
        <v>340</v>
      </c>
      <c r="M390" s="134"/>
      <c r="N390" s="134" t="s">
        <v>894</v>
      </c>
      <c r="O390" s="297"/>
      <c r="P390" s="453">
        <v>60</v>
      </c>
      <c r="Q390" s="453">
        <v>1944</v>
      </c>
      <c r="R390" s="454">
        <v>37.75</v>
      </c>
      <c r="S390" s="162">
        <v>132</v>
      </c>
      <c r="T390" s="93">
        <v>28</v>
      </c>
      <c r="U390" s="143">
        <v>29.445</v>
      </c>
      <c r="V390" s="144">
        <v>842.4</v>
      </c>
      <c r="W390" s="82">
        <v>50</v>
      </c>
      <c r="X390" s="82">
        <v>50</v>
      </c>
      <c r="Y390" s="82">
        <v>5</v>
      </c>
      <c r="Z390" s="82">
        <v>1</v>
      </c>
      <c r="AA390" s="85">
        <v>1635.8333333333333</v>
      </c>
      <c r="AB390" s="85">
        <v>327.16666666666669</v>
      </c>
      <c r="AC390" s="85"/>
      <c r="AD390" s="85"/>
      <c r="AE390" s="115">
        <v>3762.4166666666661</v>
      </c>
      <c r="AF390" s="85">
        <v>376.24166666666667</v>
      </c>
      <c r="AG390" s="289" t="str">
        <f t="shared" ref="AG390:AG453" si="165">IF((AW390+7)&gt;H390,"Check!","ok")</f>
        <v>ok</v>
      </c>
      <c r="AH390" s="98">
        <v>42528</v>
      </c>
      <c r="AI390" s="224">
        <v>42543</v>
      </c>
      <c r="AJ390" s="224">
        <v>42572</v>
      </c>
      <c r="AK390" s="163"/>
      <c r="AL390" s="224">
        <v>42579</v>
      </c>
      <c r="AM390" s="163">
        <v>1680</v>
      </c>
      <c r="AN390" s="282">
        <v>4</v>
      </c>
      <c r="AO390" s="163">
        <f t="shared" si="149"/>
        <v>1676</v>
      </c>
      <c r="AP390" s="224">
        <v>42614</v>
      </c>
      <c r="AQ390" s="224"/>
      <c r="AR390" s="224"/>
      <c r="AS390" s="224">
        <v>42690</v>
      </c>
      <c r="AT390" s="224">
        <v>42692</v>
      </c>
      <c r="AU390" s="224"/>
      <c r="AV390" s="224"/>
      <c r="AW390" s="145">
        <v>42772</v>
      </c>
      <c r="AX390" s="145"/>
      <c r="AY390" s="102">
        <v>240</v>
      </c>
    </row>
    <row r="391" spans="1:51" hidden="1" x14ac:dyDescent="0.25">
      <c r="A391" s="148">
        <v>10</v>
      </c>
      <c r="B391" s="148" t="s">
        <v>47</v>
      </c>
      <c r="C391" s="127" t="s">
        <v>122</v>
      </c>
      <c r="D391" s="148"/>
      <c r="E391" s="251">
        <v>17</v>
      </c>
      <c r="F391" s="127">
        <v>8</v>
      </c>
      <c r="G391" s="86">
        <v>0.5</v>
      </c>
      <c r="H391" s="250">
        <v>42795</v>
      </c>
      <c r="I391" s="132">
        <v>42510</v>
      </c>
      <c r="J391" s="138">
        <v>127336</v>
      </c>
      <c r="K391" s="364">
        <v>74919</v>
      </c>
      <c r="L391" s="134" t="s">
        <v>123</v>
      </c>
      <c r="M391" s="305">
        <v>0.76</v>
      </c>
      <c r="N391" s="134" t="s">
        <v>124</v>
      </c>
      <c r="O391" s="297"/>
      <c r="P391" s="453">
        <v>60</v>
      </c>
      <c r="Q391" s="453">
        <v>1944</v>
      </c>
      <c r="R391" s="454">
        <v>37.75</v>
      </c>
      <c r="S391" s="162">
        <v>132</v>
      </c>
      <c r="T391" s="93">
        <v>32</v>
      </c>
      <c r="U391" s="143">
        <v>23.530833333333334</v>
      </c>
      <c r="V391" s="144">
        <v>1101.5999999999999</v>
      </c>
      <c r="W391" s="82">
        <v>50</v>
      </c>
      <c r="X391" s="82">
        <v>50</v>
      </c>
      <c r="Y391" s="82">
        <v>5</v>
      </c>
      <c r="Z391" s="82">
        <v>1</v>
      </c>
      <c r="AA391" s="85">
        <v>2139.1666666666665</v>
      </c>
      <c r="AB391" s="85">
        <v>427.83333333333337</v>
      </c>
      <c r="AC391" s="85"/>
      <c r="AD391" s="85"/>
      <c r="AE391" s="115">
        <v>2460.0416666666665</v>
      </c>
      <c r="AF391" s="85">
        <v>492.00833333333333</v>
      </c>
      <c r="AG391" s="289" t="str">
        <f t="shared" si="165"/>
        <v>ok</v>
      </c>
      <c r="AH391" s="98">
        <v>42528</v>
      </c>
      <c r="AI391" s="224">
        <v>42543</v>
      </c>
      <c r="AJ391" s="224">
        <v>42572</v>
      </c>
      <c r="AK391" s="163"/>
      <c r="AL391" s="224">
        <v>42590</v>
      </c>
      <c r="AM391" s="163">
        <v>1920</v>
      </c>
      <c r="AN391" s="282">
        <v>19</v>
      </c>
      <c r="AO391" s="163">
        <f t="shared" si="149"/>
        <v>1901</v>
      </c>
      <c r="AP391" s="224">
        <v>42619</v>
      </c>
      <c r="AQ391" s="224"/>
      <c r="AR391" s="224"/>
      <c r="AS391" s="224">
        <v>42707</v>
      </c>
      <c r="AT391" s="224">
        <v>42698</v>
      </c>
      <c r="AU391" s="224"/>
      <c r="AV391" s="224"/>
      <c r="AW391" s="145">
        <f>AS391+77</f>
        <v>42784</v>
      </c>
      <c r="AX391" s="145"/>
      <c r="AY391" s="102">
        <v>240</v>
      </c>
    </row>
    <row r="392" spans="1:51" hidden="1" x14ac:dyDescent="0.25">
      <c r="A392" s="70">
        <v>10</v>
      </c>
      <c r="B392" s="70" t="s">
        <v>47</v>
      </c>
      <c r="C392" s="124" t="s">
        <v>493</v>
      </c>
      <c r="D392" s="70"/>
      <c r="E392" s="252">
        <v>12</v>
      </c>
      <c r="F392" s="124">
        <v>14</v>
      </c>
      <c r="G392" s="51"/>
      <c r="H392" s="235">
        <v>42644</v>
      </c>
      <c r="I392" s="171">
        <v>42317</v>
      </c>
      <c r="J392" s="157">
        <v>126194</v>
      </c>
      <c r="K392" s="357">
        <v>73299</v>
      </c>
      <c r="L392" s="158" t="s">
        <v>480</v>
      </c>
      <c r="M392" s="158"/>
      <c r="N392" s="158" t="s">
        <v>336</v>
      </c>
      <c r="O392" s="302"/>
      <c r="P392" s="419">
        <v>60</v>
      </c>
      <c r="Q392" s="419">
        <v>1944</v>
      </c>
      <c r="R392" s="420">
        <v>37.75</v>
      </c>
      <c r="S392" s="159">
        <v>133</v>
      </c>
      <c r="T392" s="107">
        <v>12</v>
      </c>
      <c r="U392" s="60">
        <f t="shared" ref="U392:U407" si="166">F392*AA392/1000</f>
        <v>10.57</v>
      </c>
      <c r="V392" s="61" t="e">
        <f>IF((T392*#REF!/#REF!)&gt;#REF!,"too many rows!",T392*#REF!/#REF!)</f>
        <v>#REF!</v>
      </c>
      <c r="W392" s="47">
        <v>50</v>
      </c>
      <c r="X392" s="47">
        <v>50</v>
      </c>
      <c r="Y392" s="47">
        <v>5</v>
      </c>
      <c r="Z392" s="47">
        <v>1</v>
      </c>
      <c r="AA392" s="50">
        <f t="shared" ref="AA392:AA407" si="167">(37.75*100)/W392*Y392/($Z392+$Y392)*$T392</f>
        <v>755</v>
      </c>
      <c r="AB392" s="50">
        <f t="shared" ref="AB392:AB407" si="168">(37.75*100)/X392*Z392/($Z392+$Y392)*$T392</f>
        <v>151</v>
      </c>
      <c r="AC392" s="50"/>
      <c r="AD392" s="50"/>
      <c r="AE392" s="79">
        <f t="shared" ref="AE392:AE407" si="169">IF(G392=0,AA392*1.15,IF(OR(G392=50%,G392=100%),AA392*1.15/G392,"check MS"))</f>
        <v>868.24999999999989</v>
      </c>
      <c r="AF392" s="50">
        <f t="shared" ref="AF392:AF407" si="170">AB392*1.15</f>
        <v>173.64999999999998</v>
      </c>
      <c r="AG392" s="80" t="str">
        <f t="shared" si="165"/>
        <v>Check!</v>
      </c>
      <c r="AH392" s="121">
        <v>42430</v>
      </c>
      <c r="AI392" s="231">
        <f t="shared" ref="AI392:AI400" si="171">AH392+14</f>
        <v>42444</v>
      </c>
      <c r="AJ392" s="245">
        <v>42487</v>
      </c>
      <c r="AK392" s="129"/>
      <c r="AL392" s="245">
        <v>42487</v>
      </c>
      <c r="AM392" s="129">
        <v>720</v>
      </c>
      <c r="AN392" s="281">
        <v>87</v>
      </c>
      <c r="AO392" s="129">
        <f t="shared" si="149"/>
        <v>633</v>
      </c>
      <c r="AP392" s="231">
        <v>42517</v>
      </c>
      <c r="AQ392" s="455"/>
      <c r="AR392" s="455"/>
      <c r="AS392" s="231">
        <v>42613</v>
      </c>
      <c r="AT392" s="231">
        <v>42593</v>
      </c>
      <c r="AU392" s="455"/>
      <c r="AV392" s="455"/>
      <c r="AW392" s="231">
        <v>42692</v>
      </c>
      <c r="AX392" s="288">
        <v>43083</v>
      </c>
      <c r="AY392" s="68">
        <f t="shared" ref="AY392:AY405" si="172">AW392-AH392</f>
        <v>262</v>
      </c>
    </row>
    <row r="393" spans="1:51" hidden="1" x14ac:dyDescent="0.25">
      <c r="A393" s="70">
        <v>10</v>
      </c>
      <c r="B393" s="70" t="s">
        <v>47</v>
      </c>
      <c r="C393" s="124" t="s">
        <v>787</v>
      </c>
      <c r="D393" s="70"/>
      <c r="E393" s="252">
        <v>20</v>
      </c>
      <c r="F393" s="124">
        <v>9</v>
      </c>
      <c r="G393" s="51"/>
      <c r="H393" s="235">
        <v>42644</v>
      </c>
      <c r="I393" s="171">
        <v>42317</v>
      </c>
      <c r="J393" s="157">
        <v>126195</v>
      </c>
      <c r="K393" s="357">
        <v>73299</v>
      </c>
      <c r="L393" s="158" t="s">
        <v>788</v>
      </c>
      <c r="M393" s="158"/>
      <c r="N393" s="158" t="s">
        <v>118</v>
      </c>
      <c r="O393" s="302"/>
      <c r="P393" s="419">
        <v>60</v>
      </c>
      <c r="Q393" s="419">
        <v>1944</v>
      </c>
      <c r="R393" s="420">
        <v>37.75</v>
      </c>
      <c r="S393" s="159">
        <v>133</v>
      </c>
      <c r="T393" s="107">
        <v>32</v>
      </c>
      <c r="U393" s="60">
        <f t="shared" si="166"/>
        <v>18.12</v>
      </c>
      <c r="V393" s="61" t="e">
        <f>IF((T393*#REF!/#REF!)&gt;#REF!,"too many rows!",T393*#REF!/#REF!)</f>
        <v>#REF!</v>
      </c>
      <c r="W393" s="47">
        <v>50</v>
      </c>
      <c r="X393" s="47">
        <v>50</v>
      </c>
      <c r="Y393" s="47">
        <v>5</v>
      </c>
      <c r="Z393" s="47">
        <v>1</v>
      </c>
      <c r="AA393" s="50">
        <f t="shared" si="167"/>
        <v>2013.3333333333333</v>
      </c>
      <c r="AB393" s="50">
        <f t="shared" si="168"/>
        <v>402.66666666666669</v>
      </c>
      <c r="AC393" s="50"/>
      <c r="AD393" s="50"/>
      <c r="AE393" s="79">
        <f t="shared" si="169"/>
        <v>2315.333333333333</v>
      </c>
      <c r="AF393" s="50">
        <f t="shared" si="170"/>
        <v>463.06666666666666</v>
      </c>
      <c r="AG393" s="80" t="str">
        <f t="shared" si="165"/>
        <v>Check!</v>
      </c>
      <c r="AH393" s="121">
        <v>42430</v>
      </c>
      <c r="AI393" s="231">
        <f t="shared" si="171"/>
        <v>42444</v>
      </c>
      <c r="AJ393" s="245">
        <v>42487</v>
      </c>
      <c r="AK393" s="129"/>
      <c r="AL393" s="245">
        <v>42487</v>
      </c>
      <c r="AM393" s="129">
        <v>1920</v>
      </c>
      <c r="AN393" s="281">
        <v>188</v>
      </c>
      <c r="AO393" s="129">
        <f t="shared" si="149"/>
        <v>1732</v>
      </c>
      <c r="AP393" s="231">
        <v>42517</v>
      </c>
      <c r="AQ393" s="455"/>
      <c r="AR393" s="455"/>
      <c r="AS393" s="231">
        <v>42613</v>
      </c>
      <c r="AT393" s="231">
        <v>42600</v>
      </c>
      <c r="AU393" s="455"/>
      <c r="AV393" s="455"/>
      <c r="AW393" s="231">
        <v>42692</v>
      </c>
      <c r="AX393" s="288">
        <v>43083</v>
      </c>
      <c r="AY393" s="68">
        <f t="shared" si="172"/>
        <v>262</v>
      </c>
    </row>
    <row r="394" spans="1:51" hidden="1" x14ac:dyDescent="0.25">
      <c r="A394" s="70">
        <v>10</v>
      </c>
      <c r="B394" s="70" t="s">
        <v>47</v>
      </c>
      <c r="C394" s="124" t="s">
        <v>549</v>
      </c>
      <c r="D394" s="70"/>
      <c r="E394" s="252">
        <v>4</v>
      </c>
      <c r="F394" s="124">
        <v>12</v>
      </c>
      <c r="G394" s="51"/>
      <c r="H394" s="235">
        <v>42644</v>
      </c>
      <c r="I394" s="171" t="s">
        <v>792</v>
      </c>
      <c r="J394" s="157">
        <v>126464</v>
      </c>
      <c r="K394" s="357">
        <v>73776</v>
      </c>
      <c r="L394" s="158" t="s">
        <v>297</v>
      </c>
      <c r="M394" s="158"/>
      <c r="N394" s="158" t="s">
        <v>333</v>
      </c>
      <c r="O394" s="302"/>
      <c r="P394" s="419">
        <v>60</v>
      </c>
      <c r="Q394" s="419">
        <v>1944</v>
      </c>
      <c r="R394" s="420">
        <v>37.75</v>
      </c>
      <c r="S394" s="159">
        <v>133</v>
      </c>
      <c r="T394" s="107">
        <v>4</v>
      </c>
      <c r="U394" s="60">
        <f t="shared" si="166"/>
        <v>3.02</v>
      </c>
      <c r="V394" s="61" t="e">
        <f>IF((T394*#REF!/#REF!)&gt;#REF!,"too many rows!",T394*#REF!/#REF!)</f>
        <v>#REF!</v>
      </c>
      <c r="W394" s="47">
        <v>50</v>
      </c>
      <c r="X394" s="47">
        <v>50</v>
      </c>
      <c r="Y394" s="47">
        <v>5</v>
      </c>
      <c r="Z394" s="47">
        <v>1</v>
      </c>
      <c r="AA394" s="50">
        <f t="shared" si="167"/>
        <v>251.66666666666666</v>
      </c>
      <c r="AB394" s="50">
        <f t="shared" si="168"/>
        <v>50.333333333333336</v>
      </c>
      <c r="AC394" s="50"/>
      <c r="AD394" s="50"/>
      <c r="AE394" s="79">
        <f t="shared" si="169"/>
        <v>289.41666666666663</v>
      </c>
      <c r="AF394" s="50">
        <f t="shared" si="170"/>
        <v>57.883333333333333</v>
      </c>
      <c r="AG394" s="80" t="str">
        <f t="shared" si="165"/>
        <v>Check!</v>
      </c>
      <c r="AH394" s="121">
        <v>42430</v>
      </c>
      <c r="AI394" s="231">
        <f t="shared" si="171"/>
        <v>42444</v>
      </c>
      <c r="AJ394" s="245">
        <v>42487</v>
      </c>
      <c r="AK394" s="129"/>
      <c r="AL394" s="245">
        <v>42487</v>
      </c>
      <c r="AM394" s="129">
        <v>240</v>
      </c>
      <c r="AN394" s="281"/>
      <c r="AO394" s="129">
        <f t="shared" si="149"/>
        <v>240</v>
      </c>
      <c r="AP394" s="231">
        <v>42518</v>
      </c>
      <c r="AQ394" s="455"/>
      <c r="AR394" s="455"/>
      <c r="AS394" s="231">
        <v>42613</v>
      </c>
      <c r="AT394" s="231">
        <v>42600</v>
      </c>
      <c r="AU394" s="455"/>
      <c r="AV394" s="455"/>
      <c r="AW394" s="231">
        <v>42704</v>
      </c>
      <c r="AX394" s="288">
        <v>43083</v>
      </c>
      <c r="AY394" s="68">
        <f t="shared" si="172"/>
        <v>274</v>
      </c>
    </row>
    <row r="395" spans="1:51" hidden="1" x14ac:dyDescent="0.25">
      <c r="A395" s="70">
        <v>10</v>
      </c>
      <c r="B395" s="70" t="s">
        <v>47</v>
      </c>
      <c r="C395" s="124" t="s">
        <v>113</v>
      </c>
      <c r="D395" s="70"/>
      <c r="E395" s="252">
        <v>4</v>
      </c>
      <c r="F395" s="124">
        <v>11</v>
      </c>
      <c r="G395" s="51"/>
      <c r="H395" s="235">
        <v>42644</v>
      </c>
      <c r="I395" s="171" t="s">
        <v>793</v>
      </c>
      <c r="J395" s="157">
        <v>126465</v>
      </c>
      <c r="K395" s="357">
        <v>73776</v>
      </c>
      <c r="L395" s="158" t="s">
        <v>115</v>
      </c>
      <c r="M395" s="158"/>
      <c r="N395" s="158" t="s">
        <v>78</v>
      </c>
      <c r="O395" s="302"/>
      <c r="P395" s="419">
        <v>60</v>
      </c>
      <c r="Q395" s="419">
        <v>1944</v>
      </c>
      <c r="R395" s="420">
        <v>37.75</v>
      </c>
      <c r="S395" s="159">
        <v>133</v>
      </c>
      <c r="T395" s="107">
        <v>4</v>
      </c>
      <c r="U395" s="60">
        <f t="shared" si="166"/>
        <v>2.7683333333333331</v>
      </c>
      <c r="V395" s="61" t="e">
        <f>IF((T395*#REF!/#REF!)&gt;#REF!,"too many rows!",T395*#REF!/#REF!)</f>
        <v>#REF!</v>
      </c>
      <c r="W395" s="47">
        <v>50</v>
      </c>
      <c r="X395" s="47">
        <v>50</v>
      </c>
      <c r="Y395" s="47">
        <v>5</v>
      </c>
      <c r="Z395" s="47">
        <v>1</v>
      </c>
      <c r="AA395" s="50">
        <f t="shared" si="167"/>
        <v>251.66666666666666</v>
      </c>
      <c r="AB395" s="50">
        <f t="shared" si="168"/>
        <v>50.333333333333336</v>
      </c>
      <c r="AC395" s="50"/>
      <c r="AD395" s="50"/>
      <c r="AE395" s="79">
        <f t="shared" si="169"/>
        <v>289.41666666666663</v>
      </c>
      <c r="AF395" s="50">
        <f t="shared" si="170"/>
        <v>57.883333333333333</v>
      </c>
      <c r="AG395" s="80" t="str">
        <f t="shared" si="165"/>
        <v>Check!</v>
      </c>
      <c r="AH395" s="121">
        <v>42430</v>
      </c>
      <c r="AI395" s="231">
        <f t="shared" si="171"/>
        <v>42444</v>
      </c>
      <c r="AJ395" s="245">
        <v>42487</v>
      </c>
      <c r="AK395" s="129"/>
      <c r="AL395" s="245">
        <v>42487</v>
      </c>
      <c r="AM395" s="129">
        <v>240</v>
      </c>
      <c r="AN395" s="281"/>
      <c r="AO395" s="129">
        <f t="shared" si="149"/>
        <v>240</v>
      </c>
      <c r="AP395" s="231">
        <v>42518</v>
      </c>
      <c r="AQ395" s="455"/>
      <c r="AR395" s="455"/>
      <c r="AS395" s="231">
        <v>42613</v>
      </c>
      <c r="AT395" s="231">
        <v>42600</v>
      </c>
      <c r="AU395" s="455"/>
      <c r="AV395" s="455"/>
      <c r="AW395" s="231">
        <v>42704</v>
      </c>
      <c r="AX395" s="288">
        <v>43083</v>
      </c>
      <c r="AY395" s="68">
        <f t="shared" si="172"/>
        <v>274</v>
      </c>
    </row>
    <row r="396" spans="1:51" hidden="1" x14ac:dyDescent="0.25">
      <c r="A396" s="70">
        <v>10</v>
      </c>
      <c r="B396" s="70" t="s">
        <v>47</v>
      </c>
      <c r="C396" s="124" t="s">
        <v>243</v>
      </c>
      <c r="D396" s="70">
        <v>-1</v>
      </c>
      <c r="E396" s="252">
        <v>6</v>
      </c>
      <c r="F396" s="124">
        <v>18</v>
      </c>
      <c r="G396" s="51">
        <v>0.5</v>
      </c>
      <c r="H396" s="235">
        <v>42644</v>
      </c>
      <c r="I396" s="171" t="s">
        <v>792</v>
      </c>
      <c r="J396" s="157">
        <v>126466</v>
      </c>
      <c r="K396" s="357">
        <v>73776</v>
      </c>
      <c r="L396" s="158" t="s">
        <v>244</v>
      </c>
      <c r="M396" s="158"/>
      <c r="N396" s="158" t="s">
        <v>121</v>
      </c>
      <c r="O396" s="302"/>
      <c r="P396" s="419">
        <v>60</v>
      </c>
      <c r="Q396" s="419">
        <v>1944</v>
      </c>
      <c r="R396" s="420">
        <v>37.75</v>
      </c>
      <c r="S396" s="159">
        <v>133</v>
      </c>
      <c r="T396" s="107">
        <v>4</v>
      </c>
      <c r="U396" s="60">
        <f t="shared" si="166"/>
        <v>4.53</v>
      </c>
      <c r="V396" s="61" t="e">
        <f>IF((T396*#REF!/#REF!)&gt;#REF!,"too many rows!",T396*#REF!/#REF!)</f>
        <v>#REF!</v>
      </c>
      <c r="W396" s="47">
        <v>50</v>
      </c>
      <c r="X396" s="47">
        <v>50</v>
      </c>
      <c r="Y396" s="47">
        <v>5</v>
      </c>
      <c r="Z396" s="47">
        <v>1</v>
      </c>
      <c r="AA396" s="50">
        <f t="shared" si="167"/>
        <v>251.66666666666666</v>
      </c>
      <c r="AB396" s="50">
        <f t="shared" si="168"/>
        <v>50.333333333333336</v>
      </c>
      <c r="AC396" s="50"/>
      <c r="AD396" s="50"/>
      <c r="AE396" s="79">
        <f t="shared" si="169"/>
        <v>578.83333333333326</v>
      </c>
      <c r="AF396" s="50">
        <f t="shared" si="170"/>
        <v>57.883333333333333</v>
      </c>
      <c r="AG396" s="80" t="str">
        <f t="shared" si="165"/>
        <v>Check!</v>
      </c>
      <c r="AH396" s="121">
        <v>42430</v>
      </c>
      <c r="AI396" s="231">
        <f t="shared" si="171"/>
        <v>42444</v>
      </c>
      <c r="AJ396" s="245">
        <v>42487</v>
      </c>
      <c r="AK396" s="129"/>
      <c r="AL396" s="245">
        <v>42493</v>
      </c>
      <c r="AM396" s="129">
        <v>240</v>
      </c>
      <c r="AN396" s="281"/>
      <c r="AO396" s="129">
        <f t="shared" si="149"/>
        <v>240</v>
      </c>
      <c r="AP396" s="231">
        <v>42520</v>
      </c>
      <c r="AQ396" s="455"/>
      <c r="AR396" s="455"/>
      <c r="AS396" s="231">
        <v>42613</v>
      </c>
      <c r="AT396" s="231">
        <v>42601</v>
      </c>
      <c r="AU396" s="455"/>
      <c r="AV396" s="455"/>
      <c r="AW396" s="231">
        <v>42704</v>
      </c>
      <c r="AX396" s="288">
        <v>43083</v>
      </c>
      <c r="AY396" s="68">
        <f t="shared" si="172"/>
        <v>274</v>
      </c>
    </row>
    <row r="397" spans="1:51" hidden="1" x14ac:dyDescent="0.25">
      <c r="A397" s="70">
        <v>10</v>
      </c>
      <c r="B397" s="70" t="s">
        <v>47</v>
      </c>
      <c r="C397" s="124" t="s">
        <v>76</v>
      </c>
      <c r="D397" s="70">
        <v>-1</v>
      </c>
      <c r="E397" s="252">
        <v>5</v>
      </c>
      <c r="F397" s="124">
        <v>15</v>
      </c>
      <c r="G397" s="51">
        <v>0.5</v>
      </c>
      <c r="H397" s="235">
        <v>42644</v>
      </c>
      <c r="I397" s="171" t="s">
        <v>792</v>
      </c>
      <c r="J397" s="157">
        <v>126467</v>
      </c>
      <c r="K397" s="357">
        <v>73776</v>
      </c>
      <c r="L397" s="158" t="s">
        <v>77</v>
      </c>
      <c r="M397" s="158"/>
      <c r="N397" s="158" t="s">
        <v>78</v>
      </c>
      <c r="O397" s="302"/>
      <c r="P397" s="419">
        <v>60</v>
      </c>
      <c r="Q397" s="419">
        <v>1944</v>
      </c>
      <c r="R397" s="420">
        <v>37.75</v>
      </c>
      <c r="S397" s="159">
        <v>133</v>
      </c>
      <c r="T397" s="107">
        <v>4</v>
      </c>
      <c r="U397" s="60">
        <f t="shared" si="166"/>
        <v>3.7749999999999999</v>
      </c>
      <c r="V397" s="61" t="e">
        <f>IF((T397*#REF!/#REF!)&gt;#REF!,"too many rows!",T397*#REF!/#REF!)</f>
        <v>#REF!</v>
      </c>
      <c r="W397" s="47">
        <v>50</v>
      </c>
      <c r="X397" s="47">
        <v>50</v>
      </c>
      <c r="Y397" s="47">
        <v>5</v>
      </c>
      <c r="Z397" s="47">
        <v>1</v>
      </c>
      <c r="AA397" s="50">
        <f t="shared" si="167"/>
        <v>251.66666666666666</v>
      </c>
      <c r="AB397" s="50">
        <f t="shared" si="168"/>
        <v>50.333333333333336</v>
      </c>
      <c r="AC397" s="50"/>
      <c r="AD397" s="50"/>
      <c r="AE397" s="79">
        <f t="shared" si="169"/>
        <v>578.83333333333326</v>
      </c>
      <c r="AF397" s="50">
        <f t="shared" si="170"/>
        <v>57.883333333333333</v>
      </c>
      <c r="AG397" s="80" t="str">
        <f t="shared" si="165"/>
        <v>Check!</v>
      </c>
      <c r="AH397" s="121">
        <v>42430</v>
      </c>
      <c r="AI397" s="231">
        <f t="shared" si="171"/>
        <v>42444</v>
      </c>
      <c r="AJ397" s="245">
        <v>42487</v>
      </c>
      <c r="AK397" s="129"/>
      <c r="AL397" s="245">
        <v>42493</v>
      </c>
      <c r="AM397" s="129">
        <v>240</v>
      </c>
      <c r="AN397" s="281"/>
      <c r="AO397" s="129">
        <f t="shared" si="149"/>
        <v>240</v>
      </c>
      <c r="AP397" s="231">
        <v>42520</v>
      </c>
      <c r="AQ397" s="455"/>
      <c r="AR397" s="455"/>
      <c r="AS397" s="231">
        <v>42613</v>
      </c>
      <c r="AT397" s="231">
        <v>42601</v>
      </c>
      <c r="AU397" s="455"/>
      <c r="AV397" s="455"/>
      <c r="AW397" s="231">
        <v>42704</v>
      </c>
      <c r="AX397" s="288">
        <v>43083</v>
      </c>
      <c r="AY397" s="68">
        <f t="shared" si="172"/>
        <v>274</v>
      </c>
    </row>
    <row r="398" spans="1:51" hidden="1" x14ac:dyDescent="0.25">
      <c r="A398" s="148">
        <v>10</v>
      </c>
      <c r="B398" s="148" t="s">
        <v>55</v>
      </c>
      <c r="C398" s="127" t="s">
        <v>255</v>
      </c>
      <c r="D398" s="148"/>
      <c r="E398" s="254">
        <v>29</v>
      </c>
      <c r="F398" s="127">
        <v>15</v>
      </c>
      <c r="G398" s="86"/>
      <c r="H398" s="131">
        <v>42644</v>
      </c>
      <c r="I398" s="257">
        <v>42382</v>
      </c>
      <c r="J398" s="138">
        <v>126602</v>
      </c>
      <c r="K398" s="364">
        <v>73975</v>
      </c>
      <c r="L398" s="150" t="s">
        <v>92</v>
      </c>
      <c r="M398" s="150"/>
      <c r="N398" s="150" t="s">
        <v>256</v>
      </c>
      <c r="O398" s="301"/>
      <c r="P398" s="453">
        <v>60</v>
      </c>
      <c r="Q398" s="453">
        <v>1944</v>
      </c>
      <c r="R398" s="454">
        <v>37.75</v>
      </c>
      <c r="S398" s="162">
        <v>134</v>
      </c>
      <c r="T398" s="93">
        <v>29</v>
      </c>
      <c r="U398" s="143">
        <f t="shared" si="166"/>
        <v>27.368749999999999</v>
      </c>
      <c r="V398" s="144" t="e">
        <f>IF((T398*#REF!/#REF!)&gt;#REF!,"too many rows!",T398*#REF!/#REF!)</f>
        <v>#REF!</v>
      </c>
      <c r="W398" s="82">
        <v>50</v>
      </c>
      <c r="X398" s="82">
        <v>50</v>
      </c>
      <c r="Y398" s="82">
        <v>5</v>
      </c>
      <c r="Z398" s="82">
        <v>1</v>
      </c>
      <c r="AA398" s="85">
        <f t="shared" si="167"/>
        <v>1824.5833333333333</v>
      </c>
      <c r="AB398" s="85">
        <f t="shared" si="168"/>
        <v>364.91666666666669</v>
      </c>
      <c r="AC398" s="85"/>
      <c r="AD398" s="85"/>
      <c r="AE398" s="115">
        <f t="shared" si="169"/>
        <v>2098.270833333333</v>
      </c>
      <c r="AF398" s="85">
        <f t="shared" si="170"/>
        <v>419.65416666666664</v>
      </c>
      <c r="AG398" s="80" t="str">
        <f t="shared" si="165"/>
        <v>Check!</v>
      </c>
      <c r="AH398" s="98">
        <v>42430</v>
      </c>
      <c r="AI398" s="224">
        <f t="shared" si="171"/>
        <v>42444</v>
      </c>
      <c r="AJ398" s="224">
        <v>42475</v>
      </c>
      <c r="AK398" s="163">
        <v>522</v>
      </c>
      <c r="AL398" s="224">
        <v>42480</v>
      </c>
      <c r="AM398" s="163">
        <v>2436</v>
      </c>
      <c r="AN398" s="282">
        <v>31</v>
      </c>
      <c r="AO398" s="163">
        <f t="shared" si="149"/>
        <v>2405</v>
      </c>
      <c r="AP398" s="224">
        <v>42501</v>
      </c>
      <c r="AQ398" s="224"/>
      <c r="AR398" s="224"/>
      <c r="AS398" s="224">
        <v>42584</v>
      </c>
      <c r="AT398" s="224">
        <v>42551</v>
      </c>
      <c r="AU398" s="224"/>
      <c r="AV398" s="224"/>
      <c r="AW398" s="224">
        <v>42647</v>
      </c>
      <c r="AX398" s="145"/>
      <c r="AY398" s="102">
        <f t="shared" si="172"/>
        <v>217</v>
      </c>
    </row>
    <row r="399" spans="1:51" hidden="1" x14ac:dyDescent="0.25">
      <c r="A399" s="148">
        <v>10</v>
      </c>
      <c r="B399" s="148" t="s">
        <v>55</v>
      </c>
      <c r="C399" s="127" t="s">
        <v>802</v>
      </c>
      <c r="D399" s="148"/>
      <c r="E399" s="254">
        <v>3.8</v>
      </c>
      <c r="F399" s="127">
        <v>14</v>
      </c>
      <c r="G399" s="86"/>
      <c r="H399" s="131">
        <v>42644</v>
      </c>
      <c r="I399" s="257">
        <v>42382</v>
      </c>
      <c r="J399" s="138">
        <v>126776</v>
      </c>
      <c r="K399" s="364">
        <v>74209</v>
      </c>
      <c r="L399" s="150" t="s">
        <v>804</v>
      </c>
      <c r="M399" s="150"/>
      <c r="N399" s="150" t="s">
        <v>208</v>
      </c>
      <c r="O399" s="301"/>
      <c r="P399" s="453">
        <v>60</v>
      </c>
      <c r="Q399" s="453">
        <v>1944</v>
      </c>
      <c r="R399" s="454">
        <v>37.75</v>
      </c>
      <c r="S399" s="162">
        <v>134</v>
      </c>
      <c r="T399" s="93">
        <v>4</v>
      </c>
      <c r="U399" s="143">
        <f t="shared" si="166"/>
        <v>3.523333333333333</v>
      </c>
      <c r="V399" s="144" t="e">
        <f>IF((T399*#REF!/#REF!)&gt;#REF!,"too many rows!",T399*#REF!/#REF!)</f>
        <v>#REF!</v>
      </c>
      <c r="W399" s="82">
        <v>50</v>
      </c>
      <c r="X399" s="82">
        <v>50</v>
      </c>
      <c r="Y399" s="82">
        <v>5</v>
      </c>
      <c r="Z399" s="82">
        <v>1</v>
      </c>
      <c r="AA399" s="85">
        <f t="shared" si="167"/>
        <v>251.66666666666666</v>
      </c>
      <c r="AB399" s="85">
        <f t="shared" si="168"/>
        <v>50.333333333333336</v>
      </c>
      <c r="AC399" s="85"/>
      <c r="AD399" s="85"/>
      <c r="AE399" s="115">
        <f t="shared" si="169"/>
        <v>289.41666666666663</v>
      </c>
      <c r="AF399" s="85">
        <f t="shared" si="170"/>
        <v>57.883333333333333</v>
      </c>
      <c r="AG399" s="80" t="str">
        <f t="shared" si="165"/>
        <v>Check!</v>
      </c>
      <c r="AH399" s="98">
        <v>42430</v>
      </c>
      <c r="AI399" s="224">
        <f t="shared" si="171"/>
        <v>42444</v>
      </c>
      <c r="AJ399" s="224">
        <v>42475</v>
      </c>
      <c r="AK399" s="163">
        <v>72</v>
      </c>
      <c r="AL399" s="224">
        <v>42480</v>
      </c>
      <c r="AM399" s="163">
        <v>336</v>
      </c>
      <c r="AN399" s="282">
        <v>9</v>
      </c>
      <c r="AO399" s="163">
        <f t="shared" si="149"/>
        <v>327</v>
      </c>
      <c r="AP399" s="224">
        <v>42501</v>
      </c>
      <c r="AQ399" s="224"/>
      <c r="AR399" s="224"/>
      <c r="AS399" s="224">
        <v>42592</v>
      </c>
      <c r="AT399" s="224">
        <v>42553</v>
      </c>
      <c r="AU399" s="224"/>
      <c r="AV399" s="224"/>
      <c r="AW399" s="224">
        <v>42660</v>
      </c>
      <c r="AX399" s="145"/>
      <c r="AY399" s="102">
        <f t="shared" si="172"/>
        <v>230</v>
      </c>
    </row>
    <row r="400" spans="1:51" hidden="1" x14ac:dyDescent="0.25">
      <c r="A400" s="148">
        <v>10</v>
      </c>
      <c r="B400" s="148" t="s">
        <v>55</v>
      </c>
      <c r="C400" s="127" t="s">
        <v>803</v>
      </c>
      <c r="D400" s="148"/>
      <c r="E400" s="254">
        <v>12.3</v>
      </c>
      <c r="F400" s="127">
        <v>13</v>
      </c>
      <c r="G400" s="86"/>
      <c r="H400" s="131">
        <v>42644</v>
      </c>
      <c r="I400" s="257">
        <v>42382</v>
      </c>
      <c r="J400" s="138">
        <v>126604</v>
      </c>
      <c r="K400" s="364">
        <v>74209</v>
      </c>
      <c r="L400" s="150" t="s">
        <v>805</v>
      </c>
      <c r="M400" s="150"/>
      <c r="N400" s="150" t="s">
        <v>806</v>
      </c>
      <c r="O400" s="301"/>
      <c r="P400" s="453">
        <v>60</v>
      </c>
      <c r="Q400" s="453">
        <v>1944</v>
      </c>
      <c r="R400" s="454">
        <v>37.75</v>
      </c>
      <c r="S400" s="162">
        <v>134</v>
      </c>
      <c r="T400" s="93">
        <v>14</v>
      </c>
      <c r="U400" s="143">
        <f t="shared" si="166"/>
        <v>11.450833333333332</v>
      </c>
      <c r="V400" s="144" t="e">
        <f>IF((T400*#REF!/#REF!)&gt;#REF!,"too many rows!",T400*#REF!/#REF!)</f>
        <v>#REF!</v>
      </c>
      <c r="W400" s="82">
        <v>50</v>
      </c>
      <c r="X400" s="82">
        <v>50</v>
      </c>
      <c r="Y400" s="82">
        <v>5</v>
      </c>
      <c r="Z400" s="82">
        <v>1</v>
      </c>
      <c r="AA400" s="85">
        <f t="shared" si="167"/>
        <v>880.83333333333326</v>
      </c>
      <c r="AB400" s="85">
        <f t="shared" si="168"/>
        <v>176.16666666666669</v>
      </c>
      <c r="AC400" s="85"/>
      <c r="AD400" s="85"/>
      <c r="AE400" s="115">
        <f t="shared" si="169"/>
        <v>1012.9583333333331</v>
      </c>
      <c r="AF400" s="85">
        <f t="shared" si="170"/>
        <v>202.59166666666667</v>
      </c>
      <c r="AG400" s="80" t="str">
        <f t="shared" si="165"/>
        <v>Check!</v>
      </c>
      <c r="AH400" s="98">
        <v>42430</v>
      </c>
      <c r="AI400" s="224">
        <f t="shared" si="171"/>
        <v>42444</v>
      </c>
      <c r="AJ400" s="224">
        <v>42475</v>
      </c>
      <c r="AK400" s="163">
        <v>252</v>
      </c>
      <c r="AL400" s="224">
        <v>42480</v>
      </c>
      <c r="AM400" s="163">
        <v>1176</v>
      </c>
      <c r="AN400" s="282">
        <v>70</v>
      </c>
      <c r="AO400" s="163">
        <f t="shared" si="149"/>
        <v>1106</v>
      </c>
      <c r="AP400" s="224">
        <v>42501</v>
      </c>
      <c r="AQ400" s="224"/>
      <c r="AR400" s="224"/>
      <c r="AS400" s="224">
        <v>42592</v>
      </c>
      <c r="AT400" s="224">
        <v>42551</v>
      </c>
      <c r="AU400" s="224"/>
      <c r="AV400" s="224"/>
      <c r="AW400" s="224">
        <v>42647</v>
      </c>
      <c r="AX400" s="145"/>
      <c r="AY400" s="102">
        <f t="shared" si="172"/>
        <v>217</v>
      </c>
    </row>
    <row r="401" spans="1:51" hidden="1" x14ac:dyDescent="0.25">
      <c r="A401" s="148">
        <v>10</v>
      </c>
      <c r="B401" s="148" t="s">
        <v>55</v>
      </c>
      <c r="C401" s="127" t="s">
        <v>236</v>
      </c>
      <c r="D401" s="148"/>
      <c r="E401" s="254">
        <v>1.4</v>
      </c>
      <c r="F401" s="127">
        <v>3</v>
      </c>
      <c r="G401" s="86"/>
      <c r="H401" s="131">
        <v>42644</v>
      </c>
      <c r="I401" s="257">
        <v>42389</v>
      </c>
      <c r="J401" s="138">
        <v>126777</v>
      </c>
      <c r="K401" s="364" t="s">
        <v>987</v>
      </c>
      <c r="L401" s="150" t="s">
        <v>237</v>
      </c>
      <c r="M401" s="150"/>
      <c r="N401" s="150" t="s">
        <v>139</v>
      </c>
      <c r="O401" s="301"/>
      <c r="P401" s="453">
        <v>60</v>
      </c>
      <c r="Q401" s="453">
        <v>1944</v>
      </c>
      <c r="R401" s="454">
        <v>37.75</v>
      </c>
      <c r="S401" s="162">
        <v>134</v>
      </c>
      <c r="T401" s="93">
        <v>7</v>
      </c>
      <c r="U401" s="143">
        <f t="shared" si="166"/>
        <v>1.32125</v>
      </c>
      <c r="V401" s="144" t="e">
        <f>IF((T401*#REF!/#REF!)&gt;#REF!,"too many rows!",T401*#REF!/#REF!)</f>
        <v>#REF!</v>
      </c>
      <c r="W401" s="82">
        <v>50</v>
      </c>
      <c r="X401" s="82">
        <v>50</v>
      </c>
      <c r="Y401" s="82">
        <v>5</v>
      </c>
      <c r="Z401" s="82">
        <v>1</v>
      </c>
      <c r="AA401" s="85">
        <f t="shared" si="167"/>
        <v>440.41666666666663</v>
      </c>
      <c r="AB401" s="85">
        <f t="shared" si="168"/>
        <v>88.083333333333343</v>
      </c>
      <c r="AC401" s="85"/>
      <c r="AD401" s="85"/>
      <c r="AE401" s="115">
        <f t="shared" si="169"/>
        <v>506.47916666666657</v>
      </c>
      <c r="AF401" s="85">
        <f t="shared" si="170"/>
        <v>101.29583333333333</v>
      </c>
      <c r="AG401" s="80" t="str">
        <f t="shared" si="165"/>
        <v>Check!</v>
      </c>
      <c r="AH401" s="98">
        <v>42430</v>
      </c>
      <c r="AI401" s="224">
        <v>42455</v>
      </c>
      <c r="AJ401" s="224">
        <v>42475</v>
      </c>
      <c r="AK401" s="163">
        <v>126</v>
      </c>
      <c r="AL401" s="224">
        <v>42492</v>
      </c>
      <c r="AM401" s="163">
        <v>588</v>
      </c>
      <c r="AN401" s="282">
        <v>13</v>
      </c>
      <c r="AO401" s="163">
        <f t="shared" si="149"/>
        <v>575</v>
      </c>
      <c r="AP401" s="224">
        <v>42517</v>
      </c>
      <c r="AQ401" s="224"/>
      <c r="AR401" s="224"/>
      <c r="AS401" s="224">
        <v>42595</v>
      </c>
      <c r="AT401" s="224">
        <v>42562</v>
      </c>
      <c r="AU401" s="224"/>
      <c r="AV401" s="224"/>
      <c r="AW401" s="224">
        <v>42647</v>
      </c>
      <c r="AX401" s="145"/>
      <c r="AY401" s="102">
        <f t="shared" si="172"/>
        <v>217</v>
      </c>
    </row>
    <row r="402" spans="1:51" hidden="1" x14ac:dyDescent="0.25">
      <c r="A402" s="148">
        <v>10</v>
      </c>
      <c r="B402" s="148" t="s">
        <v>55</v>
      </c>
      <c r="C402" s="127" t="s">
        <v>641</v>
      </c>
      <c r="D402" s="148"/>
      <c r="E402" s="254">
        <v>6.1</v>
      </c>
      <c r="F402" s="127">
        <v>15</v>
      </c>
      <c r="G402" s="86"/>
      <c r="H402" s="131">
        <v>42644</v>
      </c>
      <c r="I402" s="257">
        <v>42382</v>
      </c>
      <c r="J402" s="138">
        <v>126605</v>
      </c>
      <c r="K402" s="364">
        <v>73975</v>
      </c>
      <c r="L402" s="150" t="s">
        <v>288</v>
      </c>
      <c r="M402" s="150"/>
      <c r="N402" s="150" t="s">
        <v>376</v>
      </c>
      <c r="O402" s="301"/>
      <c r="P402" s="453">
        <v>60</v>
      </c>
      <c r="Q402" s="453">
        <v>1944</v>
      </c>
      <c r="R402" s="454">
        <v>37.75</v>
      </c>
      <c r="S402" s="162">
        <v>134</v>
      </c>
      <c r="T402" s="93">
        <v>6</v>
      </c>
      <c r="U402" s="143">
        <f t="shared" si="166"/>
        <v>5.6624999999999996</v>
      </c>
      <c r="V402" s="144" t="e">
        <f>IF((T402*#REF!/#REF!)&gt;#REF!,"too many rows!",T402*#REF!/#REF!)</f>
        <v>#REF!</v>
      </c>
      <c r="W402" s="82">
        <v>50</v>
      </c>
      <c r="X402" s="82">
        <v>50</v>
      </c>
      <c r="Y402" s="82">
        <v>5</v>
      </c>
      <c r="Z402" s="82">
        <v>1</v>
      </c>
      <c r="AA402" s="85">
        <f t="shared" si="167"/>
        <v>377.5</v>
      </c>
      <c r="AB402" s="85">
        <f t="shared" si="168"/>
        <v>75.5</v>
      </c>
      <c r="AC402" s="85"/>
      <c r="AD402" s="85"/>
      <c r="AE402" s="115">
        <f t="shared" si="169"/>
        <v>434.12499999999994</v>
      </c>
      <c r="AF402" s="85">
        <f t="shared" si="170"/>
        <v>86.824999999999989</v>
      </c>
      <c r="AG402" s="80" t="str">
        <f t="shared" si="165"/>
        <v>Check!</v>
      </c>
      <c r="AH402" s="98">
        <v>42430</v>
      </c>
      <c r="AI402" s="224">
        <f>AH402+14</f>
        <v>42444</v>
      </c>
      <c r="AJ402" s="224">
        <v>42475</v>
      </c>
      <c r="AK402" s="163">
        <v>108</v>
      </c>
      <c r="AL402" s="224">
        <v>42480</v>
      </c>
      <c r="AM402" s="163">
        <v>504</v>
      </c>
      <c r="AN402" s="282">
        <v>7</v>
      </c>
      <c r="AO402" s="163">
        <f t="shared" si="149"/>
        <v>497</v>
      </c>
      <c r="AP402" s="224">
        <v>42504</v>
      </c>
      <c r="AQ402" s="224"/>
      <c r="AR402" s="224"/>
      <c r="AS402" s="224">
        <v>42594</v>
      </c>
      <c r="AT402" s="224">
        <v>42551</v>
      </c>
      <c r="AU402" s="224"/>
      <c r="AV402" s="224"/>
      <c r="AW402" s="224">
        <v>42647</v>
      </c>
      <c r="AX402" s="145"/>
      <c r="AY402" s="102">
        <f t="shared" si="172"/>
        <v>217</v>
      </c>
    </row>
    <row r="403" spans="1:51" hidden="1" x14ac:dyDescent="0.25">
      <c r="A403" s="70">
        <v>10</v>
      </c>
      <c r="B403" s="70" t="s">
        <v>47</v>
      </c>
      <c r="C403" s="70" t="s">
        <v>119</v>
      </c>
      <c r="D403" s="70"/>
      <c r="E403" s="234">
        <v>19</v>
      </c>
      <c r="F403" s="50">
        <v>16</v>
      </c>
      <c r="G403" s="51"/>
      <c r="H403" s="235">
        <v>42644</v>
      </c>
      <c r="I403" s="171">
        <v>42289</v>
      </c>
      <c r="J403" s="157">
        <v>124907</v>
      </c>
      <c r="K403" s="357">
        <v>70555</v>
      </c>
      <c r="L403" s="158" t="s">
        <v>120</v>
      </c>
      <c r="M403" s="158"/>
      <c r="N403" s="158" t="s">
        <v>121</v>
      </c>
      <c r="O403" s="302"/>
      <c r="P403" s="419">
        <v>60</v>
      </c>
      <c r="Q403" s="419">
        <v>1944</v>
      </c>
      <c r="R403" s="420">
        <v>37.75</v>
      </c>
      <c r="S403" s="159">
        <v>135</v>
      </c>
      <c r="T403" s="107">
        <v>18</v>
      </c>
      <c r="U403" s="60">
        <f t="shared" si="166"/>
        <v>22.65</v>
      </c>
      <c r="V403" s="61" t="e">
        <f>IF((T403*#REF!/#REF!)&gt;#REF!,"too many rows!",T403*#REF!/#REF!)</f>
        <v>#REF!</v>
      </c>
      <c r="W403" s="47">
        <v>40</v>
      </c>
      <c r="X403" s="47">
        <v>40</v>
      </c>
      <c r="Y403" s="47">
        <v>5</v>
      </c>
      <c r="Z403" s="47">
        <v>1</v>
      </c>
      <c r="AA403" s="50">
        <f t="shared" si="167"/>
        <v>1415.625</v>
      </c>
      <c r="AB403" s="50">
        <f t="shared" si="168"/>
        <v>283.125</v>
      </c>
      <c r="AC403" s="50"/>
      <c r="AD403" s="50"/>
      <c r="AE403" s="79">
        <f t="shared" si="169"/>
        <v>1627.9687499999998</v>
      </c>
      <c r="AF403" s="50">
        <f t="shared" si="170"/>
        <v>325.59375</v>
      </c>
      <c r="AG403" s="80" t="str">
        <f t="shared" si="165"/>
        <v>Check!</v>
      </c>
      <c r="AH403" s="259">
        <v>42403</v>
      </c>
      <c r="AI403" s="245">
        <v>42418</v>
      </c>
      <c r="AJ403" s="231">
        <v>42458</v>
      </c>
      <c r="AK403" s="129"/>
      <c r="AL403" s="231">
        <v>42464</v>
      </c>
      <c r="AM403" s="129">
        <v>1080</v>
      </c>
      <c r="AN403" s="281">
        <v>157</v>
      </c>
      <c r="AO403" s="129">
        <f t="shared" si="149"/>
        <v>923</v>
      </c>
      <c r="AP403" s="231">
        <v>42501</v>
      </c>
      <c r="AQ403" s="455"/>
      <c r="AR403" s="455"/>
      <c r="AS403" s="231">
        <v>42587</v>
      </c>
      <c r="AT403" s="231">
        <v>42564</v>
      </c>
      <c r="AU403" s="455"/>
      <c r="AV403" s="455"/>
      <c r="AW403" s="231">
        <v>42671</v>
      </c>
      <c r="AX403" s="67"/>
      <c r="AY403" s="68">
        <f t="shared" si="172"/>
        <v>268</v>
      </c>
    </row>
    <row r="404" spans="1:51" hidden="1" x14ac:dyDescent="0.25">
      <c r="A404" s="70">
        <v>10</v>
      </c>
      <c r="B404" s="70" t="s">
        <v>47</v>
      </c>
      <c r="C404" s="70" t="s">
        <v>243</v>
      </c>
      <c r="D404" s="70"/>
      <c r="E404" s="234">
        <v>25</v>
      </c>
      <c r="F404" s="50">
        <v>18</v>
      </c>
      <c r="G404" s="51">
        <v>0.5</v>
      </c>
      <c r="H404" s="235">
        <v>42644</v>
      </c>
      <c r="I404" s="171">
        <v>42375</v>
      </c>
      <c r="J404" s="157">
        <v>124904</v>
      </c>
      <c r="K404" s="357">
        <v>72935</v>
      </c>
      <c r="L404" s="158" t="s">
        <v>244</v>
      </c>
      <c r="M404" s="158"/>
      <c r="N404" s="158" t="s">
        <v>121</v>
      </c>
      <c r="O404" s="302"/>
      <c r="P404" s="419">
        <v>60</v>
      </c>
      <c r="Q404" s="419">
        <v>1944</v>
      </c>
      <c r="R404" s="420">
        <v>37.75</v>
      </c>
      <c r="S404" s="159">
        <v>135</v>
      </c>
      <c r="T404" s="107">
        <v>21</v>
      </c>
      <c r="U404" s="60">
        <f t="shared" si="166"/>
        <v>29.728124999999999</v>
      </c>
      <c r="V404" s="61" t="e">
        <f>IF((T404*#REF!/#REF!)&gt;#REF!,"too many rows!",T404*#REF!/#REF!)</f>
        <v>#REF!</v>
      </c>
      <c r="W404" s="47">
        <v>40</v>
      </c>
      <c r="X404" s="47">
        <v>40</v>
      </c>
      <c r="Y404" s="47">
        <v>5</v>
      </c>
      <c r="Z404" s="47">
        <v>1</v>
      </c>
      <c r="AA404" s="50">
        <f t="shared" si="167"/>
        <v>1651.5625</v>
      </c>
      <c r="AB404" s="50">
        <f t="shared" si="168"/>
        <v>330.3125</v>
      </c>
      <c r="AC404" s="50"/>
      <c r="AD404" s="50"/>
      <c r="AE404" s="79">
        <f t="shared" si="169"/>
        <v>3798.5937499999995</v>
      </c>
      <c r="AF404" s="50">
        <f t="shared" si="170"/>
        <v>379.85937499999994</v>
      </c>
      <c r="AG404" s="80" t="str">
        <f t="shared" si="165"/>
        <v>Check!</v>
      </c>
      <c r="AH404" s="259">
        <v>42403</v>
      </c>
      <c r="AI404" s="245">
        <v>42418</v>
      </c>
      <c r="AJ404" s="231">
        <v>42458</v>
      </c>
      <c r="AK404" s="129"/>
      <c r="AL404" s="231">
        <v>42464</v>
      </c>
      <c r="AM404" s="129">
        <v>1260</v>
      </c>
      <c r="AN404" s="281">
        <v>182</v>
      </c>
      <c r="AO404" s="129">
        <f t="shared" si="149"/>
        <v>1078</v>
      </c>
      <c r="AP404" s="231">
        <v>42504</v>
      </c>
      <c r="AQ404" s="455"/>
      <c r="AR404" s="455"/>
      <c r="AS404" s="231">
        <v>42587</v>
      </c>
      <c r="AT404" s="231">
        <v>42569</v>
      </c>
      <c r="AU404" s="455"/>
      <c r="AV404" s="455"/>
      <c r="AW404" s="231">
        <v>42677</v>
      </c>
      <c r="AX404" s="67"/>
      <c r="AY404" s="68">
        <f t="shared" si="172"/>
        <v>274</v>
      </c>
    </row>
    <row r="405" spans="1:51" hidden="1" x14ac:dyDescent="0.25">
      <c r="A405" s="70">
        <v>10</v>
      </c>
      <c r="B405" s="70" t="s">
        <v>47</v>
      </c>
      <c r="C405" s="70" t="s">
        <v>789</v>
      </c>
      <c r="D405" s="70"/>
      <c r="E405" s="234">
        <v>20</v>
      </c>
      <c r="F405" s="50">
        <v>15</v>
      </c>
      <c r="G405" s="51">
        <v>0.5</v>
      </c>
      <c r="H405" s="235">
        <v>42644</v>
      </c>
      <c r="I405" s="171">
        <v>42317</v>
      </c>
      <c r="J405" s="157">
        <v>126198</v>
      </c>
      <c r="K405" s="357">
        <v>73299</v>
      </c>
      <c r="L405" s="158" t="s">
        <v>790</v>
      </c>
      <c r="M405" s="158"/>
      <c r="N405" s="158" t="s">
        <v>791</v>
      </c>
      <c r="O405" s="302"/>
      <c r="P405" s="419">
        <v>60</v>
      </c>
      <c r="Q405" s="419">
        <v>1944</v>
      </c>
      <c r="R405" s="420">
        <v>37.75</v>
      </c>
      <c r="S405" s="159">
        <v>135</v>
      </c>
      <c r="T405" s="107">
        <v>20</v>
      </c>
      <c r="U405" s="60">
        <f t="shared" si="166"/>
        <v>23.593749999999996</v>
      </c>
      <c r="V405" s="61" t="e">
        <f>IF((T405*#REF!/#REF!)&gt;#REF!,"too many rows!",T405*#REF!/#REF!)</f>
        <v>#REF!</v>
      </c>
      <c r="W405" s="47">
        <v>40</v>
      </c>
      <c r="X405" s="47">
        <v>40</v>
      </c>
      <c r="Y405" s="47">
        <v>5</v>
      </c>
      <c r="Z405" s="47">
        <v>1</v>
      </c>
      <c r="AA405" s="50">
        <f t="shared" si="167"/>
        <v>1572.9166666666665</v>
      </c>
      <c r="AB405" s="50">
        <f t="shared" si="168"/>
        <v>314.58333333333331</v>
      </c>
      <c r="AC405" s="50"/>
      <c r="AD405" s="50"/>
      <c r="AE405" s="79">
        <f t="shared" si="169"/>
        <v>3617.7083333333326</v>
      </c>
      <c r="AF405" s="50">
        <f t="shared" si="170"/>
        <v>361.77083333333326</v>
      </c>
      <c r="AG405" s="80" t="str">
        <f t="shared" si="165"/>
        <v>Check!</v>
      </c>
      <c r="AH405" s="259">
        <v>42403</v>
      </c>
      <c r="AI405" s="245">
        <v>42418</v>
      </c>
      <c r="AJ405" s="231">
        <v>42458</v>
      </c>
      <c r="AK405" s="129"/>
      <c r="AL405" s="231">
        <v>42464</v>
      </c>
      <c r="AM405" s="129">
        <v>1200</v>
      </c>
      <c r="AN405" s="281">
        <v>163</v>
      </c>
      <c r="AO405" s="129">
        <f t="shared" si="149"/>
        <v>1037</v>
      </c>
      <c r="AP405" s="231">
        <v>42506</v>
      </c>
      <c r="AQ405" s="455"/>
      <c r="AR405" s="455"/>
      <c r="AS405" s="231">
        <v>42602</v>
      </c>
      <c r="AT405" s="231">
        <v>42579</v>
      </c>
      <c r="AU405" s="455"/>
      <c r="AV405" s="455"/>
      <c r="AW405" s="231">
        <v>42678</v>
      </c>
      <c r="AX405" s="67"/>
      <c r="AY405" s="68">
        <f t="shared" si="172"/>
        <v>275</v>
      </c>
    </row>
    <row r="406" spans="1:51" hidden="1" x14ac:dyDescent="0.25">
      <c r="A406" s="70">
        <v>10</v>
      </c>
      <c r="B406" s="70" t="s">
        <v>47</v>
      </c>
      <c r="C406" s="70" t="s">
        <v>533</v>
      </c>
      <c r="D406" s="70"/>
      <c r="E406" s="234">
        <v>1</v>
      </c>
      <c r="F406" s="50">
        <v>15</v>
      </c>
      <c r="G406" s="51"/>
      <c r="H406" s="235">
        <v>42644</v>
      </c>
      <c r="I406" s="171">
        <v>42375</v>
      </c>
      <c r="J406" s="157">
        <v>126198</v>
      </c>
      <c r="K406" s="357">
        <v>73776</v>
      </c>
      <c r="L406" s="158" t="s">
        <v>533</v>
      </c>
      <c r="M406" s="158"/>
      <c r="N406" s="158"/>
      <c r="O406" s="302"/>
      <c r="P406" s="419">
        <v>60</v>
      </c>
      <c r="Q406" s="419">
        <v>1944</v>
      </c>
      <c r="R406" s="420">
        <v>37.75</v>
      </c>
      <c r="S406" s="159">
        <v>135</v>
      </c>
      <c r="T406" s="107">
        <v>1</v>
      </c>
      <c r="U406" s="60">
        <f t="shared" si="166"/>
        <v>1.1796875</v>
      </c>
      <c r="V406" s="61" t="e">
        <f>IF((T406*#REF!/#REF!)&gt;#REF!,"too many rows!",T406*#REF!/#REF!)</f>
        <v>#REF!</v>
      </c>
      <c r="W406" s="47">
        <v>40</v>
      </c>
      <c r="X406" s="47">
        <v>40</v>
      </c>
      <c r="Y406" s="47">
        <v>5</v>
      </c>
      <c r="Z406" s="47">
        <v>1</v>
      </c>
      <c r="AA406" s="50">
        <f t="shared" si="167"/>
        <v>78.645833333333329</v>
      </c>
      <c r="AB406" s="50">
        <f t="shared" si="168"/>
        <v>15.729166666666666</v>
      </c>
      <c r="AC406" s="50"/>
      <c r="AD406" s="50"/>
      <c r="AE406" s="79">
        <f t="shared" si="169"/>
        <v>90.442708333333314</v>
      </c>
      <c r="AF406" s="50">
        <f t="shared" si="170"/>
        <v>18.088541666666664</v>
      </c>
      <c r="AG406" s="80" t="str">
        <f t="shared" si="165"/>
        <v>Check!</v>
      </c>
      <c r="AH406" s="259"/>
      <c r="AI406" s="245">
        <v>42422</v>
      </c>
      <c r="AJ406" s="67"/>
      <c r="AK406" s="129"/>
      <c r="AL406" s="231">
        <v>42458</v>
      </c>
      <c r="AM406" s="129">
        <v>102</v>
      </c>
      <c r="AN406" s="281">
        <v>10</v>
      </c>
      <c r="AO406" s="129">
        <f t="shared" si="149"/>
        <v>92</v>
      </c>
      <c r="AP406" s="231">
        <v>42506</v>
      </c>
      <c r="AQ406" s="455"/>
      <c r="AR406" s="455"/>
      <c r="AS406" s="231">
        <v>42587</v>
      </c>
      <c r="AT406" s="231">
        <v>42579</v>
      </c>
      <c r="AU406" s="455"/>
      <c r="AV406" s="455"/>
      <c r="AW406" s="231">
        <v>42678</v>
      </c>
      <c r="AX406" s="67"/>
      <c r="AY406" s="68"/>
    </row>
    <row r="407" spans="1:51" hidden="1" x14ac:dyDescent="0.25">
      <c r="A407" s="148">
        <v>10</v>
      </c>
      <c r="B407" s="82" t="s">
        <v>55</v>
      </c>
      <c r="C407" s="127" t="s">
        <v>108</v>
      </c>
      <c r="D407" s="127"/>
      <c r="E407" s="233">
        <v>29.5</v>
      </c>
      <c r="F407" s="127">
        <v>11</v>
      </c>
      <c r="G407" s="130"/>
      <c r="H407" s="131">
        <v>42675</v>
      </c>
      <c r="I407" s="257">
        <v>42382</v>
      </c>
      <c r="J407" s="89">
        <v>126603</v>
      </c>
      <c r="K407" s="367">
        <v>73975</v>
      </c>
      <c r="L407" s="150" t="s">
        <v>109</v>
      </c>
      <c r="M407" s="150"/>
      <c r="N407" s="150" t="s">
        <v>107</v>
      </c>
      <c r="O407" s="301"/>
      <c r="P407" s="453">
        <v>40</v>
      </c>
      <c r="Q407" s="453">
        <v>1296</v>
      </c>
      <c r="R407" s="454">
        <v>37.75</v>
      </c>
      <c r="S407" s="162">
        <v>136</v>
      </c>
      <c r="T407" s="93">
        <v>40</v>
      </c>
      <c r="U407" s="143">
        <f t="shared" si="166"/>
        <v>27.683333333333334</v>
      </c>
      <c r="V407" s="144" t="e">
        <f>IF((T407*#REF!/#REF!)&gt;#REF!,"too many rows!",T407*#REF!/#REF!)</f>
        <v>#REF!</v>
      </c>
      <c r="W407" s="82">
        <v>50</v>
      </c>
      <c r="X407" s="82">
        <v>50</v>
      </c>
      <c r="Y407" s="82">
        <v>5</v>
      </c>
      <c r="Z407" s="82">
        <v>1</v>
      </c>
      <c r="AA407" s="85">
        <f t="shared" si="167"/>
        <v>2516.6666666666665</v>
      </c>
      <c r="AB407" s="85">
        <f t="shared" si="168"/>
        <v>503.33333333333337</v>
      </c>
      <c r="AC407" s="85"/>
      <c r="AD407" s="85"/>
      <c r="AE407" s="115">
        <f t="shared" si="169"/>
        <v>2894.1666666666661</v>
      </c>
      <c r="AF407" s="85">
        <f t="shared" si="170"/>
        <v>578.83333333333337</v>
      </c>
      <c r="AG407" s="289" t="str">
        <f t="shared" si="165"/>
        <v>Check!</v>
      </c>
      <c r="AH407" s="98">
        <v>42485</v>
      </c>
      <c r="AI407" s="224">
        <v>42501</v>
      </c>
      <c r="AJ407" s="224">
        <v>42527</v>
      </c>
      <c r="AK407" s="163"/>
      <c r="AL407" s="224">
        <v>42534</v>
      </c>
      <c r="AM407" s="163">
        <v>3360</v>
      </c>
      <c r="AN407" s="282">
        <v>24</v>
      </c>
      <c r="AO407" s="163">
        <f t="shared" si="149"/>
        <v>3336</v>
      </c>
      <c r="AP407" s="224">
        <v>42562</v>
      </c>
      <c r="AQ407" s="224"/>
      <c r="AR407" s="224"/>
      <c r="AS407" s="224">
        <v>42647</v>
      </c>
      <c r="AT407" s="224">
        <f>AP407+56</f>
        <v>42618</v>
      </c>
      <c r="AU407" s="224"/>
      <c r="AV407" s="224"/>
      <c r="AW407" s="224">
        <v>42713</v>
      </c>
      <c r="AX407" s="145"/>
      <c r="AY407" s="102">
        <f>AW407-AH407</f>
        <v>228</v>
      </c>
    </row>
    <row r="408" spans="1:51" s="45" customFormat="1" ht="12.75" x14ac:dyDescent="0.25">
      <c r="A408" s="26">
        <v>11</v>
      </c>
      <c r="B408" s="27" t="s">
        <v>695</v>
      </c>
      <c r="C408" s="27" t="s">
        <v>46</v>
      </c>
      <c r="D408" s="28"/>
      <c r="E408" s="29"/>
      <c r="F408" s="29"/>
      <c r="G408" s="30"/>
      <c r="H408" s="31"/>
      <c r="I408" s="32"/>
      <c r="J408" s="33"/>
      <c r="K408" s="371"/>
      <c r="L408" s="34"/>
      <c r="M408" s="34"/>
      <c r="N408" s="34"/>
      <c r="O408" s="34"/>
      <c r="P408" s="35"/>
      <c r="Q408" s="35"/>
      <c r="R408" s="35"/>
      <c r="S408" s="36"/>
      <c r="T408" s="35"/>
      <c r="U408" s="37"/>
      <c r="V408" s="38"/>
      <c r="W408" s="35"/>
      <c r="X408" s="35"/>
      <c r="Y408" s="39"/>
      <c r="Z408" s="39"/>
      <c r="AA408" s="39"/>
      <c r="AB408" s="39"/>
      <c r="AC408" s="39"/>
      <c r="AD408" s="39"/>
      <c r="AE408" s="39"/>
      <c r="AF408" s="39"/>
      <c r="AG408" s="80" t="str">
        <f t="shared" si="165"/>
        <v>Check!</v>
      </c>
      <c r="AH408" s="41"/>
      <c r="AI408" s="42"/>
      <c r="AJ408" s="42"/>
      <c r="AK408" s="43"/>
      <c r="AL408" s="42"/>
      <c r="AM408" s="43"/>
      <c r="AN408" s="280"/>
      <c r="AO408" s="43">
        <f t="shared" ref="AO408:AO470" si="173">AM408-AN408</f>
        <v>0</v>
      </c>
      <c r="AP408" s="42"/>
      <c r="AQ408" s="42"/>
      <c r="AR408" s="42"/>
      <c r="AS408" s="42"/>
      <c r="AT408" s="42"/>
      <c r="AU408" s="42"/>
      <c r="AV408" s="42"/>
      <c r="AW408" s="42"/>
      <c r="AX408" s="42"/>
      <c r="AY408" s="44"/>
    </row>
    <row r="409" spans="1:51" x14ac:dyDescent="0.25">
      <c r="A409" s="70">
        <v>11</v>
      </c>
      <c r="B409" s="70" t="s">
        <v>55</v>
      </c>
      <c r="C409" s="124" t="s">
        <v>807</v>
      </c>
      <c r="D409" s="70"/>
      <c r="E409" s="239">
        <v>1</v>
      </c>
      <c r="F409" s="124">
        <v>8</v>
      </c>
      <c r="G409" s="51"/>
      <c r="H409" s="170">
        <v>42714</v>
      </c>
      <c r="I409" s="258">
        <v>42382</v>
      </c>
      <c r="J409" s="157">
        <v>126813</v>
      </c>
      <c r="K409" s="357" t="s">
        <v>991</v>
      </c>
      <c r="L409" s="158" t="s">
        <v>819</v>
      </c>
      <c r="M409" s="158"/>
      <c r="N409" s="158" t="s">
        <v>813</v>
      </c>
      <c r="O409" s="302"/>
      <c r="P409" s="419">
        <v>40</v>
      </c>
      <c r="Q409" s="419">
        <v>1296</v>
      </c>
      <c r="R409" s="420">
        <v>37.75</v>
      </c>
      <c r="S409" s="159">
        <v>111</v>
      </c>
      <c r="T409" s="107">
        <v>2</v>
      </c>
      <c r="U409" s="60">
        <f>F409*AA409/1000</f>
        <v>0.96639999999999993</v>
      </c>
      <c r="V409" s="61" t="e">
        <f>IF((T409*#REF!/#REF!)&gt;#REF!,"too many rows!",T409*#REF!/#REF!)</f>
        <v>#REF!</v>
      </c>
      <c r="W409" s="47">
        <v>50</v>
      </c>
      <c r="X409" s="47">
        <v>50</v>
      </c>
      <c r="Y409" s="47">
        <v>4</v>
      </c>
      <c r="Z409" s="47">
        <v>1</v>
      </c>
      <c r="AA409" s="50">
        <f>(37.75*100)/W409*Y409/($Z409+$Y409)*$T409</f>
        <v>120.8</v>
      </c>
      <c r="AB409" s="50">
        <f>(37.75*100)/X409*Z409/($Z409+$Y409)*$T409</f>
        <v>30.2</v>
      </c>
      <c r="AC409" s="50"/>
      <c r="AD409" s="50"/>
      <c r="AE409" s="79">
        <f>IF(G409=0,AA409*1.15,IF(OR(G409=50%,G409=100%),AA409*1.15/G409,"check MS"))</f>
        <v>138.91999999999999</v>
      </c>
      <c r="AF409" s="50">
        <f t="shared" ref="AF409:AF417" si="174">AB409*1.15</f>
        <v>34.729999999999997</v>
      </c>
      <c r="AG409" s="80" t="str">
        <f t="shared" si="165"/>
        <v>Check!</v>
      </c>
      <c r="AH409" s="121">
        <v>42507</v>
      </c>
      <c r="AI409" s="231">
        <f t="shared" ref="AI409:AI417" si="175">AH409+14</f>
        <v>42521</v>
      </c>
      <c r="AJ409" s="231">
        <v>42545</v>
      </c>
      <c r="AK409" s="129"/>
      <c r="AL409" s="245">
        <v>42556</v>
      </c>
      <c r="AM409" s="129">
        <v>120</v>
      </c>
      <c r="AN409" s="281">
        <v>1</v>
      </c>
      <c r="AO409" s="129">
        <f t="shared" ref="AO409:AO430" si="176">AM409-AN409</f>
        <v>119</v>
      </c>
      <c r="AP409" s="231">
        <v>42571</v>
      </c>
      <c r="AQ409" s="455"/>
      <c r="AR409" s="455"/>
      <c r="AS409" s="231">
        <v>42656</v>
      </c>
      <c r="AT409" s="231">
        <v>42626</v>
      </c>
      <c r="AU409" s="455"/>
      <c r="AV409" s="455"/>
      <c r="AW409" s="231">
        <f>AS409+56</f>
        <v>42712</v>
      </c>
      <c r="AX409" s="352">
        <v>42747</v>
      </c>
      <c r="AY409" s="68">
        <f t="shared" ref="AY409:AY442" si="177">AW409-AH409</f>
        <v>205</v>
      </c>
    </row>
    <row r="410" spans="1:51" x14ac:dyDescent="0.25">
      <c r="A410" s="70">
        <v>11</v>
      </c>
      <c r="B410" s="70" t="s">
        <v>55</v>
      </c>
      <c r="C410" s="124" t="s">
        <v>808</v>
      </c>
      <c r="D410" s="309"/>
      <c r="E410" s="239">
        <v>0.5</v>
      </c>
      <c r="F410" s="124">
        <v>8</v>
      </c>
      <c r="G410" s="51"/>
      <c r="H410" s="170">
        <v>42714</v>
      </c>
      <c r="I410" s="258">
        <v>42319</v>
      </c>
      <c r="J410" s="157">
        <v>126249</v>
      </c>
      <c r="K410" s="357">
        <v>72935</v>
      </c>
      <c r="L410" s="158" t="s">
        <v>820</v>
      </c>
      <c r="M410" s="158"/>
      <c r="N410" s="158" t="s">
        <v>814</v>
      </c>
      <c r="O410" s="302"/>
      <c r="P410" s="419">
        <v>40</v>
      </c>
      <c r="Q410" s="419">
        <v>1296</v>
      </c>
      <c r="R410" s="420">
        <v>37.75</v>
      </c>
      <c r="S410" s="159">
        <v>111</v>
      </c>
      <c r="T410" s="107">
        <v>1</v>
      </c>
      <c r="U410" s="60">
        <f t="shared" ref="U410:U417" si="178">F410*AA410/1000</f>
        <v>0.48319999999999996</v>
      </c>
      <c r="V410" s="61" t="e">
        <f>IF((T410*#REF!/#REF!)&gt;#REF!,"too many rows!",T410*#REF!/#REF!)</f>
        <v>#REF!</v>
      </c>
      <c r="W410" s="47">
        <v>50</v>
      </c>
      <c r="X410" s="47">
        <v>50</v>
      </c>
      <c r="Y410" s="47">
        <v>4</v>
      </c>
      <c r="Z410" s="47">
        <v>1</v>
      </c>
      <c r="AA410" s="50">
        <f t="shared" ref="AA410:AA417" si="179">(37.75*100)/W410*Y410/($Z410+$Y410)*$T410</f>
        <v>60.4</v>
      </c>
      <c r="AB410" s="50">
        <f t="shared" ref="AB410:AB417" si="180">(37.75*100)/X410*Z410/($Z410+$Y410)*$T410</f>
        <v>15.1</v>
      </c>
      <c r="AC410" s="50"/>
      <c r="AD410" s="50"/>
      <c r="AE410" s="79">
        <f t="shared" ref="AE410:AE417" si="181">IF(G410=0,AA410*1.15,IF(OR(G410=50%,G410=100%),AA410*1.15/G410,"check MS"))</f>
        <v>69.459999999999994</v>
      </c>
      <c r="AF410" s="50">
        <f t="shared" si="174"/>
        <v>17.364999999999998</v>
      </c>
      <c r="AG410" s="80" t="str">
        <f t="shared" si="165"/>
        <v>Check!</v>
      </c>
      <c r="AH410" s="121">
        <v>42507</v>
      </c>
      <c r="AI410" s="231">
        <f t="shared" si="175"/>
        <v>42521</v>
      </c>
      <c r="AJ410" s="231">
        <v>42545</v>
      </c>
      <c r="AK410" s="129"/>
      <c r="AL410" s="245">
        <v>42556</v>
      </c>
      <c r="AM410" s="129">
        <v>60</v>
      </c>
      <c r="AN410" s="281"/>
      <c r="AO410" s="129">
        <f t="shared" si="176"/>
        <v>60</v>
      </c>
      <c r="AP410" s="231">
        <v>42571</v>
      </c>
      <c r="AQ410" s="455"/>
      <c r="AR410" s="455"/>
      <c r="AS410" s="231">
        <v>42656</v>
      </c>
      <c r="AT410" s="231">
        <v>42622</v>
      </c>
      <c r="AU410" s="455"/>
      <c r="AV410" s="455"/>
      <c r="AW410" s="231">
        <f>AS410+56</f>
        <v>42712</v>
      </c>
      <c r="AX410" s="352">
        <v>42747</v>
      </c>
      <c r="AY410" s="68">
        <f t="shared" si="177"/>
        <v>205</v>
      </c>
    </row>
    <row r="411" spans="1:51" x14ac:dyDescent="0.25">
      <c r="A411" s="70">
        <v>11</v>
      </c>
      <c r="B411" s="70" t="s">
        <v>55</v>
      </c>
      <c r="C411" s="124" t="s">
        <v>128</v>
      </c>
      <c r="D411" s="309"/>
      <c r="E411" s="239">
        <v>1.3</v>
      </c>
      <c r="F411" s="124">
        <v>5</v>
      </c>
      <c r="G411" s="51"/>
      <c r="H411" s="170">
        <v>42714</v>
      </c>
      <c r="I411" s="258">
        <v>42382</v>
      </c>
      <c r="J411" s="157">
        <v>126814</v>
      </c>
      <c r="K411" s="357" t="s">
        <v>991</v>
      </c>
      <c r="L411" s="158" t="s">
        <v>129</v>
      </c>
      <c r="M411" s="158"/>
      <c r="N411" s="158" t="s">
        <v>130</v>
      </c>
      <c r="O411" s="302"/>
      <c r="P411" s="419">
        <v>40</v>
      </c>
      <c r="Q411" s="419">
        <v>1296</v>
      </c>
      <c r="R411" s="420">
        <v>37.75</v>
      </c>
      <c r="S411" s="159">
        <v>111</v>
      </c>
      <c r="T411" s="107">
        <v>4</v>
      </c>
      <c r="U411" s="60">
        <f t="shared" si="178"/>
        <v>1.208</v>
      </c>
      <c r="V411" s="61" t="e">
        <f>IF((T411*#REF!/#REF!)&gt;#REF!,"too many rows!",T411*#REF!/#REF!)</f>
        <v>#REF!</v>
      </c>
      <c r="W411" s="47">
        <v>50</v>
      </c>
      <c r="X411" s="47">
        <v>50</v>
      </c>
      <c r="Y411" s="47">
        <v>4</v>
      </c>
      <c r="Z411" s="47">
        <v>1</v>
      </c>
      <c r="AA411" s="50">
        <f t="shared" si="179"/>
        <v>241.6</v>
      </c>
      <c r="AB411" s="50">
        <f t="shared" si="180"/>
        <v>60.4</v>
      </c>
      <c r="AC411" s="50"/>
      <c r="AD411" s="50"/>
      <c r="AE411" s="79">
        <f t="shared" si="181"/>
        <v>277.83999999999997</v>
      </c>
      <c r="AF411" s="50">
        <f t="shared" si="174"/>
        <v>69.459999999999994</v>
      </c>
      <c r="AG411" s="80" t="str">
        <f t="shared" si="165"/>
        <v>Check!</v>
      </c>
      <c r="AH411" s="121">
        <v>42507</v>
      </c>
      <c r="AI411" s="231">
        <f t="shared" si="175"/>
        <v>42521</v>
      </c>
      <c r="AJ411" s="231">
        <v>42545</v>
      </c>
      <c r="AK411" s="129"/>
      <c r="AL411" s="245">
        <v>42556</v>
      </c>
      <c r="AM411" s="129">
        <v>240</v>
      </c>
      <c r="AN411" s="281"/>
      <c r="AO411" s="129">
        <f t="shared" si="176"/>
        <v>240</v>
      </c>
      <c r="AP411" s="231">
        <v>42571</v>
      </c>
      <c r="AQ411" s="455"/>
      <c r="AR411" s="455"/>
      <c r="AS411" s="231">
        <v>42653</v>
      </c>
      <c r="AT411" s="231">
        <v>42626</v>
      </c>
      <c r="AU411" s="455"/>
      <c r="AV411" s="455"/>
      <c r="AW411" s="231">
        <v>43082</v>
      </c>
      <c r="AX411" s="352">
        <v>42747</v>
      </c>
      <c r="AY411" s="68">
        <f t="shared" si="177"/>
        <v>575</v>
      </c>
    </row>
    <row r="412" spans="1:51" x14ac:dyDescent="0.25">
      <c r="A412" s="70">
        <v>11</v>
      </c>
      <c r="B412" s="70" t="s">
        <v>55</v>
      </c>
      <c r="C412" s="124" t="s">
        <v>573</v>
      </c>
      <c r="D412" s="309"/>
      <c r="E412" s="239">
        <v>3.5</v>
      </c>
      <c r="F412" s="124">
        <v>14</v>
      </c>
      <c r="G412" s="51"/>
      <c r="H412" s="170">
        <v>42714</v>
      </c>
      <c r="I412" s="258">
        <v>42382</v>
      </c>
      <c r="J412" s="157">
        <v>126815</v>
      </c>
      <c r="K412" s="357">
        <v>74300</v>
      </c>
      <c r="L412" s="158" t="s">
        <v>145</v>
      </c>
      <c r="M412" s="158"/>
      <c r="N412" s="158" t="s">
        <v>127</v>
      </c>
      <c r="O412" s="302"/>
      <c r="P412" s="419">
        <v>40</v>
      </c>
      <c r="Q412" s="419">
        <v>1296</v>
      </c>
      <c r="R412" s="420">
        <v>37.75</v>
      </c>
      <c r="S412" s="159">
        <v>111</v>
      </c>
      <c r="T412" s="107">
        <v>4</v>
      </c>
      <c r="U412" s="60">
        <f t="shared" si="178"/>
        <v>3.3824000000000001</v>
      </c>
      <c r="V412" s="61" t="e">
        <f>IF((T412*#REF!/#REF!)&gt;#REF!,"too many rows!",T412*#REF!/#REF!)</f>
        <v>#REF!</v>
      </c>
      <c r="W412" s="47">
        <v>50</v>
      </c>
      <c r="X412" s="47">
        <v>50</v>
      </c>
      <c r="Y412" s="47">
        <v>4</v>
      </c>
      <c r="Z412" s="47">
        <v>1</v>
      </c>
      <c r="AA412" s="50">
        <f t="shared" si="179"/>
        <v>241.6</v>
      </c>
      <c r="AB412" s="50">
        <f t="shared" si="180"/>
        <v>60.4</v>
      </c>
      <c r="AC412" s="50"/>
      <c r="AD412" s="50"/>
      <c r="AE412" s="79">
        <f t="shared" si="181"/>
        <v>277.83999999999997</v>
      </c>
      <c r="AF412" s="50">
        <f t="shared" si="174"/>
        <v>69.459999999999994</v>
      </c>
      <c r="AG412" s="80" t="str">
        <f t="shared" si="165"/>
        <v>ok</v>
      </c>
      <c r="AH412" s="121">
        <v>42507</v>
      </c>
      <c r="AI412" s="231">
        <f t="shared" si="175"/>
        <v>42521</v>
      </c>
      <c r="AJ412" s="231">
        <v>42545</v>
      </c>
      <c r="AK412" s="129"/>
      <c r="AL412" s="245">
        <v>42556</v>
      </c>
      <c r="AM412" s="129">
        <v>240</v>
      </c>
      <c r="AN412" s="281"/>
      <c r="AO412" s="129">
        <f t="shared" si="176"/>
        <v>240</v>
      </c>
      <c r="AP412" s="231">
        <v>42571</v>
      </c>
      <c r="AQ412" s="455"/>
      <c r="AR412" s="455"/>
      <c r="AS412" s="231">
        <v>42653</v>
      </c>
      <c r="AT412" s="231">
        <v>42622</v>
      </c>
      <c r="AU412" s="455"/>
      <c r="AV412" s="455"/>
      <c r="AW412" s="231">
        <v>42707</v>
      </c>
      <c r="AX412" s="352">
        <v>42747</v>
      </c>
      <c r="AY412" s="68">
        <f t="shared" si="177"/>
        <v>200</v>
      </c>
    </row>
    <row r="413" spans="1:51" x14ac:dyDescent="0.25">
      <c r="A413" s="70">
        <v>11</v>
      </c>
      <c r="B413" s="70" t="s">
        <v>55</v>
      </c>
      <c r="C413" s="124" t="s">
        <v>809</v>
      </c>
      <c r="D413" s="309"/>
      <c r="E413" s="239">
        <v>0.9</v>
      </c>
      <c r="F413" s="124">
        <v>12</v>
      </c>
      <c r="G413" s="51"/>
      <c r="H413" s="170">
        <v>42714</v>
      </c>
      <c r="I413" s="258">
        <v>42382</v>
      </c>
      <c r="J413" s="157">
        <v>126817</v>
      </c>
      <c r="K413" s="357">
        <v>74300</v>
      </c>
      <c r="L413" s="158" t="s">
        <v>821</v>
      </c>
      <c r="M413" s="158"/>
      <c r="N413" s="158" t="s">
        <v>815</v>
      </c>
      <c r="O413" s="302"/>
      <c r="P413" s="419">
        <v>40</v>
      </c>
      <c r="Q413" s="419">
        <v>1296</v>
      </c>
      <c r="R413" s="420">
        <v>37.75</v>
      </c>
      <c r="S413" s="159">
        <v>111</v>
      </c>
      <c r="T413" s="107">
        <v>1</v>
      </c>
      <c r="U413" s="60">
        <f t="shared" si="178"/>
        <v>0.7248</v>
      </c>
      <c r="V413" s="61" t="e">
        <f>IF((T413*#REF!/#REF!)&gt;#REF!,"too many rows!",T413*#REF!/#REF!)</f>
        <v>#REF!</v>
      </c>
      <c r="W413" s="47">
        <v>50</v>
      </c>
      <c r="X413" s="47">
        <v>50</v>
      </c>
      <c r="Y413" s="47">
        <v>4</v>
      </c>
      <c r="Z413" s="47">
        <v>1</v>
      </c>
      <c r="AA413" s="50">
        <f t="shared" si="179"/>
        <v>60.4</v>
      </c>
      <c r="AB413" s="50">
        <f t="shared" si="180"/>
        <v>15.1</v>
      </c>
      <c r="AC413" s="50"/>
      <c r="AD413" s="50"/>
      <c r="AE413" s="79">
        <f t="shared" si="181"/>
        <v>69.459999999999994</v>
      </c>
      <c r="AF413" s="50">
        <f t="shared" si="174"/>
        <v>17.364999999999998</v>
      </c>
      <c r="AG413" s="80" t="str">
        <f t="shared" si="165"/>
        <v>Check!</v>
      </c>
      <c r="AH413" s="121">
        <v>42507</v>
      </c>
      <c r="AI413" s="231">
        <f t="shared" si="175"/>
        <v>42521</v>
      </c>
      <c r="AJ413" s="231">
        <v>42545</v>
      </c>
      <c r="AK413" s="129"/>
      <c r="AL413" s="245">
        <v>42556</v>
      </c>
      <c r="AM413" s="129">
        <v>60</v>
      </c>
      <c r="AN413" s="281">
        <v>2</v>
      </c>
      <c r="AO413" s="129">
        <f t="shared" si="176"/>
        <v>58</v>
      </c>
      <c r="AP413" s="231">
        <v>42571</v>
      </c>
      <c r="AQ413" s="455"/>
      <c r="AR413" s="455"/>
      <c r="AS413" s="231">
        <v>42656</v>
      </c>
      <c r="AT413" s="231">
        <v>42627</v>
      </c>
      <c r="AU413" s="455"/>
      <c r="AV413" s="455"/>
      <c r="AW413" s="231">
        <v>42717</v>
      </c>
      <c r="AX413" s="352">
        <v>42747</v>
      </c>
      <c r="AY413" s="68">
        <f t="shared" si="177"/>
        <v>210</v>
      </c>
    </row>
    <row r="414" spans="1:51" x14ac:dyDescent="0.25">
      <c r="A414" s="70">
        <v>11</v>
      </c>
      <c r="B414" s="70" t="s">
        <v>55</v>
      </c>
      <c r="C414" s="124" t="s">
        <v>810</v>
      </c>
      <c r="D414" s="309"/>
      <c r="E414" s="239">
        <v>1.4</v>
      </c>
      <c r="F414" s="124">
        <v>14</v>
      </c>
      <c r="G414" s="51"/>
      <c r="H414" s="170">
        <v>42714</v>
      </c>
      <c r="I414" s="258">
        <v>42382</v>
      </c>
      <c r="J414" s="157">
        <v>126818</v>
      </c>
      <c r="K414" s="357">
        <v>74300</v>
      </c>
      <c r="L414" s="158" t="s">
        <v>145</v>
      </c>
      <c r="M414" s="158"/>
      <c r="N414" s="158" t="s">
        <v>816</v>
      </c>
      <c r="O414" s="302"/>
      <c r="P414" s="419">
        <v>40</v>
      </c>
      <c r="Q414" s="419">
        <v>1296</v>
      </c>
      <c r="R414" s="420">
        <v>37.75</v>
      </c>
      <c r="S414" s="159">
        <v>111</v>
      </c>
      <c r="T414" s="107">
        <v>1</v>
      </c>
      <c r="U414" s="60">
        <f t="shared" si="178"/>
        <v>0.84560000000000002</v>
      </c>
      <c r="V414" s="61" t="e">
        <f>IF((T414*#REF!/#REF!)&gt;#REF!,"too many rows!",T414*#REF!/#REF!)</f>
        <v>#REF!</v>
      </c>
      <c r="W414" s="47">
        <v>50</v>
      </c>
      <c r="X414" s="47">
        <v>50</v>
      </c>
      <c r="Y414" s="47">
        <v>4</v>
      </c>
      <c r="Z414" s="47">
        <v>1</v>
      </c>
      <c r="AA414" s="50">
        <f t="shared" si="179"/>
        <v>60.4</v>
      </c>
      <c r="AB414" s="50">
        <f t="shared" si="180"/>
        <v>15.1</v>
      </c>
      <c r="AC414" s="50"/>
      <c r="AD414" s="50"/>
      <c r="AE414" s="79">
        <f t="shared" si="181"/>
        <v>69.459999999999994</v>
      </c>
      <c r="AF414" s="50">
        <f t="shared" si="174"/>
        <v>17.364999999999998</v>
      </c>
      <c r="AG414" s="80" t="str">
        <f t="shared" si="165"/>
        <v>Check!</v>
      </c>
      <c r="AH414" s="121">
        <v>42507</v>
      </c>
      <c r="AI414" s="231">
        <f t="shared" si="175"/>
        <v>42521</v>
      </c>
      <c r="AJ414" s="231">
        <v>42545</v>
      </c>
      <c r="AK414" s="129"/>
      <c r="AL414" s="245">
        <v>42556</v>
      </c>
      <c r="AM414" s="129">
        <v>60</v>
      </c>
      <c r="AN414" s="281"/>
      <c r="AO414" s="129">
        <f t="shared" si="176"/>
        <v>60</v>
      </c>
      <c r="AP414" s="231">
        <v>42571</v>
      </c>
      <c r="AQ414" s="455"/>
      <c r="AR414" s="455"/>
      <c r="AS414" s="231">
        <v>42656</v>
      </c>
      <c r="AT414" s="231">
        <v>42622</v>
      </c>
      <c r="AU414" s="455"/>
      <c r="AV414" s="455"/>
      <c r="AW414" s="231">
        <v>42710</v>
      </c>
      <c r="AX414" s="352">
        <v>42747</v>
      </c>
      <c r="AY414" s="68">
        <f t="shared" si="177"/>
        <v>203</v>
      </c>
    </row>
    <row r="415" spans="1:51" x14ac:dyDescent="0.25">
      <c r="A415" s="70">
        <v>11</v>
      </c>
      <c r="B415" s="70" t="s">
        <v>55</v>
      </c>
      <c r="C415" s="124" t="s">
        <v>811</v>
      </c>
      <c r="D415" s="309"/>
      <c r="E415" s="239">
        <v>1.6</v>
      </c>
      <c r="F415" s="124">
        <v>14</v>
      </c>
      <c r="G415" s="51"/>
      <c r="H415" s="170">
        <v>42714</v>
      </c>
      <c r="I415" s="258">
        <v>42382</v>
      </c>
      <c r="J415" s="157">
        <v>126819</v>
      </c>
      <c r="K415" s="357">
        <v>72935</v>
      </c>
      <c r="L415" s="158" t="s">
        <v>822</v>
      </c>
      <c r="M415" s="158"/>
      <c r="N415" s="158" t="s">
        <v>817</v>
      </c>
      <c r="O415" s="302"/>
      <c r="P415" s="419">
        <v>40</v>
      </c>
      <c r="Q415" s="419">
        <v>1296</v>
      </c>
      <c r="R415" s="420">
        <v>37.75</v>
      </c>
      <c r="S415" s="159">
        <v>111</v>
      </c>
      <c r="T415" s="107">
        <v>2</v>
      </c>
      <c r="U415" s="60">
        <f t="shared" si="178"/>
        <v>1.6912</v>
      </c>
      <c r="V415" s="61" t="e">
        <f>IF((T415*#REF!/#REF!)&gt;#REF!,"too many rows!",T415*#REF!/#REF!)</f>
        <v>#REF!</v>
      </c>
      <c r="W415" s="47">
        <v>50</v>
      </c>
      <c r="X415" s="47">
        <v>50</v>
      </c>
      <c r="Y415" s="47">
        <v>4</v>
      </c>
      <c r="Z415" s="47">
        <v>1</v>
      </c>
      <c r="AA415" s="50">
        <f t="shared" si="179"/>
        <v>120.8</v>
      </c>
      <c r="AB415" s="50">
        <f t="shared" si="180"/>
        <v>30.2</v>
      </c>
      <c r="AC415" s="50"/>
      <c r="AD415" s="50"/>
      <c r="AE415" s="79">
        <f t="shared" si="181"/>
        <v>138.91999999999999</v>
      </c>
      <c r="AF415" s="50">
        <f t="shared" si="174"/>
        <v>34.729999999999997</v>
      </c>
      <c r="AG415" s="80" t="str">
        <f t="shared" si="165"/>
        <v>Check!</v>
      </c>
      <c r="AH415" s="121">
        <v>42507</v>
      </c>
      <c r="AI415" s="231">
        <f t="shared" si="175"/>
        <v>42521</v>
      </c>
      <c r="AJ415" s="231">
        <v>42545</v>
      </c>
      <c r="AK415" s="129"/>
      <c r="AL415" s="245">
        <v>42556</v>
      </c>
      <c r="AM415" s="129">
        <v>120</v>
      </c>
      <c r="AN415" s="281">
        <v>2</v>
      </c>
      <c r="AO415" s="129">
        <f t="shared" si="176"/>
        <v>118</v>
      </c>
      <c r="AP415" s="231">
        <v>42569</v>
      </c>
      <c r="AQ415" s="455"/>
      <c r="AR415" s="455"/>
      <c r="AS415" s="231">
        <v>42656</v>
      </c>
      <c r="AT415" s="231">
        <v>42622</v>
      </c>
      <c r="AU415" s="455"/>
      <c r="AV415" s="455"/>
      <c r="AW415" s="231">
        <v>42713</v>
      </c>
      <c r="AX415" s="352">
        <v>42747</v>
      </c>
      <c r="AY415" s="68">
        <f t="shared" si="177"/>
        <v>206</v>
      </c>
    </row>
    <row r="416" spans="1:51" x14ac:dyDescent="0.25">
      <c r="A416" s="70">
        <v>11</v>
      </c>
      <c r="B416" s="70" t="s">
        <v>55</v>
      </c>
      <c r="C416" s="124" t="s">
        <v>812</v>
      </c>
      <c r="D416" s="309"/>
      <c r="E416" s="239">
        <v>10.4</v>
      </c>
      <c r="F416" s="124">
        <v>9</v>
      </c>
      <c r="G416" s="51"/>
      <c r="H416" s="170">
        <v>42714</v>
      </c>
      <c r="I416" s="258">
        <v>42382</v>
      </c>
      <c r="J416" s="157">
        <v>126606</v>
      </c>
      <c r="K416" s="357">
        <v>47300</v>
      </c>
      <c r="L416" s="158" t="s">
        <v>823</v>
      </c>
      <c r="M416" s="158"/>
      <c r="N416" s="158" t="s">
        <v>818</v>
      </c>
      <c r="O416" s="302"/>
      <c r="P416" s="419">
        <v>40</v>
      </c>
      <c r="Q416" s="419">
        <v>1296</v>
      </c>
      <c r="R416" s="420">
        <v>37.75</v>
      </c>
      <c r="S416" s="159">
        <v>111</v>
      </c>
      <c r="T416" s="107">
        <v>17</v>
      </c>
      <c r="U416" s="60">
        <f t="shared" si="178"/>
        <v>9.2411999999999992</v>
      </c>
      <c r="V416" s="61" t="e">
        <f>IF((T416*#REF!/#REF!)&gt;#REF!,"too many rows!",T416*#REF!/#REF!)</f>
        <v>#REF!</v>
      </c>
      <c r="W416" s="47">
        <v>50</v>
      </c>
      <c r="X416" s="47">
        <v>50</v>
      </c>
      <c r="Y416" s="47">
        <v>4</v>
      </c>
      <c r="Z416" s="47">
        <v>1</v>
      </c>
      <c r="AA416" s="50">
        <f t="shared" si="179"/>
        <v>1026.8</v>
      </c>
      <c r="AB416" s="50">
        <f t="shared" si="180"/>
        <v>256.7</v>
      </c>
      <c r="AC416" s="50"/>
      <c r="AD416" s="50"/>
      <c r="AE416" s="79">
        <f t="shared" si="181"/>
        <v>1180.82</v>
      </c>
      <c r="AF416" s="50">
        <f t="shared" si="174"/>
        <v>295.20499999999998</v>
      </c>
      <c r="AG416" s="80" t="str">
        <f t="shared" si="165"/>
        <v>Check!</v>
      </c>
      <c r="AH416" s="121">
        <v>42507</v>
      </c>
      <c r="AI416" s="231">
        <f t="shared" si="175"/>
        <v>42521</v>
      </c>
      <c r="AJ416" s="231">
        <v>42545</v>
      </c>
      <c r="AK416" s="129"/>
      <c r="AL416" s="245">
        <v>42556</v>
      </c>
      <c r="AM416" s="129">
        <v>1020</v>
      </c>
      <c r="AN416" s="281">
        <v>1</v>
      </c>
      <c r="AO416" s="129">
        <f t="shared" si="176"/>
        <v>1019</v>
      </c>
      <c r="AP416" s="231">
        <v>42573</v>
      </c>
      <c r="AQ416" s="455"/>
      <c r="AR416" s="455"/>
      <c r="AS416" s="231">
        <v>42658</v>
      </c>
      <c r="AT416" s="231">
        <v>42632</v>
      </c>
      <c r="AU416" s="455"/>
      <c r="AV416" s="455"/>
      <c r="AW416" s="231">
        <v>42738</v>
      </c>
      <c r="AX416" s="352">
        <v>42747</v>
      </c>
      <c r="AY416" s="68">
        <f t="shared" si="177"/>
        <v>231</v>
      </c>
    </row>
    <row r="417" spans="1:51" x14ac:dyDescent="0.25">
      <c r="A417" s="70">
        <v>11</v>
      </c>
      <c r="B417" s="70" t="s">
        <v>55</v>
      </c>
      <c r="C417" s="124" t="s">
        <v>108</v>
      </c>
      <c r="D417" s="70">
        <v>-1</v>
      </c>
      <c r="E417" s="234">
        <v>6</v>
      </c>
      <c r="F417" s="50">
        <v>11</v>
      </c>
      <c r="G417" s="51"/>
      <c r="H417" s="170">
        <v>42714</v>
      </c>
      <c r="I417" s="258">
        <v>42382</v>
      </c>
      <c r="J417" s="157">
        <v>126603</v>
      </c>
      <c r="K417" s="357">
        <v>73975</v>
      </c>
      <c r="L417" s="158" t="s">
        <v>109</v>
      </c>
      <c r="M417" s="158"/>
      <c r="N417" s="158" t="s">
        <v>107</v>
      </c>
      <c r="O417" s="302"/>
      <c r="P417" s="419">
        <v>40</v>
      </c>
      <c r="Q417" s="419">
        <v>1296</v>
      </c>
      <c r="R417" s="420">
        <v>37.75</v>
      </c>
      <c r="S417" s="159">
        <v>111</v>
      </c>
      <c r="T417" s="107">
        <v>8</v>
      </c>
      <c r="U417" s="60">
        <f t="shared" si="178"/>
        <v>5.3151999999999999</v>
      </c>
      <c r="V417" s="61" t="e">
        <f>IF((T417*#REF!/#REF!)&gt;#REF!,"too many rows!",T417*#REF!/#REF!)</f>
        <v>#REF!</v>
      </c>
      <c r="W417" s="47">
        <v>50</v>
      </c>
      <c r="X417" s="47">
        <v>50</v>
      </c>
      <c r="Y417" s="47">
        <v>4</v>
      </c>
      <c r="Z417" s="47">
        <v>1</v>
      </c>
      <c r="AA417" s="50">
        <f t="shared" si="179"/>
        <v>483.2</v>
      </c>
      <c r="AB417" s="50">
        <f t="shared" si="180"/>
        <v>120.8</v>
      </c>
      <c r="AC417" s="50"/>
      <c r="AD417" s="50"/>
      <c r="AE417" s="79">
        <f t="shared" si="181"/>
        <v>555.67999999999995</v>
      </c>
      <c r="AF417" s="50">
        <f t="shared" si="174"/>
        <v>138.91999999999999</v>
      </c>
      <c r="AG417" s="80" t="str">
        <f t="shared" si="165"/>
        <v>Check!</v>
      </c>
      <c r="AH417" s="121">
        <v>42507</v>
      </c>
      <c r="AI417" s="231">
        <f t="shared" si="175"/>
        <v>42521</v>
      </c>
      <c r="AJ417" s="231">
        <v>42545</v>
      </c>
      <c r="AK417" s="129"/>
      <c r="AL417" s="245">
        <v>42556</v>
      </c>
      <c r="AM417" s="129">
        <v>480</v>
      </c>
      <c r="AN417" s="281">
        <v>2</v>
      </c>
      <c r="AO417" s="129">
        <f t="shared" si="176"/>
        <v>478</v>
      </c>
      <c r="AP417" s="231">
        <v>42581</v>
      </c>
      <c r="AQ417" s="455"/>
      <c r="AR417" s="455"/>
      <c r="AS417" s="231">
        <v>42658</v>
      </c>
      <c r="AT417" s="231">
        <v>42632</v>
      </c>
      <c r="AU417" s="455"/>
      <c r="AV417" s="455"/>
      <c r="AW417" s="231">
        <v>42734</v>
      </c>
      <c r="AX417" s="352">
        <v>42747</v>
      </c>
      <c r="AY417" s="68">
        <f t="shared" si="177"/>
        <v>227</v>
      </c>
    </row>
    <row r="418" spans="1:51" s="260" customFormat="1" x14ac:dyDescent="0.25">
      <c r="A418" s="148">
        <v>11</v>
      </c>
      <c r="B418" s="148" t="s">
        <v>47</v>
      </c>
      <c r="C418" s="127" t="s">
        <v>827</v>
      </c>
      <c r="D418" s="148"/>
      <c r="E418" s="254">
        <v>10</v>
      </c>
      <c r="F418" s="127">
        <v>8</v>
      </c>
      <c r="G418" s="86"/>
      <c r="H418" s="131">
        <v>42767</v>
      </c>
      <c r="I418" s="257">
        <v>42408</v>
      </c>
      <c r="J418" s="138">
        <v>127327</v>
      </c>
      <c r="K418" s="364">
        <v>74919</v>
      </c>
      <c r="L418" s="150" t="s">
        <v>828</v>
      </c>
      <c r="M418" s="150"/>
      <c r="N418" s="150" t="s">
        <v>829</v>
      </c>
      <c r="O418" s="301"/>
      <c r="P418" s="453">
        <v>60</v>
      </c>
      <c r="Q418" s="453">
        <v>1944</v>
      </c>
      <c r="R418" s="454">
        <v>37.75</v>
      </c>
      <c r="S418" s="162">
        <v>112</v>
      </c>
      <c r="T418" s="93">
        <v>19</v>
      </c>
      <c r="U418" s="143">
        <f t="shared" ref="U418:U425" si="182">F418*AA418/1000</f>
        <v>9.1807999999999996</v>
      </c>
      <c r="V418" s="144" t="e">
        <f>IF((T418*#REF!/#REF!)&gt;#REF!,"too many rows!",T418*#REF!/#REF!)</f>
        <v>#REF!</v>
      </c>
      <c r="W418" s="82">
        <v>50</v>
      </c>
      <c r="X418" s="82">
        <v>50</v>
      </c>
      <c r="Y418" s="82">
        <v>4</v>
      </c>
      <c r="Z418" s="82">
        <v>1</v>
      </c>
      <c r="AA418" s="85">
        <f t="shared" ref="AA418:AA423" si="183">(37.75*100)/W418*Y418/($Z418+$Y418)*$T418</f>
        <v>1147.5999999999999</v>
      </c>
      <c r="AB418" s="85">
        <f t="shared" ref="AB418:AB425" si="184">(37.75*100)/X418*Z418/($Z418+$Y418)*$T418</f>
        <v>286.89999999999998</v>
      </c>
      <c r="AC418" s="85"/>
      <c r="AD418" s="85"/>
      <c r="AE418" s="115">
        <f t="shared" ref="AE418:AE423" si="185">IF(G418=0,AA418*1.15,IF(OR(G418=50%,G418=100%),AA418*1.15/G418,"check MS"))</f>
        <v>1319.7399999999998</v>
      </c>
      <c r="AF418" s="85">
        <f t="shared" ref="AF418:AF425" si="186">AB418*1.15</f>
        <v>329.93499999999995</v>
      </c>
      <c r="AG418" s="289" t="str">
        <f t="shared" si="165"/>
        <v>ok</v>
      </c>
      <c r="AH418" s="98">
        <v>42461</v>
      </c>
      <c r="AI418" s="224">
        <f>AH418+14</f>
        <v>42475</v>
      </c>
      <c r="AJ418" s="224">
        <v>42511</v>
      </c>
      <c r="AK418" s="242"/>
      <c r="AL418" s="224">
        <v>42520</v>
      </c>
      <c r="AM418" s="163">
        <v>1140</v>
      </c>
      <c r="AN418" s="282"/>
      <c r="AO418" s="163">
        <f t="shared" si="176"/>
        <v>1140</v>
      </c>
      <c r="AP418" s="224">
        <v>42555</v>
      </c>
      <c r="AQ418" s="224"/>
      <c r="AR418" s="224"/>
      <c r="AS418" s="224">
        <v>42668</v>
      </c>
      <c r="AT418" s="145">
        <f>AP418+77</f>
        <v>42632</v>
      </c>
      <c r="AU418" s="446"/>
      <c r="AV418" s="446"/>
      <c r="AW418" s="145">
        <f>AS418+77</f>
        <v>42745</v>
      </c>
      <c r="AX418" s="352">
        <v>42760</v>
      </c>
      <c r="AY418" s="102">
        <f t="shared" si="177"/>
        <v>284</v>
      </c>
    </row>
    <row r="419" spans="1:51" s="260" customFormat="1" x14ac:dyDescent="0.25">
      <c r="A419" s="148">
        <v>11</v>
      </c>
      <c r="B419" s="148" t="s">
        <v>47</v>
      </c>
      <c r="C419" s="127" t="s">
        <v>435</v>
      </c>
      <c r="D419" s="148"/>
      <c r="E419" s="254">
        <v>14</v>
      </c>
      <c r="F419" s="127">
        <v>9</v>
      </c>
      <c r="G419" s="86"/>
      <c r="H419" s="131">
        <v>42767</v>
      </c>
      <c r="I419" s="257">
        <v>42408</v>
      </c>
      <c r="J419" s="138">
        <v>127329</v>
      </c>
      <c r="K419" s="364">
        <v>75031</v>
      </c>
      <c r="L419" s="150" t="s">
        <v>436</v>
      </c>
      <c r="M419" s="150"/>
      <c r="N419" s="150" t="s">
        <v>437</v>
      </c>
      <c r="O419" s="301"/>
      <c r="P419" s="453">
        <v>60</v>
      </c>
      <c r="Q419" s="453">
        <v>1944</v>
      </c>
      <c r="R419" s="454">
        <v>37.75</v>
      </c>
      <c r="S419" s="162">
        <v>112</v>
      </c>
      <c r="T419" s="93">
        <v>23</v>
      </c>
      <c r="U419" s="143">
        <f t="shared" si="182"/>
        <v>12.502800000000001</v>
      </c>
      <c r="V419" s="144" t="e">
        <f>IF((T419*#REF!/#REF!)&gt;#REF!,"too many rows!",T419*#REF!/#REF!)</f>
        <v>#REF!</v>
      </c>
      <c r="W419" s="82">
        <v>50</v>
      </c>
      <c r="X419" s="82">
        <v>50</v>
      </c>
      <c r="Y419" s="82">
        <v>4</v>
      </c>
      <c r="Z419" s="82">
        <v>1</v>
      </c>
      <c r="AA419" s="85">
        <f t="shared" si="183"/>
        <v>1389.2</v>
      </c>
      <c r="AB419" s="85">
        <f t="shared" si="184"/>
        <v>347.3</v>
      </c>
      <c r="AC419" s="85"/>
      <c r="AD419" s="85"/>
      <c r="AE419" s="115">
        <f t="shared" si="185"/>
        <v>1597.58</v>
      </c>
      <c r="AF419" s="85">
        <f t="shared" si="186"/>
        <v>399.39499999999998</v>
      </c>
      <c r="AG419" s="289" t="str">
        <f t="shared" si="165"/>
        <v>ok</v>
      </c>
      <c r="AH419" s="98">
        <v>42466</v>
      </c>
      <c r="AI419" s="224">
        <f t="shared" ref="AI419:AI426" si="187">AH419+14</f>
        <v>42480</v>
      </c>
      <c r="AJ419" s="224">
        <v>42511</v>
      </c>
      <c r="AK419" s="242"/>
      <c r="AL419" s="224">
        <v>42520</v>
      </c>
      <c r="AM419" s="163">
        <v>1380</v>
      </c>
      <c r="AN419" s="282">
        <v>59</v>
      </c>
      <c r="AO419" s="163">
        <f t="shared" si="176"/>
        <v>1321</v>
      </c>
      <c r="AP419" s="224">
        <v>42555</v>
      </c>
      <c r="AQ419" s="224"/>
      <c r="AR419" s="224"/>
      <c r="AS419" s="224">
        <v>42662</v>
      </c>
      <c r="AT419" s="224">
        <v>42641</v>
      </c>
      <c r="AU419" s="224"/>
      <c r="AV419" s="224"/>
      <c r="AW419" s="145">
        <f>AS419+77</f>
        <v>42739</v>
      </c>
      <c r="AX419" s="352">
        <v>42760</v>
      </c>
      <c r="AY419" s="102">
        <f t="shared" si="177"/>
        <v>273</v>
      </c>
    </row>
    <row r="420" spans="1:51" s="260" customFormat="1" x14ac:dyDescent="0.25">
      <c r="A420" s="148">
        <v>11</v>
      </c>
      <c r="B420" s="148" t="s">
        <v>47</v>
      </c>
      <c r="C420" s="127" t="s">
        <v>436</v>
      </c>
      <c r="D420" s="148"/>
      <c r="E420" s="254">
        <v>1</v>
      </c>
      <c r="F420" s="127">
        <v>9</v>
      </c>
      <c r="G420" s="86"/>
      <c r="H420" s="131">
        <v>42767</v>
      </c>
      <c r="I420" s="257">
        <v>42408</v>
      </c>
      <c r="J420" s="138">
        <v>128372</v>
      </c>
      <c r="K420" s="364">
        <v>75031</v>
      </c>
      <c r="L420" s="150" t="s">
        <v>436</v>
      </c>
      <c r="M420" s="150"/>
      <c r="N420" s="150"/>
      <c r="O420" s="301"/>
      <c r="P420" s="453">
        <v>60</v>
      </c>
      <c r="Q420" s="453">
        <v>1944</v>
      </c>
      <c r="R420" s="454">
        <v>37.75</v>
      </c>
      <c r="S420" s="162">
        <v>112</v>
      </c>
      <c r="T420" s="93">
        <v>1</v>
      </c>
      <c r="U420" s="143">
        <f>F420*AA420/1000</f>
        <v>0.54359999999999997</v>
      </c>
      <c r="V420" s="144" t="e">
        <f>IF((T420*#REF!/#REF!)&gt;#REF!,"too many rows!",T420*#REF!/#REF!)</f>
        <v>#REF!</v>
      </c>
      <c r="W420" s="82">
        <v>50</v>
      </c>
      <c r="X420" s="82">
        <v>50</v>
      </c>
      <c r="Y420" s="82">
        <v>4</v>
      </c>
      <c r="Z420" s="82">
        <v>1</v>
      </c>
      <c r="AA420" s="85">
        <f>(37.75*100)/W420*Y420/($Z420+$Y420)*$T420</f>
        <v>60.4</v>
      </c>
      <c r="AB420" s="85">
        <f>(37.75*100)/X420*Z420/($Z420+$Y420)*$T420</f>
        <v>15.1</v>
      </c>
      <c r="AC420" s="85"/>
      <c r="AD420" s="85"/>
      <c r="AE420" s="115">
        <f>IF(G420=0,AA420*1.15,IF(OR(G420=50%,G420=100%),AA420*1.15/G420,"check MS"))</f>
        <v>69.459999999999994</v>
      </c>
      <c r="AF420" s="85">
        <f>AB420*1.15</f>
        <v>17.364999999999998</v>
      </c>
      <c r="AG420" s="289" t="str">
        <f t="shared" si="165"/>
        <v>ok</v>
      </c>
      <c r="AH420" s="98">
        <v>42466</v>
      </c>
      <c r="AI420" s="224">
        <f>AH420+14</f>
        <v>42480</v>
      </c>
      <c r="AJ420" s="224">
        <v>42511</v>
      </c>
      <c r="AK420" s="242"/>
      <c r="AL420" s="224">
        <v>42520</v>
      </c>
      <c r="AM420" s="163">
        <v>75</v>
      </c>
      <c r="AN420" s="351">
        <v>2</v>
      </c>
      <c r="AO420" s="163">
        <f t="shared" si="176"/>
        <v>73</v>
      </c>
      <c r="AP420" s="224">
        <v>42562</v>
      </c>
      <c r="AQ420" s="224"/>
      <c r="AR420" s="224"/>
      <c r="AS420" s="224">
        <v>42650</v>
      </c>
      <c r="AT420" s="224">
        <v>42635</v>
      </c>
      <c r="AU420" s="224"/>
      <c r="AV420" s="224"/>
      <c r="AW420" s="145">
        <f>AS420+77</f>
        <v>42727</v>
      </c>
      <c r="AX420" s="352">
        <v>42760</v>
      </c>
      <c r="AY420" s="102">
        <f t="shared" si="177"/>
        <v>261</v>
      </c>
    </row>
    <row r="421" spans="1:51" x14ac:dyDescent="0.25">
      <c r="A421" s="148">
        <v>11</v>
      </c>
      <c r="B421" s="148" t="s">
        <v>47</v>
      </c>
      <c r="C421" s="127" t="s">
        <v>549</v>
      </c>
      <c r="D421" s="148">
        <v>-1</v>
      </c>
      <c r="E421" s="251">
        <v>4</v>
      </c>
      <c r="F421" s="127">
        <v>12</v>
      </c>
      <c r="G421" s="86"/>
      <c r="H421" s="131">
        <v>42767</v>
      </c>
      <c r="I421" s="257">
        <v>42409</v>
      </c>
      <c r="J421" s="138">
        <v>127322</v>
      </c>
      <c r="K421" s="364">
        <v>73776</v>
      </c>
      <c r="L421" s="134" t="s">
        <v>297</v>
      </c>
      <c r="M421" s="134"/>
      <c r="N421" s="134" t="s">
        <v>333</v>
      </c>
      <c r="O421" s="297"/>
      <c r="P421" s="453">
        <v>60</v>
      </c>
      <c r="Q421" s="453">
        <v>1944</v>
      </c>
      <c r="R421" s="454">
        <v>37.75</v>
      </c>
      <c r="S421" s="162">
        <v>112</v>
      </c>
      <c r="T421" s="93">
        <v>4</v>
      </c>
      <c r="U421" s="143">
        <f t="shared" si="182"/>
        <v>2.8992</v>
      </c>
      <c r="V421" s="144" t="e">
        <f>IF((T421*#REF!/#REF!)&gt;#REF!,"too many rows!",T421*#REF!/#REF!)</f>
        <v>#REF!</v>
      </c>
      <c r="W421" s="82">
        <v>50</v>
      </c>
      <c r="X421" s="82">
        <v>50</v>
      </c>
      <c r="Y421" s="82">
        <v>4</v>
      </c>
      <c r="Z421" s="82">
        <v>1</v>
      </c>
      <c r="AA421" s="85">
        <f t="shared" si="183"/>
        <v>241.6</v>
      </c>
      <c r="AB421" s="85">
        <f t="shared" si="184"/>
        <v>60.4</v>
      </c>
      <c r="AC421" s="85"/>
      <c r="AD421" s="85"/>
      <c r="AE421" s="115">
        <f t="shared" si="185"/>
        <v>277.83999999999997</v>
      </c>
      <c r="AF421" s="85">
        <f t="shared" si="186"/>
        <v>69.459999999999994</v>
      </c>
      <c r="AG421" s="289" t="str">
        <f t="shared" si="165"/>
        <v>ok</v>
      </c>
      <c r="AH421" s="98">
        <v>42461</v>
      </c>
      <c r="AI421" s="224">
        <f t="shared" si="187"/>
        <v>42475</v>
      </c>
      <c r="AJ421" s="224">
        <v>42511</v>
      </c>
      <c r="AK421" s="242"/>
      <c r="AL421" s="224">
        <v>42520</v>
      </c>
      <c r="AM421" s="163">
        <v>240</v>
      </c>
      <c r="AN421" s="282"/>
      <c r="AO421" s="163">
        <f t="shared" si="176"/>
        <v>240</v>
      </c>
      <c r="AP421" s="224">
        <v>42555</v>
      </c>
      <c r="AQ421" s="224"/>
      <c r="AR421" s="224"/>
      <c r="AS421" s="224">
        <v>42650</v>
      </c>
      <c r="AT421" s="224">
        <v>42632</v>
      </c>
      <c r="AU421" s="224"/>
      <c r="AV421" s="224"/>
      <c r="AW421" s="224">
        <f>AS421+77</f>
        <v>42727</v>
      </c>
      <c r="AX421" s="352">
        <v>42760</v>
      </c>
      <c r="AY421" s="102">
        <f t="shared" si="177"/>
        <v>266</v>
      </c>
    </row>
    <row r="422" spans="1:51" x14ac:dyDescent="0.25">
      <c r="A422" s="148">
        <v>11</v>
      </c>
      <c r="B422" s="148" t="s">
        <v>47</v>
      </c>
      <c r="C422" s="127" t="s">
        <v>113</v>
      </c>
      <c r="D422" s="148">
        <v>-1</v>
      </c>
      <c r="E422" s="251">
        <v>4</v>
      </c>
      <c r="F422" s="127">
        <v>11</v>
      </c>
      <c r="G422" s="86"/>
      <c r="H422" s="131">
        <v>42767</v>
      </c>
      <c r="I422" s="257">
        <v>42409</v>
      </c>
      <c r="J422" s="138">
        <v>127323</v>
      </c>
      <c r="K422" s="364">
        <v>73776</v>
      </c>
      <c r="L422" s="134" t="s">
        <v>115</v>
      </c>
      <c r="M422" s="134"/>
      <c r="N422" s="134" t="s">
        <v>78</v>
      </c>
      <c r="O422" s="297"/>
      <c r="P422" s="453">
        <v>60</v>
      </c>
      <c r="Q422" s="453">
        <v>1944</v>
      </c>
      <c r="R422" s="454">
        <v>37.75</v>
      </c>
      <c r="S422" s="162">
        <v>112</v>
      </c>
      <c r="T422" s="93">
        <v>4</v>
      </c>
      <c r="U422" s="143">
        <f t="shared" si="182"/>
        <v>2.6576</v>
      </c>
      <c r="V422" s="144" t="e">
        <f>IF((T422*#REF!/#REF!)&gt;#REF!,"too many rows!",T422*#REF!/#REF!)</f>
        <v>#REF!</v>
      </c>
      <c r="W422" s="82">
        <v>50</v>
      </c>
      <c r="X422" s="82">
        <v>50</v>
      </c>
      <c r="Y422" s="82">
        <v>4</v>
      </c>
      <c r="Z422" s="82">
        <v>1</v>
      </c>
      <c r="AA422" s="85">
        <f t="shared" si="183"/>
        <v>241.6</v>
      </c>
      <c r="AB422" s="85">
        <f t="shared" si="184"/>
        <v>60.4</v>
      </c>
      <c r="AC422" s="85"/>
      <c r="AD422" s="85"/>
      <c r="AE422" s="115">
        <f t="shared" si="185"/>
        <v>277.83999999999997</v>
      </c>
      <c r="AF422" s="85">
        <f t="shared" si="186"/>
        <v>69.459999999999994</v>
      </c>
      <c r="AG422" s="289" t="str">
        <f t="shared" si="165"/>
        <v>ok</v>
      </c>
      <c r="AH422" s="98">
        <v>42461</v>
      </c>
      <c r="AI422" s="224">
        <f t="shared" si="187"/>
        <v>42475</v>
      </c>
      <c r="AJ422" s="224">
        <v>42511</v>
      </c>
      <c r="AK422" s="242"/>
      <c r="AL422" s="224">
        <v>42520</v>
      </c>
      <c r="AM422" s="163">
        <v>240</v>
      </c>
      <c r="AN422" s="282"/>
      <c r="AO422" s="163">
        <f t="shared" si="176"/>
        <v>240</v>
      </c>
      <c r="AP422" s="224">
        <v>42555</v>
      </c>
      <c r="AQ422" s="224"/>
      <c r="AR422" s="224"/>
      <c r="AS422" s="224">
        <v>42650</v>
      </c>
      <c r="AT422" s="224">
        <v>42635</v>
      </c>
      <c r="AU422" s="224"/>
      <c r="AV422" s="224"/>
      <c r="AW422" s="224">
        <v>42733</v>
      </c>
      <c r="AX422" s="352">
        <v>42760</v>
      </c>
      <c r="AY422" s="102">
        <f t="shared" si="177"/>
        <v>272</v>
      </c>
    </row>
    <row r="423" spans="1:51" x14ac:dyDescent="0.25">
      <c r="A423" s="148">
        <v>11</v>
      </c>
      <c r="B423" s="148" t="s">
        <v>47</v>
      </c>
      <c r="C423" s="127" t="s">
        <v>243</v>
      </c>
      <c r="D423" s="148">
        <v>-2</v>
      </c>
      <c r="E423" s="251">
        <v>6</v>
      </c>
      <c r="F423" s="127">
        <v>18</v>
      </c>
      <c r="G423" s="86">
        <v>0.5</v>
      </c>
      <c r="H423" s="131">
        <v>42767</v>
      </c>
      <c r="I423" s="257">
        <v>42409</v>
      </c>
      <c r="J423" s="138">
        <v>127324</v>
      </c>
      <c r="K423" s="364" t="s">
        <v>988</v>
      </c>
      <c r="L423" s="134" t="s">
        <v>244</v>
      </c>
      <c r="M423" s="134"/>
      <c r="N423" s="134" t="s">
        <v>121</v>
      </c>
      <c r="O423" s="297"/>
      <c r="P423" s="453">
        <v>60</v>
      </c>
      <c r="Q423" s="453">
        <v>1944</v>
      </c>
      <c r="R423" s="454">
        <v>37.75</v>
      </c>
      <c r="S423" s="162">
        <v>112</v>
      </c>
      <c r="T423" s="93">
        <v>4</v>
      </c>
      <c r="U423" s="143">
        <f t="shared" si="182"/>
        <v>4.3487999999999998</v>
      </c>
      <c r="V423" s="144" t="e">
        <f>IF((T423*#REF!/#REF!)&gt;#REF!,"too many rows!",T423*#REF!/#REF!)</f>
        <v>#REF!</v>
      </c>
      <c r="W423" s="82">
        <v>50</v>
      </c>
      <c r="X423" s="82">
        <v>50</v>
      </c>
      <c r="Y423" s="82">
        <v>4</v>
      </c>
      <c r="Z423" s="82">
        <v>1</v>
      </c>
      <c r="AA423" s="85">
        <f t="shared" si="183"/>
        <v>241.6</v>
      </c>
      <c r="AB423" s="85">
        <f t="shared" si="184"/>
        <v>60.4</v>
      </c>
      <c r="AC423" s="85"/>
      <c r="AD423" s="85"/>
      <c r="AE423" s="115">
        <f t="shared" si="185"/>
        <v>555.67999999999995</v>
      </c>
      <c r="AF423" s="85">
        <f t="shared" si="186"/>
        <v>69.459999999999994</v>
      </c>
      <c r="AG423" s="289" t="str">
        <f t="shared" si="165"/>
        <v>ok</v>
      </c>
      <c r="AH423" s="98">
        <v>42461</v>
      </c>
      <c r="AI423" s="224">
        <f t="shared" si="187"/>
        <v>42475</v>
      </c>
      <c r="AJ423" s="224">
        <v>42511</v>
      </c>
      <c r="AK423" s="242"/>
      <c r="AL423" s="224">
        <v>42520</v>
      </c>
      <c r="AM423" s="163">
        <v>240</v>
      </c>
      <c r="AN423" s="282"/>
      <c r="AO423" s="163">
        <f t="shared" si="176"/>
        <v>240</v>
      </c>
      <c r="AP423" s="224">
        <v>42555</v>
      </c>
      <c r="AQ423" s="224"/>
      <c r="AR423" s="224"/>
      <c r="AS423" s="224">
        <v>42656</v>
      </c>
      <c r="AT423" s="224">
        <v>42635</v>
      </c>
      <c r="AU423" s="224"/>
      <c r="AV423" s="224"/>
      <c r="AW423" s="224">
        <f>AS423+77</f>
        <v>42733</v>
      </c>
      <c r="AX423" s="352">
        <v>42760</v>
      </c>
      <c r="AY423" s="102">
        <f t="shared" si="177"/>
        <v>272</v>
      </c>
    </row>
    <row r="424" spans="1:51" x14ac:dyDescent="0.25">
      <c r="A424" s="148">
        <v>11</v>
      </c>
      <c r="B424" s="148" t="s">
        <v>47</v>
      </c>
      <c r="C424" s="127" t="s">
        <v>893</v>
      </c>
      <c r="D424" s="148"/>
      <c r="E424" s="251">
        <v>0</v>
      </c>
      <c r="F424" s="127"/>
      <c r="G424" s="86"/>
      <c r="H424" s="131">
        <v>42767</v>
      </c>
      <c r="I424" s="257">
        <v>42409</v>
      </c>
      <c r="J424" s="138"/>
      <c r="K424" s="364">
        <v>74754</v>
      </c>
      <c r="L424" s="134"/>
      <c r="M424" s="134"/>
      <c r="N424" s="134"/>
      <c r="O424" s="297"/>
      <c r="P424" s="453">
        <v>60</v>
      </c>
      <c r="Q424" s="453">
        <v>1944</v>
      </c>
      <c r="R424" s="454">
        <v>37.75</v>
      </c>
      <c r="S424" s="162">
        <v>112</v>
      </c>
      <c r="T424" s="93">
        <v>1</v>
      </c>
      <c r="U424" s="143">
        <f>F424*AA424/1000</f>
        <v>0</v>
      </c>
      <c r="V424" s="144" t="e">
        <f>IF((T424*#REF!/#REF!)&gt;#REF!,"too many rows!",T424*#REF!/#REF!)</f>
        <v>#REF!</v>
      </c>
      <c r="W424" s="82">
        <v>50</v>
      </c>
      <c r="X424" s="82">
        <v>50</v>
      </c>
      <c r="Y424" s="82">
        <v>4</v>
      </c>
      <c r="Z424" s="82">
        <v>1</v>
      </c>
      <c r="AA424" s="85">
        <f>(37.75*100)/W424*Y424/($Z424+$Y424)*$T424</f>
        <v>60.4</v>
      </c>
      <c r="AB424" s="85">
        <f>(37.75*100)/X424*Z424/($Z424+$Y424)*$T424</f>
        <v>15.1</v>
      </c>
      <c r="AC424" s="85"/>
      <c r="AD424" s="85"/>
      <c r="AE424" s="115">
        <f>IF(G424=0,AA424*1.15,IF(OR(G424=50%,G424=100%),AA424*1.15/G424,"check MS"))</f>
        <v>69.459999999999994</v>
      </c>
      <c r="AF424" s="85">
        <f>AB424*1.15</f>
        <v>17.364999999999998</v>
      </c>
      <c r="AG424" s="289" t="str">
        <f t="shared" si="165"/>
        <v>ok</v>
      </c>
      <c r="AH424" s="98">
        <v>42461</v>
      </c>
      <c r="AI424" s="224">
        <f>AH424+14</f>
        <v>42475</v>
      </c>
      <c r="AJ424" s="224">
        <v>42511</v>
      </c>
      <c r="AK424" s="242"/>
      <c r="AL424" s="224">
        <v>42520</v>
      </c>
      <c r="AM424" s="163">
        <v>75</v>
      </c>
      <c r="AN424" s="282"/>
      <c r="AO424" s="163">
        <f t="shared" si="176"/>
        <v>75</v>
      </c>
      <c r="AP424" s="224">
        <v>42555</v>
      </c>
      <c r="AQ424" s="224"/>
      <c r="AR424" s="224"/>
      <c r="AS424" s="224">
        <v>42650</v>
      </c>
      <c r="AT424" s="224">
        <f>AP424+77</f>
        <v>42632</v>
      </c>
      <c r="AU424" s="224"/>
      <c r="AV424" s="224"/>
      <c r="AW424" s="145">
        <f>AS424+77</f>
        <v>42727</v>
      </c>
      <c r="AX424" s="352">
        <v>42760</v>
      </c>
      <c r="AY424" s="102">
        <f t="shared" si="177"/>
        <v>266</v>
      </c>
    </row>
    <row r="425" spans="1:51" x14ac:dyDescent="0.25">
      <c r="A425" s="148">
        <v>11</v>
      </c>
      <c r="B425" s="148" t="s">
        <v>47</v>
      </c>
      <c r="C425" s="127" t="s">
        <v>76</v>
      </c>
      <c r="D425" s="148">
        <v>-2</v>
      </c>
      <c r="E425" s="251">
        <v>5</v>
      </c>
      <c r="F425" s="127">
        <v>15</v>
      </c>
      <c r="G425" s="86">
        <v>0.5</v>
      </c>
      <c r="H425" s="131">
        <v>42767</v>
      </c>
      <c r="I425" s="257">
        <v>42409</v>
      </c>
      <c r="J425" s="138">
        <v>127325</v>
      </c>
      <c r="K425" s="364">
        <v>73776</v>
      </c>
      <c r="L425" s="134" t="s">
        <v>77</v>
      </c>
      <c r="M425" s="134"/>
      <c r="N425" s="134" t="s">
        <v>78</v>
      </c>
      <c r="O425" s="297"/>
      <c r="P425" s="453">
        <v>60</v>
      </c>
      <c r="Q425" s="453">
        <v>1944</v>
      </c>
      <c r="R425" s="454">
        <v>37.75</v>
      </c>
      <c r="S425" s="162">
        <v>112</v>
      </c>
      <c r="T425" s="93">
        <v>4</v>
      </c>
      <c r="U425" s="143">
        <f t="shared" si="182"/>
        <v>3.6240000000000001</v>
      </c>
      <c r="V425" s="144" t="e">
        <f>IF((T425*#REF!/#REF!)&gt;#REF!,"too many rows!",T425*#REF!/#REF!)</f>
        <v>#REF!</v>
      </c>
      <c r="W425" s="82">
        <v>50</v>
      </c>
      <c r="X425" s="82">
        <v>50</v>
      </c>
      <c r="Y425" s="82">
        <v>4</v>
      </c>
      <c r="Z425" s="82">
        <v>1</v>
      </c>
      <c r="AA425" s="85">
        <f t="shared" ref="AA425:AA436" si="188">(37.75*100)/W425*Y425/($Z425+$Y425)*$T425</f>
        <v>241.6</v>
      </c>
      <c r="AB425" s="85">
        <f t="shared" si="184"/>
        <v>60.4</v>
      </c>
      <c r="AC425" s="85"/>
      <c r="AD425" s="85"/>
      <c r="AE425" s="115">
        <f>IF(G425=0,AA425*1.15,IF(OR(G425=50%,G425=100%),AA425*1.15/G425,"check MS"))</f>
        <v>555.67999999999995</v>
      </c>
      <c r="AF425" s="85">
        <f t="shared" si="186"/>
        <v>69.459999999999994</v>
      </c>
      <c r="AG425" s="289" t="str">
        <f t="shared" si="165"/>
        <v>ok</v>
      </c>
      <c r="AH425" s="98">
        <v>42461</v>
      </c>
      <c r="AI425" s="224">
        <f t="shared" si="187"/>
        <v>42475</v>
      </c>
      <c r="AJ425" s="224">
        <v>42511</v>
      </c>
      <c r="AK425" s="242"/>
      <c r="AL425" s="224">
        <v>42520</v>
      </c>
      <c r="AM425" s="163">
        <v>240</v>
      </c>
      <c r="AN425" s="282">
        <v>3</v>
      </c>
      <c r="AO425" s="163">
        <f t="shared" si="176"/>
        <v>237</v>
      </c>
      <c r="AP425" s="224">
        <v>42555</v>
      </c>
      <c r="AQ425" s="224"/>
      <c r="AR425" s="224"/>
      <c r="AS425" s="224">
        <v>42655</v>
      </c>
      <c r="AT425" s="224">
        <v>42632</v>
      </c>
      <c r="AU425" s="224"/>
      <c r="AV425" s="224"/>
      <c r="AW425" s="224">
        <v>42727</v>
      </c>
      <c r="AX425" s="352">
        <v>42760</v>
      </c>
      <c r="AY425" s="102">
        <f t="shared" si="177"/>
        <v>266</v>
      </c>
    </row>
    <row r="426" spans="1:51" x14ac:dyDescent="0.25">
      <c r="A426" s="70">
        <v>11</v>
      </c>
      <c r="B426" s="70" t="s">
        <v>47</v>
      </c>
      <c r="C426" s="70" t="s">
        <v>549</v>
      </c>
      <c r="D426" s="70"/>
      <c r="E426" s="234">
        <v>4</v>
      </c>
      <c r="F426" s="50">
        <v>12</v>
      </c>
      <c r="G426" s="51"/>
      <c r="H426" s="235">
        <v>42856</v>
      </c>
      <c r="I426" s="156">
        <v>42542</v>
      </c>
      <c r="J426" s="157">
        <v>128757</v>
      </c>
      <c r="K426" s="357">
        <v>77234</v>
      </c>
      <c r="L426" s="158" t="s">
        <v>297</v>
      </c>
      <c r="M426" s="158">
        <v>89</v>
      </c>
      <c r="N426" s="158" t="s">
        <v>333</v>
      </c>
      <c r="O426" s="302">
        <v>68</v>
      </c>
      <c r="P426" s="419">
        <v>60</v>
      </c>
      <c r="Q426" s="419">
        <v>1944</v>
      </c>
      <c r="R426" s="420">
        <v>37.75</v>
      </c>
      <c r="S426" s="159">
        <v>113</v>
      </c>
      <c r="T426" s="107">
        <v>4</v>
      </c>
      <c r="U426" s="60">
        <f t="shared" ref="U426:U431" si="189">F426*AA426/1000</f>
        <v>2.8992</v>
      </c>
      <c r="V426" s="61" t="e">
        <f>IF((T426*#REF!/#REF!)&gt;#REF!,"too many rows!",T426*#REF!/#REF!)</f>
        <v>#REF!</v>
      </c>
      <c r="W426" s="47">
        <v>50</v>
      </c>
      <c r="X426" s="47">
        <v>50</v>
      </c>
      <c r="Y426" s="47">
        <v>4</v>
      </c>
      <c r="Z426" s="47">
        <v>1</v>
      </c>
      <c r="AA426" s="50">
        <f t="shared" si="188"/>
        <v>241.6</v>
      </c>
      <c r="AB426" s="50">
        <f t="shared" ref="AB426:AB436" si="190">(37.75*100)/X426*Z426/($Z426+$Y426)*$T426</f>
        <v>60.4</v>
      </c>
      <c r="AC426" s="50">
        <f>AA426/M426*100</f>
        <v>271.46067415730334</v>
      </c>
      <c r="AD426" s="50">
        <f>AB426/O426*100</f>
        <v>88.823529411764696</v>
      </c>
      <c r="AE426" s="79">
        <f t="shared" ref="AE426:AE431" si="191">IF(G426=0,AA426*1.15,IF(OR(G426=50%,G426=100%),AA426*1.15/G426,"check MS"))</f>
        <v>277.83999999999997</v>
      </c>
      <c r="AF426" s="50">
        <f t="shared" ref="AF426:AF434" si="192">AB426*1.15</f>
        <v>69.459999999999994</v>
      </c>
      <c r="AG426" s="80" t="str">
        <f t="shared" si="165"/>
        <v>ok</v>
      </c>
      <c r="AH426" s="121">
        <v>42601</v>
      </c>
      <c r="AI426" s="231">
        <f t="shared" si="187"/>
        <v>42615</v>
      </c>
      <c r="AJ426" s="231">
        <v>42642</v>
      </c>
      <c r="AK426" s="129"/>
      <c r="AL426" s="231">
        <v>42648</v>
      </c>
      <c r="AM426" s="129">
        <f>AA426</f>
        <v>241.6</v>
      </c>
      <c r="AN426" s="281"/>
      <c r="AO426" s="129">
        <f t="shared" si="176"/>
        <v>241.6</v>
      </c>
      <c r="AP426" s="245">
        <v>42685</v>
      </c>
      <c r="AQ426" s="245"/>
      <c r="AR426" s="245"/>
      <c r="AS426" s="231">
        <v>42779</v>
      </c>
      <c r="AT426" s="67">
        <v>42770</v>
      </c>
      <c r="AU426" s="424"/>
      <c r="AV426" s="424"/>
      <c r="AW426" s="67">
        <f>AS426+56</f>
        <v>42835</v>
      </c>
      <c r="AX426" s="67">
        <f>AW426+7</f>
        <v>42842</v>
      </c>
      <c r="AY426" s="68">
        <f t="shared" si="177"/>
        <v>234</v>
      </c>
    </row>
    <row r="427" spans="1:51" x14ac:dyDescent="0.25">
      <c r="A427" s="70">
        <v>11</v>
      </c>
      <c r="B427" s="70" t="s">
        <v>47</v>
      </c>
      <c r="C427" s="70" t="s">
        <v>113</v>
      </c>
      <c r="D427" s="70"/>
      <c r="E427" s="234">
        <v>4</v>
      </c>
      <c r="F427" s="50">
        <v>11</v>
      </c>
      <c r="G427" s="51"/>
      <c r="H427" s="235">
        <v>42856</v>
      </c>
      <c r="I427" s="156">
        <v>42542</v>
      </c>
      <c r="J427" s="157">
        <v>128758</v>
      </c>
      <c r="K427" s="357">
        <v>77234</v>
      </c>
      <c r="L427" s="158" t="s">
        <v>115</v>
      </c>
      <c r="M427" s="158">
        <v>36</v>
      </c>
      <c r="N427" s="158" t="s">
        <v>78</v>
      </c>
      <c r="O427" s="302">
        <v>38</v>
      </c>
      <c r="P427" s="419">
        <v>60</v>
      </c>
      <c r="Q427" s="419">
        <v>1944</v>
      </c>
      <c r="R427" s="420">
        <v>37.75</v>
      </c>
      <c r="S427" s="159">
        <v>113</v>
      </c>
      <c r="T427" s="107">
        <v>4</v>
      </c>
      <c r="U427" s="60">
        <f t="shared" si="189"/>
        <v>2.6576</v>
      </c>
      <c r="V427" s="61" t="e">
        <f>IF((T427*#REF!/#REF!)&gt;#REF!,"too many rows!",T427*#REF!/#REF!)</f>
        <v>#REF!</v>
      </c>
      <c r="W427" s="47">
        <v>50</v>
      </c>
      <c r="X427" s="47">
        <v>50</v>
      </c>
      <c r="Y427" s="47">
        <v>4</v>
      </c>
      <c r="Z427" s="47">
        <v>1</v>
      </c>
      <c r="AA427" s="50">
        <f t="shared" si="188"/>
        <v>241.6</v>
      </c>
      <c r="AB427" s="50">
        <f t="shared" si="190"/>
        <v>60.4</v>
      </c>
      <c r="AC427" s="50">
        <f>AA427/M427*100</f>
        <v>671.11111111111109</v>
      </c>
      <c r="AD427" s="50">
        <f>AB427/O427*100</f>
        <v>158.94736842105263</v>
      </c>
      <c r="AE427" s="79">
        <f t="shared" si="191"/>
        <v>277.83999999999997</v>
      </c>
      <c r="AF427" s="50">
        <f t="shared" si="192"/>
        <v>69.459999999999994</v>
      </c>
      <c r="AG427" s="80" t="str">
        <f t="shared" si="165"/>
        <v>ok</v>
      </c>
      <c r="AH427" s="121">
        <v>42601</v>
      </c>
      <c r="AI427" s="231">
        <f t="shared" ref="AI427:AI433" si="193">AH427+14</f>
        <v>42615</v>
      </c>
      <c r="AJ427" s="231">
        <v>42642</v>
      </c>
      <c r="AK427" s="129"/>
      <c r="AL427" s="231">
        <v>42648</v>
      </c>
      <c r="AM427" s="129">
        <f>AA427</f>
        <v>241.6</v>
      </c>
      <c r="AN427" s="281"/>
      <c r="AO427" s="129">
        <f t="shared" si="176"/>
        <v>241.6</v>
      </c>
      <c r="AP427" s="245">
        <v>42685</v>
      </c>
      <c r="AQ427" s="245"/>
      <c r="AR427" s="245"/>
      <c r="AS427" s="231">
        <v>42779</v>
      </c>
      <c r="AT427" s="67">
        <v>42770</v>
      </c>
      <c r="AU427" s="424"/>
      <c r="AV427" s="424"/>
      <c r="AW427" s="67">
        <f>AS427+56</f>
        <v>42835</v>
      </c>
      <c r="AX427" s="67">
        <f>AW427+7</f>
        <v>42842</v>
      </c>
      <c r="AY427" s="68">
        <f t="shared" si="177"/>
        <v>234</v>
      </c>
    </row>
    <row r="428" spans="1:51" x14ac:dyDescent="0.25">
      <c r="A428" s="70">
        <v>11</v>
      </c>
      <c r="B428" s="70" t="s">
        <v>47</v>
      </c>
      <c r="C428" s="70" t="s">
        <v>243</v>
      </c>
      <c r="D428" s="70">
        <v>-1</v>
      </c>
      <c r="E428" s="234">
        <v>39</v>
      </c>
      <c r="F428" s="50">
        <v>16</v>
      </c>
      <c r="G428" s="51">
        <v>0.5</v>
      </c>
      <c r="H428" s="235">
        <v>42887</v>
      </c>
      <c r="I428" s="156">
        <v>42542</v>
      </c>
      <c r="J428" s="157">
        <v>128755</v>
      </c>
      <c r="K428" s="357">
        <v>77234</v>
      </c>
      <c r="L428" s="158" t="s">
        <v>244</v>
      </c>
      <c r="M428" s="158">
        <v>83</v>
      </c>
      <c r="N428" s="158" t="s">
        <v>121</v>
      </c>
      <c r="O428" s="302">
        <v>100</v>
      </c>
      <c r="P428" s="419">
        <v>60</v>
      </c>
      <c r="Q428" s="419">
        <v>1944</v>
      </c>
      <c r="R428" s="420">
        <v>37.75</v>
      </c>
      <c r="S428" s="159">
        <v>113</v>
      </c>
      <c r="T428" s="107">
        <v>36</v>
      </c>
      <c r="U428" s="60">
        <f>F428*AA428/1000</f>
        <v>34.790399999999998</v>
      </c>
      <c r="V428" s="61" t="e">
        <f>IF((T428*#REF!/#REF!)&gt;#REF!,"too many rows!",T428*#REF!/#REF!)</f>
        <v>#REF!</v>
      </c>
      <c r="W428" s="47">
        <v>50</v>
      </c>
      <c r="X428" s="47">
        <v>50</v>
      </c>
      <c r="Y428" s="47">
        <v>4</v>
      </c>
      <c r="Z428" s="47">
        <v>1</v>
      </c>
      <c r="AA428" s="50">
        <f t="shared" si="188"/>
        <v>2174.4</v>
      </c>
      <c r="AB428" s="50">
        <f t="shared" si="190"/>
        <v>543.6</v>
      </c>
      <c r="AC428" s="50">
        <f>AA428/M428*100*2</f>
        <v>5239.5180722891564</v>
      </c>
      <c r="AD428" s="50">
        <f>AB428/O428*100</f>
        <v>543.6</v>
      </c>
      <c r="AE428" s="79">
        <f>IF(G428=0,AA428*1.15,IF(OR(G428=50%,G428=100%),AA428*1.15/G428,"check MS"))</f>
        <v>5001.12</v>
      </c>
      <c r="AF428" s="50">
        <f t="shared" si="192"/>
        <v>625.14</v>
      </c>
      <c r="AG428" s="80" t="str">
        <f t="shared" si="165"/>
        <v>ok</v>
      </c>
      <c r="AH428" s="121">
        <v>42601</v>
      </c>
      <c r="AI428" s="231">
        <f t="shared" si="193"/>
        <v>42615</v>
      </c>
      <c r="AJ428" s="231">
        <v>42642</v>
      </c>
      <c r="AK428" s="129"/>
      <c r="AL428" s="231">
        <v>42648</v>
      </c>
      <c r="AM428" s="129">
        <f>AA428</f>
        <v>2174.4</v>
      </c>
      <c r="AN428" s="281"/>
      <c r="AO428" s="129">
        <f t="shared" si="176"/>
        <v>2174.4</v>
      </c>
      <c r="AP428" s="245">
        <v>42685</v>
      </c>
      <c r="AQ428" s="245"/>
      <c r="AR428" s="245"/>
      <c r="AS428" s="231">
        <v>42772</v>
      </c>
      <c r="AT428" s="67">
        <v>42774</v>
      </c>
      <c r="AU428" s="424"/>
      <c r="AV428" s="424"/>
      <c r="AW428" s="67">
        <f>AS428+56</f>
        <v>42828</v>
      </c>
      <c r="AX428" s="67">
        <f>AW428+7</f>
        <v>42835</v>
      </c>
      <c r="AY428" s="68">
        <f t="shared" si="177"/>
        <v>227</v>
      </c>
    </row>
    <row r="429" spans="1:51" x14ac:dyDescent="0.25">
      <c r="A429" s="70">
        <v>11</v>
      </c>
      <c r="B429" s="70" t="s">
        <v>47</v>
      </c>
      <c r="C429" s="70" t="s">
        <v>76</v>
      </c>
      <c r="D429" s="70"/>
      <c r="E429" s="234">
        <v>4</v>
      </c>
      <c r="F429" s="50">
        <v>15</v>
      </c>
      <c r="G429" s="51">
        <v>0.5</v>
      </c>
      <c r="H429" s="235">
        <v>42856</v>
      </c>
      <c r="I429" s="156">
        <v>42542</v>
      </c>
      <c r="J429" s="157">
        <v>128760</v>
      </c>
      <c r="K429" s="357">
        <v>77234</v>
      </c>
      <c r="L429" s="158" t="s">
        <v>77</v>
      </c>
      <c r="M429" s="158">
        <v>71</v>
      </c>
      <c r="N429" s="158" t="s">
        <v>78</v>
      </c>
      <c r="O429" s="302">
        <v>38</v>
      </c>
      <c r="P429" s="419">
        <v>60</v>
      </c>
      <c r="Q429" s="419">
        <v>1944</v>
      </c>
      <c r="R429" s="420">
        <v>37.75</v>
      </c>
      <c r="S429" s="159">
        <v>113</v>
      </c>
      <c r="T429" s="107">
        <v>4</v>
      </c>
      <c r="U429" s="60">
        <f>F429*AA429/1000</f>
        <v>3.6240000000000001</v>
      </c>
      <c r="V429" s="61" t="e">
        <f>IF((T429*#REF!/#REF!)&gt;#REF!,"too many rows!",T429*#REF!/#REF!)</f>
        <v>#REF!</v>
      </c>
      <c r="W429" s="47">
        <v>50</v>
      </c>
      <c r="X429" s="47">
        <v>50</v>
      </c>
      <c r="Y429" s="47">
        <v>4</v>
      </c>
      <c r="Z429" s="47">
        <v>1</v>
      </c>
      <c r="AA429" s="50">
        <f t="shared" si="188"/>
        <v>241.6</v>
      </c>
      <c r="AB429" s="50">
        <f t="shared" si="190"/>
        <v>60.4</v>
      </c>
      <c r="AC429" s="50">
        <f>AA429/M429*100*2</f>
        <v>680.56338028169012</v>
      </c>
      <c r="AD429" s="50">
        <f>AB429/O429*100</f>
        <v>158.94736842105263</v>
      </c>
      <c r="AE429" s="79">
        <f>IF(G429=0,AA429*1.15,IF(OR(G429=50%,G429=100%),AA429*1.15/G429,"check MS"))</f>
        <v>555.67999999999995</v>
      </c>
      <c r="AF429" s="50">
        <f t="shared" si="192"/>
        <v>69.459999999999994</v>
      </c>
      <c r="AG429" s="80" t="str">
        <f t="shared" si="165"/>
        <v>ok</v>
      </c>
      <c r="AH429" s="121">
        <v>42601</v>
      </c>
      <c r="AI429" s="231">
        <f t="shared" si="193"/>
        <v>42615</v>
      </c>
      <c r="AJ429" s="231">
        <v>42642</v>
      </c>
      <c r="AK429" s="129"/>
      <c r="AL429" s="231">
        <v>42648</v>
      </c>
      <c r="AM429" s="129">
        <f>AA429</f>
        <v>241.6</v>
      </c>
      <c r="AN429" s="281"/>
      <c r="AO429" s="129">
        <f t="shared" si="176"/>
        <v>241.6</v>
      </c>
      <c r="AP429" s="245">
        <v>42685</v>
      </c>
      <c r="AQ429" s="245"/>
      <c r="AR429" s="245"/>
      <c r="AS429" s="231">
        <v>42772</v>
      </c>
      <c r="AT429" s="67">
        <v>42774</v>
      </c>
      <c r="AU429" s="424"/>
      <c r="AV429" s="424"/>
      <c r="AW429" s="67">
        <f>AS429+56</f>
        <v>42828</v>
      </c>
      <c r="AX429" s="67">
        <f>AW429+7</f>
        <v>42835</v>
      </c>
      <c r="AY429" s="68">
        <f t="shared" si="177"/>
        <v>227</v>
      </c>
    </row>
    <row r="430" spans="1:51" x14ac:dyDescent="0.25">
      <c r="A430" s="70">
        <v>11</v>
      </c>
      <c r="B430" s="70" t="s">
        <v>47</v>
      </c>
      <c r="C430" s="70" t="s">
        <v>580</v>
      </c>
      <c r="D430" s="70"/>
      <c r="E430" s="234">
        <v>17</v>
      </c>
      <c r="F430" s="50">
        <v>22</v>
      </c>
      <c r="G430" s="51"/>
      <c r="H430" s="235">
        <v>42856</v>
      </c>
      <c r="I430" s="156">
        <v>42542</v>
      </c>
      <c r="J430" s="157">
        <v>128756</v>
      </c>
      <c r="K430" s="357">
        <v>77234</v>
      </c>
      <c r="L430" s="158" t="s">
        <v>584</v>
      </c>
      <c r="M430" s="158">
        <v>98</v>
      </c>
      <c r="N430" s="158" t="s">
        <v>585</v>
      </c>
      <c r="O430" s="302">
        <v>90</v>
      </c>
      <c r="P430" s="419">
        <v>60</v>
      </c>
      <c r="Q430" s="419">
        <v>1944</v>
      </c>
      <c r="R430" s="420">
        <v>37.75</v>
      </c>
      <c r="S430" s="159">
        <v>113</v>
      </c>
      <c r="T430" s="107">
        <v>12</v>
      </c>
      <c r="U430" s="60">
        <f>F430*AA430/1000</f>
        <v>15.945599999999999</v>
      </c>
      <c r="V430" s="61" t="e">
        <f>IF((T430*#REF!/#REF!)&gt;#REF!,"too many rows!",T430*#REF!/#REF!)</f>
        <v>#REF!</v>
      </c>
      <c r="W430" s="47">
        <v>50</v>
      </c>
      <c r="X430" s="47">
        <v>50</v>
      </c>
      <c r="Y430" s="47">
        <v>4</v>
      </c>
      <c r="Z430" s="47">
        <v>1</v>
      </c>
      <c r="AA430" s="50">
        <f t="shared" si="188"/>
        <v>724.8</v>
      </c>
      <c r="AB430" s="50">
        <f t="shared" si="190"/>
        <v>181.2</v>
      </c>
      <c r="AC430" s="50">
        <f>AA430/M430*100</f>
        <v>739.59183673469386</v>
      </c>
      <c r="AD430" s="50">
        <f>AB430/O430*100</f>
        <v>201.33333333333331</v>
      </c>
      <c r="AE430" s="79">
        <f>IF(G430=0,AA430*1.15,IF(OR(G430=50%,G430=100%),AA430*1.15/G430,"check MS"))</f>
        <v>833.51999999999987</v>
      </c>
      <c r="AF430" s="50">
        <f t="shared" si="192"/>
        <v>208.37999999999997</v>
      </c>
      <c r="AG430" s="80" t="str">
        <f t="shared" si="165"/>
        <v>ok</v>
      </c>
      <c r="AH430" s="121">
        <v>42601</v>
      </c>
      <c r="AI430" s="231">
        <f t="shared" si="193"/>
        <v>42615</v>
      </c>
      <c r="AJ430" s="231">
        <v>42642</v>
      </c>
      <c r="AK430" s="129"/>
      <c r="AL430" s="231">
        <v>42648</v>
      </c>
      <c r="AM430" s="129">
        <f>AA430</f>
        <v>724.8</v>
      </c>
      <c r="AN430" s="281"/>
      <c r="AO430" s="129">
        <f t="shared" si="176"/>
        <v>724.8</v>
      </c>
      <c r="AP430" s="245">
        <v>42685</v>
      </c>
      <c r="AQ430" s="245"/>
      <c r="AR430" s="245"/>
      <c r="AS430" s="231">
        <v>42779</v>
      </c>
      <c r="AT430" s="67">
        <v>42758</v>
      </c>
      <c r="AU430" s="424"/>
      <c r="AV430" s="424"/>
      <c r="AW430" s="67">
        <f>AS430+56</f>
        <v>42835</v>
      </c>
      <c r="AX430" s="67">
        <f>AW430+7</f>
        <v>42842</v>
      </c>
      <c r="AY430" s="68">
        <f t="shared" si="177"/>
        <v>234</v>
      </c>
    </row>
    <row r="431" spans="1:51" x14ac:dyDescent="0.25">
      <c r="A431" s="148">
        <v>11</v>
      </c>
      <c r="B431" s="82" t="s">
        <v>47</v>
      </c>
      <c r="C431" s="82" t="s">
        <v>824</v>
      </c>
      <c r="D431" s="165"/>
      <c r="E431" s="233">
        <v>12</v>
      </c>
      <c r="F431" s="85">
        <v>15</v>
      </c>
      <c r="G431" s="86">
        <v>0.5</v>
      </c>
      <c r="H431" s="131">
        <v>42767</v>
      </c>
      <c r="I431" s="257">
        <v>42408</v>
      </c>
      <c r="J431" s="89">
        <v>127326</v>
      </c>
      <c r="K431" s="364">
        <v>74919</v>
      </c>
      <c r="L431" s="91" t="s">
        <v>825</v>
      </c>
      <c r="M431" s="134"/>
      <c r="N431" s="91" t="s">
        <v>826</v>
      </c>
      <c r="O431" s="304">
        <v>0.81</v>
      </c>
      <c r="P431" s="453">
        <v>60</v>
      </c>
      <c r="Q431" s="453">
        <v>1944</v>
      </c>
      <c r="R431" s="454">
        <v>37.75</v>
      </c>
      <c r="S431" s="92">
        <v>114</v>
      </c>
      <c r="T431" s="93">
        <v>12</v>
      </c>
      <c r="U431" s="143">
        <f t="shared" si="189"/>
        <v>10.872</v>
      </c>
      <c r="V431" s="144" t="e">
        <f>IF((T431*#REF!/#REF!)&gt;#REF!,"too many rows!",T431*#REF!/#REF!)</f>
        <v>#REF!</v>
      </c>
      <c r="W431" s="82">
        <v>50</v>
      </c>
      <c r="X431" s="82">
        <v>50</v>
      </c>
      <c r="Y431" s="82">
        <v>4</v>
      </c>
      <c r="Z431" s="82">
        <v>1</v>
      </c>
      <c r="AA431" s="85">
        <f t="shared" si="188"/>
        <v>724.8</v>
      </c>
      <c r="AB431" s="85">
        <f t="shared" si="190"/>
        <v>181.2</v>
      </c>
      <c r="AC431" s="85"/>
      <c r="AD431" s="85"/>
      <c r="AE431" s="115">
        <f t="shared" si="191"/>
        <v>1667.0399999999997</v>
      </c>
      <c r="AF431" s="85">
        <f t="shared" si="192"/>
        <v>208.37999999999997</v>
      </c>
      <c r="AG431" s="289" t="str">
        <f t="shared" si="165"/>
        <v>Check!</v>
      </c>
      <c r="AH431" s="310">
        <v>42517</v>
      </c>
      <c r="AI431" s="224">
        <f t="shared" si="193"/>
        <v>42531</v>
      </c>
      <c r="AJ431" s="224">
        <v>42563</v>
      </c>
      <c r="AK431" s="163"/>
      <c r="AL431" s="224">
        <v>42570</v>
      </c>
      <c r="AM431" s="163">
        <v>720</v>
      </c>
      <c r="AN431" s="282">
        <v>37</v>
      </c>
      <c r="AO431" s="163">
        <f t="shared" si="173"/>
        <v>683</v>
      </c>
      <c r="AP431" s="224">
        <v>42607</v>
      </c>
      <c r="AQ431" s="224"/>
      <c r="AR431" s="224"/>
      <c r="AS431" s="224">
        <v>42699</v>
      </c>
      <c r="AT431" s="224">
        <v>42676</v>
      </c>
      <c r="AU431" s="224"/>
      <c r="AV431" s="224"/>
      <c r="AW431" s="145">
        <v>42772</v>
      </c>
      <c r="AX431" s="145" t="s">
        <v>979</v>
      </c>
      <c r="AY431" s="102">
        <f t="shared" si="177"/>
        <v>255</v>
      </c>
    </row>
    <row r="432" spans="1:51" x14ac:dyDescent="0.25">
      <c r="A432" s="148">
        <v>11</v>
      </c>
      <c r="B432" s="82" t="s">
        <v>47</v>
      </c>
      <c r="C432" s="82" t="s">
        <v>830</v>
      </c>
      <c r="D432" s="165"/>
      <c r="E432" s="233">
        <v>7</v>
      </c>
      <c r="F432" s="85">
        <v>10</v>
      </c>
      <c r="G432" s="86"/>
      <c r="H432" s="131">
        <v>42767</v>
      </c>
      <c r="I432" s="257">
        <v>42408</v>
      </c>
      <c r="J432" s="89">
        <v>127328</v>
      </c>
      <c r="K432" s="364">
        <v>74919</v>
      </c>
      <c r="L432" s="91" t="s">
        <v>831</v>
      </c>
      <c r="M432" s="134"/>
      <c r="N432" s="91" t="s">
        <v>829</v>
      </c>
      <c r="O432" s="304">
        <v>0.84</v>
      </c>
      <c r="P432" s="453">
        <v>60</v>
      </c>
      <c r="Q432" s="453">
        <v>1944</v>
      </c>
      <c r="R432" s="454">
        <v>37.75</v>
      </c>
      <c r="S432" s="92">
        <v>114</v>
      </c>
      <c r="T432" s="93">
        <v>10</v>
      </c>
      <c r="U432" s="143">
        <f t="shared" ref="U432:U437" si="194">F432*AA432/1000</f>
        <v>6.04</v>
      </c>
      <c r="V432" s="144" t="e">
        <f>IF((T432*#REF!/#REF!)&gt;#REF!,"too many rows!",T432*#REF!/#REF!)</f>
        <v>#REF!</v>
      </c>
      <c r="W432" s="82">
        <v>50</v>
      </c>
      <c r="X432" s="82">
        <v>50</v>
      </c>
      <c r="Y432" s="82">
        <v>4</v>
      </c>
      <c r="Z432" s="82">
        <v>1</v>
      </c>
      <c r="AA432" s="85">
        <f t="shared" si="188"/>
        <v>604</v>
      </c>
      <c r="AB432" s="85">
        <f t="shared" si="190"/>
        <v>151</v>
      </c>
      <c r="AC432" s="85"/>
      <c r="AD432" s="85"/>
      <c r="AE432" s="115">
        <f t="shared" ref="AE432:AE437" si="195">IF(G432=0,AA432*1.15,IF(OR(G432=50%,G432=100%),AA432*1.15/G432,"check MS"))</f>
        <v>694.59999999999991</v>
      </c>
      <c r="AF432" s="85">
        <f t="shared" si="192"/>
        <v>173.64999999999998</v>
      </c>
      <c r="AG432" s="289" t="str">
        <f t="shared" si="165"/>
        <v>Check!</v>
      </c>
      <c r="AH432" s="310">
        <v>42517</v>
      </c>
      <c r="AI432" s="224">
        <f t="shared" si="193"/>
        <v>42531</v>
      </c>
      <c r="AJ432" s="224">
        <v>42563</v>
      </c>
      <c r="AK432" s="163"/>
      <c r="AL432" s="224">
        <v>42570</v>
      </c>
      <c r="AM432" s="163">
        <v>600</v>
      </c>
      <c r="AN432" s="282"/>
      <c r="AO432" s="163">
        <f t="shared" si="173"/>
        <v>600</v>
      </c>
      <c r="AP432" s="224">
        <v>42600</v>
      </c>
      <c r="AQ432" s="224"/>
      <c r="AR432" s="224"/>
      <c r="AS432" s="224">
        <v>42690</v>
      </c>
      <c r="AT432" s="224">
        <v>42690</v>
      </c>
      <c r="AU432" s="224"/>
      <c r="AV432" s="224"/>
      <c r="AW432" s="145">
        <v>42767</v>
      </c>
      <c r="AX432" s="145" t="s">
        <v>979</v>
      </c>
      <c r="AY432" s="102">
        <f t="shared" si="177"/>
        <v>250</v>
      </c>
    </row>
    <row r="433" spans="1:51" x14ac:dyDescent="0.25">
      <c r="A433" s="148">
        <v>11</v>
      </c>
      <c r="B433" s="82" t="s">
        <v>47</v>
      </c>
      <c r="C433" s="82" t="s">
        <v>832</v>
      </c>
      <c r="D433" s="165"/>
      <c r="E433" s="233">
        <v>25</v>
      </c>
      <c r="F433" s="85">
        <v>10</v>
      </c>
      <c r="G433" s="86"/>
      <c r="H433" s="131">
        <v>42767</v>
      </c>
      <c r="I433" s="257">
        <v>42408</v>
      </c>
      <c r="J433" s="89">
        <v>127330</v>
      </c>
      <c r="K433" s="364">
        <v>74919</v>
      </c>
      <c r="L433" s="91" t="s">
        <v>833</v>
      </c>
      <c r="M433" s="305">
        <v>0.66</v>
      </c>
      <c r="N433" s="91" t="s">
        <v>690</v>
      </c>
      <c r="O433" s="297"/>
      <c r="P433" s="453">
        <v>60</v>
      </c>
      <c r="Q433" s="453">
        <v>1944</v>
      </c>
      <c r="R433" s="454">
        <v>37.75</v>
      </c>
      <c r="S433" s="92">
        <v>114</v>
      </c>
      <c r="T433" s="93">
        <v>38</v>
      </c>
      <c r="U433" s="143">
        <f t="shared" si="194"/>
        <v>22.952000000000002</v>
      </c>
      <c r="V433" s="144" t="e">
        <f>IF((T433*#REF!/#REF!)&gt;#REF!,"too many rows!",T433*#REF!/#REF!)</f>
        <v>#REF!</v>
      </c>
      <c r="W433" s="82">
        <v>50</v>
      </c>
      <c r="X433" s="82">
        <v>50</v>
      </c>
      <c r="Y433" s="82">
        <v>4</v>
      </c>
      <c r="Z433" s="82">
        <v>1</v>
      </c>
      <c r="AA433" s="85">
        <f t="shared" si="188"/>
        <v>2295.1999999999998</v>
      </c>
      <c r="AB433" s="85">
        <f t="shared" si="190"/>
        <v>573.79999999999995</v>
      </c>
      <c r="AC433" s="85"/>
      <c r="AD433" s="85"/>
      <c r="AE433" s="115">
        <f t="shared" si="195"/>
        <v>2639.4799999999996</v>
      </c>
      <c r="AF433" s="85">
        <f t="shared" si="192"/>
        <v>659.86999999999989</v>
      </c>
      <c r="AG433" s="289" t="str">
        <f t="shared" si="165"/>
        <v>Check!</v>
      </c>
      <c r="AH433" s="310">
        <v>42517</v>
      </c>
      <c r="AI433" s="224">
        <f t="shared" si="193"/>
        <v>42531</v>
      </c>
      <c r="AJ433" s="224">
        <v>42563</v>
      </c>
      <c r="AK433" s="163"/>
      <c r="AL433" s="224">
        <v>42570</v>
      </c>
      <c r="AM433" s="163">
        <v>2280</v>
      </c>
      <c r="AN433" s="282">
        <v>16</v>
      </c>
      <c r="AO433" s="163">
        <f t="shared" si="173"/>
        <v>2264</v>
      </c>
      <c r="AP433" s="224">
        <v>42600</v>
      </c>
      <c r="AQ433" s="224"/>
      <c r="AR433" s="224"/>
      <c r="AS433" s="224">
        <v>42676</v>
      </c>
      <c r="AT433" s="224">
        <v>42691</v>
      </c>
      <c r="AU433" s="224"/>
      <c r="AV433" s="224"/>
      <c r="AW433" s="145">
        <v>42767</v>
      </c>
      <c r="AX433" s="145" t="s">
        <v>979</v>
      </c>
      <c r="AY433" s="102">
        <f t="shared" si="177"/>
        <v>250</v>
      </c>
    </row>
    <row r="434" spans="1:51" s="262" customFormat="1" x14ac:dyDescent="0.25">
      <c r="A434" s="70">
        <v>11</v>
      </c>
      <c r="B434" s="47" t="s">
        <v>55</v>
      </c>
      <c r="C434" s="47" t="s">
        <v>104</v>
      </c>
      <c r="D434" s="125"/>
      <c r="E434" s="234">
        <v>44.5</v>
      </c>
      <c r="F434" s="50">
        <v>11</v>
      </c>
      <c r="G434" s="51"/>
      <c r="H434" s="170">
        <v>42705</v>
      </c>
      <c r="I434" s="258">
        <v>42382</v>
      </c>
      <c r="J434" s="54">
        <v>126812</v>
      </c>
      <c r="K434" s="357">
        <v>74919</v>
      </c>
      <c r="L434" s="56" t="s">
        <v>106</v>
      </c>
      <c r="M434" s="140">
        <v>71</v>
      </c>
      <c r="N434" s="56" t="s">
        <v>107</v>
      </c>
      <c r="O434" s="299">
        <v>33</v>
      </c>
      <c r="P434" s="419">
        <v>60</v>
      </c>
      <c r="Q434" s="419">
        <v>1944</v>
      </c>
      <c r="R434" s="420">
        <v>37.75</v>
      </c>
      <c r="S434" s="58">
        <v>115</v>
      </c>
      <c r="T434" s="107">
        <v>60</v>
      </c>
      <c r="U434" s="60">
        <f t="shared" si="194"/>
        <v>39.863999999999997</v>
      </c>
      <c r="V434" s="61" t="e">
        <f>IF((T434*#REF!/#REF!)&gt;#REF!,"too many rows!",T434*#REF!/#REF!)</f>
        <v>#REF!</v>
      </c>
      <c r="W434" s="47">
        <v>50</v>
      </c>
      <c r="X434" s="47">
        <v>50</v>
      </c>
      <c r="Y434" s="47">
        <v>4</v>
      </c>
      <c r="Z434" s="47">
        <v>1</v>
      </c>
      <c r="AA434" s="50">
        <f t="shared" si="188"/>
        <v>3624</v>
      </c>
      <c r="AB434" s="50">
        <f t="shared" si="190"/>
        <v>906</v>
      </c>
      <c r="AC434" s="50">
        <f>T434*60*100/M434</f>
        <v>5070.422535211268</v>
      </c>
      <c r="AD434" s="50">
        <f>T434*15*100/O434</f>
        <v>2727.2727272727275</v>
      </c>
      <c r="AE434" s="79">
        <f t="shared" si="195"/>
        <v>4167.5999999999995</v>
      </c>
      <c r="AF434" s="50">
        <f t="shared" si="192"/>
        <v>1041.8999999999999</v>
      </c>
      <c r="AG434" s="80" t="str">
        <f t="shared" si="165"/>
        <v>Check!</v>
      </c>
      <c r="AH434" s="121">
        <v>42541</v>
      </c>
      <c r="AI434" s="245">
        <v>42556</v>
      </c>
      <c r="AJ434" s="231">
        <f>AH434+35</f>
        <v>42576</v>
      </c>
      <c r="AK434" s="129"/>
      <c r="AL434" s="231">
        <f>AI434+35</f>
        <v>42591</v>
      </c>
      <c r="AM434" s="129">
        <v>3624</v>
      </c>
      <c r="AN434" s="281">
        <v>7</v>
      </c>
      <c r="AO434" s="129">
        <f t="shared" si="173"/>
        <v>3617</v>
      </c>
      <c r="AP434" s="231">
        <v>42608</v>
      </c>
      <c r="AQ434" s="455"/>
      <c r="AR434" s="455"/>
      <c r="AS434" s="245">
        <v>42689</v>
      </c>
      <c r="AT434" s="231">
        <v>42660</v>
      </c>
      <c r="AU434" s="455"/>
      <c r="AV434" s="455"/>
      <c r="AW434" s="67">
        <f>AS434+56</f>
        <v>42745</v>
      </c>
      <c r="AX434" s="67" t="s">
        <v>978</v>
      </c>
      <c r="AY434" s="68">
        <f t="shared" si="177"/>
        <v>204</v>
      </c>
    </row>
    <row r="435" spans="1:51" x14ac:dyDescent="0.25">
      <c r="A435" s="148">
        <v>11</v>
      </c>
      <c r="B435" s="127" t="s">
        <v>55</v>
      </c>
      <c r="C435" s="127" t="s">
        <v>104</v>
      </c>
      <c r="D435" s="168"/>
      <c r="E435" s="254">
        <v>20.8</v>
      </c>
      <c r="F435" s="127">
        <v>11</v>
      </c>
      <c r="G435" s="86"/>
      <c r="H435" s="131">
        <v>42552</v>
      </c>
      <c r="I435" s="132">
        <v>42656</v>
      </c>
      <c r="J435" s="138">
        <v>125785</v>
      </c>
      <c r="K435" s="368">
        <v>72446</v>
      </c>
      <c r="L435" s="134" t="s">
        <v>106</v>
      </c>
      <c r="M435" s="134"/>
      <c r="N435" s="134" t="s">
        <v>107</v>
      </c>
      <c r="O435" s="297"/>
      <c r="P435" s="453">
        <v>40</v>
      </c>
      <c r="Q435" s="453">
        <v>1296</v>
      </c>
      <c r="R435" s="454">
        <v>37.75</v>
      </c>
      <c r="S435" s="92">
        <v>116</v>
      </c>
      <c r="T435" s="93">
        <v>28</v>
      </c>
      <c r="U435" s="143">
        <f t="shared" si="194"/>
        <v>18.603200000000001</v>
      </c>
      <c r="V435" s="144" t="e">
        <f>IF((T435*#REF!/#REF!)&gt;#REF!,"too many rows!",T435*#REF!/#REF!)</f>
        <v>#REF!</v>
      </c>
      <c r="W435" s="96">
        <v>50</v>
      </c>
      <c r="X435" s="96">
        <v>50</v>
      </c>
      <c r="Y435" s="96">
        <v>4</v>
      </c>
      <c r="Z435" s="96">
        <v>1</v>
      </c>
      <c r="AA435" s="85">
        <f t="shared" si="188"/>
        <v>1691.2</v>
      </c>
      <c r="AB435" s="85">
        <f t="shared" si="190"/>
        <v>422.8</v>
      </c>
      <c r="AC435" s="85"/>
      <c r="AD435" s="85"/>
      <c r="AE435" s="115">
        <f t="shared" si="195"/>
        <v>1944.8799999999999</v>
      </c>
      <c r="AF435" s="85">
        <f t="shared" ref="AF435:AF456" si="196">AB435*1.15</f>
        <v>486.21999999999997</v>
      </c>
      <c r="AG435" s="289" t="str">
        <f t="shared" si="165"/>
        <v>Check!</v>
      </c>
      <c r="AH435" s="98">
        <v>42350</v>
      </c>
      <c r="AI435" s="224">
        <v>42732</v>
      </c>
      <c r="AJ435" s="246">
        <v>42395</v>
      </c>
      <c r="AK435" s="242"/>
      <c r="AL435" s="246">
        <v>42402</v>
      </c>
      <c r="AM435" s="242">
        <v>1680</v>
      </c>
      <c r="AN435" s="282">
        <v>40</v>
      </c>
      <c r="AO435" s="163">
        <f t="shared" si="173"/>
        <v>1640</v>
      </c>
      <c r="AP435" s="224">
        <v>42422</v>
      </c>
      <c r="AQ435" s="224"/>
      <c r="AR435" s="224"/>
      <c r="AS435" s="246">
        <v>42493</v>
      </c>
      <c r="AT435" s="224">
        <v>42473</v>
      </c>
      <c r="AU435" s="224"/>
      <c r="AV435" s="224"/>
      <c r="AW435" s="224">
        <v>42560</v>
      </c>
      <c r="AX435" s="288">
        <v>42965</v>
      </c>
      <c r="AY435" s="102">
        <f t="shared" si="177"/>
        <v>210</v>
      </c>
    </row>
    <row r="436" spans="1:51" x14ac:dyDescent="0.25">
      <c r="A436" s="148">
        <v>11</v>
      </c>
      <c r="B436" s="127" t="s">
        <v>55</v>
      </c>
      <c r="C436" s="127" t="s">
        <v>401</v>
      </c>
      <c r="D436" s="168"/>
      <c r="E436" s="254">
        <v>8</v>
      </c>
      <c r="F436" s="127">
        <v>10</v>
      </c>
      <c r="G436" s="86"/>
      <c r="H436" s="131">
        <v>42552</v>
      </c>
      <c r="I436" s="132">
        <v>42656</v>
      </c>
      <c r="J436" s="138">
        <v>125786</v>
      </c>
      <c r="K436" s="368">
        <v>72446</v>
      </c>
      <c r="L436" s="134" t="s">
        <v>403</v>
      </c>
      <c r="M436" s="134"/>
      <c r="N436" s="134" t="s">
        <v>404</v>
      </c>
      <c r="O436" s="297"/>
      <c r="P436" s="453">
        <v>40</v>
      </c>
      <c r="Q436" s="453">
        <v>1296</v>
      </c>
      <c r="R436" s="454">
        <v>37.75</v>
      </c>
      <c r="S436" s="92">
        <v>116</v>
      </c>
      <c r="T436" s="93">
        <v>12</v>
      </c>
      <c r="U436" s="143">
        <f t="shared" si="194"/>
        <v>7.2480000000000002</v>
      </c>
      <c r="V436" s="144" t="e">
        <f>IF((T436*#REF!/#REF!)&gt;#REF!,"too many rows!",T436*#REF!/#REF!)</f>
        <v>#REF!</v>
      </c>
      <c r="W436" s="96">
        <v>50</v>
      </c>
      <c r="X436" s="96">
        <v>50</v>
      </c>
      <c r="Y436" s="96">
        <v>4</v>
      </c>
      <c r="Z436" s="96">
        <v>1</v>
      </c>
      <c r="AA436" s="85">
        <f t="shared" si="188"/>
        <v>724.8</v>
      </c>
      <c r="AB436" s="85">
        <f t="shared" si="190"/>
        <v>181.2</v>
      </c>
      <c r="AC436" s="85"/>
      <c r="AD436" s="85"/>
      <c r="AE436" s="115">
        <f t="shared" si="195"/>
        <v>833.51999999999987</v>
      </c>
      <c r="AF436" s="85">
        <f t="shared" si="196"/>
        <v>208.37999999999997</v>
      </c>
      <c r="AG436" s="289" t="str">
        <f t="shared" si="165"/>
        <v>Check!</v>
      </c>
      <c r="AH436" s="98">
        <v>42350</v>
      </c>
      <c r="AI436" s="224">
        <v>42732</v>
      </c>
      <c r="AJ436" s="246">
        <v>42395</v>
      </c>
      <c r="AK436" s="242"/>
      <c r="AL436" s="246">
        <v>42402</v>
      </c>
      <c r="AM436" s="242">
        <v>720</v>
      </c>
      <c r="AN436" s="282">
        <v>69</v>
      </c>
      <c r="AO436" s="163">
        <f t="shared" si="173"/>
        <v>651</v>
      </c>
      <c r="AP436" s="224">
        <v>42422</v>
      </c>
      <c r="AQ436" s="224"/>
      <c r="AR436" s="224"/>
      <c r="AS436" s="246">
        <v>42493</v>
      </c>
      <c r="AT436" s="224">
        <v>42473</v>
      </c>
      <c r="AU436" s="224"/>
      <c r="AV436" s="224"/>
      <c r="AW436" s="224">
        <v>42570</v>
      </c>
      <c r="AX436" s="288">
        <v>42965</v>
      </c>
      <c r="AY436" s="102">
        <f t="shared" si="177"/>
        <v>220</v>
      </c>
    </row>
    <row r="437" spans="1:51" x14ac:dyDescent="0.25">
      <c r="A437" s="70">
        <v>11</v>
      </c>
      <c r="B437" s="70" t="s">
        <v>744</v>
      </c>
      <c r="C437" s="70" t="s">
        <v>745</v>
      </c>
      <c r="D437" s="70"/>
      <c r="E437" s="234">
        <v>104</v>
      </c>
      <c r="F437" s="50">
        <v>40</v>
      </c>
      <c r="G437" s="51"/>
      <c r="H437" s="52">
        <v>42736</v>
      </c>
      <c r="I437" s="156">
        <v>42285</v>
      </c>
      <c r="J437" s="157">
        <v>127070</v>
      </c>
      <c r="K437" s="358">
        <v>74454</v>
      </c>
      <c r="L437" s="140" t="s">
        <v>746</v>
      </c>
      <c r="M437" s="140"/>
      <c r="N437" s="140" t="s">
        <v>747</v>
      </c>
      <c r="O437" s="299"/>
      <c r="P437" s="419">
        <v>40</v>
      </c>
      <c r="Q437" s="419">
        <v>1296</v>
      </c>
      <c r="R437" s="420">
        <v>37.75</v>
      </c>
      <c r="S437" s="159">
        <v>121</v>
      </c>
      <c r="T437" s="107">
        <v>40</v>
      </c>
      <c r="U437" s="60">
        <f t="shared" si="194"/>
        <v>102.4</v>
      </c>
      <c r="V437" s="61" t="e">
        <f>IF((T437*#REF!/#REF!)&gt;#REF!,"too many rows!",T437*#REF!/#REF!)</f>
        <v>#REF!</v>
      </c>
      <c r="W437" s="47">
        <v>50</v>
      </c>
      <c r="X437" s="47">
        <v>50</v>
      </c>
      <c r="Y437" s="47">
        <v>4.7</v>
      </c>
      <c r="Z437" s="47">
        <v>1</v>
      </c>
      <c r="AA437" s="50">
        <v>2560</v>
      </c>
      <c r="AB437" s="50">
        <v>440</v>
      </c>
      <c r="AC437" s="50"/>
      <c r="AD437" s="50"/>
      <c r="AE437" s="79">
        <f t="shared" si="195"/>
        <v>2944</v>
      </c>
      <c r="AF437" s="50">
        <f t="shared" si="196"/>
        <v>505.99999999999994</v>
      </c>
      <c r="AG437" s="80" t="str">
        <f t="shared" si="165"/>
        <v>ok</v>
      </c>
      <c r="AH437" s="121">
        <v>42523</v>
      </c>
      <c r="AI437" s="231">
        <v>42534</v>
      </c>
      <c r="AJ437" s="231">
        <v>42546</v>
      </c>
      <c r="AK437" s="129">
        <v>525</v>
      </c>
      <c r="AL437" s="231">
        <v>42555</v>
      </c>
      <c r="AM437" s="129">
        <v>2475</v>
      </c>
      <c r="AN437" s="281">
        <v>0</v>
      </c>
      <c r="AO437" s="243">
        <f t="shared" si="173"/>
        <v>2475</v>
      </c>
      <c r="AP437" s="231">
        <v>42581</v>
      </c>
      <c r="AQ437" s="455"/>
      <c r="AR437" s="455"/>
      <c r="AS437" s="231">
        <v>42597</v>
      </c>
      <c r="AT437" s="231">
        <f>AP437+83</f>
        <v>42664</v>
      </c>
      <c r="AU437" s="455"/>
      <c r="AV437" s="455"/>
      <c r="AW437" s="231">
        <v>42705</v>
      </c>
      <c r="AX437" s="352">
        <v>43074</v>
      </c>
      <c r="AY437" s="68">
        <f t="shared" si="177"/>
        <v>182</v>
      </c>
    </row>
    <row r="438" spans="1:51" x14ac:dyDescent="0.25">
      <c r="A438" s="148">
        <v>11</v>
      </c>
      <c r="B438" s="148" t="s">
        <v>47</v>
      </c>
      <c r="C438" s="127" t="s">
        <v>79</v>
      </c>
      <c r="D438" s="148"/>
      <c r="E438" s="251">
        <v>10</v>
      </c>
      <c r="F438" s="127">
        <v>10</v>
      </c>
      <c r="G438" s="86">
        <v>0.5</v>
      </c>
      <c r="H438" s="250">
        <v>42767</v>
      </c>
      <c r="I438" s="132">
        <v>42370</v>
      </c>
      <c r="J438" s="138">
        <v>127337</v>
      </c>
      <c r="K438" s="364">
        <v>74919</v>
      </c>
      <c r="L438" s="134" t="s">
        <v>81</v>
      </c>
      <c r="M438" s="134"/>
      <c r="N438" s="134" t="s">
        <v>82</v>
      </c>
      <c r="O438" s="297"/>
      <c r="P438" s="453">
        <v>60</v>
      </c>
      <c r="Q438" s="453">
        <v>1944</v>
      </c>
      <c r="R438" s="454">
        <v>37.75</v>
      </c>
      <c r="S438" s="162">
        <v>122</v>
      </c>
      <c r="T438" s="93">
        <v>14</v>
      </c>
      <c r="U438" s="143">
        <f t="shared" ref="U438:U456" si="197">F438*AA438/1000</f>
        <v>8.4559999999999995</v>
      </c>
      <c r="V438" s="144" t="e">
        <f>IF((T438*#REF!/#REF!)&gt;#REF!,"too many rows!",T438*#REF!/#REF!)</f>
        <v>#REF!</v>
      </c>
      <c r="W438" s="82">
        <v>50</v>
      </c>
      <c r="X438" s="82">
        <v>50</v>
      </c>
      <c r="Y438" s="82">
        <v>4</v>
      </c>
      <c r="Z438" s="82">
        <v>1</v>
      </c>
      <c r="AA438" s="85">
        <f t="shared" ref="AA438:AA456" si="198">(37.75*100)/W438*Y438/($Z438+$Y438)*$T438</f>
        <v>845.6</v>
      </c>
      <c r="AB438" s="85">
        <f t="shared" ref="AB438:AB456" si="199">(37.75*100)/X438*Z438/($Z438+$Y438)*$T438</f>
        <v>211.4</v>
      </c>
      <c r="AC438" s="85"/>
      <c r="AD438" s="85"/>
      <c r="AE438" s="115">
        <f t="shared" ref="AE438:AE456" si="200">IF(G438=0,AA438*1.15,IF(OR(G438=50%,G438=100%),AA438*1.15/G438,"check MS"))</f>
        <v>1944.8799999999999</v>
      </c>
      <c r="AF438" s="85">
        <f t="shared" si="196"/>
        <v>243.10999999999999</v>
      </c>
      <c r="AG438" s="289" t="str">
        <f t="shared" si="165"/>
        <v>ok</v>
      </c>
      <c r="AH438" s="310">
        <v>42494</v>
      </c>
      <c r="AI438" s="224">
        <f t="shared" ref="AI438:AI456" si="201">AH438+14</f>
        <v>42508</v>
      </c>
      <c r="AJ438" s="224">
        <v>42536</v>
      </c>
      <c r="AK438" s="163"/>
      <c r="AL438" s="224">
        <v>42548</v>
      </c>
      <c r="AM438" s="163">
        <v>840</v>
      </c>
      <c r="AN438" s="282"/>
      <c r="AO438" s="163">
        <f t="shared" si="173"/>
        <v>840</v>
      </c>
      <c r="AP438" s="224">
        <v>42585</v>
      </c>
      <c r="AQ438" s="224">
        <v>42612</v>
      </c>
      <c r="AR438" s="224">
        <v>42646</v>
      </c>
      <c r="AS438" s="224">
        <v>42679</v>
      </c>
      <c r="AT438" s="224">
        <v>42648</v>
      </c>
      <c r="AU438" s="224"/>
      <c r="AV438" s="224"/>
      <c r="AW438" s="145">
        <f t="shared" ref="AW438:AW444" si="202">AS438+77</f>
        <v>42756</v>
      </c>
      <c r="AX438" s="145"/>
      <c r="AY438" s="102">
        <f t="shared" si="177"/>
        <v>262</v>
      </c>
    </row>
    <row r="439" spans="1:51" x14ac:dyDescent="0.25">
      <c r="A439" s="148">
        <v>11</v>
      </c>
      <c r="B439" s="148" t="s">
        <v>47</v>
      </c>
      <c r="C439" s="127" t="s">
        <v>73</v>
      </c>
      <c r="D439" s="148"/>
      <c r="E439" s="251">
        <v>13</v>
      </c>
      <c r="F439" s="127">
        <v>14</v>
      </c>
      <c r="G439" s="86"/>
      <c r="H439" s="250">
        <v>42767</v>
      </c>
      <c r="I439" s="132">
        <v>42408</v>
      </c>
      <c r="J439" s="138">
        <v>127335</v>
      </c>
      <c r="K439" s="364">
        <v>74919</v>
      </c>
      <c r="L439" s="134" t="s">
        <v>74</v>
      </c>
      <c r="M439" s="134"/>
      <c r="N439" s="134" t="s">
        <v>75</v>
      </c>
      <c r="O439" s="297"/>
      <c r="P439" s="453">
        <v>60</v>
      </c>
      <c r="Q439" s="453">
        <v>1944</v>
      </c>
      <c r="R439" s="454">
        <v>37.75</v>
      </c>
      <c r="S439" s="162">
        <v>122</v>
      </c>
      <c r="T439" s="93">
        <v>14</v>
      </c>
      <c r="U439" s="143">
        <f t="shared" si="197"/>
        <v>11.8384</v>
      </c>
      <c r="V439" s="144" t="e">
        <f>IF((T439*#REF!/#REF!)&gt;#REF!,"too many rows!",T439*#REF!/#REF!)</f>
        <v>#REF!</v>
      </c>
      <c r="W439" s="82">
        <v>50</v>
      </c>
      <c r="X439" s="82">
        <v>50</v>
      </c>
      <c r="Y439" s="82">
        <v>4</v>
      </c>
      <c r="Z439" s="82">
        <v>1</v>
      </c>
      <c r="AA439" s="85">
        <f t="shared" si="198"/>
        <v>845.6</v>
      </c>
      <c r="AB439" s="85">
        <f t="shared" si="199"/>
        <v>211.4</v>
      </c>
      <c r="AC439" s="85"/>
      <c r="AD439" s="85"/>
      <c r="AE439" s="115">
        <f t="shared" si="200"/>
        <v>972.43999999999994</v>
      </c>
      <c r="AF439" s="85">
        <f t="shared" si="196"/>
        <v>243.10999999999999</v>
      </c>
      <c r="AG439" s="289" t="str">
        <f t="shared" si="165"/>
        <v>ok</v>
      </c>
      <c r="AH439" s="310">
        <v>42494</v>
      </c>
      <c r="AI439" s="224">
        <f t="shared" si="201"/>
        <v>42508</v>
      </c>
      <c r="AJ439" s="224">
        <v>42536</v>
      </c>
      <c r="AK439" s="163"/>
      <c r="AL439" s="224">
        <v>42548</v>
      </c>
      <c r="AM439" s="163">
        <v>840</v>
      </c>
      <c r="AN439" s="282"/>
      <c r="AO439" s="163">
        <f t="shared" si="173"/>
        <v>840</v>
      </c>
      <c r="AP439" s="224">
        <v>42585</v>
      </c>
      <c r="AQ439" s="224">
        <v>42613</v>
      </c>
      <c r="AR439" s="224">
        <v>42653</v>
      </c>
      <c r="AS439" s="224">
        <v>42681</v>
      </c>
      <c r="AT439" s="224">
        <v>42656</v>
      </c>
      <c r="AU439" s="224"/>
      <c r="AV439" s="224"/>
      <c r="AW439" s="145">
        <f t="shared" si="202"/>
        <v>42758</v>
      </c>
      <c r="AX439" s="145"/>
      <c r="AY439" s="102">
        <f t="shared" si="177"/>
        <v>264</v>
      </c>
    </row>
    <row r="440" spans="1:51" x14ac:dyDescent="0.25">
      <c r="A440" s="148">
        <v>11</v>
      </c>
      <c r="B440" s="148" t="s">
        <v>47</v>
      </c>
      <c r="C440" s="127" t="s">
        <v>511</v>
      </c>
      <c r="D440" s="148"/>
      <c r="E440" s="251">
        <v>20</v>
      </c>
      <c r="F440" s="127">
        <v>18</v>
      </c>
      <c r="G440" s="86"/>
      <c r="H440" s="250">
        <v>42767</v>
      </c>
      <c r="I440" s="132">
        <v>42408</v>
      </c>
      <c r="J440" s="138">
        <v>127331</v>
      </c>
      <c r="K440" s="364">
        <v>74919</v>
      </c>
      <c r="L440" s="134" t="s">
        <v>512</v>
      </c>
      <c r="M440" s="134"/>
      <c r="N440" s="134" t="s">
        <v>513</v>
      </c>
      <c r="O440" s="297"/>
      <c r="P440" s="453">
        <v>60</v>
      </c>
      <c r="Q440" s="453">
        <v>1944</v>
      </c>
      <c r="R440" s="454">
        <v>37.75</v>
      </c>
      <c r="S440" s="162">
        <v>122</v>
      </c>
      <c r="T440" s="93">
        <v>16</v>
      </c>
      <c r="U440" s="143">
        <f t="shared" si="197"/>
        <v>17.395199999999999</v>
      </c>
      <c r="V440" s="144" t="e">
        <f>IF((T440*#REF!/#REF!)&gt;#REF!,"too many rows!",T440*#REF!/#REF!)</f>
        <v>#REF!</v>
      </c>
      <c r="W440" s="82">
        <v>50</v>
      </c>
      <c r="X440" s="82">
        <v>50</v>
      </c>
      <c r="Y440" s="82">
        <v>4</v>
      </c>
      <c r="Z440" s="82">
        <v>1</v>
      </c>
      <c r="AA440" s="85">
        <f t="shared" si="198"/>
        <v>966.4</v>
      </c>
      <c r="AB440" s="85">
        <f t="shared" si="199"/>
        <v>241.6</v>
      </c>
      <c r="AC440" s="85"/>
      <c r="AD440" s="85"/>
      <c r="AE440" s="115">
        <f t="shared" si="200"/>
        <v>1111.3599999999999</v>
      </c>
      <c r="AF440" s="85">
        <f t="shared" si="196"/>
        <v>277.83999999999997</v>
      </c>
      <c r="AG440" s="289" t="str">
        <f t="shared" si="165"/>
        <v>ok</v>
      </c>
      <c r="AH440" s="310">
        <v>42494</v>
      </c>
      <c r="AI440" s="224">
        <f t="shared" si="201"/>
        <v>42508</v>
      </c>
      <c r="AJ440" s="224">
        <v>42536</v>
      </c>
      <c r="AK440" s="163"/>
      <c r="AL440" s="224">
        <v>42548</v>
      </c>
      <c r="AM440" s="163">
        <v>960</v>
      </c>
      <c r="AN440" s="282"/>
      <c r="AO440" s="163">
        <f t="shared" si="173"/>
        <v>960</v>
      </c>
      <c r="AP440" s="224">
        <v>42585</v>
      </c>
      <c r="AQ440" s="224">
        <v>42613</v>
      </c>
      <c r="AR440" s="224">
        <v>42654</v>
      </c>
      <c r="AS440" s="224">
        <v>42681</v>
      </c>
      <c r="AT440" s="224">
        <f>AP440+77</f>
        <v>42662</v>
      </c>
      <c r="AU440" s="224"/>
      <c r="AV440" s="224"/>
      <c r="AW440" s="145">
        <f t="shared" si="202"/>
        <v>42758</v>
      </c>
      <c r="AX440" s="145"/>
      <c r="AY440" s="102">
        <f t="shared" si="177"/>
        <v>264</v>
      </c>
    </row>
    <row r="441" spans="1:51" x14ac:dyDescent="0.25">
      <c r="A441" s="148">
        <v>11</v>
      </c>
      <c r="B441" s="148" t="s">
        <v>47</v>
      </c>
      <c r="C441" s="127" t="s">
        <v>549</v>
      </c>
      <c r="D441" s="148">
        <v>-2</v>
      </c>
      <c r="E441" s="251">
        <v>4</v>
      </c>
      <c r="F441" s="127">
        <v>12</v>
      </c>
      <c r="G441" s="86"/>
      <c r="H441" s="250">
        <v>42767</v>
      </c>
      <c r="I441" s="132">
        <v>42409</v>
      </c>
      <c r="J441" s="138">
        <v>127322</v>
      </c>
      <c r="K441" s="364">
        <v>73776</v>
      </c>
      <c r="L441" s="134" t="s">
        <v>297</v>
      </c>
      <c r="M441" s="134"/>
      <c r="N441" s="134" t="s">
        <v>333</v>
      </c>
      <c r="O441" s="297"/>
      <c r="P441" s="453">
        <v>60</v>
      </c>
      <c r="Q441" s="453">
        <v>1944</v>
      </c>
      <c r="R441" s="454">
        <v>37.75</v>
      </c>
      <c r="S441" s="162">
        <v>122</v>
      </c>
      <c r="T441" s="93">
        <v>4</v>
      </c>
      <c r="U441" s="143">
        <f t="shared" si="197"/>
        <v>2.8992</v>
      </c>
      <c r="V441" s="144" t="e">
        <f>IF((T441*#REF!/#REF!)&gt;#REF!,"too many rows!",T441*#REF!/#REF!)</f>
        <v>#REF!</v>
      </c>
      <c r="W441" s="82">
        <v>50</v>
      </c>
      <c r="X441" s="82">
        <v>50</v>
      </c>
      <c r="Y441" s="82">
        <v>4</v>
      </c>
      <c r="Z441" s="82">
        <v>1</v>
      </c>
      <c r="AA441" s="85">
        <f t="shared" si="198"/>
        <v>241.6</v>
      </c>
      <c r="AB441" s="85">
        <f t="shared" si="199"/>
        <v>60.4</v>
      </c>
      <c r="AC441" s="85"/>
      <c r="AD441" s="85"/>
      <c r="AE441" s="115">
        <f t="shared" si="200"/>
        <v>277.83999999999997</v>
      </c>
      <c r="AF441" s="85">
        <f t="shared" si="196"/>
        <v>69.459999999999994</v>
      </c>
      <c r="AG441" s="289" t="str">
        <f t="shared" si="165"/>
        <v>ok</v>
      </c>
      <c r="AH441" s="310">
        <v>42494</v>
      </c>
      <c r="AI441" s="224">
        <f t="shared" si="201"/>
        <v>42508</v>
      </c>
      <c r="AJ441" s="224">
        <v>42536</v>
      </c>
      <c r="AK441" s="163"/>
      <c r="AL441" s="224">
        <v>42548</v>
      </c>
      <c r="AM441" s="163">
        <v>240</v>
      </c>
      <c r="AN441" s="282"/>
      <c r="AO441" s="163">
        <f t="shared" si="173"/>
        <v>240</v>
      </c>
      <c r="AP441" s="224">
        <v>42585</v>
      </c>
      <c r="AQ441" s="224">
        <v>42608</v>
      </c>
      <c r="AR441" s="224">
        <v>42655</v>
      </c>
      <c r="AS441" s="224">
        <v>42681</v>
      </c>
      <c r="AT441" s="224">
        <v>42656</v>
      </c>
      <c r="AU441" s="224"/>
      <c r="AV441" s="224"/>
      <c r="AW441" s="145">
        <f t="shared" si="202"/>
        <v>42758</v>
      </c>
      <c r="AX441" s="145"/>
      <c r="AY441" s="102">
        <f t="shared" si="177"/>
        <v>264</v>
      </c>
    </row>
    <row r="442" spans="1:51" x14ac:dyDescent="0.25">
      <c r="A442" s="148">
        <v>11</v>
      </c>
      <c r="B442" s="148" t="s">
        <v>47</v>
      </c>
      <c r="C442" s="127" t="s">
        <v>113</v>
      </c>
      <c r="D442" s="148">
        <v>-2</v>
      </c>
      <c r="E442" s="251">
        <v>4</v>
      </c>
      <c r="F442" s="127">
        <v>11</v>
      </c>
      <c r="G442" s="86"/>
      <c r="H442" s="250">
        <v>42767</v>
      </c>
      <c r="I442" s="132">
        <v>42409</v>
      </c>
      <c r="J442" s="138">
        <v>127323</v>
      </c>
      <c r="K442" s="364">
        <v>73776</v>
      </c>
      <c r="L442" s="134" t="s">
        <v>115</v>
      </c>
      <c r="M442" s="134"/>
      <c r="N442" s="134" t="s">
        <v>78</v>
      </c>
      <c r="O442" s="297"/>
      <c r="P442" s="453">
        <v>60</v>
      </c>
      <c r="Q442" s="453">
        <v>1944</v>
      </c>
      <c r="R442" s="454">
        <v>37.75</v>
      </c>
      <c r="S442" s="162">
        <v>122</v>
      </c>
      <c r="T442" s="93">
        <v>4</v>
      </c>
      <c r="U442" s="143">
        <f t="shared" si="197"/>
        <v>2.6576</v>
      </c>
      <c r="V442" s="144" t="e">
        <f>IF((T442*#REF!/#REF!)&gt;#REF!,"too many rows!",T442*#REF!/#REF!)</f>
        <v>#REF!</v>
      </c>
      <c r="W442" s="82">
        <v>50</v>
      </c>
      <c r="X442" s="82">
        <v>50</v>
      </c>
      <c r="Y442" s="82">
        <v>4</v>
      </c>
      <c r="Z442" s="82">
        <v>1</v>
      </c>
      <c r="AA442" s="85">
        <f t="shared" si="198"/>
        <v>241.6</v>
      </c>
      <c r="AB442" s="85">
        <f t="shared" si="199"/>
        <v>60.4</v>
      </c>
      <c r="AC442" s="85"/>
      <c r="AD442" s="85"/>
      <c r="AE442" s="115">
        <f t="shared" si="200"/>
        <v>277.83999999999997</v>
      </c>
      <c r="AF442" s="85">
        <f t="shared" si="196"/>
        <v>69.459999999999994</v>
      </c>
      <c r="AG442" s="289" t="str">
        <f t="shared" si="165"/>
        <v>ok</v>
      </c>
      <c r="AH442" s="310">
        <v>42494</v>
      </c>
      <c r="AI442" s="224">
        <f t="shared" si="201"/>
        <v>42508</v>
      </c>
      <c r="AJ442" s="224">
        <v>42536</v>
      </c>
      <c r="AK442" s="163"/>
      <c r="AL442" s="224">
        <v>42548</v>
      </c>
      <c r="AM442" s="163">
        <v>240</v>
      </c>
      <c r="AN442" s="282"/>
      <c r="AO442" s="163">
        <f t="shared" si="173"/>
        <v>240</v>
      </c>
      <c r="AP442" s="224">
        <v>42585</v>
      </c>
      <c r="AQ442" s="224">
        <v>42612</v>
      </c>
      <c r="AR442" s="224">
        <v>42655</v>
      </c>
      <c r="AS442" s="224">
        <v>42681</v>
      </c>
      <c r="AT442" s="224">
        <v>42656</v>
      </c>
      <c r="AU442" s="224"/>
      <c r="AV442" s="224"/>
      <c r="AW442" s="145">
        <f t="shared" si="202"/>
        <v>42758</v>
      </c>
      <c r="AX442" s="145"/>
      <c r="AY442" s="102">
        <f t="shared" si="177"/>
        <v>264</v>
      </c>
    </row>
    <row r="443" spans="1:51" x14ac:dyDescent="0.25">
      <c r="A443" s="148">
        <v>11</v>
      </c>
      <c r="B443" s="148" t="s">
        <v>47</v>
      </c>
      <c r="C443" s="127" t="s">
        <v>243</v>
      </c>
      <c r="D443" s="148">
        <v>-3</v>
      </c>
      <c r="E443" s="251">
        <v>6</v>
      </c>
      <c r="F443" s="127">
        <v>18</v>
      </c>
      <c r="G443" s="86">
        <v>0.5</v>
      </c>
      <c r="H443" s="250">
        <v>42767</v>
      </c>
      <c r="I443" s="132">
        <v>42409</v>
      </c>
      <c r="J443" s="138">
        <v>127324</v>
      </c>
      <c r="K443" s="364" t="s">
        <v>989</v>
      </c>
      <c r="L443" s="134" t="s">
        <v>244</v>
      </c>
      <c r="M443" s="134"/>
      <c r="N443" s="134" t="s">
        <v>121</v>
      </c>
      <c r="O443" s="297"/>
      <c r="P443" s="453">
        <v>60</v>
      </c>
      <c r="Q443" s="453">
        <v>1944</v>
      </c>
      <c r="R443" s="454">
        <v>37.75</v>
      </c>
      <c r="S443" s="162">
        <v>122</v>
      </c>
      <c r="T443" s="93">
        <v>4</v>
      </c>
      <c r="U443" s="143">
        <f t="shared" si="197"/>
        <v>4.3487999999999998</v>
      </c>
      <c r="V443" s="144" t="e">
        <f>IF((T443*#REF!/#REF!)&gt;#REF!,"too many rows!",T443*#REF!/#REF!)</f>
        <v>#REF!</v>
      </c>
      <c r="W443" s="82">
        <v>50</v>
      </c>
      <c r="X443" s="82">
        <v>50</v>
      </c>
      <c r="Y443" s="82">
        <v>4</v>
      </c>
      <c r="Z443" s="82">
        <v>1</v>
      </c>
      <c r="AA443" s="85">
        <f t="shared" si="198"/>
        <v>241.6</v>
      </c>
      <c r="AB443" s="85">
        <f t="shared" si="199"/>
        <v>60.4</v>
      </c>
      <c r="AC443" s="85"/>
      <c r="AD443" s="85"/>
      <c r="AE443" s="115">
        <f t="shared" si="200"/>
        <v>555.67999999999995</v>
      </c>
      <c r="AF443" s="85">
        <f t="shared" si="196"/>
        <v>69.459999999999994</v>
      </c>
      <c r="AG443" s="289" t="str">
        <f t="shared" si="165"/>
        <v>ok</v>
      </c>
      <c r="AH443" s="310">
        <v>42494</v>
      </c>
      <c r="AI443" s="224">
        <f t="shared" si="201"/>
        <v>42508</v>
      </c>
      <c r="AJ443" s="224">
        <v>42536</v>
      </c>
      <c r="AK443" s="163"/>
      <c r="AL443" s="224">
        <v>42548</v>
      </c>
      <c r="AM443" s="163">
        <v>240</v>
      </c>
      <c r="AN443" s="282"/>
      <c r="AO443" s="163">
        <f t="shared" si="173"/>
        <v>240</v>
      </c>
      <c r="AP443" s="224">
        <v>42585</v>
      </c>
      <c r="AQ443" s="224">
        <v>42612</v>
      </c>
      <c r="AR443" s="224">
        <v>42650</v>
      </c>
      <c r="AS443" s="224">
        <v>42679</v>
      </c>
      <c r="AT443" s="224">
        <v>42670</v>
      </c>
      <c r="AU443" s="224"/>
      <c r="AV443" s="224"/>
      <c r="AW443" s="145">
        <f t="shared" si="202"/>
        <v>42756</v>
      </c>
      <c r="AX443" s="145"/>
      <c r="AY443" s="102"/>
    </row>
    <row r="444" spans="1:51" x14ac:dyDescent="0.25">
      <c r="A444" s="148">
        <v>11</v>
      </c>
      <c r="B444" s="148" t="s">
        <v>47</v>
      </c>
      <c r="C444" s="127" t="s">
        <v>76</v>
      </c>
      <c r="D444" s="148">
        <v>-3</v>
      </c>
      <c r="E444" s="251">
        <v>5</v>
      </c>
      <c r="F444" s="127">
        <v>15</v>
      </c>
      <c r="G444" s="86">
        <v>0.5</v>
      </c>
      <c r="H444" s="250">
        <v>42767</v>
      </c>
      <c r="I444" s="132">
        <v>42409</v>
      </c>
      <c r="J444" s="138">
        <v>127325</v>
      </c>
      <c r="K444" s="364">
        <v>73776</v>
      </c>
      <c r="L444" s="134" t="s">
        <v>77</v>
      </c>
      <c r="M444" s="134"/>
      <c r="N444" s="134" t="s">
        <v>78</v>
      </c>
      <c r="O444" s="297"/>
      <c r="P444" s="453">
        <v>60</v>
      </c>
      <c r="Q444" s="453">
        <v>1944</v>
      </c>
      <c r="R444" s="454">
        <v>37.75</v>
      </c>
      <c r="S444" s="162">
        <v>122</v>
      </c>
      <c r="T444" s="93">
        <v>4</v>
      </c>
      <c r="U444" s="143">
        <f t="shared" si="197"/>
        <v>3.6240000000000001</v>
      </c>
      <c r="V444" s="144" t="e">
        <f>IF((T444*#REF!/#REF!)&gt;#REF!,"too many rows!",T444*#REF!/#REF!)</f>
        <v>#REF!</v>
      </c>
      <c r="W444" s="82">
        <v>50</v>
      </c>
      <c r="X444" s="82">
        <v>50</v>
      </c>
      <c r="Y444" s="82">
        <v>4</v>
      </c>
      <c r="Z444" s="82">
        <v>1</v>
      </c>
      <c r="AA444" s="85">
        <f t="shared" si="198"/>
        <v>241.6</v>
      </c>
      <c r="AB444" s="85">
        <f t="shared" si="199"/>
        <v>60.4</v>
      </c>
      <c r="AC444" s="85"/>
      <c r="AD444" s="85"/>
      <c r="AE444" s="115">
        <f t="shared" si="200"/>
        <v>555.67999999999995</v>
      </c>
      <c r="AF444" s="85">
        <f t="shared" si="196"/>
        <v>69.459999999999994</v>
      </c>
      <c r="AG444" s="289" t="str">
        <f t="shared" si="165"/>
        <v>ok</v>
      </c>
      <c r="AH444" s="310">
        <v>42494</v>
      </c>
      <c r="AI444" s="224">
        <f t="shared" si="201"/>
        <v>42508</v>
      </c>
      <c r="AJ444" s="224">
        <v>42536</v>
      </c>
      <c r="AK444" s="163"/>
      <c r="AL444" s="224">
        <v>42548</v>
      </c>
      <c r="AM444" s="163">
        <v>240</v>
      </c>
      <c r="AN444" s="282"/>
      <c r="AO444" s="163">
        <f t="shared" si="173"/>
        <v>240</v>
      </c>
      <c r="AP444" s="224">
        <v>42586</v>
      </c>
      <c r="AQ444" s="224">
        <v>42613</v>
      </c>
      <c r="AR444" s="224">
        <v>42650</v>
      </c>
      <c r="AS444" s="224">
        <v>42679</v>
      </c>
      <c r="AT444" s="224">
        <v>42656</v>
      </c>
      <c r="AU444" s="224"/>
      <c r="AV444" s="224"/>
      <c r="AW444" s="145">
        <f t="shared" si="202"/>
        <v>42756</v>
      </c>
      <c r="AX444" s="145"/>
      <c r="AY444" s="102">
        <f t="shared" ref="AY444:AY482" si="203">AW444-AH444</f>
        <v>262</v>
      </c>
    </row>
    <row r="445" spans="1:51" x14ac:dyDescent="0.25">
      <c r="A445" s="70">
        <v>11</v>
      </c>
      <c r="B445" s="70" t="s">
        <v>55</v>
      </c>
      <c r="C445" s="70" t="s">
        <v>311</v>
      </c>
      <c r="D445" s="70"/>
      <c r="E445" s="234">
        <v>1.4</v>
      </c>
      <c r="F445" s="124">
        <v>3</v>
      </c>
      <c r="G445" s="51"/>
      <c r="H445" s="52">
        <v>42830</v>
      </c>
      <c r="I445" s="156">
        <v>42542</v>
      </c>
      <c r="J445" s="157">
        <v>129249</v>
      </c>
      <c r="K445" s="358">
        <v>77726</v>
      </c>
      <c r="L445" s="140" t="s">
        <v>283</v>
      </c>
      <c r="M445" s="140">
        <v>95</v>
      </c>
      <c r="N445" s="140" t="s">
        <v>281</v>
      </c>
      <c r="O445" s="299">
        <v>96</v>
      </c>
      <c r="P445" s="419">
        <v>60</v>
      </c>
      <c r="Q445" s="419">
        <v>1944</v>
      </c>
      <c r="R445" s="420">
        <v>37.75</v>
      </c>
      <c r="S445" s="159">
        <v>123</v>
      </c>
      <c r="T445" s="107">
        <v>7</v>
      </c>
      <c r="U445" s="60">
        <f>F445*AA445/1000</f>
        <v>1.2684000000000002</v>
      </c>
      <c r="V445" s="61" t="e">
        <f>IF((T445*#REF!/#REF!)&gt;#REF!,"too many rows!",T445*#REF!/#REF!)</f>
        <v>#REF!</v>
      </c>
      <c r="W445" s="47">
        <v>50</v>
      </c>
      <c r="X445" s="47">
        <v>50</v>
      </c>
      <c r="Y445" s="47">
        <v>4</v>
      </c>
      <c r="Z445" s="47">
        <v>1</v>
      </c>
      <c r="AA445" s="50">
        <f>(37.75*100)/W445*Y445/($Z445+$Y445)*$T445</f>
        <v>422.8</v>
      </c>
      <c r="AB445" s="50">
        <f>(37.75*100)/X445*Z445/($Z445+$Y445)*$T445</f>
        <v>105.7</v>
      </c>
      <c r="AC445" s="50">
        <f t="shared" ref="AC445:AC450" si="204">T445*60*100/M445</f>
        <v>442.10526315789474</v>
      </c>
      <c r="AD445" s="50">
        <f>T445*15*100/O445</f>
        <v>109.375</v>
      </c>
      <c r="AE445" s="79">
        <f>IF(G445=0,AA445*1.15,IF(OR(G445=50%,G445=100%),AA445*1.15/G445,"check MS"))</f>
        <v>486.21999999999997</v>
      </c>
      <c r="AF445" s="50">
        <f>AB445*1.15</f>
        <v>121.55499999999999</v>
      </c>
      <c r="AG445" s="80" t="str">
        <f t="shared" si="165"/>
        <v>ok</v>
      </c>
      <c r="AH445" s="121">
        <v>42614</v>
      </c>
      <c r="AI445" s="231">
        <f>AH445+14</f>
        <v>42628</v>
      </c>
      <c r="AJ445" s="231">
        <v>42650</v>
      </c>
      <c r="AK445" s="129"/>
      <c r="AL445" s="245">
        <v>42661</v>
      </c>
      <c r="AM445" s="129">
        <f t="shared" ref="AM445:AM456" si="205">AA445</f>
        <v>422.8</v>
      </c>
      <c r="AN445" s="281"/>
      <c r="AO445" s="129">
        <f>AM445-AN445</f>
        <v>422.8</v>
      </c>
      <c r="AP445" s="245">
        <v>42681</v>
      </c>
      <c r="AQ445" s="245"/>
      <c r="AR445" s="245"/>
      <c r="AS445" s="231">
        <v>42760</v>
      </c>
      <c r="AT445" s="67">
        <v>42730</v>
      </c>
      <c r="AU445" s="424"/>
      <c r="AV445" s="424"/>
      <c r="AW445" s="67">
        <v>42815</v>
      </c>
      <c r="AX445" s="67"/>
      <c r="AY445" s="68">
        <f t="shared" si="203"/>
        <v>201</v>
      </c>
    </row>
    <row r="446" spans="1:51" x14ac:dyDescent="0.25">
      <c r="A446" s="70">
        <v>11</v>
      </c>
      <c r="B446" s="70" t="s">
        <v>55</v>
      </c>
      <c r="C446" s="70" t="s">
        <v>843</v>
      </c>
      <c r="D446" s="70"/>
      <c r="E446" s="234">
        <v>0.4</v>
      </c>
      <c r="F446" s="124">
        <v>6</v>
      </c>
      <c r="G446" s="51"/>
      <c r="H446" s="52">
        <v>42830</v>
      </c>
      <c r="I446" s="156">
        <v>42517</v>
      </c>
      <c r="J446" s="157">
        <v>128455</v>
      </c>
      <c r="K446" s="358">
        <v>76536</v>
      </c>
      <c r="L446" s="140" t="s">
        <v>321</v>
      </c>
      <c r="M446" s="140">
        <v>94</v>
      </c>
      <c r="N446" s="140" t="s">
        <v>844</v>
      </c>
      <c r="O446" s="299">
        <v>98</v>
      </c>
      <c r="P446" s="419">
        <v>60</v>
      </c>
      <c r="Q446" s="419">
        <v>1944</v>
      </c>
      <c r="R446" s="420">
        <v>37.75</v>
      </c>
      <c r="S446" s="159">
        <v>123</v>
      </c>
      <c r="T446" s="107">
        <v>1</v>
      </c>
      <c r="U446" s="60">
        <f t="shared" si="197"/>
        <v>0.3624</v>
      </c>
      <c r="V446" s="61" t="e">
        <f>IF((T446*#REF!/#REF!)&gt;#REF!,"too many rows!",T446*#REF!/#REF!)</f>
        <v>#REF!</v>
      </c>
      <c r="W446" s="47">
        <v>50</v>
      </c>
      <c r="X446" s="47">
        <v>50</v>
      </c>
      <c r="Y446" s="47">
        <v>4</v>
      </c>
      <c r="Z446" s="47">
        <v>1</v>
      </c>
      <c r="AA446" s="50">
        <f t="shared" si="198"/>
        <v>60.4</v>
      </c>
      <c r="AB446" s="50">
        <f t="shared" si="199"/>
        <v>15.1</v>
      </c>
      <c r="AC446" s="50">
        <f t="shared" si="204"/>
        <v>63.829787234042556</v>
      </c>
      <c r="AD446" s="50">
        <f>T446*15*100/O446</f>
        <v>15.306122448979592</v>
      </c>
      <c r="AE446" s="79">
        <f t="shared" si="200"/>
        <v>69.459999999999994</v>
      </c>
      <c r="AF446" s="50">
        <f t="shared" si="196"/>
        <v>17.364999999999998</v>
      </c>
      <c r="AG446" s="80" t="str">
        <f t="shared" si="165"/>
        <v>ok</v>
      </c>
      <c r="AH446" s="121">
        <v>42614</v>
      </c>
      <c r="AI446" s="231">
        <f t="shared" si="201"/>
        <v>42628</v>
      </c>
      <c r="AJ446" s="231">
        <v>42650</v>
      </c>
      <c r="AK446" s="129"/>
      <c r="AL446" s="245">
        <v>42661</v>
      </c>
      <c r="AM446" s="129">
        <f t="shared" si="205"/>
        <v>60.4</v>
      </c>
      <c r="AN446" s="281"/>
      <c r="AO446" s="129">
        <f t="shared" si="173"/>
        <v>60.4</v>
      </c>
      <c r="AP446" s="245">
        <v>42688</v>
      </c>
      <c r="AQ446" s="245"/>
      <c r="AR446" s="245"/>
      <c r="AS446" s="231">
        <v>42760</v>
      </c>
      <c r="AT446" s="67">
        <f>AP446+56</f>
        <v>42744</v>
      </c>
      <c r="AU446" s="424"/>
      <c r="AV446" s="424"/>
      <c r="AW446" s="67">
        <v>42815</v>
      </c>
      <c r="AX446" s="67"/>
      <c r="AY446" s="68">
        <f t="shared" si="203"/>
        <v>201</v>
      </c>
    </row>
    <row r="447" spans="1:51" x14ac:dyDescent="0.25">
      <c r="A447" s="70">
        <v>11</v>
      </c>
      <c r="B447" s="70" t="s">
        <v>55</v>
      </c>
      <c r="C447" s="70" t="s">
        <v>845</v>
      </c>
      <c r="D447" s="70"/>
      <c r="E447" s="234">
        <v>3.6</v>
      </c>
      <c r="F447" s="124">
        <v>9</v>
      </c>
      <c r="G447" s="51"/>
      <c r="H447" s="52">
        <v>42830</v>
      </c>
      <c r="I447" s="156">
        <v>42517</v>
      </c>
      <c r="J447" s="157">
        <v>128456</v>
      </c>
      <c r="K447" s="358" t="s">
        <v>918</v>
      </c>
      <c r="L447" s="140" t="s">
        <v>625</v>
      </c>
      <c r="M447" s="140">
        <v>82</v>
      </c>
      <c r="N447" s="140" t="s">
        <v>846</v>
      </c>
      <c r="O447" s="299">
        <v>100</v>
      </c>
      <c r="P447" s="419">
        <v>60</v>
      </c>
      <c r="Q447" s="419">
        <v>1944</v>
      </c>
      <c r="R447" s="420">
        <v>37.75</v>
      </c>
      <c r="S447" s="159">
        <v>123</v>
      </c>
      <c r="T447" s="107">
        <v>6</v>
      </c>
      <c r="U447" s="60">
        <f t="shared" si="197"/>
        <v>3.2616000000000001</v>
      </c>
      <c r="V447" s="61" t="e">
        <f>IF((T447*#REF!/#REF!)&gt;#REF!,"too many rows!",T447*#REF!/#REF!)</f>
        <v>#REF!</v>
      </c>
      <c r="W447" s="47">
        <v>50</v>
      </c>
      <c r="X447" s="47">
        <v>50</v>
      </c>
      <c r="Y447" s="47">
        <v>4</v>
      </c>
      <c r="Z447" s="47">
        <v>1</v>
      </c>
      <c r="AA447" s="50">
        <f t="shared" si="198"/>
        <v>362.4</v>
      </c>
      <c r="AB447" s="50">
        <f t="shared" si="199"/>
        <v>90.6</v>
      </c>
      <c r="AC447" s="50">
        <f t="shared" si="204"/>
        <v>439.02439024390242</v>
      </c>
      <c r="AD447" s="50">
        <f>T447*15*100/O447</f>
        <v>90</v>
      </c>
      <c r="AE447" s="79">
        <f t="shared" si="200"/>
        <v>416.75999999999993</v>
      </c>
      <c r="AF447" s="50">
        <f t="shared" si="196"/>
        <v>104.18999999999998</v>
      </c>
      <c r="AG447" s="80" t="str">
        <f t="shared" si="165"/>
        <v>ok</v>
      </c>
      <c r="AH447" s="121">
        <v>42614</v>
      </c>
      <c r="AI447" s="231">
        <f t="shared" si="201"/>
        <v>42628</v>
      </c>
      <c r="AJ447" s="231">
        <v>42650</v>
      </c>
      <c r="AK447" s="129"/>
      <c r="AL447" s="245">
        <v>42661</v>
      </c>
      <c r="AM447" s="129">
        <f t="shared" si="205"/>
        <v>362.4</v>
      </c>
      <c r="AN447" s="281"/>
      <c r="AO447" s="129">
        <f t="shared" si="173"/>
        <v>362.4</v>
      </c>
      <c r="AP447" s="245">
        <v>42681</v>
      </c>
      <c r="AQ447" s="245"/>
      <c r="AR447" s="245"/>
      <c r="AS447" s="231">
        <v>42760</v>
      </c>
      <c r="AT447" s="67">
        <v>42725</v>
      </c>
      <c r="AU447" s="424"/>
      <c r="AV447" s="424"/>
      <c r="AW447" s="67">
        <v>42809</v>
      </c>
      <c r="AX447" s="67"/>
      <c r="AY447" s="68">
        <f t="shared" si="203"/>
        <v>195</v>
      </c>
    </row>
    <row r="448" spans="1:51" x14ac:dyDescent="0.25">
      <c r="A448" s="70">
        <v>11</v>
      </c>
      <c r="B448" s="70" t="s">
        <v>55</v>
      </c>
      <c r="C448" s="70" t="s">
        <v>810</v>
      </c>
      <c r="D448" s="70"/>
      <c r="E448" s="234">
        <v>4.5</v>
      </c>
      <c r="F448" s="124">
        <v>14</v>
      </c>
      <c r="G448" s="51"/>
      <c r="H448" s="52">
        <v>42830</v>
      </c>
      <c r="I448" s="156">
        <v>42517</v>
      </c>
      <c r="J448" s="157">
        <v>128460</v>
      </c>
      <c r="K448" s="358">
        <v>76536</v>
      </c>
      <c r="L448" s="140" t="s">
        <v>145</v>
      </c>
      <c r="M448" s="140">
        <v>96</v>
      </c>
      <c r="N448" s="140" t="s">
        <v>816</v>
      </c>
      <c r="O448" s="299">
        <v>92</v>
      </c>
      <c r="P448" s="419">
        <v>60</v>
      </c>
      <c r="Q448" s="419">
        <v>1944</v>
      </c>
      <c r="R448" s="420">
        <v>37.75</v>
      </c>
      <c r="S448" s="159">
        <v>123</v>
      </c>
      <c r="T448" s="107">
        <v>6</v>
      </c>
      <c r="U448" s="60">
        <f t="shared" si="197"/>
        <v>5.0735999999999999</v>
      </c>
      <c r="V448" s="61" t="e">
        <f>IF((T448*#REF!/#REF!)&gt;#REF!,"too many rows!",T448*#REF!/#REF!)</f>
        <v>#REF!</v>
      </c>
      <c r="W448" s="47">
        <v>50</v>
      </c>
      <c r="X448" s="47">
        <v>50</v>
      </c>
      <c r="Y448" s="47">
        <v>4</v>
      </c>
      <c r="Z448" s="47">
        <v>1</v>
      </c>
      <c r="AA448" s="50">
        <f t="shared" si="198"/>
        <v>362.4</v>
      </c>
      <c r="AB448" s="50">
        <f t="shared" si="199"/>
        <v>90.6</v>
      </c>
      <c r="AC448" s="50">
        <f t="shared" si="204"/>
        <v>375</v>
      </c>
      <c r="AD448" s="50">
        <f>T448*15*100/O448</f>
        <v>97.826086956521735</v>
      </c>
      <c r="AE448" s="79">
        <f t="shared" si="200"/>
        <v>416.75999999999993</v>
      </c>
      <c r="AF448" s="50">
        <f t="shared" si="196"/>
        <v>104.18999999999998</v>
      </c>
      <c r="AG448" s="80" t="str">
        <f t="shared" si="165"/>
        <v>ok</v>
      </c>
      <c r="AH448" s="121">
        <v>42614</v>
      </c>
      <c r="AI448" s="231">
        <f t="shared" si="201"/>
        <v>42628</v>
      </c>
      <c r="AJ448" s="231">
        <v>42650</v>
      </c>
      <c r="AK448" s="129"/>
      <c r="AL448" s="245">
        <v>42661</v>
      </c>
      <c r="AM448" s="129">
        <f t="shared" si="205"/>
        <v>362.4</v>
      </c>
      <c r="AN448" s="281"/>
      <c r="AO448" s="129">
        <f t="shared" si="173"/>
        <v>362.4</v>
      </c>
      <c r="AP448" s="245">
        <v>42681</v>
      </c>
      <c r="AQ448" s="245"/>
      <c r="AR448" s="245"/>
      <c r="AS448" s="231">
        <v>42760</v>
      </c>
      <c r="AT448" s="67">
        <f>AP448+56</f>
        <v>42737</v>
      </c>
      <c r="AU448" s="424"/>
      <c r="AV448" s="424"/>
      <c r="AW448" s="67">
        <v>42815</v>
      </c>
      <c r="AX448" s="67"/>
      <c r="AY448" s="68">
        <f t="shared" si="203"/>
        <v>201</v>
      </c>
    </row>
    <row r="449" spans="1:51" x14ac:dyDescent="0.25">
      <c r="A449" s="70">
        <v>11</v>
      </c>
      <c r="B449" s="70" t="s">
        <v>55</v>
      </c>
      <c r="C449" s="70" t="s">
        <v>919</v>
      </c>
      <c r="D449" s="70"/>
      <c r="E449" s="234">
        <v>0.7</v>
      </c>
      <c r="F449" s="124">
        <v>10</v>
      </c>
      <c r="G449" s="51"/>
      <c r="H449" s="52">
        <v>42830</v>
      </c>
      <c r="I449" s="156">
        <v>42517</v>
      </c>
      <c r="J449" s="157">
        <v>128544</v>
      </c>
      <c r="K449" s="358">
        <v>76698</v>
      </c>
      <c r="L449" s="140" t="s">
        <v>886</v>
      </c>
      <c r="M449" s="140">
        <v>100</v>
      </c>
      <c r="N449" s="140" t="s">
        <v>891</v>
      </c>
      <c r="O449" s="299">
        <v>100</v>
      </c>
      <c r="P449" s="419">
        <v>60</v>
      </c>
      <c r="Q449" s="419">
        <v>1944</v>
      </c>
      <c r="R449" s="420">
        <v>37.75</v>
      </c>
      <c r="S449" s="159">
        <v>123</v>
      </c>
      <c r="T449" s="107">
        <v>1</v>
      </c>
      <c r="U449" s="60">
        <f>F449*AA449/1000</f>
        <v>0.60399999999999998</v>
      </c>
      <c r="V449" s="61" t="e">
        <f>IF((T449*#REF!/#REF!)&gt;#REF!,"too many rows!",T449*#REF!/#REF!)</f>
        <v>#REF!</v>
      </c>
      <c r="W449" s="47">
        <v>50</v>
      </c>
      <c r="X449" s="47">
        <v>50</v>
      </c>
      <c r="Y449" s="47">
        <v>4</v>
      </c>
      <c r="Z449" s="47">
        <v>1</v>
      </c>
      <c r="AA449" s="50">
        <f>(37.75*100)/W449*Y449/($Z449+$Y449)*$T449</f>
        <v>60.4</v>
      </c>
      <c r="AB449" s="50">
        <f>(37.75*100)/X449*Z449/($Z449+$Y449)*$T449</f>
        <v>15.1</v>
      </c>
      <c r="AC449" s="50">
        <f t="shared" si="204"/>
        <v>60</v>
      </c>
      <c r="AD449" s="50">
        <f>T449*15*100/O449</f>
        <v>15</v>
      </c>
      <c r="AE449" s="79">
        <f>IF(G449=0,AA449*1.15,IF(OR(G449=50%,G449=100%),AA449*1.15/G449,"check MS"))</f>
        <v>69.459999999999994</v>
      </c>
      <c r="AF449" s="50">
        <f>AB449*1.15</f>
        <v>17.364999999999998</v>
      </c>
      <c r="AG449" s="80" t="str">
        <f t="shared" si="165"/>
        <v>Check!</v>
      </c>
      <c r="AH449" s="121">
        <v>42614</v>
      </c>
      <c r="AI449" s="231">
        <f>AH449+14</f>
        <v>42628</v>
      </c>
      <c r="AJ449" s="231">
        <v>42650</v>
      </c>
      <c r="AK449" s="129"/>
      <c r="AL449" s="245">
        <v>42669</v>
      </c>
      <c r="AM449" s="129">
        <f t="shared" si="205"/>
        <v>60.4</v>
      </c>
      <c r="AN449" s="281"/>
      <c r="AO449" s="129">
        <f>AM449-AN449</f>
        <v>60.4</v>
      </c>
      <c r="AP449" s="245">
        <v>42681</v>
      </c>
      <c r="AQ449" s="245"/>
      <c r="AR449" s="245"/>
      <c r="AS449" s="231">
        <v>42760</v>
      </c>
      <c r="AT449" s="67">
        <v>42760</v>
      </c>
      <c r="AU449" s="424"/>
      <c r="AV449" s="424"/>
      <c r="AW449" s="67">
        <v>42830</v>
      </c>
      <c r="AX449" s="67"/>
      <c r="AY449" s="68">
        <f t="shared" si="203"/>
        <v>216</v>
      </c>
    </row>
    <row r="450" spans="1:51" x14ac:dyDescent="0.25">
      <c r="A450" s="70">
        <v>11</v>
      </c>
      <c r="B450" s="70" t="s">
        <v>55</v>
      </c>
      <c r="C450" s="70" t="s">
        <v>847</v>
      </c>
      <c r="D450" s="70"/>
      <c r="E450" s="234">
        <v>0.65</v>
      </c>
      <c r="F450" s="124">
        <v>10</v>
      </c>
      <c r="G450" s="51"/>
      <c r="H450" s="52">
        <v>42830</v>
      </c>
      <c r="I450" s="156">
        <v>42517</v>
      </c>
      <c r="J450" s="157">
        <v>128462</v>
      </c>
      <c r="K450" s="358" t="s">
        <v>915</v>
      </c>
      <c r="L450" s="140" t="s">
        <v>848</v>
      </c>
      <c r="M450" s="140">
        <v>100</v>
      </c>
      <c r="N450" s="140" t="s">
        <v>849</v>
      </c>
      <c r="O450" s="299">
        <v>83</v>
      </c>
      <c r="P450" s="419">
        <v>60</v>
      </c>
      <c r="Q450" s="419">
        <v>1944</v>
      </c>
      <c r="R450" s="420">
        <v>37.75</v>
      </c>
      <c r="S450" s="159">
        <v>123</v>
      </c>
      <c r="T450" s="107">
        <v>1</v>
      </c>
      <c r="U450" s="60">
        <f t="shared" si="197"/>
        <v>0.60399999999999998</v>
      </c>
      <c r="V450" s="61" t="e">
        <f>IF((T450*#REF!/#REF!)&gt;#REF!,"too many rows!",T450*#REF!/#REF!)</f>
        <v>#REF!</v>
      </c>
      <c r="W450" s="47">
        <v>50</v>
      </c>
      <c r="X450" s="47">
        <v>50</v>
      </c>
      <c r="Y450" s="47">
        <v>4</v>
      </c>
      <c r="Z450" s="47">
        <v>1</v>
      </c>
      <c r="AA450" s="50">
        <f t="shared" si="198"/>
        <v>60.4</v>
      </c>
      <c r="AB450" s="50">
        <f t="shared" si="199"/>
        <v>15.1</v>
      </c>
      <c r="AC450" s="50">
        <f t="shared" si="204"/>
        <v>60</v>
      </c>
      <c r="AD450" s="50">
        <f>AB450/O450*100</f>
        <v>18.192771084337352</v>
      </c>
      <c r="AE450" s="79">
        <f t="shared" si="200"/>
        <v>69.459999999999994</v>
      </c>
      <c r="AF450" s="50">
        <f t="shared" si="196"/>
        <v>17.364999999999998</v>
      </c>
      <c r="AG450" s="80" t="str">
        <f t="shared" si="165"/>
        <v>ok</v>
      </c>
      <c r="AH450" s="121">
        <v>42614</v>
      </c>
      <c r="AI450" s="231">
        <f t="shared" si="201"/>
        <v>42628</v>
      </c>
      <c r="AJ450" s="231">
        <v>42650</v>
      </c>
      <c r="AK450" s="129"/>
      <c r="AL450" s="245">
        <v>42661</v>
      </c>
      <c r="AM450" s="129">
        <f t="shared" si="205"/>
        <v>60.4</v>
      </c>
      <c r="AN450" s="281"/>
      <c r="AO450" s="129">
        <f t="shared" si="173"/>
        <v>60.4</v>
      </c>
      <c r="AP450" s="245">
        <v>42681</v>
      </c>
      <c r="AQ450" s="245"/>
      <c r="AR450" s="245"/>
      <c r="AS450" s="231">
        <v>42760</v>
      </c>
      <c r="AT450" s="67">
        <f>AP450+56</f>
        <v>42737</v>
      </c>
      <c r="AU450" s="424"/>
      <c r="AV450" s="424"/>
      <c r="AW450" s="67">
        <v>42809</v>
      </c>
      <c r="AX450" s="67"/>
      <c r="AY450" s="68">
        <f t="shared" si="203"/>
        <v>195</v>
      </c>
    </row>
    <row r="451" spans="1:51" x14ac:dyDescent="0.25">
      <c r="A451" s="70">
        <v>11</v>
      </c>
      <c r="B451" s="70" t="s">
        <v>55</v>
      </c>
      <c r="C451" s="70" t="s">
        <v>883</v>
      </c>
      <c r="D451" s="70"/>
      <c r="E451" s="234">
        <v>1.1000000000000001</v>
      </c>
      <c r="F451" s="124">
        <v>15</v>
      </c>
      <c r="G451" s="51"/>
      <c r="H451" s="52">
        <v>42830</v>
      </c>
      <c r="I451" s="156">
        <v>42517</v>
      </c>
      <c r="J451" s="157">
        <v>128545</v>
      </c>
      <c r="K451" s="358">
        <v>76698</v>
      </c>
      <c r="L451" s="140" t="s">
        <v>887</v>
      </c>
      <c r="M451" s="140">
        <v>100</v>
      </c>
      <c r="N451" s="140" t="s">
        <v>276</v>
      </c>
      <c r="O451" s="299">
        <v>80</v>
      </c>
      <c r="P451" s="419">
        <v>60</v>
      </c>
      <c r="Q451" s="419">
        <v>1944</v>
      </c>
      <c r="R451" s="420">
        <v>37.75</v>
      </c>
      <c r="S451" s="159">
        <v>123</v>
      </c>
      <c r="T451" s="107">
        <v>1</v>
      </c>
      <c r="U451" s="60">
        <f>F451*AA451/1000</f>
        <v>0.90600000000000003</v>
      </c>
      <c r="V451" s="61" t="e">
        <f>IF((T451*#REF!/#REF!)&gt;#REF!,"too many rows!",T451*#REF!/#REF!)</f>
        <v>#REF!</v>
      </c>
      <c r="W451" s="47">
        <v>50</v>
      </c>
      <c r="X451" s="47">
        <v>50</v>
      </c>
      <c r="Y451" s="47">
        <v>4</v>
      </c>
      <c r="Z451" s="47">
        <v>1</v>
      </c>
      <c r="AA451" s="50">
        <f>(37.75*100)/W451*Y451/($Z451+$Y451)*$T451</f>
        <v>60.4</v>
      </c>
      <c r="AB451" s="50">
        <f>(37.75*100)/X451*Z451/($Z451+$Y451)*$T451</f>
        <v>15.1</v>
      </c>
      <c r="AC451" s="50">
        <f>AA451/M451*100</f>
        <v>60.4</v>
      </c>
      <c r="AD451" s="50">
        <f>AB451/O451*100</f>
        <v>18.875</v>
      </c>
      <c r="AE451" s="79">
        <f>IF(G451=0,AA451*1.15,IF(OR(G451=50%,G451=100%),AA451*1.15/G451,"check MS"))</f>
        <v>69.459999999999994</v>
      </c>
      <c r="AF451" s="50">
        <f>AB451*1.15</f>
        <v>17.364999999999998</v>
      </c>
      <c r="AG451" s="80" t="str">
        <f t="shared" si="165"/>
        <v>ok</v>
      </c>
      <c r="AH451" s="121">
        <v>42614</v>
      </c>
      <c r="AI451" s="231">
        <f>AH451+14</f>
        <v>42628</v>
      </c>
      <c r="AJ451" s="231">
        <v>42650</v>
      </c>
      <c r="AK451" s="129"/>
      <c r="AL451" s="245">
        <v>42661</v>
      </c>
      <c r="AM451" s="129">
        <f t="shared" si="205"/>
        <v>60.4</v>
      </c>
      <c r="AN451" s="281"/>
      <c r="AO451" s="129">
        <f>AM451-AN451</f>
        <v>60.4</v>
      </c>
      <c r="AP451" s="245">
        <v>42681</v>
      </c>
      <c r="AQ451" s="245"/>
      <c r="AR451" s="245"/>
      <c r="AS451" s="231">
        <v>42760</v>
      </c>
      <c r="AT451" s="67">
        <v>42739</v>
      </c>
      <c r="AU451" s="424"/>
      <c r="AV451" s="424"/>
      <c r="AW451" s="67">
        <v>42818</v>
      </c>
      <c r="AX451" s="67"/>
      <c r="AY451" s="68">
        <f t="shared" si="203"/>
        <v>204</v>
      </c>
    </row>
    <row r="452" spans="1:51" x14ac:dyDescent="0.25">
      <c r="A452" s="70">
        <v>11</v>
      </c>
      <c r="B452" s="70" t="s">
        <v>55</v>
      </c>
      <c r="C452" s="315" t="s">
        <v>868</v>
      </c>
      <c r="D452" s="70"/>
      <c r="E452" s="234">
        <v>1.3</v>
      </c>
      <c r="F452" s="124">
        <v>10</v>
      </c>
      <c r="G452" s="51"/>
      <c r="H452" s="52">
        <v>42830</v>
      </c>
      <c r="I452" s="156">
        <v>42542</v>
      </c>
      <c r="J452" s="157">
        <v>128480</v>
      </c>
      <c r="K452" s="358">
        <v>76698</v>
      </c>
      <c r="L452" s="140" t="s">
        <v>261</v>
      </c>
      <c r="M452" s="140">
        <v>84</v>
      </c>
      <c r="N452" s="140" t="s">
        <v>651</v>
      </c>
      <c r="O452" s="299">
        <v>80</v>
      </c>
      <c r="P452" s="419">
        <v>60</v>
      </c>
      <c r="Q452" s="419">
        <v>1944</v>
      </c>
      <c r="R452" s="420">
        <v>37.75</v>
      </c>
      <c r="S452" s="159">
        <v>123</v>
      </c>
      <c r="T452" s="107">
        <v>2</v>
      </c>
      <c r="U452" s="60">
        <f>F452*AA452/1000</f>
        <v>1.208</v>
      </c>
      <c r="V452" s="61" t="e">
        <f>IF((T452*#REF!/#REF!)&gt;#REF!,"too many rows!",T452*#REF!/#REF!)</f>
        <v>#REF!</v>
      </c>
      <c r="W452" s="47">
        <v>50</v>
      </c>
      <c r="X452" s="47">
        <v>50</v>
      </c>
      <c r="Y452" s="47">
        <v>4</v>
      </c>
      <c r="Z452" s="47">
        <v>1</v>
      </c>
      <c r="AA452" s="50">
        <f>(37.75*100)/W452*Y452/($Z452+$Y452)*$T452</f>
        <v>120.8</v>
      </c>
      <c r="AB452" s="50">
        <f>(37.75*100)/X452*Z452/($Z452+$Y452)*$T452</f>
        <v>30.2</v>
      </c>
      <c r="AC452" s="50">
        <f>AA452/M452*100</f>
        <v>143.8095238095238</v>
      </c>
      <c r="AD452" s="50">
        <f>AB452/O452*100</f>
        <v>37.75</v>
      </c>
      <c r="AE452" s="79">
        <f>IF(G452=0,AA452*1.15,IF(OR(G452=50%,G452=100%),AA452*1.15/G452,"check MS"))</f>
        <v>138.91999999999999</v>
      </c>
      <c r="AF452" s="50">
        <f>AB452*1.15</f>
        <v>34.729999999999997</v>
      </c>
      <c r="AG452" s="80" t="str">
        <f t="shared" si="165"/>
        <v>Check!</v>
      </c>
      <c r="AH452" s="121">
        <v>42614</v>
      </c>
      <c r="AI452" s="231">
        <f>AH452+14</f>
        <v>42628</v>
      </c>
      <c r="AJ452" s="231">
        <v>42650</v>
      </c>
      <c r="AK452" s="129"/>
      <c r="AL452" s="245">
        <v>42661</v>
      </c>
      <c r="AM452" s="129">
        <f t="shared" si="205"/>
        <v>120.8</v>
      </c>
      <c r="AN452" s="281"/>
      <c r="AO452" s="129">
        <f>AM452-AN452</f>
        <v>120.8</v>
      </c>
      <c r="AP452" s="245">
        <v>42681</v>
      </c>
      <c r="AQ452" s="245"/>
      <c r="AR452" s="245"/>
      <c r="AS452" s="231">
        <v>42760</v>
      </c>
      <c r="AT452" s="67">
        <v>42746</v>
      </c>
      <c r="AU452" s="424"/>
      <c r="AV452" s="424"/>
      <c r="AW452" s="67">
        <v>42830</v>
      </c>
      <c r="AX452" s="67"/>
      <c r="AY452" s="68">
        <f t="shared" si="203"/>
        <v>216</v>
      </c>
    </row>
    <row r="453" spans="1:51" x14ac:dyDescent="0.25">
      <c r="A453" s="70">
        <v>11</v>
      </c>
      <c r="B453" s="70" t="s">
        <v>55</v>
      </c>
      <c r="C453" s="70" t="s">
        <v>850</v>
      </c>
      <c r="D453" s="70"/>
      <c r="E453" s="234">
        <v>1.5</v>
      </c>
      <c r="F453" s="124">
        <v>11</v>
      </c>
      <c r="G453" s="51"/>
      <c r="H453" s="52">
        <v>42830</v>
      </c>
      <c r="I453" s="156">
        <v>42517</v>
      </c>
      <c r="J453" s="157">
        <v>128481</v>
      </c>
      <c r="K453" s="358">
        <v>76698</v>
      </c>
      <c r="L453" s="140" t="s">
        <v>851</v>
      </c>
      <c r="M453" s="140">
        <v>67</v>
      </c>
      <c r="N453" s="140" t="s">
        <v>852</v>
      </c>
      <c r="O453" s="299">
        <v>100</v>
      </c>
      <c r="P453" s="419">
        <v>60</v>
      </c>
      <c r="Q453" s="419">
        <v>1944</v>
      </c>
      <c r="R453" s="420">
        <v>37.75</v>
      </c>
      <c r="S453" s="159">
        <v>123</v>
      </c>
      <c r="T453" s="107">
        <v>2</v>
      </c>
      <c r="U453" s="60">
        <f t="shared" si="197"/>
        <v>1.3288</v>
      </c>
      <c r="V453" s="61" t="e">
        <f>IF((T453*#REF!/#REF!)&gt;#REF!,"too many rows!",T453*#REF!/#REF!)</f>
        <v>#REF!</v>
      </c>
      <c r="W453" s="47">
        <v>50</v>
      </c>
      <c r="X453" s="47">
        <v>50</v>
      </c>
      <c r="Y453" s="47">
        <v>4</v>
      </c>
      <c r="Z453" s="47">
        <v>1</v>
      </c>
      <c r="AA453" s="50">
        <f t="shared" si="198"/>
        <v>120.8</v>
      </c>
      <c r="AB453" s="50">
        <f t="shared" si="199"/>
        <v>30.2</v>
      </c>
      <c r="AC453" s="50">
        <f>AA453/M453*100</f>
        <v>180.29850746268656</v>
      </c>
      <c r="AD453" s="50">
        <f>AB453/O453*100</f>
        <v>30.2</v>
      </c>
      <c r="AE453" s="79">
        <f t="shared" si="200"/>
        <v>138.91999999999999</v>
      </c>
      <c r="AF453" s="50">
        <f t="shared" si="196"/>
        <v>34.729999999999997</v>
      </c>
      <c r="AG453" s="80" t="str">
        <f t="shared" si="165"/>
        <v>Check!</v>
      </c>
      <c r="AH453" s="121">
        <v>42614</v>
      </c>
      <c r="AI453" s="231">
        <f t="shared" si="201"/>
        <v>42628</v>
      </c>
      <c r="AJ453" s="231">
        <v>42650</v>
      </c>
      <c r="AK453" s="129"/>
      <c r="AL453" s="245">
        <v>42661</v>
      </c>
      <c r="AM453" s="129">
        <f t="shared" si="205"/>
        <v>120.8</v>
      </c>
      <c r="AN453" s="281"/>
      <c r="AO453" s="129">
        <f t="shared" si="173"/>
        <v>120.8</v>
      </c>
      <c r="AP453" s="245">
        <v>42688</v>
      </c>
      <c r="AQ453" s="245"/>
      <c r="AR453" s="245"/>
      <c r="AS453" s="231">
        <v>42760</v>
      </c>
      <c r="AT453" s="67">
        <v>42747</v>
      </c>
      <c r="AU453" s="424"/>
      <c r="AV453" s="424"/>
      <c r="AW453" s="67">
        <v>42830</v>
      </c>
      <c r="AX453" s="67"/>
      <c r="AY453" s="68">
        <f t="shared" si="203"/>
        <v>216</v>
      </c>
    </row>
    <row r="454" spans="1:51" x14ac:dyDescent="0.25">
      <c r="A454" s="70">
        <v>11</v>
      </c>
      <c r="B454" s="70" t="s">
        <v>55</v>
      </c>
      <c r="C454" s="70" t="s">
        <v>853</v>
      </c>
      <c r="D454" s="70"/>
      <c r="E454" s="234">
        <v>1.8</v>
      </c>
      <c r="F454" s="124">
        <v>9</v>
      </c>
      <c r="G454" s="51"/>
      <c r="H454" s="52">
        <v>42830</v>
      </c>
      <c r="I454" s="156">
        <v>42517</v>
      </c>
      <c r="J454" s="157">
        <v>128467</v>
      </c>
      <c r="K454" s="358">
        <v>76698</v>
      </c>
      <c r="L454" s="140" t="s">
        <v>854</v>
      </c>
      <c r="M454" s="140">
        <v>100</v>
      </c>
      <c r="N454" s="140" t="s">
        <v>855</v>
      </c>
      <c r="O454" s="299">
        <v>75</v>
      </c>
      <c r="P454" s="419">
        <v>60</v>
      </c>
      <c r="Q454" s="419">
        <v>1944</v>
      </c>
      <c r="R454" s="420">
        <v>37.75</v>
      </c>
      <c r="S454" s="159">
        <v>123</v>
      </c>
      <c r="T454" s="107">
        <v>3</v>
      </c>
      <c r="U454" s="60">
        <f t="shared" si="197"/>
        <v>1.6308</v>
      </c>
      <c r="V454" s="61" t="e">
        <f>IF((T454*#REF!/#REF!)&gt;#REF!,"too many rows!",T454*#REF!/#REF!)</f>
        <v>#REF!</v>
      </c>
      <c r="W454" s="47">
        <v>50</v>
      </c>
      <c r="X454" s="47">
        <v>50</v>
      </c>
      <c r="Y454" s="47">
        <v>4</v>
      </c>
      <c r="Z454" s="47">
        <v>1</v>
      </c>
      <c r="AA454" s="50">
        <f t="shared" si="198"/>
        <v>181.2</v>
      </c>
      <c r="AB454" s="50">
        <f t="shared" si="199"/>
        <v>45.3</v>
      </c>
      <c r="AC454" s="50">
        <f>AA454/M454*100</f>
        <v>181.2</v>
      </c>
      <c r="AD454" s="50">
        <f>AB454/O454*100</f>
        <v>60.4</v>
      </c>
      <c r="AE454" s="79">
        <f t="shared" si="200"/>
        <v>208.37999999999997</v>
      </c>
      <c r="AF454" s="50">
        <f t="shared" si="196"/>
        <v>52.094999999999992</v>
      </c>
      <c r="AG454" s="80" t="str">
        <f t="shared" ref="AG454:AG519" si="206">IF((AW454+7)&gt;H454,"Check!","ok")</f>
        <v>Check!</v>
      </c>
      <c r="AH454" s="121">
        <v>42614</v>
      </c>
      <c r="AI454" s="231">
        <f t="shared" si="201"/>
        <v>42628</v>
      </c>
      <c r="AJ454" s="231">
        <v>42650</v>
      </c>
      <c r="AK454" s="129"/>
      <c r="AL454" s="245">
        <v>42661</v>
      </c>
      <c r="AM454" s="129">
        <f t="shared" si="205"/>
        <v>181.2</v>
      </c>
      <c r="AN454" s="281"/>
      <c r="AO454" s="129">
        <f t="shared" si="173"/>
        <v>181.2</v>
      </c>
      <c r="AP454" s="245">
        <v>42681</v>
      </c>
      <c r="AQ454" s="245"/>
      <c r="AR454" s="245"/>
      <c r="AS454" s="231">
        <v>42760</v>
      </c>
      <c r="AT454" s="67">
        <v>42746</v>
      </c>
      <c r="AU454" s="424"/>
      <c r="AV454" s="424"/>
      <c r="AW454" s="67">
        <v>42830</v>
      </c>
      <c r="AX454" s="67"/>
      <c r="AY454" s="68">
        <f t="shared" si="203"/>
        <v>216</v>
      </c>
    </row>
    <row r="455" spans="1:51" x14ac:dyDescent="0.25">
      <c r="A455" s="70">
        <v>11</v>
      </c>
      <c r="B455" s="70" t="s">
        <v>55</v>
      </c>
      <c r="C455" s="70" t="s">
        <v>639</v>
      </c>
      <c r="D455" s="70"/>
      <c r="E455" s="234">
        <v>9.6999999999999993</v>
      </c>
      <c r="F455" s="124">
        <v>8</v>
      </c>
      <c r="G455" s="51"/>
      <c r="H455" s="52">
        <v>42830</v>
      </c>
      <c r="I455" s="156">
        <v>42517</v>
      </c>
      <c r="J455" s="157">
        <v>128469</v>
      </c>
      <c r="K455" s="358">
        <v>76536</v>
      </c>
      <c r="L455" s="140" t="s">
        <v>653</v>
      </c>
      <c r="M455" s="140">
        <v>76</v>
      </c>
      <c r="N455" s="140" t="s">
        <v>661</v>
      </c>
      <c r="O455" s="299">
        <v>89</v>
      </c>
      <c r="P455" s="419">
        <v>60</v>
      </c>
      <c r="Q455" s="419">
        <v>1944</v>
      </c>
      <c r="R455" s="420">
        <v>37.75</v>
      </c>
      <c r="S455" s="159">
        <v>123</v>
      </c>
      <c r="T455" s="107">
        <v>30</v>
      </c>
      <c r="U455" s="60">
        <f t="shared" si="197"/>
        <v>14.496</v>
      </c>
      <c r="V455" s="61" t="e">
        <f>IF((T455*#REF!/#REF!)&gt;#REF!,"too many rows!",T455*#REF!/#REF!)</f>
        <v>#REF!</v>
      </c>
      <c r="W455" s="47">
        <v>50</v>
      </c>
      <c r="X455" s="47">
        <v>50</v>
      </c>
      <c r="Y455" s="47">
        <v>4</v>
      </c>
      <c r="Z455" s="47">
        <v>1</v>
      </c>
      <c r="AA455" s="50">
        <f t="shared" si="198"/>
        <v>1812</v>
      </c>
      <c r="AB455" s="50">
        <f t="shared" si="199"/>
        <v>453</v>
      </c>
      <c r="AC455" s="50">
        <f>T455*60*100/M455</f>
        <v>2368.4210526315787</v>
      </c>
      <c r="AD455" s="50">
        <f>T455*15*100/O455</f>
        <v>505.61797752808991</v>
      </c>
      <c r="AE455" s="79">
        <f t="shared" si="200"/>
        <v>2083.7999999999997</v>
      </c>
      <c r="AF455" s="50">
        <f t="shared" si="196"/>
        <v>520.94999999999993</v>
      </c>
      <c r="AG455" s="80" t="str">
        <f t="shared" si="206"/>
        <v>Check!</v>
      </c>
      <c r="AH455" s="121">
        <v>42614</v>
      </c>
      <c r="AI455" s="231">
        <f t="shared" si="201"/>
        <v>42628</v>
      </c>
      <c r="AJ455" s="231">
        <v>42650</v>
      </c>
      <c r="AK455" s="129"/>
      <c r="AL455" s="245">
        <v>42661</v>
      </c>
      <c r="AM455" s="129">
        <f t="shared" si="205"/>
        <v>1812</v>
      </c>
      <c r="AN455" s="281"/>
      <c r="AO455" s="129">
        <f t="shared" si="173"/>
        <v>1812</v>
      </c>
      <c r="AP455" s="245">
        <v>42681</v>
      </c>
      <c r="AQ455" s="245"/>
      <c r="AR455" s="245"/>
      <c r="AS455" s="231">
        <v>42760</v>
      </c>
      <c r="AT455" s="67">
        <f>AP455+56</f>
        <v>42737</v>
      </c>
      <c r="AU455" s="424"/>
      <c r="AV455" s="424"/>
      <c r="AW455" s="67">
        <v>42830</v>
      </c>
      <c r="AX455" s="67"/>
      <c r="AY455" s="68">
        <f t="shared" si="203"/>
        <v>216</v>
      </c>
    </row>
    <row r="456" spans="1:51" x14ac:dyDescent="0.25">
      <c r="A456" s="319">
        <v>11</v>
      </c>
      <c r="B456" s="319" t="s">
        <v>55</v>
      </c>
      <c r="C456" s="319" t="s">
        <v>390</v>
      </c>
      <c r="D456" s="319"/>
      <c r="E456" s="320">
        <v>9</v>
      </c>
      <c r="F456" s="321">
        <v>11</v>
      </c>
      <c r="G456" s="322"/>
      <c r="H456" s="323">
        <v>42830</v>
      </c>
      <c r="I456" s="324">
        <v>42517</v>
      </c>
      <c r="J456" s="325">
        <v>128470</v>
      </c>
      <c r="K456" s="372">
        <v>76536</v>
      </c>
      <c r="L456" s="326" t="s">
        <v>391</v>
      </c>
      <c r="M456" s="326">
        <v>84</v>
      </c>
      <c r="N456" s="326" t="s">
        <v>392</v>
      </c>
      <c r="O456" s="327">
        <v>89</v>
      </c>
      <c r="P456" s="328">
        <v>60</v>
      </c>
      <c r="Q456" s="328">
        <v>1944</v>
      </c>
      <c r="R456" s="329">
        <v>37.75</v>
      </c>
      <c r="S456" s="330">
        <v>123</v>
      </c>
      <c r="T456" s="107">
        <v>0</v>
      </c>
      <c r="U456" s="60">
        <f t="shared" si="197"/>
        <v>0</v>
      </c>
      <c r="V456" s="61" t="e">
        <f>IF((T456*#REF!/#REF!)&gt;#REF!,"too many rows!",T456*#REF!/#REF!)</f>
        <v>#REF!</v>
      </c>
      <c r="W456" s="47">
        <v>50</v>
      </c>
      <c r="X456" s="47">
        <v>50</v>
      </c>
      <c r="Y456" s="47">
        <v>4</v>
      </c>
      <c r="Z456" s="47">
        <v>1</v>
      </c>
      <c r="AA456" s="50">
        <f t="shared" si="198"/>
        <v>0</v>
      </c>
      <c r="AB456" s="50">
        <f t="shared" si="199"/>
        <v>0</v>
      </c>
      <c r="AC456" s="50">
        <f>T456*60*100/M456</f>
        <v>0</v>
      </c>
      <c r="AD456" s="50">
        <f>T456*15*100/O456</f>
        <v>0</v>
      </c>
      <c r="AE456" s="79">
        <f t="shared" si="200"/>
        <v>0</v>
      </c>
      <c r="AF456" s="50">
        <f t="shared" si="196"/>
        <v>0</v>
      </c>
      <c r="AG456" s="80" t="str">
        <f t="shared" si="206"/>
        <v>ok</v>
      </c>
      <c r="AH456" s="121">
        <v>42614</v>
      </c>
      <c r="AI456" s="231">
        <f t="shared" si="201"/>
        <v>42628</v>
      </c>
      <c r="AJ456" s="231">
        <v>42650</v>
      </c>
      <c r="AK456" s="129"/>
      <c r="AL456" s="245">
        <v>42661</v>
      </c>
      <c r="AM456" s="129">
        <f t="shared" si="205"/>
        <v>0</v>
      </c>
      <c r="AN456" s="281"/>
      <c r="AO456" s="129">
        <f t="shared" si="173"/>
        <v>0</v>
      </c>
      <c r="AP456" s="67">
        <f>AL456+21</f>
        <v>42682</v>
      </c>
      <c r="AQ456" s="424"/>
      <c r="AR456" s="424"/>
      <c r="AS456" s="67">
        <f>AP456+80</f>
        <v>42762</v>
      </c>
      <c r="AT456" s="67">
        <f>AP456+56</f>
        <v>42738</v>
      </c>
      <c r="AU456" s="424"/>
      <c r="AV456" s="424"/>
      <c r="AW456" s="67">
        <f>AS456+56</f>
        <v>42818</v>
      </c>
      <c r="AX456" s="67"/>
      <c r="AY456" s="68">
        <f t="shared" si="203"/>
        <v>204</v>
      </c>
    </row>
    <row r="457" spans="1:51" x14ac:dyDescent="0.25">
      <c r="A457" s="148">
        <v>11</v>
      </c>
      <c r="B457" s="148" t="s">
        <v>47</v>
      </c>
      <c r="C457" s="148" t="s">
        <v>243</v>
      </c>
      <c r="D457" s="148"/>
      <c r="E457" s="233">
        <v>48</v>
      </c>
      <c r="F457" s="85">
        <v>16</v>
      </c>
      <c r="G457" s="86">
        <v>0.5</v>
      </c>
      <c r="H457" s="87">
        <v>42795</v>
      </c>
      <c r="I457" s="149">
        <v>42408</v>
      </c>
      <c r="J457" s="138">
        <v>127333</v>
      </c>
      <c r="K457" s="363">
        <v>74919</v>
      </c>
      <c r="L457" s="134" t="s">
        <v>244</v>
      </c>
      <c r="M457" s="134"/>
      <c r="N457" s="134" t="s">
        <v>121</v>
      </c>
      <c r="O457" s="297"/>
      <c r="P457" s="453">
        <v>60</v>
      </c>
      <c r="Q457" s="453">
        <v>1944</v>
      </c>
      <c r="R457" s="454">
        <v>37.75</v>
      </c>
      <c r="S457" s="162">
        <v>124</v>
      </c>
      <c r="T457" s="93">
        <v>42</v>
      </c>
      <c r="U457" s="143">
        <f>F457*AA457/1000</f>
        <v>40.588799999999999</v>
      </c>
      <c r="V457" s="144" t="e">
        <f>IF((T457*#REF!/#REF!)&gt;#REF!,"too many rows!",T457*#REF!/#REF!)</f>
        <v>#REF!</v>
      </c>
      <c r="W457" s="82">
        <v>50</v>
      </c>
      <c r="X457" s="82">
        <v>50</v>
      </c>
      <c r="Y457" s="82">
        <v>4</v>
      </c>
      <c r="Z457" s="82">
        <v>1</v>
      </c>
      <c r="AA457" s="85">
        <f>(37.75*100)/W457*Y457/($Z457+$Y457)*$T457</f>
        <v>2536.7999999999997</v>
      </c>
      <c r="AB457" s="85">
        <f>(37.75*100)/X457*Z457/($Z457+$Y457)*$T457</f>
        <v>634.19999999999993</v>
      </c>
      <c r="AC457" s="85"/>
      <c r="AD457" s="85"/>
      <c r="AE457" s="115">
        <f>IF(G457=0,AA457*1.15,IF(OR(G457=50%,G457=100%),AA457*1.15/G457,"check MS"))</f>
        <v>5834.6399999999985</v>
      </c>
      <c r="AF457" s="85">
        <f>AB457*1.15</f>
        <v>729.32999999999981</v>
      </c>
      <c r="AG457" s="289" t="str">
        <f t="shared" si="206"/>
        <v>ok</v>
      </c>
      <c r="AH457" s="98">
        <v>42538</v>
      </c>
      <c r="AI457" s="246">
        <f>AH457+14</f>
        <v>42552</v>
      </c>
      <c r="AJ457" s="224">
        <v>42592</v>
      </c>
      <c r="AK457" s="163"/>
      <c r="AL457" s="224">
        <v>42593</v>
      </c>
      <c r="AM457" s="163">
        <v>2520</v>
      </c>
      <c r="AN457" s="282">
        <v>156</v>
      </c>
      <c r="AO457" s="163">
        <f t="shared" si="173"/>
        <v>2364</v>
      </c>
      <c r="AP457" s="224">
        <v>42622</v>
      </c>
      <c r="AQ457" s="224"/>
      <c r="AR457" s="224"/>
      <c r="AS457" s="224">
        <v>42682</v>
      </c>
      <c r="AT457" s="224">
        <v>42705</v>
      </c>
      <c r="AU457" s="224"/>
      <c r="AV457" s="224"/>
      <c r="AW457" s="145">
        <v>42786</v>
      </c>
      <c r="AX457" s="145"/>
      <c r="AY457" s="102">
        <f t="shared" si="203"/>
        <v>248</v>
      </c>
    </row>
    <row r="458" spans="1:51" x14ac:dyDescent="0.25">
      <c r="A458" s="148">
        <v>11</v>
      </c>
      <c r="B458" s="148" t="s">
        <v>47</v>
      </c>
      <c r="C458" s="148" t="s">
        <v>48</v>
      </c>
      <c r="D458" s="148"/>
      <c r="E458" s="233">
        <v>15</v>
      </c>
      <c r="F458" s="85">
        <v>13</v>
      </c>
      <c r="G458" s="86"/>
      <c r="H458" s="87">
        <v>42795</v>
      </c>
      <c r="I458" s="149">
        <v>42408</v>
      </c>
      <c r="J458" s="138">
        <v>127334</v>
      </c>
      <c r="K458" s="363">
        <v>74919</v>
      </c>
      <c r="L458" s="134" t="s">
        <v>50</v>
      </c>
      <c r="M458" s="134"/>
      <c r="N458" s="134" t="s">
        <v>51</v>
      </c>
      <c r="O458" s="297"/>
      <c r="P458" s="453">
        <v>60</v>
      </c>
      <c r="Q458" s="453">
        <v>1944</v>
      </c>
      <c r="R458" s="454">
        <v>37.75</v>
      </c>
      <c r="S458" s="162">
        <v>124</v>
      </c>
      <c r="T458" s="93">
        <v>18</v>
      </c>
      <c r="U458" s="143">
        <f>F458*AA458/1000</f>
        <v>14.133599999999999</v>
      </c>
      <c r="V458" s="144" t="e">
        <f>IF((T458*#REF!/#REF!)&gt;#REF!,"too many rows!",T458*#REF!/#REF!)</f>
        <v>#REF!</v>
      </c>
      <c r="W458" s="82">
        <v>50</v>
      </c>
      <c r="X458" s="82">
        <v>50</v>
      </c>
      <c r="Y458" s="82">
        <v>4</v>
      </c>
      <c r="Z458" s="82">
        <v>1</v>
      </c>
      <c r="AA458" s="85">
        <f>(37.75*100)/W458*Y458/($Z458+$Y458)*$T458</f>
        <v>1087.2</v>
      </c>
      <c r="AB458" s="85">
        <f>(37.75*100)/X458*Z458/($Z458+$Y458)*$T458</f>
        <v>271.8</v>
      </c>
      <c r="AC458" s="85"/>
      <c r="AD458" s="85"/>
      <c r="AE458" s="115">
        <f>IF(G458=0,AA458*1.15,IF(OR(G458=50%,G458=100%),AA458*1.15/G458,"check MS"))</f>
        <v>1250.28</v>
      </c>
      <c r="AF458" s="85">
        <f>AB458*1.15</f>
        <v>312.57</v>
      </c>
      <c r="AG458" s="289" t="str">
        <f t="shared" si="206"/>
        <v>ok</v>
      </c>
      <c r="AH458" s="98">
        <v>42538</v>
      </c>
      <c r="AI458" s="246">
        <f>AH458+14</f>
        <v>42552</v>
      </c>
      <c r="AJ458" s="224">
        <v>42592</v>
      </c>
      <c r="AK458" s="163"/>
      <c r="AL458" s="224">
        <v>42593</v>
      </c>
      <c r="AM458" s="163">
        <v>1080</v>
      </c>
      <c r="AN458" s="282">
        <v>2</v>
      </c>
      <c r="AO458" s="163">
        <f t="shared" si="173"/>
        <v>1078</v>
      </c>
      <c r="AP458" s="224">
        <v>42623</v>
      </c>
      <c r="AQ458" s="224"/>
      <c r="AR458" s="224"/>
      <c r="AS458" s="224">
        <v>42706</v>
      </c>
      <c r="AT458" s="224">
        <v>42705</v>
      </c>
      <c r="AU458" s="224"/>
      <c r="AV458" s="224"/>
      <c r="AW458" s="145">
        <f>AS458+77</f>
        <v>42783</v>
      </c>
      <c r="AX458" s="145"/>
      <c r="AY458" s="102">
        <f t="shared" si="203"/>
        <v>245</v>
      </c>
    </row>
    <row r="459" spans="1:51" x14ac:dyDescent="0.25">
      <c r="A459" s="70">
        <v>11</v>
      </c>
      <c r="B459" s="70" t="s">
        <v>55</v>
      </c>
      <c r="C459" s="70" t="s">
        <v>857</v>
      </c>
      <c r="D459" s="49"/>
      <c r="E459" s="234">
        <v>0.6</v>
      </c>
      <c r="F459" s="50">
        <v>9</v>
      </c>
      <c r="G459" s="51"/>
      <c r="H459" s="52">
        <v>42799</v>
      </c>
      <c r="I459" s="156">
        <v>42502</v>
      </c>
      <c r="J459" s="157">
        <v>128472</v>
      </c>
      <c r="K459" s="358">
        <v>76698</v>
      </c>
      <c r="L459" s="158" t="s">
        <v>213</v>
      </c>
      <c r="M459" s="158">
        <v>71</v>
      </c>
      <c r="N459" s="158" t="s">
        <v>858</v>
      </c>
      <c r="O459" s="302">
        <v>100</v>
      </c>
      <c r="P459" s="419">
        <v>60</v>
      </c>
      <c r="Q459" s="419">
        <v>1944</v>
      </c>
      <c r="R459" s="420">
        <v>37.75</v>
      </c>
      <c r="S459" s="159">
        <v>125</v>
      </c>
      <c r="T459" s="107">
        <v>1</v>
      </c>
      <c r="U459" s="60">
        <f t="shared" ref="U459:U470" si="207">F459*AA459/1000</f>
        <v>0.54359999999999997</v>
      </c>
      <c r="V459" s="61" t="e">
        <f>IF((T459*#REF!/#REF!)&gt;#REF!,"too many rows!",T459*#REF!/#REF!)</f>
        <v>#REF!</v>
      </c>
      <c r="W459" s="47">
        <v>50</v>
      </c>
      <c r="X459" s="47">
        <v>50</v>
      </c>
      <c r="Y459" s="47">
        <v>4</v>
      </c>
      <c r="Z459" s="47">
        <v>1</v>
      </c>
      <c r="AA459" s="50">
        <f t="shared" ref="AA459:AA470" si="208">(37.75*100)/W459*Y459/($Z459+$Y459)*$T459</f>
        <v>60.4</v>
      </c>
      <c r="AB459" s="50">
        <f t="shared" ref="AB459:AB470" si="209">(37.75*100)/X459*Z459/($Z459+$Y459)*$T459</f>
        <v>15.1</v>
      </c>
      <c r="AC459" s="50">
        <f>AA459/M459*100</f>
        <v>85.070422535211264</v>
      </c>
      <c r="AD459" s="50">
        <f>AB459/O459*100</f>
        <v>15.1</v>
      </c>
      <c r="AE459" s="79">
        <f>IF(G459=0,AA459*1.15,IF(OR(G459=50%,G459=100%),AA459*1.15/G459,"check MS"))</f>
        <v>69.459999999999994</v>
      </c>
      <c r="AF459" s="50">
        <f t="shared" ref="AF459:AF470" si="210">AB459*1.15</f>
        <v>17.364999999999998</v>
      </c>
      <c r="AG459" s="80" t="str">
        <f t="shared" si="206"/>
        <v>Check!</v>
      </c>
      <c r="AH459" s="121">
        <v>42584</v>
      </c>
      <c r="AI459" s="231">
        <f t="shared" ref="AI459:AI470" si="211">AH459+14</f>
        <v>42598</v>
      </c>
      <c r="AJ459" s="231">
        <f t="shared" ref="AJ459:AJ470" si="212">AH459+35</f>
        <v>42619</v>
      </c>
      <c r="AK459" s="129">
        <v>15</v>
      </c>
      <c r="AL459" s="231">
        <v>42634</v>
      </c>
      <c r="AM459" s="129">
        <f>AA459</f>
        <v>60.4</v>
      </c>
      <c r="AN459" s="281">
        <v>0</v>
      </c>
      <c r="AO459" s="129">
        <f t="shared" si="173"/>
        <v>60.4</v>
      </c>
      <c r="AP459" s="231">
        <v>42649</v>
      </c>
      <c r="AQ459" s="455"/>
      <c r="AR459" s="455"/>
      <c r="AS459" s="231">
        <v>42733</v>
      </c>
      <c r="AT459" s="231">
        <v>42728</v>
      </c>
      <c r="AU459" s="455"/>
      <c r="AV459" s="455"/>
      <c r="AW459" s="67">
        <v>42816</v>
      </c>
      <c r="AX459" s="67"/>
      <c r="AY459" s="68">
        <f t="shared" si="203"/>
        <v>232</v>
      </c>
    </row>
    <row r="460" spans="1:51" x14ac:dyDescent="0.25">
      <c r="A460" s="70">
        <v>11</v>
      </c>
      <c r="B460" s="70" t="s">
        <v>55</v>
      </c>
      <c r="C460" s="70" t="s">
        <v>877</v>
      </c>
      <c r="D460" s="49"/>
      <c r="E460" s="234">
        <v>2.2000000000000002</v>
      </c>
      <c r="F460" s="50">
        <v>11</v>
      </c>
      <c r="G460" s="51"/>
      <c r="H460" s="52">
        <v>42799</v>
      </c>
      <c r="I460" s="156">
        <v>42502</v>
      </c>
      <c r="J460" s="157">
        <v>128590</v>
      </c>
      <c r="K460" s="358">
        <v>76698</v>
      </c>
      <c r="L460" s="158" t="s">
        <v>878</v>
      </c>
      <c r="M460" s="158">
        <v>100</v>
      </c>
      <c r="N460" s="158" t="s">
        <v>879</v>
      </c>
      <c r="O460" s="302">
        <v>100</v>
      </c>
      <c r="P460" s="419">
        <v>60</v>
      </c>
      <c r="Q460" s="419">
        <v>1944</v>
      </c>
      <c r="R460" s="420">
        <v>37.75</v>
      </c>
      <c r="S460" s="159">
        <v>125</v>
      </c>
      <c r="T460" s="107">
        <v>3</v>
      </c>
      <c r="U460" s="60">
        <f t="shared" si="207"/>
        <v>1.9931999999999999</v>
      </c>
      <c r="V460" s="61" t="e">
        <f>IF((T460*#REF!/#REF!)&gt;#REF!,"too many rows!",T460*#REF!/#REF!)</f>
        <v>#REF!</v>
      </c>
      <c r="W460" s="47">
        <v>50</v>
      </c>
      <c r="X460" s="47">
        <v>50</v>
      </c>
      <c r="Y460" s="47">
        <v>4</v>
      </c>
      <c r="Z460" s="47">
        <v>1</v>
      </c>
      <c r="AA460" s="50">
        <f t="shared" si="208"/>
        <v>181.2</v>
      </c>
      <c r="AB460" s="50">
        <f t="shared" si="209"/>
        <v>45.3</v>
      </c>
      <c r="AC460" s="50">
        <f t="shared" ref="AC460:AC470" si="213">AA460/M460*100</f>
        <v>181.2</v>
      </c>
      <c r="AD460" s="50">
        <f t="shared" ref="AD460:AD470" si="214">AB460/O460*100</f>
        <v>45.3</v>
      </c>
      <c r="AE460" s="79">
        <f>IF(G460=0,AA460*1.15,IF(OR(G460=50%,G460=100%),AA460*1.15/G460,"check MS"))</f>
        <v>208.37999999999997</v>
      </c>
      <c r="AF460" s="50">
        <f t="shared" si="210"/>
        <v>52.094999999999992</v>
      </c>
      <c r="AG460" s="80" t="str">
        <f t="shared" si="206"/>
        <v>Check!</v>
      </c>
      <c r="AH460" s="121">
        <v>42584</v>
      </c>
      <c r="AI460" s="231">
        <f t="shared" si="211"/>
        <v>42598</v>
      </c>
      <c r="AJ460" s="231">
        <f t="shared" si="212"/>
        <v>42619</v>
      </c>
      <c r="AK460" s="129">
        <v>45</v>
      </c>
      <c r="AL460" s="231">
        <v>42634</v>
      </c>
      <c r="AM460" s="129">
        <v>180</v>
      </c>
      <c r="AN460" s="281">
        <v>0</v>
      </c>
      <c r="AO460" s="129">
        <f t="shared" si="173"/>
        <v>180</v>
      </c>
      <c r="AP460" s="231">
        <f>AL460+20</f>
        <v>42654</v>
      </c>
      <c r="AQ460" s="455"/>
      <c r="AR460" s="455"/>
      <c r="AS460" s="231">
        <v>42733</v>
      </c>
      <c r="AT460" s="231">
        <v>42713</v>
      </c>
      <c r="AU460" s="455"/>
      <c r="AV460" s="455"/>
      <c r="AW460" s="67">
        <v>42816</v>
      </c>
      <c r="AX460" s="67"/>
      <c r="AY460" s="68">
        <f t="shared" si="203"/>
        <v>232</v>
      </c>
    </row>
    <row r="461" spans="1:51" x14ac:dyDescent="0.25">
      <c r="A461" s="70">
        <v>11</v>
      </c>
      <c r="B461" s="70" t="s">
        <v>55</v>
      </c>
      <c r="C461" s="70" t="s">
        <v>372</v>
      </c>
      <c r="D461" s="49"/>
      <c r="E461" s="234">
        <v>9.6999999999999993</v>
      </c>
      <c r="F461" s="50">
        <v>16</v>
      </c>
      <c r="G461" s="51"/>
      <c r="H461" s="52">
        <v>42799</v>
      </c>
      <c r="I461" s="156">
        <v>42502</v>
      </c>
      <c r="J461" s="157">
        <v>128454</v>
      </c>
      <c r="K461" s="358" t="s">
        <v>990</v>
      </c>
      <c r="L461" s="158" t="s">
        <v>373</v>
      </c>
      <c r="M461" s="112">
        <v>96</v>
      </c>
      <c r="N461" s="158" t="s">
        <v>374</v>
      </c>
      <c r="O461" s="302">
        <v>89</v>
      </c>
      <c r="P461" s="419">
        <v>60</v>
      </c>
      <c r="Q461" s="419">
        <v>1944</v>
      </c>
      <c r="R461" s="420">
        <v>37.75</v>
      </c>
      <c r="S461" s="159">
        <v>125</v>
      </c>
      <c r="T461" s="107">
        <v>9</v>
      </c>
      <c r="U461" s="60">
        <f t="shared" si="207"/>
        <v>8.6975999999999996</v>
      </c>
      <c r="V461" s="61" t="e">
        <f>IF((T461*#REF!/#REF!)&gt;#REF!,"too many rows!",T461*#REF!/#REF!)</f>
        <v>#REF!</v>
      </c>
      <c r="W461" s="47">
        <v>50</v>
      </c>
      <c r="X461" s="47">
        <v>50</v>
      </c>
      <c r="Y461" s="47">
        <v>4</v>
      </c>
      <c r="Z461" s="47">
        <v>1</v>
      </c>
      <c r="AA461" s="50">
        <f t="shared" si="208"/>
        <v>543.6</v>
      </c>
      <c r="AB461" s="50">
        <f t="shared" si="209"/>
        <v>135.9</v>
      </c>
      <c r="AC461" s="50">
        <f t="shared" si="213"/>
        <v>566.25</v>
      </c>
      <c r="AD461" s="50">
        <f t="shared" si="214"/>
        <v>152.69662921348313</v>
      </c>
      <c r="AE461" s="79">
        <f>IF(G461=0,AA461*1.15,IF(OR(G461=50%,G461=100%),AA461*1.15/G461,"check MS"))</f>
        <v>625.14</v>
      </c>
      <c r="AF461" s="50">
        <f t="shared" si="210"/>
        <v>156.285</v>
      </c>
      <c r="AG461" s="80" t="str">
        <f t="shared" si="206"/>
        <v>Check!</v>
      </c>
      <c r="AH461" s="121">
        <v>42584</v>
      </c>
      <c r="AI461" s="231">
        <f t="shared" si="211"/>
        <v>42598</v>
      </c>
      <c r="AJ461" s="231">
        <f t="shared" si="212"/>
        <v>42619</v>
      </c>
      <c r="AK461" s="129">
        <v>135</v>
      </c>
      <c r="AL461" s="231">
        <v>42634</v>
      </c>
      <c r="AM461" s="129">
        <v>540</v>
      </c>
      <c r="AN461" s="281">
        <v>0</v>
      </c>
      <c r="AO461" s="129">
        <f t="shared" si="173"/>
        <v>540</v>
      </c>
      <c r="AP461" s="231">
        <v>40461</v>
      </c>
      <c r="AQ461" s="455"/>
      <c r="AR461" s="455"/>
      <c r="AS461" s="231">
        <v>42733</v>
      </c>
      <c r="AT461" s="231">
        <v>42713</v>
      </c>
      <c r="AU461" s="455"/>
      <c r="AV461" s="455"/>
      <c r="AW461" s="67">
        <v>42816</v>
      </c>
      <c r="AX461" s="67"/>
      <c r="AY461" s="68">
        <f t="shared" si="203"/>
        <v>232</v>
      </c>
    </row>
    <row r="462" spans="1:51" x14ac:dyDescent="0.25">
      <c r="A462" s="70">
        <v>11</v>
      </c>
      <c r="B462" s="70" t="s">
        <v>55</v>
      </c>
      <c r="C462" s="70" t="s">
        <v>859</v>
      </c>
      <c r="D462" s="49"/>
      <c r="E462" s="234">
        <v>1.4</v>
      </c>
      <c r="F462" s="50">
        <v>11</v>
      </c>
      <c r="G462" s="51"/>
      <c r="H462" s="52">
        <v>42799</v>
      </c>
      <c r="I462" s="156">
        <v>42502</v>
      </c>
      <c r="J462" s="157">
        <v>128474</v>
      </c>
      <c r="K462" s="358">
        <v>77234</v>
      </c>
      <c r="L462" s="158" t="s">
        <v>860</v>
      </c>
      <c r="M462" s="158">
        <v>100</v>
      </c>
      <c r="N462" s="158" t="s">
        <v>861</v>
      </c>
      <c r="O462" s="302">
        <v>89</v>
      </c>
      <c r="P462" s="419">
        <v>60</v>
      </c>
      <c r="Q462" s="419">
        <v>1944</v>
      </c>
      <c r="R462" s="420">
        <v>37.75</v>
      </c>
      <c r="S462" s="159">
        <v>125</v>
      </c>
      <c r="T462" s="107">
        <v>2</v>
      </c>
      <c r="U462" s="60">
        <f t="shared" si="207"/>
        <v>1.3288</v>
      </c>
      <c r="V462" s="61" t="e">
        <f>IF((T462*#REF!/#REF!)&gt;#REF!,"too many rows!",T462*#REF!/#REF!)</f>
        <v>#REF!</v>
      </c>
      <c r="W462" s="47">
        <v>50</v>
      </c>
      <c r="X462" s="47">
        <v>50</v>
      </c>
      <c r="Y462" s="47">
        <v>4</v>
      </c>
      <c r="Z462" s="47">
        <v>1</v>
      </c>
      <c r="AA462" s="50">
        <f t="shared" si="208"/>
        <v>120.8</v>
      </c>
      <c r="AB462" s="50">
        <f t="shared" si="209"/>
        <v>30.2</v>
      </c>
      <c r="AC462" s="50">
        <f t="shared" si="213"/>
        <v>120.8</v>
      </c>
      <c r="AD462" s="50">
        <f t="shared" si="214"/>
        <v>33.932584269662918</v>
      </c>
      <c r="AE462" s="79">
        <f t="shared" ref="AE462:AE469" si="215">IF(G462=0,AA462*1.15,IF(OR(G462=50%,G462=100%),AA462*1.15/G462,"check MS"))</f>
        <v>138.91999999999999</v>
      </c>
      <c r="AF462" s="50">
        <f t="shared" si="210"/>
        <v>34.729999999999997</v>
      </c>
      <c r="AG462" s="80" t="str">
        <f t="shared" si="206"/>
        <v>Check!</v>
      </c>
      <c r="AH462" s="121">
        <v>42584</v>
      </c>
      <c r="AI462" s="231">
        <f t="shared" si="211"/>
        <v>42598</v>
      </c>
      <c r="AJ462" s="231">
        <f t="shared" si="212"/>
        <v>42619</v>
      </c>
      <c r="AK462" s="129">
        <v>30</v>
      </c>
      <c r="AL462" s="231">
        <v>42634</v>
      </c>
      <c r="AM462" s="129">
        <v>120</v>
      </c>
      <c r="AN462" s="281">
        <v>0</v>
      </c>
      <c r="AO462" s="129">
        <f t="shared" si="173"/>
        <v>120</v>
      </c>
      <c r="AP462" s="231">
        <v>40461</v>
      </c>
      <c r="AQ462" s="455"/>
      <c r="AR462" s="455"/>
      <c r="AS462" s="231">
        <v>42733</v>
      </c>
      <c r="AT462" s="231">
        <v>42713</v>
      </c>
      <c r="AU462" s="455"/>
      <c r="AV462" s="455"/>
      <c r="AW462" s="67">
        <v>42808</v>
      </c>
      <c r="AX462" s="67"/>
      <c r="AY462" s="68">
        <f t="shared" si="203"/>
        <v>224</v>
      </c>
    </row>
    <row r="463" spans="1:51" x14ac:dyDescent="0.25">
      <c r="A463" s="70">
        <v>11</v>
      </c>
      <c r="B463" s="70" t="s">
        <v>55</v>
      </c>
      <c r="C463" s="70" t="s">
        <v>862</v>
      </c>
      <c r="D463" s="49"/>
      <c r="E463" s="234">
        <v>2.2000000000000002</v>
      </c>
      <c r="F463" s="50">
        <v>11</v>
      </c>
      <c r="G463" s="51"/>
      <c r="H463" s="52">
        <v>42799</v>
      </c>
      <c r="I463" s="156">
        <v>42502</v>
      </c>
      <c r="J463" s="157">
        <v>128475</v>
      </c>
      <c r="K463" s="358">
        <v>77234</v>
      </c>
      <c r="L463" s="158" t="s">
        <v>860</v>
      </c>
      <c r="M463" s="158">
        <v>100</v>
      </c>
      <c r="N463" s="158" t="s">
        <v>661</v>
      </c>
      <c r="O463" s="302">
        <v>89</v>
      </c>
      <c r="P463" s="419">
        <v>60</v>
      </c>
      <c r="Q463" s="419">
        <v>1944</v>
      </c>
      <c r="R463" s="420">
        <v>37.75</v>
      </c>
      <c r="S463" s="159">
        <v>125</v>
      </c>
      <c r="T463" s="107">
        <v>3</v>
      </c>
      <c r="U463" s="60">
        <f t="shared" si="207"/>
        <v>1.9931999999999999</v>
      </c>
      <c r="V463" s="61" t="e">
        <f>IF((T463*#REF!/#REF!)&gt;#REF!,"too many rows!",T463*#REF!/#REF!)</f>
        <v>#REF!</v>
      </c>
      <c r="W463" s="47">
        <v>50</v>
      </c>
      <c r="X463" s="47">
        <v>50</v>
      </c>
      <c r="Y463" s="47">
        <v>4</v>
      </c>
      <c r="Z463" s="47">
        <v>1</v>
      </c>
      <c r="AA463" s="50">
        <f t="shared" si="208"/>
        <v>181.2</v>
      </c>
      <c r="AB463" s="50">
        <f t="shared" si="209"/>
        <v>45.3</v>
      </c>
      <c r="AC463" s="50">
        <f t="shared" si="213"/>
        <v>181.2</v>
      </c>
      <c r="AD463" s="50">
        <f t="shared" si="214"/>
        <v>50.898876404494374</v>
      </c>
      <c r="AE463" s="79">
        <f t="shared" si="215"/>
        <v>208.37999999999997</v>
      </c>
      <c r="AF463" s="50">
        <f t="shared" si="210"/>
        <v>52.094999999999992</v>
      </c>
      <c r="AG463" s="80" t="str">
        <f t="shared" si="206"/>
        <v>Check!</v>
      </c>
      <c r="AH463" s="121">
        <v>42584</v>
      </c>
      <c r="AI463" s="231">
        <f t="shared" si="211"/>
        <v>42598</v>
      </c>
      <c r="AJ463" s="231">
        <f t="shared" si="212"/>
        <v>42619</v>
      </c>
      <c r="AK463" s="129">
        <v>45</v>
      </c>
      <c r="AL463" s="231">
        <v>42634</v>
      </c>
      <c r="AM463" s="129">
        <v>180</v>
      </c>
      <c r="AN463" s="281">
        <v>0</v>
      </c>
      <c r="AO463" s="129">
        <f t="shared" si="173"/>
        <v>180</v>
      </c>
      <c r="AP463" s="231">
        <v>42649</v>
      </c>
      <c r="AQ463" s="455"/>
      <c r="AR463" s="455"/>
      <c r="AS463" s="231">
        <v>42371</v>
      </c>
      <c r="AT463" s="231">
        <v>42720</v>
      </c>
      <c r="AU463" s="455"/>
      <c r="AV463" s="455"/>
      <c r="AW463" s="67">
        <v>42804</v>
      </c>
      <c r="AX463" s="67"/>
      <c r="AY463" s="68">
        <f t="shared" si="203"/>
        <v>220</v>
      </c>
    </row>
    <row r="464" spans="1:51" x14ac:dyDescent="0.25">
      <c r="A464" s="70">
        <v>11</v>
      </c>
      <c r="B464" s="70" t="s">
        <v>55</v>
      </c>
      <c r="C464" s="70" t="s">
        <v>863</v>
      </c>
      <c r="D464" s="49"/>
      <c r="E464" s="234">
        <v>2.4</v>
      </c>
      <c r="F464" s="50">
        <v>12</v>
      </c>
      <c r="G464" s="51"/>
      <c r="H464" s="52">
        <v>42799</v>
      </c>
      <c r="I464" s="156">
        <v>42502</v>
      </c>
      <c r="J464" s="157">
        <v>128463</v>
      </c>
      <c r="K464" s="358">
        <v>76536</v>
      </c>
      <c r="L464" s="158" t="s">
        <v>869</v>
      </c>
      <c r="M464" s="158">
        <v>100</v>
      </c>
      <c r="N464" s="158" t="s">
        <v>871</v>
      </c>
      <c r="O464" s="302">
        <v>89</v>
      </c>
      <c r="P464" s="419">
        <v>60</v>
      </c>
      <c r="Q464" s="419">
        <v>1944</v>
      </c>
      <c r="R464" s="420">
        <v>37.75</v>
      </c>
      <c r="S464" s="159">
        <v>125</v>
      </c>
      <c r="T464" s="107">
        <v>3</v>
      </c>
      <c r="U464" s="60">
        <f t="shared" si="207"/>
        <v>2.1743999999999994</v>
      </c>
      <c r="V464" s="61" t="e">
        <f>IF((T464*#REF!/#REF!)&gt;#REF!,"too many rows!",T464*#REF!/#REF!)</f>
        <v>#REF!</v>
      </c>
      <c r="W464" s="47">
        <v>50</v>
      </c>
      <c r="X464" s="47">
        <v>50</v>
      </c>
      <c r="Y464" s="47">
        <v>4</v>
      </c>
      <c r="Z464" s="47">
        <v>1</v>
      </c>
      <c r="AA464" s="50">
        <f t="shared" si="208"/>
        <v>181.2</v>
      </c>
      <c r="AB464" s="50">
        <f t="shared" si="209"/>
        <v>45.3</v>
      </c>
      <c r="AC464" s="50">
        <f t="shared" si="213"/>
        <v>181.2</v>
      </c>
      <c r="AD464" s="50">
        <f t="shared" si="214"/>
        <v>50.898876404494374</v>
      </c>
      <c r="AE464" s="79">
        <f t="shared" si="215"/>
        <v>208.37999999999997</v>
      </c>
      <c r="AF464" s="50">
        <f t="shared" si="210"/>
        <v>52.094999999999992</v>
      </c>
      <c r="AG464" s="80" t="str">
        <f t="shared" si="206"/>
        <v>Check!</v>
      </c>
      <c r="AH464" s="121">
        <v>42584</v>
      </c>
      <c r="AI464" s="231">
        <f t="shared" si="211"/>
        <v>42598</v>
      </c>
      <c r="AJ464" s="231">
        <f t="shared" si="212"/>
        <v>42619</v>
      </c>
      <c r="AK464" s="129">
        <v>45</v>
      </c>
      <c r="AL464" s="231">
        <v>42634</v>
      </c>
      <c r="AM464" s="129">
        <v>180</v>
      </c>
      <c r="AN464" s="281">
        <v>0</v>
      </c>
      <c r="AO464" s="129">
        <f t="shared" si="173"/>
        <v>180</v>
      </c>
      <c r="AP464" s="231">
        <v>40461</v>
      </c>
      <c r="AQ464" s="455"/>
      <c r="AR464" s="455"/>
      <c r="AS464" s="231">
        <v>42733</v>
      </c>
      <c r="AT464" s="231">
        <v>42711</v>
      </c>
      <c r="AU464" s="455"/>
      <c r="AV464" s="455"/>
      <c r="AW464" s="67">
        <v>42816</v>
      </c>
      <c r="AX464" s="67"/>
      <c r="AY464" s="68">
        <f t="shared" si="203"/>
        <v>232</v>
      </c>
    </row>
    <row r="465" spans="1:51" x14ac:dyDescent="0.25">
      <c r="A465" s="70">
        <v>11</v>
      </c>
      <c r="B465" s="70" t="s">
        <v>55</v>
      </c>
      <c r="C465" s="70" t="s">
        <v>864</v>
      </c>
      <c r="D465" s="49"/>
      <c r="E465" s="234">
        <v>2</v>
      </c>
      <c r="F465" s="50">
        <v>15</v>
      </c>
      <c r="G465" s="51"/>
      <c r="H465" s="52">
        <v>42799</v>
      </c>
      <c r="I465" s="156">
        <v>42502</v>
      </c>
      <c r="J465" s="157">
        <v>128464</v>
      </c>
      <c r="K465" s="358">
        <v>76536</v>
      </c>
      <c r="L465" s="158" t="s">
        <v>870</v>
      </c>
      <c r="M465" s="158">
        <v>80</v>
      </c>
      <c r="N465" s="158" t="s">
        <v>578</v>
      </c>
      <c r="O465" s="302">
        <v>89</v>
      </c>
      <c r="P465" s="419">
        <v>60</v>
      </c>
      <c r="Q465" s="419">
        <v>1944</v>
      </c>
      <c r="R465" s="420">
        <v>37.75</v>
      </c>
      <c r="S465" s="159">
        <v>125</v>
      </c>
      <c r="T465" s="107">
        <v>2</v>
      </c>
      <c r="U465" s="60">
        <f t="shared" si="207"/>
        <v>1.8120000000000001</v>
      </c>
      <c r="V465" s="61" t="e">
        <f>IF((T465*#REF!/#REF!)&gt;#REF!,"too many rows!",T465*#REF!/#REF!)</f>
        <v>#REF!</v>
      </c>
      <c r="W465" s="47">
        <v>50</v>
      </c>
      <c r="X465" s="47">
        <v>50</v>
      </c>
      <c r="Y465" s="47">
        <v>4</v>
      </c>
      <c r="Z465" s="47">
        <v>1</v>
      </c>
      <c r="AA465" s="50">
        <f t="shared" si="208"/>
        <v>120.8</v>
      </c>
      <c r="AB465" s="50">
        <f t="shared" si="209"/>
        <v>30.2</v>
      </c>
      <c r="AC465" s="50">
        <f t="shared" si="213"/>
        <v>151</v>
      </c>
      <c r="AD465" s="50">
        <f t="shared" si="214"/>
        <v>33.932584269662918</v>
      </c>
      <c r="AE465" s="79">
        <f t="shared" si="215"/>
        <v>138.91999999999999</v>
      </c>
      <c r="AF465" s="50">
        <f t="shared" si="210"/>
        <v>34.729999999999997</v>
      </c>
      <c r="AG465" s="80" t="str">
        <f t="shared" si="206"/>
        <v>Check!</v>
      </c>
      <c r="AH465" s="121">
        <v>42584</v>
      </c>
      <c r="AI465" s="231">
        <f t="shared" si="211"/>
        <v>42598</v>
      </c>
      <c r="AJ465" s="231">
        <f t="shared" si="212"/>
        <v>42619</v>
      </c>
      <c r="AK465" s="129">
        <v>30</v>
      </c>
      <c r="AL465" s="231">
        <v>42634</v>
      </c>
      <c r="AM465" s="129">
        <v>120</v>
      </c>
      <c r="AN465" s="281">
        <v>0</v>
      </c>
      <c r="AO465" s="129">
        <f t="shared" si="173"/>
        <v>120</v>
      </c>
      <c r="AP465" s="231">
        <v>40461</v>
      </c>
      <c r="AQ465" s="455"/>
      <c r="AR465" s="455"/>
      <c r="AS465" s="231">
        <v>42371</v>
      </c>
      <c r="AT465" s="231">
        <v>42717</v>
      </c>
      <c r="AU465" s="455"/>
      <c r="AV465" s="455"/>
      <c r="AW465" s="67">
        <v>42816</v>
      </c>
      <c r="AX465" s="67"/>
      <c r="AY465" s="68">
        <f t="shared" si="203"/>
        <v>232</v>
      </c>
    </row>
    <row r="466" spans="1:51" x14ac:dyDescent="0.25">
      <c r="A466" s="70">
        <v>11</v>
      </c>
      <c r="B466" s="70" t="s">
        <v>55</v>
      </c>
      <c r="C466" s="70" t="s">
        <v>865</v>
      </c>
      <c r="D466" s="49"/>
      <c r="E466" s="234">
        <v>0.7</v>
      </c>
      <c r="F466" s="50">
        <v>10</v>
      </c>
      <c r="G466" s="51"/>
      <c r="H466" s="52">
        <v>42799</v>
      </c>
      <c r="I466" s="156">
        <v>42502</v>
      </c>
      <c r="J466" s="157">
        <v>128477</v>
      </c>
      <c r="K466" s="358">
        <v>76698</v>
      </c>
      <c r="L466" s="158" t="s">
        <v>261</v>
      </c>
      <c r="M466" s="158">
        <v>84</v>
      </c>
      <c r="N466" s="158" t="s">
        <v>650</v>
      </c>
      <c r="O466" s="302">
        <v>100</v>
      </c>
      <c r="P466" s="419">
        <v>60</v>
      </c>
      <c r="Q466" s="419">
        <v>1944</v>
      </c>
      <c r="R466" s="420">
        <v>37.75</v>
      </c>
      <c r="S466" s="159">
        <v>125</v>
      </c>
      <c r="T466" s="107">
        <v>1</v>
      </c>
      <c r="U466" s="60">
        <f t="shared" si="207"/>
        <v>0.60399999999999998</v>
      </c>
      <c r="V466" s="61" t="e">
        <f>IF((T466*#REF!/#REF!)&gt;#REF!,"too many rows!",T466*#REF!/#REF!)</f>
        <v>#REF!</v>
      </c>
      <c r="W466" s="47">
        <v>50</v>
      </c>
      <c r="X466" s="47">
        <v>50</v>
      </c>
      <c r="Y466" s="47">
        <v>4</v>
      </c>
      <c r="Z466" s="47">
        <v>1</v>
      </c>
      <c r="AA466" s="50">
        <f t="shared" si="208"/>
        <v>60.4</v>
      </c>
      <c r="AB466" s="50">
        <f t="shared" si="209"/>
        <v>15.1</v>
      </c>
      <c r="AC466" s="50">
        <f t="shared" si="213"/>
        <v>71.904761904761898</v>
      </c>
      <c r="AD466" s="50">
        <f t="shared" si="214"/>
        <v>15.1</v>
      </c>
      <c r="AE466" s="79">
        <f t="shared" si="215"/>
        <v>69.459999999999994</v>
      </c>
      <c r="AF466" s="50">
        <f t="shared" si="210"/>
        <v>17.364999999999998</v>
      </c>
      <c r="AG466" s="80" t="str">
        <f t="shared" si="206"/>
        <v>Check!</v>
      </c>
      <c r="AH466" s="121">
        <v>42584</v>
      </c>
      <c r="AI466" s="231">
        <f t="shared" si="211"/>
        <v>42598</v>
      </c>
      <c r="AJ466" s="231">
        <f t="shared" si="212"/>
        <v>42619</v>
      </c>
      <c r="AK466" s="129">
        <v>15</v>
      </c>
      <c r="AL466" s="231">
        <v>42634</v>
      </c>
      <c r="AM466" s="129">
        <f>AA466</f>
        <v>60.4</v>
      </c>
      <c r="AN466" s="281">
        <v>0</v>
      </c>
      <c r="AO466" s="129">
        <f t="shared" si="173"/>
        <v>60.4</v>
      </c>
      <c r="AP466" s="231">
        <v>42649</v>
      </c>
      <c r="AQ466" s="455"/>
      <c r="AR466" s="455"/>
      <c r="AS466" s="231">
        <v>42733</v>
      </c>
      <c r="AT466" s="231">
        <v>42711</v>
      </c>
      <c r="AU466" s="455"/>
      <c r="AV466" s="455"/>
      <c r="AW466" s="67">
        <v>42816</v>
      </c>
      <c r="AX466" s="67"/>
      <c r="AY466" s="68">
        <f t="shared" si="203"/>
        <v>232</v>
      </c>
    </row>
    <row r="467" spans="1:51" x14ac:dyDescent="0.25">
      <c r="A467" s="70">
        <v>11</v>
      </c>
      <c r="B467" s="70" t="s">
        <v>55</v>
      </c>
      <c r="C467" s="70" t="s">
        <v>867</v>
      </c>
      <c r="D467" s="49"/>
      <c r="E467" s="234">
        <v>1.4</v>
      </c>
      <c r="F467" s="50">
        <v>10</v>
      </c>
      <c r="G467" s="51"/>
      <c r="H467" s="52">
        <v>42799</v>
      </c>
      <c r="I467" s="156">
        <v>42502</v>
      </c>
      <c r="J467" s="157">
        <v>128479</v>
      </c>
      <c r="K467" s="358">
        <v>76698</v>
      </c>
      <c r="L467" s="158" t="s">
        <v>288</v>
      </c>
      <c r="M467" s="158">
        <v>33</v>
      </c>
      <c r="N467" s="158" t="s">
        <v>872</v>
      </c>
      <c r="O467" s="302">
        <v>100</v>
      </c>
      <c r="P467" s="419">
        <v>60</v>
      </c>
      <c r="Q467" s="419">
        <v>1944</v>
      </c>
      <c r="R467" s="420">
        <v>37.75</v>
      </c>
      <c r="S467" s="159">
        <v>125</v>
      </c>
      <c r="T467" s="107">
        <v>2</v>
      </c>
      <c r="U467" s="60">
        <f t="shared" si="207"/>
        <v>1.208</v>
      </c>
      <c r="V467" s="61" t="e">
        <f>IF((T467*#REF!/#REF!)&gt;#REF!,"too many rows!",T467*#REF!/#REF!)</f>
        <v>#REF!</v>
      </c>
      <c r="W467" s="47">
        <v>50</v>
      </c>
      <c r="X467" s="47">
        <v>50</v>
      </c>
      <c r="Y467" s="47">
        <v>4</v>
      </c>
      <c r="Z467" s="47">
        <v>1</v>
      </c>
      <c r="AA467" s="50">
        <f t="shared" si="208"/>
        <v>120.8</v>
      </c>
      <c r="AB467" s="50">
        <f t="shared" si="209"/>
        <v>30.2</v>
      </c>
      <c r="AC467" s="50">
        <f t="shared" si="213"/>
        <v>366.06060606060606</v>
      </c>
      <c r="AD467" s="50">
        <f t="shared" si="214"/>
        <v>30.2</v>
      </c>
      <c r="AE467" s="79">
        <f t="shared" si="215"/>
        <v>138.91999999999999</v>
      </c>
      <c r="AF467" s="50">
        <f t="shared" si="210"/>
        <v>34.729999999999997</v>
      </c>
      <c r="AG467" s="80" t="str">
        <f t="shared" si="206"/>
        <v>Check!</v>
      </c>
      <c r="AH467" s="121">
        <v>42584</v>
      </c>
      <c r="AI467" s="231">
        <f t="shared" si="211"/>
        <v>42598</v>
      </c>
      <c r="AJ467" s="231">
        <f t="shared" si="212"/>
        <v>42619</v>
      </c>
      <c r="AK467" s="129">
        <v>45</v>
      </c>
      <c r="AL467" s="231">
        <v>42634</v>
      </c>
      <c r="AM467" s="129">
        <v>120</v>
      </c>
      <c r="AN467" s="281">
        <v>0</v>
      </c>
      <c r="AO467" s="129">
        <f t="shared" si="173"/>
        <v>120</v>
      </c>
      <c r="AP467" s="231">
        <v>40461</v>
      </c>
      <c r="AQ467" s="455"/>
      <c r="AR467" s="455"/>
      <c r="AS467" s="231">
        <v>42371</v>
      </c>
      <c r="AT467" s="231">
        <v>42711</v>
      </c>
      <c r="AU467" s="455"/>
      <c r="AV467" s="455"/>
      <c r="AW467" s="67">
        <v>42816</v>
      </c>
      <c r="AX467" s="67"/>
      <c r="AY467" s="68">
        <f t="shared" si="203"/>
        <v>232</v>
      </c>
    </row>
    <row r="468" spans="1:51" x14ac:dyDescent="0.25">
      <c r="A468" s="70">
        <v>11</v>
      </c>
      <c r="B468" s="70" t="s">
        <v>55</v>
      </c>
      <c r="C468" s="70" t="s">
        <v>137</v>
      </c>
      <c r="D468" s="49"/>
      <c r="E468" s="234">
        <v>5.7</v>
      </c>
      <c r="F468" s="50">
        <v>8</v>
      </c>
      <c r="G468" s="51"/>
      <c r="H468" s="52">
        <v>42799</v>
      </c>
      <c r="I468" s="156">
        <v>42502</v>
      </c>
      <c r="J468" s="157">
        <v>128465</v>
      </c>
      <c r="K468" s="358">
        <v>76536</v>
      </c>
      <c r="L468" s="158" t="s">
        <v>138</v>
      </c>
      <c r="M468" s="158">
        <v>67</v>
      </c>
      <c r="N468" s="158" t="s">
        <v>139</v>
      </c>
      <c r="O468" s="302">
        <v>45</v>
      </c>
      <c r="P468" s="419">
        <v>60</v>
      </c>
      <c r="Q468" s="419">
        <v>1944</v>
      </c>
      <c r="R468" s="420">
        <v>37.75</v>
      </c>
      <c r="S468" s="159">
        <v>125</v>
      </c>
      <c r="T468" s="107">
        <v>11</v>
      </c>
      <c r="U468" s="60">
        <f t="shared" si="207"/>
        <v>5.3151999999999999</v>
      </c>
      <c r="V468" s="61" t="e">
        <f>IF((T468*#REF!/#REF!)&gt;#REF!,"too many rows!",T468*#REF!/#REF!)</f>
        <v>#REF!</v>
      </c>
      <c r="W468" s="47">
        <v>50</v>
      </c>
      <c r="X468" s="47">
        <v>50</v>
      </c>
      <c r="Y468" s="47">
        <v>4</v>
      </c>
      <c r="Z468" s="47">
        <v>1</v>
      </c>
      <c r="AA468" s="50">
        <f t="shared" si="208"/>
        <v>664.4</v>
      </c>
      <c r="AB468" s="50">
        <f t="shared" si="209"/>
        <v>166.1</v>
      </c>
      <c r="AC468" s="50">
        <f t="shared" si="213"/>
        <v>991.64179104477603</v>
      </c>
      <c r="AD468" s="50">
        <f t="shared" si="214"/>
        <v>369.11111111111109</v>
      </c>
      <c r="AE468" s="79">
        <f t="shared" si="215"/>
        <v>764.06</v>
      </c>
      <c r="AF468" s="50">
        <f t="shared" si="210"/>
        <v>191.01499999999999</v>
      </c>
      <c r="AG468" s="80" t="str">
        <f t="shared" si="206"/>
        <v>Check!</v>
      </c>
      <c r="AH468" s="121">
        <v>42584</v>
      </c>
      <c r="AI468" s="231">
        <f t="shared" si="211"/>
        <v>42598</v>
      </c>
      <c r="AJ468" s="231">
        <f t="shared" si="212"/>
        <v>42619</v>
      </c>
      <c r="AK468" s="129">
        <v>165</v>
      </c>
      <c r="AL468" s="231">
        <v>42634</v>
      </c>
      <c r="AM468" s="129">
        <v>660</v>
      </c>
      <c r="AN468" s="281">
        <v>0</v>
      </c>
      <c r="AO468" s="129">
        <f t="shared" si="173"/>
        <v>660</v>
      </c>
      <c r="AP468" s="231">
        <v>42655</v>
      </c>
      <c r="AQ468" s="455"/>
      <c r="AR468" s="455"/>
      <c r="AS468" s="231">
        <v>42733</v>
      </c>
      <c r="AT468" s="231">
        <f>AP468+56</f>
        <v>42711</v>
      </c>
      <c r="AU468" s="455"/>
      <c r="AV468" s="455"/>
      <c r="AW468" s="67">
        <v>42808</v>
      </c>
      <c r="AX468" s="67"/>
      <c r="AY468" s="68">
        <f t="shared" si="203"/>
        <v>224</v>
      </c>
    </row>
    <row r="469" spans="1:51" x14ac:dyDescent="0.25">
      <c r="A469" s="70">
        <v>11</v>
      </c>
      <c r="B469" s="70" t="s">
        <v>55</v>
      </c>
      <c r="C469" s="70" t="s">
        <v>108</v>
      </c>
      <c r="D469" s="49">
        <v>-2</v>
      </c>
      <c r="E469" s="234">
        <v>8.5</v>
      </c>
      <c r="F469" s="50">
        <v>11</v>
      </c>
      <c r="G469" s="51"/>
      <c r="H469" s="52">
        <v>42799</v>
      </c>
      <c r="I469" s="156">
        <v>42502</v>
      </c>
      <c r="J469" s="157">
        <v>128466</v>
      </c>
      <c r="K469" s="358">
        <v>76536</v>
      </c>
      <c r="L469" s="158" t="s">
        <v>109</v>
      </c>
      <c r="M469" s="158">
        <v>88</v>
      </c>
      <c r="N469" s="158" t="s">
        <v>107</v>
      </c>
      <c r="O469" s="302">
        <v>77</v>
      </c>
      <c r="P469" s="419">
        <v>60</v>
      </c>
      <c r="Q469" s="419">
        <v>1944</v>
      </c>
      <c r="R469" s="420">
        <v>37.75</v>
      </c>
      <c r="S469" s="159">
        <v>125</v>
      </c>
      <c r="T469" s="107">
        <v>12</v>
      </c>
      <c r="U469" s="60">
        <f t="shared" si="207"/>
        <v>7.9727999999999994</v>
      </c>
      <c r="V469" s="61" t="e">
        <f>IF((T469*#REF!/#REF!)&gt;#REF!,"too many rows!",T469*#REF!/#REF!)</f>
        <v>#REF!</v>
      </c>
      <c r="W469" s="47">
        <v>50</v>
      </c>
      <c r="X469" s="47">
        <v>50</v>
      </c>
      <c r="Y469" s="47">
        <v>4</v>
      </c>
      <c r="Z469" s="47">
        <v>1</v>
      </c>
      <c r="AA469" s="50">
        <f t="shared" si="208"/>
        <v>724.8</v>
      </c>
      <c r="AB469" s="50">
        <f t="shared" si="209"/>
        <v>181.2</v>
      </c>
      <c r="AC469" s="50">
        <f t="shared" si="213"/>
        <v>823.63636363636363</v>
      </c>
      <c r="AD469" s="50">
        <f t="shared" si="214"/>
        <v>235.3246753246753</v>
      </c>
      <c r="AE469" s="79">
        <f t="shared" si="215"/>
        <v>833.51999999999987</v>
      </c>
      <c r="AF469" s="50">
        <f t="shared" si="210"/>
        <v>208.37999999999997</v>
      </c>
      <c r="AG469" s="80" t="str">
        <f t="shared" si="206"/>
        <v>Check!</v>
      </c>
      <c r="AH469" s="121">
        <v>42584</v>
      </c>
      <c r="AI469" s="231">
        <f t="shared" si="211"/>
        <v>42598</v>
      </c>
      <c r="AJ469" s="231">
        <f t="shared" si="212"/>
        <v>42619</v>
      </c>
      <c r="AK469" s="129">
        <v>180</v>
      </c>
      <c r="AL469" s="231">
        <v>42634</v>
      </c>
      <c r="AM469" s="129">
        <v>720</v>
      </c>
      <c r="AN469" s="281">
        <v>0</v>
      </c>
      <c r="AO469" s="129">
        <f t="shared" si="173"/>
        <v>720</v>
      </c>
      <c r="AP469" s="231">
        <v>42655</v>
      </c>
      <c r="AQ469" s="455"/>
      <c r="AR469" s="455"/>
      <c r="AS469" s="231">
        <v>42733</v>
      </c>
      <c r="AT469" s="231">
        <f>AP469+56</f>
        <v>42711</v>
      </c>
      <c r="AU469" s="455"/>
      <c r="AV469" s="455"/>
      <c r="AW469" s="67">
        <v>42822</v>
      </c>
      <c r="AX469" s="67"/>
      <c r="AY469" s="68">
        <f t="shared" si="203"/>
        <v>238</v>
      </c>
    </row>
    <row r="470" spans="1:51" x14ac:dyDescent="0.25">
      <c r="A470" s="70">
        <v>11</v>
      </c>
      <c r="B470" s="70" t="s">
        <v>55</v>
      </c>
      <c r="C470" s="70" t="s">
        <v>641</v>
      </c>
      <c r="D470" s="49"/>
      <c r="E470" s="234">
        <v>6</v>
      </c>
      <c r="F470" s="50">
        <v>8</v>
      </c>
      <c r="G470" s="51"/>
      <c r="H470" s="52">
        <v>42799</v>
      </c>
      <c r="I470" s="156">
        <v>42502</v>
      </c>
      <c r="J470" s="157">
        <v>128471</v>
      </c>
      <c r="K470" s="358">
        <v>76536</v>
      </c>
      <c r="L470" s="158" t="s">
        <v>288</v>
      </c>
      <c r="M470" s="158">
        <v>33</v>
      </c>
      <c r="N470" s="158" t="s">
        <v>376</v>
      </c>
      <c r="O470" s="302">
        <v>77</v>
      </c>
      <c r="P470" s="419">
        <v>60</v>
      </c>
      <c r="Q470" s="419">
        <v>1944</v>
      </c>
      <c r="R470" s="420">
        <v>37.75</v>
      </c>
      <c r="S470" s="159">
        <v>125</v>
      </c>
      <c r="T470" s="107">
        <v>11</v>
      </c>
      <c r="U470" s="60">
        <f t="shared" si="207"/>
        <v>5.3151999999999999</v>
      </c>
      <c r="V470" s="61" t="e">
        <f>IF((T470*#REF!/#REF!)&gt;#REF!,"too many rows!",T470*#REF!/#REF!)</f>
        <v>#REF!</v>
      </c>
      <c r="W470" s="47">
        <v>50</v>
      </c>
      <c r="X470" s="47">
        <v>50</v>
      </c>
      <c r="Y470" s="47">
        <v>4</v>
      </c>
      <c r="Z470" s="47">
        <v>1</v>
      </c>
      <c r="AA470" s="50">
        <f t="shared" si="208"/>
        <v>664.4</v>
      </c>
      <c r="AB470" s="50">
        <f t="shared" si="209"/>
        <v>166.1</v>
      </c>
      <c r="AC470" s="50">
        <f t="shared" si="213"/>
        <v>2013.3333333333333</v>
      </c>
      <c r="AD470" s="50">
        <f t="shared" si="214"/>
        <v>215.71428571428569</v>
      </c>
      <c r="AE470" s="79">
        <f t="shared" ref="AE470:AE475" si="216">IF(G470=0,AA470*1.15,IF(OR(G470=50%,G470=100%),AA470*1.15/G470,"check MS"))</f>
        <v>764.06</v>
      </c>
      <c r="AF470" s="50">
        <f t="shared" si="210"/>
        <v>191.01499999999999</v>
      </c>
      <c r="AG470" s="80" t="str">
        <f t="shared" si="206"/>
        <v>Check!</v>
      </c>
      <c r="AH470" s="121">
        <v>42584</v>
      </c>
      <c r="AI470" s="231">
        <f t="shared" si="211"/>
        <v>42598</v>
      </c>
      <c r="AJ470" s="231">
        <f t="shared" si="212"/>
        <v>42619</v>
      </c>
      <c r="AK470" s="129">
        <v>165</v>
      </c>
      <c r="AL470" s="231">
        <v>42634</v>
      </c>
      <c r="AM470" s="129">
        <v>660</v>
      </c>
      <c r="AN470" s="281">
        <v>0</v>
      </c>
      <c r="AO470" s="129">
        <f t="shared" si="173"/>
        <v>660</v>
      </c>
      <c r="AP470" s="231">
        <v>40461</v>
      </c>
      <c r="AQ470" s="455"/>
      <c r="AR470" s="455"/>
      <c r="AS470" s="231">
        <v>42733</v>
      </c>
      <c r="AT470" s="231">
        <f>AP470+56</f>
        <v>40517</v>
      </c>
      <c r="AU470" s="455"/>
      <c r="AV470" s="455"/>
      <c r="AW470" s="67">
        <v>42816</v>
      </c>
      <c r="AX470" s="67"/>
      <c r="AY470" s="68">
        <f t="shared" si="203"/>
        <v>232</v>
      </c>
    </row>
    <row r="471" spans="1:51" s="260" customFormat="1" x14ac:dyDescent="0.25">
      <c r="A471" s="148">
        <v>11</v>
      </c>
      <c r="B471" s="148" t="s">
        <v>772</v>
      </c>
      <c r="C471" s="127" t="s">
        <v>773</v>
      </c>
      <c r="D471" s="148"/>
      <c r="E471" s="251">
        <v>3</v>
      </c>
      <c r="F471" s="127">
        <v>10</v>
      </c>
      <c r="G471" s="86"/>
      <c r="H471" s="250">
        <v>42705</v>
      </c>
      <c r="I471" s="149">
        <v>42317</v>
      </c>
      <c r="J471" s="138">
        <v>125199</v>
      </c>
      <c r="K471" s="364">
        <v>73776</v>
      </c>
      <c r="L471" s="134" t="s">
        <v>778</v>
      </c>
      <c r="M471" s="134"/>
      <c r="N471" s="134" t="s">
        <v>783</v>
      </c>
      <c r="O471" s="297"/>
      <c r="P471" s="453">
        <v>40</v>
      </c>
      <c r="Q471" s="453">
        <v>1296</v>
      </c>
      <c r="R471" s="454">
        <v>37.75</v>
      </c>
      <c r="S471" s="162">
        <v>126</v>
      </c>
      <c r="T471" s="93">
        <v>4</v>
      </c>
      <c r="U471" s="143">
        <f>F471*AA471/1000</f>
        <v>2.4159999999999999</v>
      </c>
      <c r="V471" s="144" t="e">
        <f>IF((T471*#REF!/#REF!)&gt;#REF!,"too many rows!",T471*#REF!/#REF!)</f>
        <v>#REF!</v>
      </c>
      <c r="W471" s="82">
        <v>50</v>
      </c>
      <c r="X471" s="82">
        <v>50</v>
      </c>
      <c r="Y471" s="82">
        <v>4</v>
      </c>
      <c r="Z471" s="82">
        <v>1</v>
      </c>
      <c r="AA471" s="85">
        <f t="shared" ref="AA471:AB475" si="217">(37.75*100)/W471*Y471/($Z471+$Y471)*$T471</f>
        <v>241.6</v>
      </c>
      <c r="AB471" s="85">
        <f t="shared" si="217"/>
        <v>60.4</v>
      </c>
      <c r="AC471" s="85"/>
      <c r="AD471" s="85"/>
      <c r="AE471" s="115">
        <f t="shared" si="216"/>
        <v>277.83999999999997</v>
      </c>
      <c r="AF471" s="85">
        <f t="shared" ref="AF471:AF482" si="218">AB471*1.15</f>
        <v>69.459999999999994</v>
      </c>
      <c r="AG471" s="289" t="str">
        <f t="shared" si="206"/>
        <v>ok</v>
      </c>
      <c r="AH471" s="310">
        <v>42415</v>
      </c>
      <c r="AI471" s="224">
        <f>AH471+14</f>
        <v>42429</v>
      </c>
      <c r="AJ471" s="224">
        <v>42455</v>
      </c>
      <c r="AK471" s="242"/>
      <c r="AL471" s="224">
        <v>42464</v>
      </c>
      <c r="AM471" s="163">
        <v>240</v>
      </c>
      <c r="AN471" s="282">
        <v>1</v>
      </c>
      <c r="AO471" s="163">
        <f t="shared" ref="AO471:AO481" si="219">AM471-AN471</f>
        <v>239</v>
      </c>
      <c r="AP471" s="246">
        <v>42492</v>
      </c>
      <c r="AQ471" s="246"/>
      <c r="AR471" s="246"/>
      <c r="AS471" s="224">
        <v>42528</v>
      </c>
      <c r="AT471" s="224">
        <f>AP471+100</f>
        <v>42592</v>
      </c>
      <c r="AU471" s="224"/>
      <c r="AV471" s="224"/>
      <c r="AW471" s="224">
        <v>42612</v>
      </c>
      <c r="AX471" s="352">
        <v>43025</v>
      </c>
      <c r="AY471" s="102">
        <f t="shared" si="203"/>
        <v>197</v>
      </c>
    </row>
    <row r="472" spans="1:51" s="260" customFormat="1" x14ac:dyDescent="0.25">
      <c r="A472" s="148">
        <v>11</v>
      </c>
      <c r="B472" s="148" t="s">
        <v>772</v>
      </c>
      <c r="C472" s="127" t="s">
        <v>774</v>
      </c>
      <c r="D472" s="148"/>
      <c r="E472" s="251">
        <v>7</v>
      </c>
      <c r="F472" s="127">
        <v>25</v>
      </c>
      <c r="G472" s="86"/>
      <c r="H472" s="250">
        <v>42705</v>
      </c>
      <c r="I472" s="149">
        <v>42317</v>
      </c>
      <c r="J472" s="138">
        <v>126200</v>
      </c>
      <c r="K472" s="364">
        <v>73776</v>
      </c>
      <c r="L472" s="134" t="s">
        <v>779</v>
      </c>
      <c r="M472" s="134"/>
      <c r="N472" s="134" t="s">
        <v>784</v>
      </c>
      <c r="O472" s="297"/>
      <c r="P472" s="453">
        <v>40</v>
      </c>
      <c r="Q472" s="453">
        <v>1296</v>
      </c>
      <c r="R472" s="454">
        <v>37.75</v>
      </c>
      <c r="S472" s="162">
        <v>126</v>
      </c>
      <c r="T472" s="93">
        <v>4</v>
      </c>
      <c r="U472" s="143">
        <f>F472*AA472/1000</f>
        <v>6.04</v>
      </c>
      <c r="V472" s="144" t="e">
        <f>IF((T472*#REF!/#REF!)&gt;#REF!,"too many rows!",T472*#REF!/#REF!)</f>
        <v>#REF!</v>
      </c>
      <c r="W472" s="82">
        <v>50</v>
      </c>
      <c r="X472" s="82">
        <v>50</v>
      </c>
      <c r="Y472" s="82">
        <v>4</v>
      </c>
      <c r="Z472" s="82">
        <v>1</v>
      </c>
      <c r="AA472" s="85">
        <f t="shared" si="217"/>
        <v>241.6</v>
      </c>
      <c r="AB472" s="85">
        <f t="shared" si="217"/>
        <v>60.4</v>
      </c>
      <c r="AC472" s="85"/>
      <c r="AD472" s="85"/>
      <c r="AE472" s="115">
        <f t="shared" si="216"/>
        <v>277.83999999999997</v>
      </c>
      <c r="AF472" s="85">
        <f t="shared" si="218"/>
        <v>69.459999999999994</v>
      </c>
      <c r="AG472" s="289" t="str">
        <f t="shared" si="206"/>
        <v>ok</v>
      </c>
      <c r="AH472" s="310">
        <v>42415</v>
      </c>
      <c r="AI472" s="224">
        <f>AH472+14</f>
        <v>42429</v>
      </c>
      <c r="AJ472" s="224">
        <v>42455</v>
      </c>
      <c r="AK472" s="242"/>
      <c r="AL472" s="224">
        <v>42464</v>
      </c>
      <c r="AM472" s="163">
        <v>240</v>
      </c>
      <c r="AN472" s="282"/>
      <c r="AO472" s="163">
        <f t="shared" si="219"/>
        <v>240</v>
      </c>
      <c r="AP472" s="246">
        <v>42492</v>
      </c>
      <c r="AQ472" s="246"/>
      <c r="AR472" s="246"/>
      <c r="AS472" s="224">
        <v>42528</v>
      </c>
      <c r="AT472" s="224">
        <f>AP472+100</f>
        <v>42592</v>
      </c>
      <c r="AU472" s="224"/>
      <c r="AV472" s="224"/>
      <c r="AW472" s="224">
        <v>42620</v>
      </c>
      <c r="AX472" s="352">
        <v>43025</v>
      </c>
      <c r="AY472" s="102">
        <f t="shared" si="203"/>
        <v>205</v>
      </c>
    </row>
    <row r="473" spans="1:51" s="260" customFormat="1" x14ac:dyDescent="0.25">
      <c r="A473" s="148">
        <v>11</v>
      </c>
      <c r="B473" s="148" t="s">
        <v>772</v>
      </c>
      <c r="C473" s="127" t="s">
        <v>775</v>
      </c>
      <c r="D473" s="148"/>
      <c r="E473" s="251">
        <v>20</v>
      </c>
      <c r="F473" s="127">
        <v>25</v>
      </c>
      <c r="G473" s="86"/>
      <c r="H473" s="250">
        <v>42705</v>
      </c>
      <c r="I473" s="149">
        <v>42317</v>
      </c>
      <c r="J473" s="138">
        <v>126201</v>
      </c>
      <c r="K473" s="364">
        <v>73776</v>
      </c>
      <c r="L473" s="134" t="s">
        <v>780</v>
      </c>
      <c r="M473" s="134"/>
      <c r="N473" s="134" t="s">
        <v>785</v>
      </c>
      <c r="O473" s="297"/>
      <c r="P473" s="453">
        <v>40</v>
      </c>
      <c r="Q473" s="453">
        <v>1296</v>
      </c>
      <c r="R473" s="454">
        <v>37.75</v>
      </c>
      <c r="S473" s="162">
        <v>126</v>
      </c>
      <c r="T473" s="93">
        <v>12</v>
      </c>
      <c r="U473" s="143">
        <f>F473*AA473/1000</f>
        <v>18.12</v>
      </c>
      <c r="V473" s="144" t="e">
        <f>IF((T473*#REF!/#REF!)&gt;#REF!,"too many rows!",T473*#REF!/#REF!)</f>
        <v>#REF!</v>
      </c>
      <c r="W473" s="82">
        <v>50</v>
      </c>
      <c r="X473" s="82">
        <v>50</v>
      </c>
      <c r="Y473" s="82">
        <v>4</v>
      </c>
      <c r="Z473" s="82">
        <v>1</v>
      </c>
      <c r="AA473" s="85">
        <f t="shared" si="217"/>
        <v>724.8</v>
      </c>
      <c r="AB473" s="85">
        <f t="shared" si="217"/>
        <v>181.2</v>
      </c>
      <c r="AC473" s="85"/>
      <c r="AD473" s="85"/>
      <c r="AE473" s="115">
        <f t="shared" si="216"/>
        <v>833.51999999999987</v>
      </c>
      <c r="AF473" s="85">
        <f t="shared" si="218"/>
        <v>208.37999999999997</v>
      </c>
      <c r="AG473" s="289" t="str">
        <f t="shared" si="206"/>
        <v>ok</v>
      </c>
      <c r="AH473" s="310">
        <v>42415</v>
      </c>
      <c r="AI473" s="224">
        <f>AH473+14</f>
        <v>42429</v>
      </c>
      <c r="AJ473" s="224">
        <v>42455</v>
      </c>
      <c r="AK473" s="242"/>
      <c r="AL473" s="224">
        <v>42464</v>
      </c>
      <c r="AM473" s="163">
        <v>720</v>
      </c>
      <c r="AN473" s="282"/>
      <c r="AO473" s="163">
        <f t="shared" si="219"/>
        <v>720</v>
      </c>
      <c r="AP473" s="246">
        <v>42492</v>
      </c>
      <c r="AQ473" s="246"/>
      <c r="AR473" s="246"/>
      <c r="AS473" s="224">
        <v>42528</v>
      </c>
      <c r="AT473" s="224">
        <f>AP473+100</f>
        <v>42592</v>
      </c>
      <c r="AU473" s="224"/>
      <c r="AV473" s="224"/>
      <c r="AW473" s="224">
        <v>42627</v>
      </c>
      <c r="AX473" s="352">
        <v>43025</v>
      </c>
      <c r="AY473" s="102">
        <f t="shared" si="203"/>
        <v>212</v>
      </c>
    </row>
    <row r="474" spans="1:51" s="260" customFormat="1" x14ac:dyDescent="0.25">
      <c r="A474" s="148">
        <v>11</v>
      </c>
      <c r="B474" s="148" t="s">
        <v>772</v>
      </c>
      <c r="C474" s="127" t="s">
        <v>776</v>
      </c>
      <c r="D474" s="148"/>
      <c r="E474" s="251">
        <v>8</v>
      </c>
      <c r="F474" s="127">
        <v>15</v>
      </c>
      <c r="G474" s="86"/>
      <c r="H474" s="250">
        <v>42705</v>
      </c>
      <c r="I474" s="149">
        <v>42317</v>
      </c>
      <c r="J474" s="138">
        <v>126202</v>
      </c>
      <c r="K474" s="364">
        <v>73776</v>
      </c>
      <c r="L474" s="134" t="s">
        <v>781</v>
      </c>
      <c r="M474" s="134"/>
      <c r="N474" s="134" t="s">
        <v>786</v>
      </c>
      <c r="O474" s="297"/>
      <c r="P474" s="453">
        <v>40</v>
      </c>
      <c r="Q474" s="453">
        <v>1296</v>
      </c>
      <c r="R474" s="454">
        <v>37.75</v>
      </c>
      <c r="S474" s="162">
        <v>126</v>
      </c>
      <c r="T474" s="93">
        <v>8</v>
      </c>
      <c r="U474" s="143">
        <f>F474*AA474/1000</f>
        <v>7.2480000000000002</v>
      </c>
      <c r="V474" s="144" t="e">
        <f>IF((T474*#REF!/#REF!)&gt;#REF!,"too many rows!",T474*#REF!/#REF!)</f>
        <v>#REF!</v>
      </c>
      <c r="W474" s="82">
        <v>50</v>
      </c>
      <c r="X474" s="82">
        <v>50</v>
      </c>
      <c r="Y474" s="82">
        <v>4</v>
      </c>
      <c r="Z474" s="82">
        <v>1</v>
      </c>
      <c r="AA474" s="85">
        <f t="shared" si="217"/>
        <v>483.2</v>
      </c>
      <c r="AB474" s="85">
        <f t="shared" si="217"/>
        <v>120.8</v>
      </c>
      <c r="AC474" s="85"/>
      <c r="AD474" s="85"/>
      <c r="AE474" s="115">
        <f t="shared" si="216"/>
        <v>555.67999999999995</v>
      </c>
      <c r="AF474" s="85">
        <f t="shared" si="218"/>
        <v>138.91999999999999</v>
      </c>
      <c r="AG474" s="289" t="str">
        <f t="shared" si="206"/>
        <v>ok</v>
      </c>
      <c r="AH474" s="310">
        <v>42415</v>
      </c>
      <c r="AI474" s="224">
        <f>AH474+14</f>
        <v>42429</v>
      </c>
      <c r="AJ474" s="224">
        <v>42455</v>
      </c>
      <c r="AK474" s="242"/>
      <c r="AL474" s="224">
        <v>42464</v>
      </c>
      <c r="AM474" s="163">
        <v>480</v>
      </c>
      <c r="AN474" s="282"/>
      <c r="AO474" s="163">
        <f t="shared" si="219"/>
        <v>480</v>
      </c>
      <c r="AP474" s="246">
        <v>42492</v>
      </c>
      <c r="AQ474" s="246"/>
      <c r="AR474" s="246"/>
      <c r="AS474" s="224">
        <v>42528</v>
      </c>
      <c r="AT474" s="224">
        <f>AP474+100</f>
        <v>42592</v>
      </c>
      <c r="AU474" s="224"/>
      <c r="AV474" s="224"/>
      <c r="AW474" s="224">
        <v>42627</v>
      </c>
      <c r="AX474" s="352">
        <v>43025</v>
      </c>
      <c r="AY474" s="102">
        <f t="shared" si="203"/>
        <v>212</v>
      </c>
    </row>
    <row r="475" spans="1:51" s="260" customFormat="1" x14ac:dyDescent="0.25">
      <c r="A475" s="148">
        <v>11</v>
      </c>
      <c r="B475" s="148" t="s">
        <v>772</v>
      </c>
      <c r="C475" s="127" t="s">
        <v>777</v>
      </c>
      <c r="D475" s="148"/>
      <c r="E475" s="251">
        <v>16</v>
      </c>
      <c r="F475" s="127">
        <v>20</v>
      </c>
      <c r="G475" s="86"/>
      <c r="H475" s="250">
        <v>42705</v>
      </c>
      <c r="I475" s="149">
        <v>42317</v>
      </c>
      <c r="J475" s="138">
        <v>126303</v>
      </c>
      <c r="K475" s="364">
        <v>73776</v>
      </c>
      <c r="L475" s="134" t="s">
        <v>782</v>
      </c>
      <c r="M475" s="134"/>
      <c r="N475" s="134" t="s">
        <v>785</v>
      </c>
      <c r="O475" s="297"/>
      <c r="P475" s="453">
        <v>40</v>
      </c>
      <c r="Q475" s="453">
        <v>1296</v>
      </c>
      <c r="R475" s="454">
        <v>37.75</v>
      </c>
      <c r="S475" s="162">
        <v>126</v>
      </c>
      <c r="T475" s="93">
        <v>12</v>
      </c>
      <c r="U475" s="143">
        <f>F475*AA475/1000</f>
        <v>14.496</v>
      </c>
      <c r="V475" s="144" t="e">
        <f>IF((T475*#REF!/#REF!)&gt;#REF!,"too many rows!",T475*#REF!/#REF!)</f>
        <v>#REF!</v>
      </c>
      <c r="W475" s="82">
        <v>50</v>
      </c>
      <c r="X475" s="82">
        <v>50</v>
      </c>
      <c r="Y475" s="82">
        <v>4</v>
      </c>
      <c r="Z475" s="82">
        <v>1</v>
      </c>
      <c r="AA475" s="85">
        <f t="shared" si="217"/>
        <v>724.8</v>
      </c>
      <c r="AB475" s="85">
        <f t="shared" si="217"/>
        <v>181.2</v>
      </c>
      <c r="AC475" s="85"/>
      <c r="AD475" s="85"/>
      <c r="AE475" s="115">
        <f t="shared" si="216"/>
        <v>833.51999999999987</v>
      </c>
      <c r="AF475" s="85">
        <f t="shared" si="218"/>
        <v>208.37999999999997</v>
      </c>
      <c r="AG475" s="289" t="str">
        <f t="shared" si="206"/>
        <v>ok</v>
      </c>
      <c r="AH475" s="310">
        <v>42415</v>
      </c>
      <c r="AI475" s="224">
        <f>AH475+14</f>
        <v>42429</v>
      </c>
      <c r="AJ475" s="224">
        <v>42455</v>
      </c>
      <c r="AK475" s="242"/>
      <c r="AL475" s="224">
        <v>42464</v>
      </c>
      <c r="AM475" s="163">
        <v>720</v>
      </c>
      <c r="AN475" s="282"/>
      <c r="AO475" s="163">
        <f t="shared" si="219"/>
        <v>720</v>
      </c>
      <c r="AP475" s="246">
        <v>42492</v>
      </c>
      <c r="AQ475" s="246"/>
      <c r="AR475" s="246"/>
      <c r="AS475" s="224">
        <v>42528</v>
      </c>
      <c r="AT475" s="224">
        <v>42593</v>
      </c>
      <c r="AU475" s="224"/>
      <c r="AV475" s="224"/>
      <c r="AW475" s="224">
        <v>42627</v>
      </c>
      <c r="AX475" s="352">
        <v>43025</v>
      </c>
      <c r="AY475" s="102">
        <f t="shared" si="203"/>
        <v>212</v>
      </c>
    </row>
    <row r="476" spans="1:51" x14ac:dyDescent="0.25">
      <c r="A476" s="70">
        <v>11</v>
      </c>
      <c r="B476" s="70" t="s">
        <v>55</v>
      </c>
      <c r="C476" s="124" t="s">
        <v>794</v>
      </c>
      <c r="D476" s="70"/>
      <c r="E476" s="239">
        <v>1.1000000000000001</v>
      </c>
      <c r="F476" s="124">
        <v>8</v>
      </c>
      <c r="G476" s="51"/>
      <c r="H476" s="170">
        <v>42675</v>
      </c>
      <c r="I476" s="156">
        <v>42382</v>
      </c>
      <c r="J476" s="157">
        <v>126600</v>
      </c>
      <c r="K476" s="358">
        <v>76536</v>
      </c>
      <c r="L476" s="158" t="s">
        <v>797</v>
      </c>
      <c r="M476" s="158">
        <v>100</v>
      </c>
      <c r="N476" s="158" t="s">
        <v>799</v>
      </c>
      <c r="O476" s="302">
        <v>100</v>
      </c>
      <c r="P476" s="419">
        <v>40</v>
      </c>
      <c r="Q476" s="419">
        <v>1296</v>
      </c>
      <c r="R476" s="420">
        <v>37.75</v>
      </c>
      <c r="S476" s="159">
        <v>131</v>
      </c>
      <c r="T476" s="107">
        <v>2</v>
      </c>
      <c r="U476" s="60">
        <f t="shared" ref="U476:U481" si="220">F476*AA476/1000</f>
        <v>0.96639999999999993</v>
      </c>
      <c r="V476" s="61" t="e">
        <f>IF((T476*#REF!/#REF!)&gt;#REF!,"too many rows!",T476*#REF!/#REF!)</f>
        <v>#REF!</v>
      </c>
      <c r="W476" s="47">
        <v>50</v>
      </c>
      <c r="X476" s="47">
        <v>50</v>
      </c>
      <c r="Y476" s="47">
        <v>4</v>
      </c>
      <c r="Z476" s="47">
        <v>1</v>
      </c>
      <c r="AA476" s="50">
        <f t="shared" ref="AA476:AA481" si="221">(37.75*100)/W476*Y476/($Z476+$Y476)*$T476</f>
        <v>120.8</v>
      </c>
      <c r="AB476" s="50">
        <f t="shared" ref="AB476:AB481" si="222">(37.75*100)/X476*Z476/($Z476+$Y476)*$T476</f>
        <v>30.2</v>
      </c>
      <c r="AC476" s="50">
        <f t="shared" ref="AC476:AC482" si="223">T476*60*100/M476</f>
        <v>120</v>
      </c>
      <c r="AD476" s="50">
        <f t="shared" ref="AD476:AD482" si="224">T476*15*100/O476</f>
        <v>30</v>
      </c>
      <c r="AE476" s="79">
        <f t="shared" ref="AE476:AE481" si="225">IF(G476=0,AA476*1.1,IF(OR(G476=50%,G476=100%),AA476*1.15/G476,"check MS"))</f>
        <v>132.88</v>
      </c>
      <c r="AF476" s="50">
        <f t="shared" si="218"/>
        <v>34.729999999999997</v>
      </c>
      <c r="AG476" s="80" t="str">
        <f t="shared" si="206"/>
        <v>Check!</v>
      </c>
      <c r="AH476" s="259">
        <v>42550</v>
      </c>
      <c r="AI476" s="231">
        <v>42566</v>
      </c>
      <c r="AJ476" s="231">
        <v>42595</v>
      </c>
      <c r="AK476" s="295"/>
      <c r="AL476" s="231">
        <v>42605</v>
      </c>
      <c r="AM476" s="129">
        <f t="shared" ref="AM476:AM493" si="226">AA476</f>
        <v>120.8</v>
      </c>
      <c r="AN476" s="282">
        <v>1</v>
      </c>
      <c r="AO476" s="129">
        <f t="shared" si="219"/>
        <v>119.8</v>
      </c>
      <c r="AP476" s="231">
        <v>42616</v>
      </c>
      <c r="AQ476" s="455"/>
      <c r="AR476" s="455"/>
      <c r="AS476" s="231">
        <v>17130</v>
      </c>
      <c r="AT476" s="231">
        <v>42669</v>
      </c>
      <c r="AU476" s="455"/>
      <c r="AV476" s="455"/>
      <c r="AW476" s="67">
        <v>42771</v>
      </c>
      <c r="AX476" s="67">
        <f t="shared" ref="AX476:AX481" si="227">AW476+7</f>
        <v>42778</v>
      </c>
      <c r="AY476" s="102">
        <f t="shared" si="203"/>
        <v>221</v>
      </c>
    </row>
    <row r="477" spans="1:51" x14ac:dyDescent="0.25">
      <c r="A477" s="255">
        <v>11</v>
      </c>
      <c r="B477" s="255" t="s">
        <v>55</v>
      </c>
      <c r="C477" s="124" t="s">
        <v>401</v>
      </c>
      <c r="D477" s="70"/>
      <c r="E477" s="239">
        <v>6.8</v>
      </c>
      <c r="F477" s="124">
        <v>10</v>
      </c>
      <c r="G477" s="51"/>
      <c r="H477" s="170">
        <v>42675</v>
      </c>
      <c r="I477" s="156">
        <v>42382</v>
      </c>
      <c r="J477" s="157">
        <v>126601</v>
      </c>
      <c r="K477" s="358">
        <v>76536</v>
      </c>
      <c r="L477" s="158" t="s">
        <v>403</v>
      </c>
      <c r="M477" s="158">
        <v>61</v>
      </c>
      <c r="N477" s="158" t="s">
        <v>404</v>
      </c>
      <c r="O477" s="302">
        <v>87</v>
      </c>
      <c r="P477" s="419">
        <v>40</v>
      </c>
      <c r="Q477" s="419">
        <v>1296</v>
      </c>
      <c r="R477" s="420">
        <v>37.75</v>
      </c>
      <c r="S477" s="159">
        <v>131</v>
      </c>
      <c r="T477" s="107">
        <v>10</v>
      </c>
      <c r="U477" s="60">
        <f t="shared" si="220"/>
        <v>6.04</v>
      </c>
      <c r="V477" s="61" t="e">
        <f>IF((T477*#REF!/#REF!)&gt;#REF!,"too many rows!",T477*#REF!/#REF!)</f>
        <v>#REF!</v>
      </c>
      <c r="W477" s="47">
        <v>50</v>
      </c>
      <c r="X477" s="47">
        <v>50</v>
      </c>
      <c r="Y477" s="47">
        <v>4</v>
      </c>
      <c r="Z477" s="47">
        <v>1</v>
      </c>
      <c r="AA477" s="50">
        <f t="shared" si="221"/>
        <v>604</v>
      </c>
      <c r="AB477" s="50">
        <f t="shared" si="222"/>
        <v>151</v>
      </c>
      <c r="AC477" s="50">
        <f t="shared" si="223"/>
        <v>983.60655737704917</v>
      </c>
      <c r="AD477" s="50">
        <f t="shared" si="224"/>
        <v>172.41379310344828</v>
      </c>
      <c r="AE477" s="79">
        <f t="shared" si="225"/>
        <v>664.40000000000009</v>
      </c>
      <c r="AF477" s="50">
        <f t="shared" si="218"/>
        <v>173.64999999999998</v>
      </c>
      <c r="AG477" s="80" t="str">
        <f t="shared" si="206"/>
        <v>Check!</v>
      </c>
      <c r="AH477" s="259">
        <v>42550</v>
      </c>
      <c r="AI477" s="231">
        <v>42566</v>
      </c>
      <c r="AJ477" s="231">
        <v>42595</v>
      </c>
      <c r="AK477" s="295"/>
      <c r="AL477" s="231">
        <v>42605</v>
      </c>
      <c r="AM477" s="129">
        <f t="shared" si="226"/>
        <v>604</v>
      </c>
      <c r="AN477" s="282">
        <v>2</v>
      </c>
      <c r="AO477" s="129">
        <f t="shared" si="219"/>
        <v>602</v>
      </c>
      <c r="AP477" s="231">
        <v>42618</v>
      </c>
      <c r="AQ477" s="455"/>
      <c r="AR477" s="455"/>
      <c r="AS477" s="231">
        <v>42696</v>
      </c>
      <c r="AT477" s="231">
        <v>42675</v>
      </c>
      <c r="AU477" s="455"/>
      <c r="AV477" s="455"/>
      <c r="AW477" s="67">
        <v>42771</v>
      </c>
      <c r="AX477" s="67">
        <f t="shared" si="227"/>
        <v>42778</v>
      </c>
      <c r="AY477" s="68">
        <f t="shared" si="203"/>
        <v>221</v>
      </c>
    </row>
    <row r="478" spans="1:51" x14ac:dyDescent="0.25">
      <c r="A478" s="70">
        <v>11</v>
      </c>
      <c r="B478" s="70" t="s">
        <v>55</v>
      </c>
      <c r="C478" s="124" t="s">
        <v>328</v>
      </c>
      <c r="D478" s="70"/>
      <c r="E478" s="239">
        <v>1.4</v>
      </c>
      <c r="F478" s="124">
        <v>6</v>
      </c>
      <c r="G478" s="51"/>
      <c r="H478" s="170">
        <v>42675</v>
      </c>
      <c r="I478" s="156">
        <v>42382</v>
      </c>
      <c r="J478" s="157">
        <v>126816</v>
      </c>
      <c r="K478" s="358">
        <v>76536</v>
      </c>
      <c r="L478" s="158" t="s">
        <v>321</v>
      </c>
      <c r="M478" s="158">
        <v>94</v>
      </c>
      <c r="N478" s="158" t="s">
        <v>281</v>
      </c>
      <c r="O478" s="302">
        <v>95</v>
      </c>
      <c r="P478" s="419">
        <v>40</v>
      </c>
      <c r="Q478" s="419">
        <v>1296</v>
      </c>
      <c r="R478" s="420">
        <v>37.75</v>
      </c>
      <c r="S478" s="159">
        <v>131</v>
      </c>
      <c r="T478" s="107">
        <v>4</v>
      </c>
      <c r="U478" s="60">
        <f t="shared" si="220"/>
        <v>1.4496</v>
      </c>
      <c r="V478" s="61" t="e">
        <f>IF((T478*#REF!/#REF!)&gt;#REF!,"too many rows!",T478*#REF!/#REF!)</f>
        <v>#REF!</v>
      </c>
      <c r="W478" s="47">
        <v>50</v>
      </c>
      <c r="X478" s="47">
        <v>50</v>
      </c>
      <c r="Y478" s="47">
        <v>4</v>
      </c>
      <c r="Z478" s="47">
        <v>1</v>
      </c>
      <c r="AA478" s="50">
        <f t="shared" si="221"/>
        <v>241.6</v>
      </c>
      <c r="AB478" s="50">
        <f t="shared" si="222"/>
        <v>60.4</v>
      </c>
      <c r="AC478" s="50">
        <f t="shared" si="223"/>
        <v>255.31914893617022</v>
      </c>
      <c r="AD478" s="50">
        <f t="shared" si="224"/>
        <v>63.157894736842103</v>
      </c>
      <c r="AE478" s="79">
        <f t="shared" si="225"/>
        <v>265.76</v>
      </c>
      <c r="AF478" s="50">
        <f t="shared" si="218"/>
        <v>69.459999999999994</v>
      </c>
      <c r="AG478" s="80" t="str">
        <f t="shared" si="206"/>
        <v>Check!</v>
      </c>
      <c r="AH478" s="259">
        <v>42550</v>
      </c>
      <c r="AI478" s="231">
        <v>42566</v>
      </c>
      <c r="AJ478" s="231">
        <v>42595</v>
      </c>
      <c r="AK478" s="295"/>
      <c r="AL478" s="231">
        <v>42605</v>
      </c>
      <c r="AM478" s="129">
        <f t="shared" si="226"/>
        <v>241.6</v>
      </c>
      <c r="AN478" s="282">
        <v>2</v>
      </c>
      <c r="AO478" s="129">
        <f t="shared" si="219"/>
        <v>239.6</v>
      </c>
      <c r="AP478" s="231">
        <v>42616</v>
      </c>
      <c r="AQ478" s="455"/>
      <c r="AR478" s="455"/>
      <c r="AS478" s="231">
        <v>42699</v>
      </c>
      <c r="AT478" s="231">
        <v>42669</v>
      </c>
      <c r="AU478" s="455"/>
      <c r="AV478" s="455"/>
      <c r="AW478" s="67">
        <v>42771</v>
      </c>
      <c r="AX478" s="67">
        <f t="shared" si="227"/>
        <v>42778</v>
      </c>
      <c r="AY478" s="68">
        <f t="shared" si="203"/>
        <v>221</v>
      </c>
    </row>
    <row r="479" spans="1:51" x14ac:dyDescent="0.25">
      <c r="A479" s="70">
        <v>11</v>
      </c>
      <c r="B479" s="70" t="s">
        <v>55</v>
      </c>
      <c r="C479" s="124" t="s">
        <v>795</v>
      </c>
      <c r="D479" s="70"/>
      <c r="E479" s="239">
        <v>1.5</v>
      </c>
      <c r="F479" s="124">
        <v>3</v>
      </c>
      <c r="G479" s="51"/>
      <c r="H479" s="170">
        <v>42675</v>
      </c>
      <c r="I479" s="156">
        <v>42382</v>
      </c>
      <c r="J479" s="157">
        <v>126820</v>
      </c>
      <c r="K479" s="358">
        <v>76536</v>
      </c>
      <c r="L479" s="158" t="s">
        <v>798</v>
      </c>
      <c r="M479" s="158">
        <v>100</v>
      </c>
      <c r="N479" s="158" t="s">
        <v>800</v>
      </c>
      <c r="O479" s="302">
        <v>100</v>
      </c>
      <c r="P479" s="419">
        <v>40</v>
      </c>
      <c r="Q479" s="419">
        <v>1296</v>
      </c>
      <c r="R479" s="420">
        <v>37.75</v>
      </c>
      <c r="S479" s="159">
        <v>131</v>
      </c>
      <c r="T479" s="107">
        <v>8</v>
      </c>
      <c r="U479" s="60">
        <f t="shared" si="220"/>
        <v>1.4496</v>
      </c>
      <c r="V479" s="61" t="e">
        <f>IF((T479*#REF!/#REF!)&gt;#REF!,"too many rows!",T479*#REF!/#REF!)</f>
        <v>#REF!</v>
      </c>
      <c r="W479" s="47">
        <v>50</v>
      </c>
      <c r="X479" s="47">
        <v>50</v>
      </c>
      <c r="Y479" s="47">
        <v>4</v>
      </c>
      <c r="Z479" s="47">
        <v>1</v>
      </c>
      <c r="AA479" s="50">
        <f t="shared" si="221"/>
        <v>483.2</v>
      </c>
      <c r="AB479" s="50">
        <f t="shared" si="222"/>
        <v>120.8</v>
      </c>
      <c r="AC479" s="50">
        <f t="shared" si="223"/>
        <v>480</v>
      </c>
      <c r="AD479" s="50">
        <f t="shared" si="224"/>
        <v>120</v>
      </c>
      <c r="AE479" s="79">
        <f t="shared" si="225"/>
        <v>531.52</v>
      </c>
      <c r="AF479" s="50">
        <f t="shared" si="218"/>
        <v>138.91999999999999</v>
      </c>
      <c r="AG479" s="80" t="str">
        <f t="shared" si="206"/>
        <v>Check!</v>
      </c>
      <c r="AH479" s="259">
        <v>42550</v>
      </c>
      <c r="AI479" s="231">
        <v>42566</v>
      </c>
      <c r="AJ479" s="231">
        <v>42595</v>
      </c>
      <c r="AK479" s="295"/>
      <c r="AL479" s="231">
        <v>42605</v>
      </c>
      <c r="AM479" s="129">
        <f t="shared" si="226"/>
        <v>483.2</v>
      </c>
      <c r="AN479" s="282">
        <v>6</v>
      </c>
      <c r="AO479" s="129">
        <f t="shared" si="219"/>
        <v>477.2</v>
      </c>
      <c r="AP479" s="231">
        <v>42621</v>
      </c>
      <c r="AQ479" s="455"/>
      <c r="AR479" s="455"/>
      <c r="AS479" s="231">
        <v>42697</v>
      </c>
      <c r="AT479" s="231">
        <v>42674</v>
      </c>
      <c r="AU479" s="455"/>
      <c r="AV479" s="455"/>
      <c r="AW479" s="67">
        <v>42771</v>
      </c>
      <c r="AX479" s="67">
        <f t="shared" si="227"/>
        <v>42778</v>
      </c>
      <c r="AY479" s="68">
        <f t="shared" si="203"/>
        <v>221</v>
      </c>
    </row>
    <row r="480" spans="1:51" x14ac:dyDescent="0.25">
      <c r="A480" s="70">
        <v>11</v>
      </c>
      <c r="B480" s="70" t="s">
        <v>55</v>
      </c>
      <c r="C480" s="124" t="s">
        <v>796</v>
      </c>
      <c r="D480" s="70"/>
      <c r="E480" s="239">
        <v>1.5</v>
      </c>
      <c r="F480" s="124">
        <v>3</v>
      </c>
      <c r="G480" s="51"/>
      <c r="H480" s="170">
        <v>42675</v>
      </c>
      <c r="I480" s="156">
        <v>42382</v>
      </c>
      <c r="J480" s="157">
        <v>126821</v>
      </c>
      <c r="K480" s="358">
        <v>76536</v>
      </c>
      <c r="L480" s="158" t="s">
        <v>798</v>
      </c>
      <c r="M480" s="158">
        <v>100</v>
      </c>
      <c r="N480" s="158" t="s">
        <v>801</v>
      </c>
      <c r="O480" s="302">
        <v>100</v>
      </c>
      <c r="P480" s="419">
        <v>40</v>
      </c>
      <c r="Q480" s="419">
        <v>1296</v>
      </c>
      <c r="R480" s="420">
        <v>37.75</v>
      </c>
      <c r="S480" s="159">
        <v>131</v>
      </c>
      <c r="T480" s="107">
        <v>8</v>
      </c>
      <c r="U480" s="60">
        <f t="shared" si="220"/>
        <v>1.4496</v>
      </c>
      <c r="V480" s="61" t="e">
        <f>IF((T480*#REF!/#REF!)&gt;#REF!,"too many rows!",T480*#REF!/#REF!)</f>
        <v>#REF!</v>
      </c>
      <c r="W480" s="47">
        <v>50</v>
      </c>
      <c r="X480" s="47">
        <v>50</v>
      </c>
      <c r="Y480" s="47">
        <v>4</v>
      </c>
      <c r="Z480" s="47">
        <v>1</v>
      </c>
      <c r="AA480" s="50">
        <f t="shared" si="221"/>
        <v>483.2</v>
      </c>
      <c r="AB480" s="50">
        <f t="shared" si="222"/>
        <v>120.8</v>
      </c>
      <c r="AC480" s="50">
        <f t="shared" si="223"/>
        <v>480</v>
      </c>
      <c r="AD480" s="50">
        <f t="shared" si="224"/>
        <v>120</v>
      </c>
      <c r="AE480" s="79">
        <f t="shared" si="225"/>
        <v>531.52</v>
      </c>
      <c r="AF480" s="50">
        <f t="shared" si="218"/>
        <v>138.91999999999999</v>
      </c>
      <c r="AG480" s="80" t="str">
        <f t="shared" si="206"/>
        <v>Check!</v>
      </c>
      <c r="AH480" s="259">
        <v>42550</v>
      </c>
      <c r="AI480" s="231">
        <v>42566</v>
      </c>
      <c r="AJ480" s="231">
        <v>42601</v>
      </c>
      <c r="AK480" s="295"/>
      <c r="AL480" s="231">
        <v>42605</v>
      </c>
      <c r="AM480" s="129">
        <f t="shared" si="226"/>
        <v>483.2</v>
      </c>
      <c r="AN480" s="282">
        <v>1</v>
      </c>
      <c r="AO480" s="129">
        <f t="shared" si="219"/>
        <v>482.2</v>
      </c>
      <c r="AP480" s="231">
        <v>42292</v>
      </c>
      <c r="AQ480" s="455"/>
      <c r="AR480" s="455"/>
      <c r="AS480" s="231">
        <v>42698</v>
      </c>
      <c r="AT480" s="231">
        <v>42716</v>
      </c>
      <c r="AU480" s="455"/>
      <c r="AV480" s="455"/>
      <c r="AW480" s="67">
        <v>42771</v>
      </c>
      <c r="AX480" s="67">
        <f t="shared" si="227"/>
        <v>42778</v>
      </c>
      <c r="AY480" s="68">
        <f t="shared" si="203"/>
        <v>221</v>
      </c>
    </row>
    <row r="481" spans="1:51" x14ac:dyDescent="0.25">
      <c r="A481" s="70">
        <v>11</v>
      </c>
      <c r="B481" s="70" t="s">
        <v>55</v>
      </c>
      <c r="C481" s="124" t="s">
        <v>68</v>
      </c>
      <c r="D481" s="70"/>
      <c r="E481" s="239">
        <v>2</v>
      </c>
      <c r="F481" s="124">
        <v>4</v>
      </c>
      <c r="G481" s="51"/>
      <c r="H481" s="170">
        <v>42675</v>
      </c>
      <c r="I481" s="156">
        <v>42382</v>
      </c>
      <c r="J481" s="157">
        <v>126822</v>
      </c>
      <c r="K481" s="358">
        <v>76536</v>
      </c>
      <c r="L481" s="158" t="s">
        <v>70</v>
      </c>
      <c r="M481" s="158">
        <v>93</v>
      </c>
      <c r="N481" s="158" t="s">
        <v>71</v>
      </c>
      <c r="O481" s="302">
        <v>89</v>
      </c>
      <c r="P481" s="419">
        <v>40</v>
      </c>
      <c r="Q481" s="419">
        <v>1296</v>
      </c>
      <c r="R481" s="420">
        <v>37.75</v>
      </c>
      <c r="S481" s="159">
        <v>131</v>
      </c>
      <c r="T481" s="107">
        <v>8</v>
      </c>
      <c r="U481" s="60">
        <f t="shared" si="220"/>
        <v>1.9327999999999999</v>
      </c>
      <c r="V481" s="61" t="e">
        <f>IF((T481*#REF!/#REF!)&gt;#REF!,"too many rows!",T481*#REF!/#REF!)</f>
        <v>#REF!</v>
      </c>
      <c r="W481" s="47">
        <v>50</v>
      </c>
      <c r="X481" s="47">
        <v>50</v>
      </c>
      <c r="Y481" s="47">
        <v>4</v>
      </c>
      <c r="Z481" s="47">
        <v>1</v>
      </c>
      <c r="AA481" s="50">
        <f t="shared" si="221"/>
        <v>483.2</v>
      </c>
      <c r="AB481" s="50">
        <f t="shared" si="222"/>
        <v>120.8</v>
      </c>
      <c r="AC481" s="50">
        <f t="shared" si="223"/>
        <v>516.12903225806451</v>
      </c>
      <c r="AD481" s="50">
        <f t="shared" si="224"/>
        <v>134.83146067415731</v>
      </c>
      <c r="AE481" s="79">
        <f t="shared" si="225"/>
        <v>531.52</v>
      </c>
      <c r="AF481" s="50">
        <f t="shared" si="218"/>
        <v>138.91999999999999</v>
      </c>
      <c r="AG481" s="80" t="str">
        <f t="shared" si="206"/>
        <v>Check!</v>
      </c>
      <c r="AH481" s="259">
        <v>42550</v>
      </c>
      <c r="AI481" s="231">
        <v>42566</v>
      </c>
      <c r="AJ481" s="231">
        <v>42595</v>
      </c>
      <c r="AK481" s="295"/>
      <c r="AL481" s="231">
        <v>42605</v>
      </c>
      <c r="AM481" s="129">
        <f t="shared" si="226"/>
        <v>483.2</v>
      </c>
      <c r="AN481" s="282"/>
      <c r="AO481" s="129">
        <f t="shared" si="219"/>
        <v>483.2</v>
      </c>
      <c r="AP481" s="231">
        <v>42618</v>
      </c>
      <c r="AQ481" s="455"/>
      <c r="AR481" s="455"/>
      <c r="AS481" s="455">
        <v>42698</v>
      </c>
      <c r="AT481" s="231">
        <v>42669</v>
      </c>
      <c r="AU481" s="455"/>
      <c r="AV481" s="455"/>
      <c r="AW481" s="67">
        <v>42771</v>
      </c>
      <c r="AX481" s="67">
        <f t="shared" si="227"/>
        <v>42778</v>
      </c>
      <c r="AY481" s="68">
        <f t="shared" si="203"/>
        <v>221</v>
      </c>
    </row>
    <row r="482" spans="1:51" x14ac:dyDescent="0.25">
      <c r="A482" s="148">
        <v>11</v>
      </c>
      <c r="B482" s="148" t="s">
        <v>47</v>
      </c>
      <c r="C482" s="127" t="s">
        <v>466</v>
      </c>
      <c r="D482" s="148"/>
      <c r="E482" s="233">
        <v>17</v>
      </c>
      <c r="F482" s="85">
        <v>11</v>
      </c>
      <c r="G482" s="86"/>
      <c r="H482" s="350">
        <v>43070</v>
      </c>
      <c r="I482" s="349">
        <v>42711</v>
      </c>
      <c r="J482" s="138">
        <v>128751</v>
      </c>
      <c r="K482" s="375">
        <v>77234</v>
      </c>
      <c r="L482" s="150" t="s">
        <v>468</v>
      </c>
      <c r="M482" s="150">
        <v>100</v>
      </c>
      <c r="N482" s="150" t="s">
        <v>469</v>
      </c>
      <c r="O482" s="301">
        <v>100</v>
      </c>
      <c r="P482" s="453">
        <v>60</v>
      </c>
      <c r="Q482" s="453">
        <v>1944</v>
      </c>
      <c r="R482" s="454">
        <v>37.75</v>
      </c>
      <c r="S482" s="162">
        <v>132</v>
      </c>
      <c r="T482" s="93">
        <v>24</v>
      </c>
      <c r="U482" s="143">
        <f>F482*AA482/1000</f>
        <v>16.372714285714284</v>
      </c>
      <c r="V482" s="144" t="e">
        <f>IF((T482*#REF!/#REF!)&gt;#REF!,"too many rows!",T482*#REF!/#REF!)</f>
        <v>#REF!</v>
      </c>
      <c r="W482" s="82">
        <v>50</v>
      </c>
      <c r="X482" s="82">
        <v>50</v>
      </c>
      <c r="Y482" s="82">
        <v>4.5999999999999996</v>
      </c>
      <c r="Z482" s="82">
        <v>1</v>
      </c>
      <c r="AA482" s="85">
        <f t="shared" ref="AA482:AB485" si="228">(37.75*100)/W482*Y482/($Z482+$Y482)*$T482</f>
        <v>1488.4285714285713</v>
      </c>
      <c r="AB482" s="85">
        <f t="shared" si="228"/>
        <v>323.57142857142856</v>
      </c>
      <c r="AC482" s="85">
        <f t="shared" si="223"/>
        <v>1440</v>
      </c>
      <c r="AD482" s="85">
        <f t="shared" si="224"/>
        <v>360</v>
      </c>
      <c r="AE482" s="115">
        <f>IF(G482=0,AA482*1.15,IF(OR(G482=50%,G482=100%),AA482*1.15/G482,"check MS"))</f>
        <v>1711.6928571428568</v>
      </c>
      <c r="AF482" s="85">
        <f t="shared" si="218"/>
        <v>372.10714285714283</v>
      </c>
      <c r="AG482" s="80" t="str">
        <f t="shared" si="206"/>
        <v>ok</v>
      </c>
      <c r="AH482" s="259">
        <v>42773</v>
      </c>
      <c r="AI482" s="231">
        <v>42793</v>
      </c>
      <c r="AJ482" s="231">
        <v>42826</v>
      </c>
      <c r="AK482" s="163"/>
      <c r="AL482" s="231">
        <v>42836</v>
      </c>
      <c r="AM482" s="163">
        <f t="shared" si="226"/>
        <v>1488.4285714285713</v>
      </c>
      <c r="AN482" s="282"/>
      <c r="AO482" s="163">
        <f>AM482-AN482</f>
        <v>1488.4285714285713</v>
      </c>
      <c r="AP482" s="224">
        <v>42863</v>
      </c>
      <c r="AQ482" s="224"/>
      <c r="AR482" s="224"/>
      <c r="AS482" s="224">
        <v>42929</v>
      </c>
      <c r="AT482" s="446">
        <f>AP482+60</f>
        <v>42923</v>
      </c>
      <c r="AU482" s="446"/>
      <c r="AV482" s="446"/>
      <c r="AW482" s="388">
        <v>42999</v>
      </c>
      <c r="AX482" s="145"/>
      <c r="AY482" s="102">
        <f t="shared" si="203"/>
        <v>226</v>
      </c>
    </row>
    <row r="483" spans="1:51" x14ac:dyDescent="0.25">
      <c r="A483" s="148">
        <v>11</v>
      </c>
      <c r="B483" s="148" t="s">
        <v>47</v>
      </c>
      <c r="C483" s="127" t="s">
        <v>929</v>
      </c>
      <c r="D483" s="148"/>
      <c r="E483" s="233">
        <v>8</v>
      </c>
      <c r="F483" s="85">
        <v>15</v>
      </c>
      <c r="G483" s="86">
        <v>0.5</v>
      </c>
      <c r="H483" s="350">
        <v>43070</v>
      </c>
      <c r="I483" s="349">
        <v>42711</v>
      </c>
      <c r="J483" s="138">
        <v>129711</v>
      </c>
      <c r="K483" s="375">
        <v>79439</v>
      </c>
      <c r="L483" s="150" t="s">
        <v>930</v>
      </c>
      <c r="M483" s="150">
        <v>100</v>
      </c>
      <c r="N483" s="150" t="s">
        <v>931</v>
      </c>
      <c r="O483" s="301">
        <v>74</v>
      </c>
      <c r="P483" s="453">
        <v>60</v>
      </c>
      <c r="Q483" s="453">
        <v>1944</v>
      </c>
      <c r="R483" s="454">
        <v>37.75</v>
      </c>
      <c r="S483" s="162">
        <v>132</v>
      </c>
      <c r="T483" s="93">
        <v>8</v>
      </c>
      <c r="U483" s="143">
        <f>F483*AA483/1000</f>
        <v>7.4421428571428567</v>
      </c>
      <c r="V483" s="144" t="e">
        <f>IF((T483*#REF!/#REF!)&gt;#REF!,"too many rows!",T483*#REF!/#REF!)</f>
        <v>#REF!</v>
      </c>
      <c r="W483" s="82">
        <v>50</v>
      </c>
      <c r="X483" s="82">
        <v>50</v>
      </c>
      <c r="Y483" s="82">
        <v>4.5999999999999996</v>
      </c>
      <c r="Z483" s="82">
        <v>1</v>
      </c>
      <c r="AA483" s="85">
        <f t="shared" si="228"/>
        <v>496.14285714285711</v>
      </c>
      <c r="AB483" s="85">
        <f t="shared" si="228"/>
        <v>107.85714285714286</v>
      </c>
      <c r="AC483" s="85">
        <f>T483*60*100/M483</f>
        <v>480</v>
      </c>
      <c r="AD483" s="85">
        <f>T483*15*100/O483</f>
        <v>162.16216216216216</v>
      </c>
      <c r="AE483" s="115"/>
      <c r="AF483" s="85"/>
      <c r="AG483" s="80" t="str">
        <f t="shared" si="206"/>
        <v>ok</v>
      </c>
      <c r="AH483" s="259">
        <v>42773</v>
      </c>
      <c r="AI483" s="231">
        <v>42793</v>
      </c>
      <c r="AJ483" s="231">
        <v>42826</v>
      </c>
      <c r="AK483" s="163"/>
      <c r="AL483" s="231">
        <v>42836</v>
      </c>
      <c r="AM483" s="163">
        <f>AA483</f>
        <v>496.14285714285711</v>
      </c>
      <c r="AN483" s="282"/>
      <c r="AO483" s="163">
        <f>AM483-AN483</f>
        <v>496.14285714285711</v>
      </c>
      <c r="AP483" s="224">
        <v>42859</v>
      </c>
      <c r="AQ483" s="224"/>
      <c r="AR483" s="224"/>
      <c r="AS483" s="224">
        <v>42936</v>
      </c>
      <c r="AT483" s="446">
        <v>42929</v>
      </c>
      <c r="AU483" s="446"/>
      <c r="AV483" s="446"/>
      <c r="AW483" s="388">
        <v>43018</v>
      </c>
      <c r="AX483" s="145"/>
      <c r="AY483" s="102"/>
    </row>
    <row r="484" spans="1:51" x14ac:dyDescent="0.25">
      <c r="A484" s="148">
        <v>11</v>
      </c>
      <c r="B484" s="148" t="s">
        <v>47</v>
      </c>
      <c r="C484" s="127" t="s">
        <v>467</v>
      </c>
      <c r="D484" s="148">
        <v>-1</v>
      </c>
      <c r="E484" s="233">
        <v>26</v>
      </c>
      <c r="F484" s="85">
        <v>15</v>
      </c>
      <c r="G484" s="86"/>
      <c r="H484" s="350">
        <v>42979</v>
      </c>
      <c r="I484" s="349">
        <v>42711</v>
      </c>
      <c r="J484" s="138">
        <v>129713</v>
      </c>
      <c r="K484" s="375" t="s">
        <v>995</v>
      </c>
      <c r="L484" s="150" t="s">
        <v>340</v>
      </c>
      <c r="M484" s="150">
        <v>100</v>
      </c>
      <c r="N484" s="150" t="s">
        <v>341</v>
      </c>
      <c r="O484" s="301">
        <v>100</v>
      </c>
      <c r="P484" s="453">
        <v>60</v>
      </c>
      <c r="Q484" s="453">
        <v>1944</v>
      </c>
      <c r="R484" s="454">
        <v>37.75</v>
      </c>
      <c r="S484" s="162">
        <v>132</v>
      </c>
      <c r="T484" s="93">
        <v>28</v>
      </c>
      <c r="U484" s="143">
        <f>F484*AA484/1000</f>
        <v>26.047499999999999</v>
      </c>
      <c r="V484" s="144" t="e">
        <f>IF((T484*#REF!/#REF!)&gt;#REF!,"too many rows!",T484*#REF!/#REF!)</f>
        <v>#REF!</v>
      </c>
      <c r="W484" s="82">
        <v>50</v>
      </c>
      <c r="X484" s="82">
        <v>50</v>
      </c>
      <c r="Y484" s="82">
        <v>4.5999999999999996</v>
      </c>
      <c r="Z484" s="82">
        <v>1</v>
      </c>
      <c r="AA484" s="85">
        <f t="shared" si="228"/>
        <v>1736.5</v>
      </c>
      <c r="AB484" s="85">
        <f t="shared" si="228"/>
        <v>377.5</v>
      </c>
      <c r="AC484" s="85">
        <f>T484*60*100/M484</f>
        <v>1680</v>
      </c>
      <c r="AD484" s="85">
        <f>T484*15*100/O484</f>
        <v>420</v>
      </c>
      <c r="AE484" s="115"/>
      <c r="AF484" s="85"/>
      <c r="AG484" s="80" t="str">
        <f t="shared" si="206"/>
        <v>Check!</v>
      </c>
      <c r="AH484" s="259">
        <v>42773</v>
      </c>
      <c r="AI484" s="231">
        <v>42793</v>
      </c>
      <c r="AJ484" s="231">
        <v>42826</v>
      </c>
      <c r="AK484" s="163"/>
      <c r="AL484" s="231">
        <v>42836</v>
      </c>
      <c r="AM484" s="163">
        <f>AA484</f>
        <v>1736.5</v>
      </c>
      <c r="AN484" s="282"/>
      <c r="AO484" s="163">
        <f>AM484-AN484</f>
        <v>1736.5</v>
      </c>
      <c r="AP484" s="224">
        <v>42861</v>
      </c>
      <c r="AQ484" s="224"/>
      <c r="AR484" s="224"/>
      <c r="AS484" s="224">
        <v>42940</v>
      </c>
      <c r="AT484" s="446">
        <f>AP484+60</f>
        <v>42921</v>
      </c>
      <c r="AU484" s="446"/>
      <c r="AV484" s="446"/>
      <c r="AW484" s="388">
        <v>43012</v>
      </c>
      <c r="AX484" s="145"/>
      <c r="AY484" s="102"/>
    </row>
    <row r="485" spans="1:51" x14ac:dyDescent="0.25">
      <c r="A485" s="70">
        <v>11</v>
      </c>
      <c r="B485" s="70" t="s">
        <v>55</v>
      </c>
      <c r="C485" s="70" t="s">
        <v>899</v>
      </c>
      <c r="D485" s="70"/>
      <c r="E485" s="234">
        <v>4.9000000000000004</v>
      </c>
      <c r="F485" s="50">
        <v>12</v>
      </c>
      <c r="G485" s="51"/>
      <c r="H485" s="313">
        <v>42916</v>
      </c>
      <c r="I485" s="312">
        <v>42559</v>
      </c>
      <c r="J485" s="157">
        <v>129243</v>
      </c>
      <c r="K485" s="357">
        <v>78442</v>
      </c>
      <c r="L485" s="158" t="s">
        <v>902</v>
      </c>
      <c r="M485" s="158">
        <v>100</v>
      </c>
      <c r="N485" s="158" t="s">
        <v>905</v>
      </c>
      <c r="O485" s="302">
        <v>100</v>
      </c>
      <c r="P485" s="419">
        <v>60</v>
      </c>
      <c r="Q485" s="419">
        <v>1944</v>
      </c>
      <c r="R485" s="420">
        <v>37.75</v>
      </c>
      <c r="S485" s="159">
        <v>133</v>
      </c>
      <c r="T485" s="107">
        <v>6</v>
      </c>
      <c r="U485" s="60">
        <f>F485*AA485/1000</f>
        <v>4.53</v>
      </c>
      <c r="V485" s="61" t="e">
        <f>IF((T485*#REF!/#REF!)&gt;#REF!,"too many rows!",T485*#REF!/#REF!)</f>
        <v>#REF!</v>
      </c>
      <c r="W485" s="47">
        <v>50</v>
      </c>
      <c r="X485" s="47">
        <v>50</v>
      </c>
      <c r="Y485" s="47">
        <v>5</v>
      </c>
      <c r="Z485" s="47">
        <v>1</v>
      </c>
      <c r="AA485" s="50">
        <f t="shared" si="228"/>
        <v>377.5</v>
      </c>
      <c r="AB485" s="50">
        <f t="shared" si="228"/>
        <v>75.5</v>
      </c>
      <c r="AC485" s="50">
        <f t="shared" ref="AC485:AC495" si="229">AA485/M485*100</f>
        <v>377.5</v>
      </c>
      <c r="AD485" s="50">
        <f t="shared" ref="AD485:AD495" si="230">AB485/O485*100</f>
        <v>75.5</v>
      </c>
      <c r="AE485" s="79">
        <f>IF(G485=0,AA485*1.15,IF(OR(G485=50%,G485=100%),AA485*1.15/G485,"check MS"))</f>
        <v>434.12499999999994</v>
      </c>
      <c r="AF485" s="50">
        <f>AB485*1.15</f>
        <v>86.824999999999989</v>
      </c>
      <c r="AG485" s="80" t="str">
        <f t="shared" si="206"/>
        <v>Check!</v>
      </c>
      <c r="AH485" s="121">
        <v>42689</v>
      </c>
      <c r="AI485" s="231">
        <f>AH485+14</f>
        <v>42703</v>
      </c>
      <c r="AJ485" s="231">
        <v>42731</v>
      </c>
      <c r="AK485" s="129"/>
      <c r="AL485" s="231">
        <f>AI485+35</f>
        <v>42738</v>
      </c>
      <c r="AM485" s="129">
        <f t="shared" si="226"/>
        <v>377.5</v>
      </c>
      <c r="AN485" s="281"/>
      <c r="AO485" s="129">
        <f>AM485-AN485</f>
        <v>377.5</v>
      </c>
      <c r="AP485" s="231">
        <v>42761</v>
      </c>
      <c r="AQ485" s="455"/>
      <c r="AR485" s="455"/>
      <c r="AS485" s="231">
        <v>42844</v>
      </c>
      <c r="AT485" s="67">
        <v>42818</v>
      </c>
      <c r="AU485" s="424"/>
      <c r="AV485" s="424"/>
      <c r="AW485" s="424">
        <v>42913</v>
      </c>
      <c r="AX485" s="67"/>
      <c r="AY485" s="68">
        <f t="shared" ref="AY485:AY519" si="231">AW485-AH485</f>
        <v>224</v>
      </c>
    </row>
    <row r="486" spans="1:51" x14ac:dyDescent="0.25">
      <c r="A486" s="70">
        <v>11</v>
      </c>
      <c r="B486" s="70" t="s">
        <v>55</v>
      </c>
      <c r="C486" s="70" t="s">
        <v>900</v>
      </c>
      <c r="D486" s="70"/>
      <c r="E486" s="234">
        <v>10.9</v>
      </c>
      <c r="F486" s="50">
        <v>18</v>
      </c>
      <c r="G486" s="51"/>
      <c r="H486" s="313">
        <v>42916</v>
      </c>
      <c r="I486" s="312">
        <v>42559</v>
      </c>
      <c r="J486" s="157">
        <v>129247</v>
      </c>
      <c r="K486" s="357">
        <v>78442</v>
      </c>
      <c r="L486" s="158" t="s">
        <v>903</v>
      </c>
      <c r="M486" s="158">
        <v>100</v>
      </c>
      <c r="N486" s="158" t="s">
        <v>906</v>
      </c>
      <c r="O486" s="302">
        <v>100</v>
      </c>
      <c r="P486" s="419">
        <v>60</v>
      </c>
      <c r="Q486" s="419">
        <v>1944</v>
      </c>
      <c r="R486" s="420">
        <v>37.75</v>
      </c>
      <c r="S486" s="159">
        <v>133</v>
      </c>
      <c r="T486" s="107">
        <v>9</v>
      </c>
      <c r="U486" s="60">
        <f t="shared" ref="U486:U495" si="232">F486*AA486/1000</f>
        <v>10.274039999999999</v>
      </c>
      <c r="V486" s="61" t="e">
        <f>IF((T486*#REF!/#REF!)&gt;#REF!,"too many rows!",T486*#REF!/#REF!)</f>
        <v>#REF!</v>
      </c>
      <c r="W486" s="47">
        <v>50</v>
      </c>
      <c r="X486" s="47">
        <v>50</v>
      </c>
      <c r="Y486" s="47">
        <v>5.25</v>
      </c>
      <c r="Z486" s="47">
        <v>1</v>
      </c>
      <c r="AA486" s="50">
        <f t="shared" ref="AA486:AA495" si="233">(37.75*100)/W486*Y486/($Z486+$Y486)*$T486</f>
        <v>570.78</v>
      </c>
      <c r="AB486" s="50">
        <f t="shared" ref="AB486:AB495" si="234">(37.75*100)/X486*Z486/($Z486+$Y486)*$T486</f>
        <v>108.72</v>
      </c>
      <c r="AC486" s="50">
        <f t="shared" si="229"/>
        <v>570.78</v>
      </c>
      <c r="AD486" s="50">
        <f t="shared" si="230"/>
        <v>108.72</v>
      </c>
      <c r="AE486" s="79">
        <f t="shared" ref="AE486:AE495" si="235">IF(G486=0,AA486*1.15,IF(OR(G486=50%,G486=100%),AA486*1.15/G486,"check MS"))</f>
        <v>656.39699999999993</v>
      </c>
      <c r="AF486" s="50">
        <f t="shared" ref="AF486:AF495" si="236">AB486*1.15</f>
        <v>125.02799999999999</v>
      </c>
      <c r="AG486" s="80" t="str">
        <f t="shared" si="206"/>
        <v>ok</v>
      </c>
      <c r="AH486" s="121">
        <v>42689</v>
      </c>
      <c r="AI486" s="231">
        <f t="shared" ref="AI486:AI493" si="237">AH486+14</f>
        <v>42703</v>
      </c>
      <c r="AJ486" s="231">
        <v>42731</v>
      </c>
      <c r="AK486" s="129"/>
      <c r="AL486" s="231">
        <f t="shared" ref="AL486:AL493" si="238">AI486+35</f>
        <v>42738</v>
      </c>
      <c r="AM486" s="129">
        <f t="shared" si="226"/>
        <v>570.78</v>
      </c>
      <c r="AN486" s="281"/>
      <c r="AO486" s="129">
        <f t="shared" ref="AO486:AO499" si="239">AM486-AN486</f>
        <v>570.78</v>
      </c>
      <c r="AP486" s="231">
        <v>42761</v>
      </c>
      <c r="AQ486" s="455"/>
      <c r="AR486" s="455"/>
      <c r="AS486" s="231">
        <v>42844</v>
      </c>
      <c r="AT486" s="67">
        <v>42818</v>
      </c>
      <c r="AU486" s="424"/>
      <c r="AV486" s="424"/>
      <c r="AW486" s="424">
        <v>42901</v>
      </c>
      <c r="AX486" s="67"/>
      <c r="AY486" s="68">
        <f t="shared" si="231"/>
        <v>212</v>
      </c>
    </row>
    <row r="487" spans="1:51" x14ac:dyDescent="0.25">
      <c r="A487" s="70">
        <v>11</v>
      </c>
      <c r="B487" s="70" t="s">
        <v>55</v>
      </c>
      <c r="C487" s="70" t="s">
        <v>845</v>
      </c>
      <c r="D487" s="70">
        <v>-1</v>
      </c>
      <c r="E487" s="234">
        <v>2.4</v>
      </c>
      <c r="F487" s="50">
        <v>9</v>
      </c>
      <c r="G487" s="51"/>
      <c r="H487" s="313">
        <v>42916</v>
      </c>
      <c r="I487" s="312">
        <v>42562</v>
      </c>
      <c r="J487" s="157">
        <v>129250</v>
      </c>
      <c r="K487" s="357">
        <v>77877</v>
      </c>
      <c r="L487" s="158" t="s">
        <v>625</v>
      </c>
      <c r="M487" s="158">
        <v>82</v>
      </c>
      <c r="N487" s="158" t="s">
        <v>846</v>
      </c>
      <c r="O487" s="302">
        <v>100</v>
      </c>
      <c r="P487" s="419">
        <v>60</v>
      </c>
      <c r="Q487" s="419">
        <v>1944</v>
      </c>
      <c r="R487" s="420">
        <v>37.75</v>
      </c>
      <c r="S487" s="159">
        <v>133</v>
      </c>
      <c r="T487" s="107">
        <v>4</v>
      </c>
      <c r="U487" s="60">
        <f t="shared" si="232"/>
        <v>2.1743999999999999</v>
      </c>
      <c r="V487" s="61" t="e">
        <f>IF((T487*#REF!/#REF!)&gt;#REF!,"too many rows!",T487*#REF!/#REF!)</f>
        <v>#REF!</v>
      </c>
      <c r="W487" s="47">
        <v>50</v>
      </c>
      <c r="X487" s="47">
        <v>50</v>
      </c>
      <c r="Y487" s="47">
        <v>4</v>
      </c>
      <c r="Z487" s="47">
        <v>1</v>
      </c>
      <c r="AA487" s="50">
        <f t="shared" si="233"/>
        <v>241.6</v>
      </c>
      <c r="AB487" s="50">
        <f t="shared" si="234"/>
        <v>60.4</v>
      </c>
      <c r="AC487" s="50">
        <f t="shared" si="229"/>
        <v>294.63414634146341</v>
      </c>
      <c r="AD487" s="50">
        <f t="shared" si="230"/>
        <v>60.4</v>
      </c>
      <c r="AE487" s="79">
        <f t="shared" si="235"/>
        <v>277.83999999999997</v>
      </c>
      <c r="AF487" s="50">
        <f t="shared" si="236"/>
        <v>69.459999999999994</v>
      </c>
      <c r="AG487" s="80" t="str">
        <f t="shared" si="206"/>
        <v>ok</v>
      </c>
      <c r="AH487" s="121">
        <v>42689</v>
      </c>
      <c r="AI487" s="231">
        <f t="shared" si="237"/>
        <v>42703</v>
      </c>
      <c r="AJ487" s="231">
        <v>42731</v>
      </c>
      <c r="AK487" s="129"/>
      <c r="AL487" s="231">
        <f t="shared" si="238"/>
        <v>42738</v>
      </c>
      <c r="AM487" s="129">
        <f t="shared" si="226"/>
        <v>241.6</v>
      </c>
      <c r="AN487" s="281"/>
      <c r="AO487" s="129">
        <f t="shared" si="239"/>
        <v>241.6</v>
      </c>
      <c r="AP487" s="231">
        <v>42762</v>
      </c>
      <c r="AQ487" s="455"/>
      <c r="AR487" s="455"/>
      <c r="AS487" s="231">
        <v>42836</v>
      </c>
      <c r="AT487" s="67">
        <v>42803</v>
      </c>
      <c r="AU487" s="424"/>
      <c r="AV487" s="424"/>
      <c r="AW487" s="424">
        <v>42888</v>
      </c>
      <c r="AX487" s="67"/>
      <c r="AY487" s="68">
        <f t="shared" si="231"/>
        <v>199</v>
      </c>
    </row>
    <row r="488" spans="1:51" x14ac:dyDescent="0.25">
      <c r="A488" s="70">
        <v>11</v>
      </c>
      <c r="B488" s="70" t="s">
        <v>55</v>
      </c>
      <c r="C488" s="70" t="s">
        <v>750</v>
      </c>
      <c r="D488" s="70">
        <v>-1</v>
      </c>
      <c r="E488" s="234">
        <v>7.3</v>
      </c>
      <c r="F488" s="50">
        <v>12</v>
      </c>
      <c r="G488" s="51"/>
      <c r="H488" s="313">
        <v>42916</v>
      </c>
      <c r="I488" s="312">
        <v>42562</v>
      </c>
      <c r="J488" s="157">
        <v>129251</v>
      </c>
      <c r="K488" s="357">
        <v>77726</v>
      </c>
      <c r="L488" s="158" t="s">
        <v>757</v>
      </c>
      <c r="M488" s="158">
        <v>98</v>
      </c>
      <c r="N488" s="158" t="s">
        <v>754</v>
      </c>
      <c r="O488" s="302">
        <v>94</v>
      </c>
      <c r="P488" s="419">
        <v>60</v>
      </c>
      <c r="Q488" s="419">
        <v>1944</v>
      </c>
      <c r="R488" s="420">
        <v>37.75</v>
      </c>
      <c r="S488" s="159">
        <v>133</v>
      </c>
      <c r="T488" s="107">
        <v>9</v>
      </c>
      <c r="U488" s="60">
        <f t="shared" si="232"/>
        <v>6.8493599999999999</v>
      </c>
      <c r="V488" s="61" t="e">
        <f>IF((T488*#REF!/#REF!)&gt;#REF!,"too many rows!",T488*#REF!/#REF!)</f>
        <v>#REF!</v>
      </c>
      <c r="W488" s="47">
        <v>50</v>
      </c>
      <c r="X488" s="47">
        <v>50</v>
      </c>
      <c r="Y488" s="47">
        <v>5.25</v>
      </c>
      <c r="Z488" s="47">
        <v>1</v>
      </c>
      <c r="AA488" s="50">
        <f t="shared" si="233"/>
        <v>570.78</v>
      </c>
      <c r="AB488" s="50">
        <f t="shared" si="234"/>
        <v>108.72</v>
      </c>
      <c r="AC488" s="50">
        <f t="shared" si="229"/>
        <v>582.42857142857133</v>
      </c>
      <c r="AD488" s="50">
        <f t="shared" si="230"/>
        <v>115.6595744680851</v>
      </c>
      <c r="AE488" s="79">
        <f t="shared" si="235"/>
        <v>656.39699999999993</v>
      </c>
      <c r="AF488" s="50">
        <f t="shared" si="236"/>
        <v>125.02799999999999</v>
      </c>
      <c r="AG488" s="80" t="str">
        <f t="shared" si="206"/>
        <v>ok</v>
      </c>
      <c r="AH488" s="121">
        <v>42689</v>
      </c>
      <c r="AI488" s="231">
        <f t="shared" si="237"/>
        <v>42703</v>
      </c>
      <c r="AJ488" s="231">
        <v>42731</v>
      </c>
      <c r="AK488" s="129"/>
      <c r="AL488" s="231">
        <f t="shared" si="238"/>
        <v>42738</v>
      </c>
      <c r="AM488" s="129">
        <f t="shared" si="226"/>
        <v>570.78</v>
      </c>
      <c r="AN488" s="281"/>
      <c r="AO488" s="129">
        <f t="shared" si="239"/>
        <v>570.78</v>
      </c>
      <c r="AP488" s="231">
        <v>42760</v>
      </c>
      <c r="AQ488" s="455"/>
      <c r="AR488" s="455"/>
      <c r="AS488" s="231">
        <v>42835</v>
      </c>
      <c r="AT488" s="67">
        <v>42807</v>
      </c>
      <c r="AU488" s="424"/>
      <c r="AV488" s="424"/>
      <c r="AW488" s="424">
        <v>42885</v>
      </c>
      <c r="AX488" s="67"/>
      <c r="AY488" s="68">
        <f t="shared" si="231"/>
        <v>196</v>
      </c>
    </row>
    <row r="489" spans="1:51" x14ac:dyDescent="0.25">
      <c r="A489" s="70">
        <v>11</v>
      </c>
      <c r="B489" s="70" t="s">
        <v>55</v>
      </c>
      <c r="C489" s="70" t="s">
        <v>802</v>
      </c>
      <c r="D489" s="70"/>
      <c r="E489" s="234">
        <v>4.5</v>
      </c>
      <c r="F489" s="50">
        <v>14</v>
      </c>
      <c r="G489" s="51"/>
      <c r="H489" s="313">
        <v>42916</v>
      </c>
      <c r="I489" s="312">
        <v>42562</v>
      </c>
      <c r="J489" s="157">
        <v>129252</v>
      </c>
      <c r="K489" s="357">
        <v>77726</v>
      </c>
      <c r="L489" s="158" t="s">
        <v>804</v>
      </c>
      <c r="M489" s="158">
        <v>84</v>
      </c>
      <c r="N489" s="158" t="s">
        <v>208</v>
      </c>
      <c r="O489" s="302">
        <v>100</v>
      </c>
      <c r="P489" s="419">
        <v>60</v>
      </c>
      <c r="Q489" s="419">
        <v>1944</v>
      </c>
      <c r="R489" s="420">
        <v>37.75</v>
      </c>
      <c r="S489" s="159">
        <v>133</v>
      </c>
      <c r="T489" s="107">
        <v>5</v>
      </c>
      <c r="U489" s="60">
        <f t="shared" si="232"/>
        <v>4.4394000000000009</v>
      </c>
      <c r="V489" s="61" t="e">
        <f>IF((T489*#REF!/#REF!)&gt;#REF!,"too many rows!",T489*#REF!/#REF!)</f>
        <v>#REF!</v>
      </c>
      <c r="W489" s="47">
        <v>50</v>
      </c>
      <c r="X489" s="47">
        <v>50</v>
      </c>
      <c r="Y489" s="47">
        <v>5.25</v>
      </c>
      <c r="Z489" s="47">
        <v>1</v>
      </c>
      <c r="AA489" s="50">
        <f t="shared" si="233"/>
        <v>317.10000000000002</v>
      </c>
      <c r="AB489" s="50">
        <f t="shared" si="234"/>
        <v>60.4</v>
      </c>
      <c r="AC489" s="50">
        <f t="shared" si="229"/>
        <v>377.50000000000006</v>
      </c>
      <c r="AD489" s="50">
        <f t="shared" si="230"/>
        <v>60.4</v>
      </c>
      <c r="AE489" s="79">
        <f t="shared" si="235"/>
        <v>364.66500000000002</v>
      </c>
      <c r="AF489" s="50">
        <f t="shared" si="236"/>
        <v>69.459999999999994</v>
      </c>
      <c r="AG489" s="80" t="str">
        <f t="shared" si="206"/>
        <v>Check!</v>
      </c>
      <c r="AH489" s="121">
        <v>42689</v>
      </c>
      <c r="AI489" s="231">
        <f t="shared" si="237"/>
        <v>42703</v>
      </c>
      <c r="AJ489" s="231">
        <v>42731</v>
      </c>
      <c r="AK489" s="129"/>
      <c r="AL489" s="231">
        <f t="shared" si="238"/>
        <v>42738</v>
      </c>
      <c r="AM489" s="129">
        <f t="shared" si="226"/>
        <v>317.10000000000002</v>
      </c>
      <c r="AN489" s="281"/>
      <c r="AO489" s="129">
        <f t="shared" si="239"/>
        <v>317.10000000000002</v>
      </c>
      <c r="AP489" s="231">
        <v>42767</v>
      </c>
      <c r="AQ489" s="455"/>
      <c r="AR489" s="455"/>
      <c r="AS489" s="231">
        <v>42823</v>
      </c>
      <c r="AT489" s="67">
        <v>42818</v>
      </c>
      <c r="AU489" s="424"/>
      <c r="AV489" s="424"/>
      <c r="AW489" s="424">
        <v>42913</v>
      </c>
      <c r="AX489" s="67"/>
      <c r="AY489" s="68">
        <f t="shared" si="231"/>
        <v>224</v>
      </c>
    </row>
    <row r="490" spans="1:51" x14ac:dyDescent="0.25">
      <c r="A490" s="70">
        <v>11</v>
      </c>
      <c r="B490" s="70" t="s">
        <v>55</v>
      </c>
      <c r="C490" s="70" t="s">
        <v>961</v>
      </c>
      <c r="D490" s="70"/>
      <c r="E490" s="234">
        <v>3.6</v>
      </c>
      <c r="F490" s="50">
        <v>22</v>
      </c>
      <c r="G490" s="51"/>
      <c r="H490" s="313">
        <v>42916</v>
      </c>
      <c r="I490" s="312">
        <v>42599</v>
      </c>
      <c r="J490" s="157">
        <v>129391</v>
      </c>
      <c r="K490" s="357">
        <v>78442</v>
      </c>
      <c r="L490" s="158" t="s">
        <v>924</v>
      </c>
      <c r="M490" s="158">
        <v>89</v>
      </c>
      <c r="N490" s="158" t="s">
        <v>925</v>
      </c>
      <c r="O490" s="302">
        <v>100</v>
      </c>
      <c r="P490" s="419">
        <v>60</v>
      </c>
      <c r="Q490" s="419">
        <v>1944</v>
      </c>
      <c r="R490" s="420">
        <v>37.75</v>
      </c>
      <c r="S490" s="159">
        <v>133</v>
      </c>
      <c r="T490" s="107">
        <v>2</v>
      </c>
      <c r="U490" s="60">
        <f t="shared" si="232"/>
        <v>2.6576</v>
      </c>
      <c r="V490" s="61" t="e">
        <f>IF((T490*#REF!/#REF!)&gt;#REF!,"too many rows!",T490*#REF!/#REF!)</f>
        <v>#REF!</v>
      </c>
      <c r="W490" s="47">
        <v>50</v>
      </c>
      <c r="X490" s="47">
        <v>50</v>
      </c>
      <c r="Y490" s="47">
        <v>4</v>
      </c>
      <c r="Z490" s="47">
        <v>1</v>
      </c>
      <c r="AA490" s="50">
        <f t="shared" si="233"/>
        <v>120.8</v>
      </c>
      <c r="AB490" s="50">
        <f t="shared" si="234"/>
        <v>30.2</v>
      </c>
      <c r="AC490" s="50">
        <f t="shared" si="229"/>
        <v>135.73033707865167</v>
      </c>
      <c r="AD490" s="50">
        <f t="shared" si="230"/>
        <v>30.2</v>
      </c>
      <c r="AE490" s="79">
        <f t="shared" si="235"/>
        <v>138.91999999999999</v>
      </c>
      <c r="AF490" s="50">
        <f t="shared" si="236"/>
        <v>34.729999999999997</v>
      </c>
      <c r="AG490" s="80" t="str">
        <f t="shared" si="206"/>
        <v>ok</v>
      </c>
      <c r="AH490" s="121">
        <v>42689</v>
      </c>
      <c r="AI490" s="231">
        <f t="shared" si="237"/>
        <v>42703</v>
      </c>
      <c r="AJ490" s="231">
        <v>42731</v>
      </c>
      <c r="AK490" s="129"/>
      <c r="AL490" s="231">
        <f t="shared" si="238"/>
        <v>42738</v>
      </c>
      <c r="AM490" s="129">
        <f t="shared" si="226"/>
        <v>120.8</v>
      </c>
      <c r="AN490" s="281"/>
      <c r="AO490" s="129">
        <f t="shared" si="239"/>
        <v>120.8</v>
      </c>
      <c r="AP490" s="231">
        <v>42762</v>
      </c>
      <c r="AQ490" s="455"/>
      <c r="AR490" s="455"/>
      <c r="AS490" s="231">
        <v>42836</v>
      </c>
      <c r="AT490" s="67">
        <f>AP490+56</f>
        <v>42818</v>
      </c>
      <c r="AU490" s="424"/>
      <c r="AV490" s="424"/>
      <c r="AW490" s="424">
        <v>42898</v>
      </c>
      <c r="AX490" s="67"/>
      <c r="AY490" s="68">
        <f t="shared" si="231"/>
        <v>209</v>
      </c>
    </row>
    <row r="491" spans="1:51" x14ac:dyDescent="0.25">
      <c r="A491" s="70">
        <v>11</v>
      </c>
      <c r="B491" s="70" t="s">
        <v>55</v>
      </c>
      <c r="C491" s="70" t="s">
        <v>574</v>
      </c>
      <c r="D491" s="70"/>
      <c r="E491" s="234">
        <v>6.7</v>
      </c>
      <c r="F491" s="50">
        <v>11</v>
      </c>
      <c r="G491" s="51"/>
      <c r="H491" s="313">
        <v>42916</v>
      </c>
      <c r="I491" s="312">
        <v>42562</v>
      </c>
      <c r="J491" s="157">
        <v>129254</v>
      </c>
      <c r="K491" s="357">
        <v>77726</v>
      </c>
      <c r="L491" s="158" t="s">
        <v>65</v>
      </c>
      <c r="M491" s="158">
        <v>90</v>
      </c>
      <c r="N491" s="158" t="s">
        <v>575</v>
      </c>
      <c r="O491" s="302">
        <v>79</v>
      </c>
      <c r="P491" s="419">
        <v>60</v>
      </c>
      <c r="Q491" s="419">
        <v>1944</v>
      </c>
      <c r="R491" s="420">
        <v>37.75</v>
      </c>
      <c r="S491" s="159">
        <v>133</v>
      </c>
      <c r="T491" s="107">
        <v>9</v>
      </c>
      <c r="U491" s="60">
        <f t="shared" si="232"/>
        <v>6.2785799999999998</v>
      </c>
      <c r="V491" s="61" t="e">
        <f>IF((T491*#REF!/#REF!)&gt;#REF!,"too many rows!",T491*#REF!/#REF!)</f>
        <v>#REF!</v>
      </c>
      <c r="W491" s="47">
        <v>50</v>
      </c>
      <c r="X491" s="47">
        <v>50</v>
      </c>
      <c r="Y491" s="47">
        <v>5.25</v>
      </c>
      <c r="Z491" s="47">
        <v>1</v>
      </c>
      <c r="AA491" s="50">
        <f t="shared" si="233"/>
        <v>570.78</v>
      </c>
      <c r="AB491" s="50">
        <f t="shared" si="234"/>
        <v>108.72</v>
      </c>
      <c r="AC491" s="50">
        <f t="shared" si="229"/>
        <v>634.19999999999993</v>
      </c>
      <c r="AD491" s="50">
        <f t="shared" si="230"/>
        <v>137.62025316455697</v>
      </c>
      <c r="AE491" s="79">
        <f t="shared" si="235"/>
        <v>656.39699999999993</v>
      </c>
      <c r="AF491" s="50">
        <f t="shared" si="236"/>
        <v>125.02799999999999</v>
      </c>
      <c r="AG491" s="80" t="str">
        <f t="shared" si="206"/>
        <v>Check!</v>
      </c>
      <c r="AH491" s="121">
        <v>42689</v>
      </c>
      <c r="AI491" s="231">
        <f t="shared" si="237"/>
        <v>42703</v>
      </c>
      <c r="AJ491" s="231">
        <v>42731</v>
      </c>
      <c r="AK491" s="129"/>
      <c r="AL491" s="231">
        <f t="shared" si="238"/>
        <v>42738</v>
      </c>
      <c r="AM491" s="129">
        <f t="shared" si="226"/>
        <v>570.78</v>
      </c>
      <c r="AN491" s="281"/>
      <c r="AO491" s="129">
        <f t="shared" si="239"/>
        <v>570.78</v>
      </c>
      <c r="AP491" s="231">
        <v>42761</v>
      </c>
      <c r="AQ491" s="455"/>
      <c r="AR491" s="455"/>
      <c r="AS491" s="231">
        <v>42844</v>
      </c>
      <c r="AT491" s="67">
        <v>42818</v>
      </c>
      <c r="AU491" s="424"/>
      <c r="AV491" s="424"/>
      <c r="AW491" s="424">
        <v>42913</v>
      </c>
      <c r="AX491" s="67"/>
      <c r="AY491" s="68">
        <f t="shared" si="231"/>
        <v>224</v>
      </c>
    </row>
    <row r="492" spans="1:51" x14ac:dyDescent="0.25">
      <c r="A492" s="70">
        <v>11</v>
      </c>
      <c r="B492" s="70" t="s">
        <v>55</v>
      </c>
      <c r="C492" s="70" t="s">
        <v>901</v>
      </c>
      <c r="D492" s="70"/>
      <c r="E492" s="234">
        <v>5.4</v>
      </c>
      <c r="F492" s="50">
        <v>20</v>
      </c>
      <c r="G492" s="51"/>
      <c r="H492" s="313">
        <v>42916</v>
      </c>
      <c r="I492" s="312">
        <v>42562</v>
      </c>
      <c r="J492" s="157">
        <v>129255</v>
      </c>
      <c r="K492" s="357">
        <v>78442</v>
      </c>
      <c r="L492" s="158" t="s">
        <v>904</v>
      </c>
      <c r="M492" s="158">
        <v>100</v>
      </c>
      <c r="N492" s="158" t="s">
        <v>740</v>
      </c>
      <c r="O492" s="302">
        <v>87</v>
      </c>
      <c r="P492" s="419">
        <v>60</v>
      </c>
      <c r="Q492" s="419">
        <v>1944</v>
      </c>
      <c r="R492" s="420">
        <v>37.75</v>
      </c>
      <c r="S492" s="159">
        <v>133</v>
      </c>
      <c r="T492" s="107">
        <v>4</v>
      </c>
      <c r="U492" s="60">
        <f t="shared" si="232"/>
        <v>4.8319999999999999</v>
      </c>
      <c r="V492" s="61" t="e">
        <f>IF((T492*#REF!/#REF!)&gt;#REF!,"too many rows!",T492*#REF!/#REF!)</f>
        <v>#REF!</v>
      </c>
      <c r="W492" s="47">
        <v>50</v>
      </c>
      <c r="X492" s="47">
        <v>50</v>
      </c>
      <c r="Y492" s="47">
        <v>4</v>
      </c>
      <c r="Z492" s="47">
        <v>1</v>
      </c>
      <c r="AA492" s="50">
        <f t="shared" si="233"/>
        <v>241.6</v>
      </c>
      <c r="AB492" s="50">
        <f t="shared" si="234"/>
        <v>60.4</v>
      </c>
      <c r="AC492" s="50">
        <f t="shared" si="229"/>
        <v>241.6</v>
      </c>
      <c r="AD492" s="50">
        <f t="shared" si="230"/>
        <v>69.425287356321846</v>
      </c>
      <c r="AE492" s="79">
        <f t="shared" si="235"/>
        <v>277.83999999999997</v>
      </c>
      <c r="AF492" s="50">
        <f t="shared" si="236"/>
        <v>69.459999999999994</v>
      </c>
      <c r="AG492" s="80" t="str">
        <f t="shared" si="206"/>
        <v>ok</v>
      </c>
      <c r="AH492" s="121">
        <v>42689</v>
      </c>
      <c r="AI492" s="231">
        <f t="shared" si="237"/>
        <v>42703</v>
      </c>
      <c r="AJ492" s="231">
        <v>42731</v>
      </c>
      <c r="AK492" s="129"/>
      <c r="AL492" s="231">
        <f t="shared" si="238"/>
        <v>42738</v>
      </c>
      <c r="AM492" s="129">
        <f t="shared" si="226"/>
        <v>241.6</v>
      </c>
      <c r="AN492" s="281"/>
      <c r="AO492" s="129">
        <f t="shared" si="239"/>
        <v>241.6</v>
      </c>
      <c r="AP492" s="231">
        <v>42763</v>
      </c>
      <c r="AQ492" s="455"/>
      <c r="AR492" s="455"/>
      <c r="AS492" s="231">
        <v>42836</v>
      </c>
      <c r="AT492" s="67">
        <v>42822</v>
      </c>
      <c r="AU492" s="424"/>
      <c r="AV492" s="424"/>
      <c r="AW492" s="424">
        <f>AS492+56</f>
        <v>42892</v>
      </c>
      <c r="AX492" s="67"/>
      <c r="AY492" s="68">
        <f t="shared" si="231"/>
        <v>203</v>
      </c>
    </row>
    <row r="493" spans="1:51" x14ac:dyDescent="0.25">
      <c r="A493" s="70">
        <v>11</v>
      </c>
      <c r="B493" s="70" t="s">
        <v>55</v>
      </c>
      <c r="C493" s="70" t="s">
        <v>137</v>
      </c>
      <c r="D493" s="70">
        <v>-1</v>
      </c>
      <c r="E493" s="234">
        <v>6.2</v>
      </c>
      <c r="F493" s="50">
        <v>8</v>
      </c>
      <c r="G493" s="51"/>
      <c r="H493" s="313">
        <v>42916</v>
      </c>
      <c r="I493" s="312">
        <v>42562</v>
      </c>
      <c r="J493" s="157">
        <v>129256</v>
      </c>
      <c r="K493" s="357">
        <v>77726</v>
      </c>
      <c r="L493" s="158" t="s">
        <v>138</v>
      </c>
      <c r="M493" s="158">
        <v>66</v>
      </c>
      <c r="N493" s="158" t="s">
        <v>139</v>
      </c>
      <c r="O493" s="302">
        <v>45</v>
      </c>
      <c r="P493" s="419">
        <v>60</v>
      </c>
      <c r="Q493" s="419">
        <v>1944</v>
      </c>
      <c r="R493" s="420">
        <v>37.75</v>
      </c>
      <c r="S493" s="159">
        <v>133</v>
      </c>
      <c r="T493" s="107">
        <v>12</v>
      </c>
      <c r="U493" s="60">
        <f t="shared" si="232"/>
        <v>6.04</v>
      </c>
      <c r="V493" s="61" t="e">
        <f>IF((T493*#REF!/#REF!)&gt;#REF!,"too many rows!",T493*#REF!/#REF!)</f>
        <v>#REF!</v>
      </c>
      <c r="W493" s="47">
        <v>50</v>
      </c>
      <c r="X493" s="47">
        <v>50</v>
      </c>
      <c r="Y493" s="47">
        <v>5</v>
      </c>
      <c r="Z493" s="47">
        <v>1</v>
      </c>
      <c r="AA493" s="50">
        <f t="shared" si="233"/>
        <v>755</v>
      </c>
      <c r="AB493" s="50">
        <f t="shared" si="234"/>
        <v>151</v>
      </c>
      <c r="AC493" s="50">
        <f t="shared" si="229"/>
        <v>1143.939393939394</v>
      </c>
      <c r="AD493" s="50">
        <f t="shared" si="230"/>
        <v>335.55555555555554</v>
      </c>
      <c r="AE493" s="79">
        <f t="shared" si="235"/>
        <v>868.24999999999989</v>
      </c>
      <c r="AF493" s="50">
        <f t="shared" si="236"/>
        <v>173.64999999999998</v>
      </c>
      <c r="AG493" s="80" t="str">
        <f t="shared" si="206"/>
        <v>ok</v>
      </c>
      <c r="AH493" s="121">
        <v>42689</v>
      </c>
      <c r="AI493" s="231">
        <f t="shared" si="237"/>
        <v>42703</v>
      </c>
      <c r="AJ493" s="231">
        <v>42731</v>
      </c>
      <c r="AK493" s="129"/>
      <c r="AL493" s="231">
        <f t="shared" si="238"/>
        <v>42738</v>
      </c>
      <c r="AM493" s="129">
        <f t="shared" si="226"/>
        <v>755</v>
      </c>
      <c r="AN493" s="281"/>
      <c r="AO493" s="129">
        <f t="shared" si="239"/>
        <v>755</v>
      </c>
      <c r="AP493" s="231">
        <v>42763</v>
      </c>
      <c r="AQ493" s="455"/>
      <c r="AR493" s="455"/>
      <c r="AS493" s="231">
        <v>42836</v>
      </c>
      <c r="AT493" s="67">
        <v>42818</v>
      </c>
      <c r="AU493" s="424"/>
      <c r="AV493" s="424"/>
      <c r="AW493" s="67">
        <f>AS493+56</f>
        <v>42892</v>
      </c>
      <c r="AX493" s="67"/>
      <c r="AY493" s="68">
        <f t="shared" si="231"/>
        <v>203</v>
      </c>
    </row>
    <row r="494" spans="1:51" x14ac:dyDescent="0.25">
      <c r="A494" s="70">
        <v>11</v>
      </c>
      <c r="B494" s="148" t="s">
        <v>47</v>
      </c>
      <c r="C494" s="148" t="s">
        <v>549</v>
      </c>
      <c r="D494" s="148">
        <v>-1</v>
      </c>
      <c r="E494" s="233">
        <v>4</v>
      </c>
      <c r="F494" s="85">
        <v>12</v>
      </c>
      <c r="G494" s="86"/>
      <c r="H494" s="87">
        <v>42856</v>
      </c>
      <c r="I494" s="149">
        <v>42605</v>
      </c>
      <c r="J494" s="138">
        <v>128757</v>
      </c>
      <c r="K494" s="364">
        <v>77234</v>
      </c>
      <c r="L494" s="134" t="s">
        <v>297</v>
      </c>
      <c r="M494" s="134">
        <v>100</v>
      </c>
      <c r="N494" s="134" t="s">
        <v>333</v>
      </c>
      <c r="O494" s="297">
        <v>68</v>
      </c>
      <c r="P494" s="453">
        <v>60</v>
      </c>
      <c r="Q494" s="453">
        <v>1944</v>
      </c>
      <c r="R494" s="454">
        <v>37.75</v>
      </c>
      <c r="S494" s="162">
        <v>134</v>
      </c>
      <c r="T494" s="93">
        <v>4</v>
      </c>
      <c r="U494" s="143">
        <f t="shared" si="232"/>
        <v>4.1345238095238095</v>
      </c>
      <c r="V494" s="144" t="e">
        <f>IF((T494*#REF!/#REF!)&gt;#REF!,"too many rows!",T494*#REF!/#REF!)</f>
        <v>#REF!</v>
      </c>
      <c r="W494" s="82">
        <v>36</v>
      </c>
      <c r="X494" s="82">
        <v>36</v>
      </c>
      <c r="Y494" s="82">
        <v>4.5999999999999996</v>
      </c>
      <c r="Z494" s="82">
        <v>1</v>
      </c>
      <c r="AA494" s="85">
        <f t="shared" si="233"/>
        <v>344.54365079365078</v>
      </c>
      <c r="AB494" s="85">
        <f t="shared" si="234"/>
        <v>74.900793650793659</v>
      </c>
      <c r="AC494" s="85">
        <f t="shared" si="229"/>
        <v>344.54365079365078</v>
      </c>
      <c r="AD494" s="85">
        <f t="shared" si="230"/>
        <v>110.14822595704949</v>
      </c>
      <c r="AE494" s="115">
        <f t="shared" si="235"/>
        <v>396.22519841269838</v>
      </c>
      <c r="AF494" s="85">
        <f t="shared" si="236"/>
        <v>86.135912698412696</v>
      </c>
      <c r="AG494" s="289" t="str">
        <f t="shared" si="206"/>
        <v>Check!</v>
      </c>
      <c r="AH494" s="98">
        <v>42646</v>
      </c>
      <c r="AI494" s="224">
        <v>42657</v>
      </c>
      <c r="AJ494" s="224">
        <v>42692</v>
      </c>
      <c r="AK494" s="242">
        <v>72</v>
      </c>
      <c r="AL494" s="224">
        <v>42706</v>
      </c>
      <c r="AM494" s="163">
        <v>336</v>
      </c>
      <c r="AN494" s="242"/>
      <c r="AO494" s="163">
        <f t="shared" si="239"/>
        <v>336</v>
      </c>
      <c r="AP494" s="224">
        <v>42737</v>
      </c>
      <c r="AQ494" s="224"/>
      <c r="AR494" s="224"/>
      <c r="AS494" s="386">
        <v>42821</v>
      </c>
      <c r="AT494" s="353">
        <v>42811</v>
      </c>
      <c r="AU494" s="353"/>
      <c r="AV494" s="353"/>
      <c r="AW494" s="145">
        <v>42893</v>
      </c>
      <c r="AX494" s="145" t="s">
        <v>993</v>
      </c>
      <c r="AY494" s="102">
        <f t="shared" si="231"/>
        <v>247</v>
      </c>
    </row>
    <row r="495" spans="1:51" x14ac:dyDescent="0.25">
      <c r="A495" s="70">
        <v>11</v>
      </c>
      <c r="B495" s="148" t="s">
        <v>47</v>
      </c>
      <c r="C495" s="148" t="s">
        <v>113</v>
      </c>
      <c r="D495" s="148">
        <v>-1</v>
      </c>
      <c r="E495" s="233">
        <v>4</v>
      </c>
      <c r="F495" s="85">
        <v>11</v>
      </c>
      <c r="G495" s="86"/>
      <c r="H495" s="87">
        <v>42856</v>
      </c>
      <c r="I495" s="149">
        <v>42605</v>
      </c>
      <c r="J495" s="138">
        <v>128758</v>
      </c>
      <c r="K495" s="364">
        <v>77234</v>
      </c>
      <c r="L495" s="134" t="s">
        <v>115</v>
      </c>
      <c r="M495" s="134">
        <v>69</v>
      </c>
      <c r="N495" s="134" t="s">
        <v>78</v>
      </c>
      <c r="O495" s="297">
        <v>38</v>
      </c>
      <c r="P495" s="453">
        <v>60</v>
      </c>
      <c r="Q495" s="453">
        <v>1944</v>
      </c>
      <c r="R495" s="454">
        <v>37.75</v>
      </c>
      <c r="S495" s="162">
        <v>134</v>
      </c>
      <c r="T495" s="93">
        <v>4</v>
      </c>
      <c r="U495" s="143">
        <f t="shared" si="232"/>
        <v>3.7899801587301587</v>
      </c>
      <c r="V495" s="144" t="e">
        <f>IF((T495*#REF!/#REF!)&gt;#REF!,"too many rows!",T495*#REF!/#REF!)</f>
        <v>#REF!</v>
      </c>
      <c r="W495" s="82">
        <v>36</v>
      </c>
      <c r="X495" s="82">
        <v>36</v>
      </c>
      <c r="Y495" s="82">
        <v>4.5999999999999996</v>
      </c>
      <c r="Z495" s="82">
        <v>1</v>
      </c>
      <c r="AA495" s="85">
        <f t="shared" si="233"/>
        <v>344.54365079365078</v>
      </c>
      <c r="AB495" s="85">
        <f t="shared" si="234"/>
        <v>74.900793650793659</v>
      </c>
      <c r="AC495" s="85">
        <f t="shared" si="229"/>
        <v>499.3386243386243</v>
      </c>
      <c r="AD495" s="85">
        <f t="shared" si="230"/>
        <v>197.1073517126149</v>
      </c>
      <c r="AE495" s="115">
        <f t="shared" si="235"/>
        <v>396.22519841269838</v>
      </c>
      <c r="AF495" s="85">
        <f t="shared" si="236"/>
        <v>86.135912698412696</v>
      </c>
      <c r="AG495" s="289" t="str">
        <f t="shared" si="206"/>
        <v>Check!</v>
      </c>
      <c r="AH495" s="98">
        <v>42646</v>
      </c>
      <c r="AI495" s="224">
        <v>42657</v>
      </c>
      <c r="AJ495" s="224">
        <v>42692</v>
      </c>
      <c r="AK495" s="242">
        <v>72</v>
      </c>
      <c r="AL495" s="224">
        <v>42706</v>
      </c>
      <c r="AM495" s="163">
        <v>336</v>
      </c>
      <c r="AN495" s="242"/>
      <c r="AO495" s="163">
        <f t="shared" si="239"/>
        <v>336</v>
      </c>
      <c r="AP495" s="224">
        <v>42737</v>
      </c>
      <c r="AQ495" s="224"/>
      <c r="AR495" s="224"/>
      <c r="AS495" s="386">
        <v>42817</v>
      </c>
      <c r="AT495" s="353">
        <v>42808</v>
      </c>
      <c r="AU495" s="353"/>
      <c r="AV495" s="353"/>
      <c r="AW495" s="145">
        <v>42893</v>
      </c>
      <c r="AX495" s="145" t="s">
        <v>993</v>
      </c>
      <c r="AY495" s="102">
        <f t="shared" si="231"/>
        <v>247</v>
      </c>
    </row>
    <row r="496" spans="1:51" x14ac:dyDescent="0.25">
      <c r="A496" s="70">
        <v>11</v>
      </c>
      <c r="B496" s="148" t="s">
        <v>47</v>
      </c>
      <c r="C496" s="148" t="s">
        <v>590</v>
      </c>
      <c r="D496" s="148"/>
      <c r="E496" s="233">
        <v>10</v>
      </c>
      <c r="F496" s="85">
        <v>25</v>
      </c>
      <c r="G496" s="86"/>
      <c r="H496" s="87">
        <v>42917</v>
      </c>
      <c r="I496" s="149">
        <v>42605</v>
      </c>
      <c r="J496" s="138">
        <v>129504</v>
      </c>
      <c r="K496" s="359">
        <v>78540</v>
      </c>
      <c r="L496" s="297" t="s">
        <v>592</v>
      </c>
      <c r="M496" s="297">
        <v>100</v>
      </c>
      <c r="N496" s="297" t="s">
        <v>593</v>
      </c>
      <c r="O496" s="297">
        <v>100</v>
      </c>
      <c r="P496" s="453">
        <v>60</v>
      </c>
      <c r="Q496" s="453">
        <v>1944</v>
      </c>
      <c r="R496" s="454">
        <v>37.75</v>
      </c>
      <c r="S496" s="162">
        <v>134</v>
      </c>
      <c r="T496" s="93">
        <v>6</v>
      </c>
      <c r="U496" s="143">
        <f t="shared" ref="U496:U512" si="240">F496*AA496/1000</f>
        <v>12.920386904761905</v>
      </c>
      <c r="V496" s="144" t="e">
        <f>IF((T496*#REF!/#REF!)&gt;#REF!,"too many rows!",T496*#REF!/#REF!)</f>
        <v>#REF!</v>
      </c>
      <c r="W496" s="82">
        <v>36</v>
      </c>
      <c r="X496" s="82">
        <v>36</v>
      </c>
      <c r="Y496" s="82">
        <v>4.5999999999999996</v>
      </c>
      <c r="Z496" s="82">
        <v>1</v>
      </c>
      <c r="AA496" s="85">
        <f t="shared" ref="AA496:AA507" si="241">(37.75*100)/W496*Y496/($Z496+$Y496)*$T496</f>
        <v>516.81547619047615</v>
      </c>
      <c r="AB496" s="85">
        <f t="shared" ref="AB496:AB507" si="242">(37.75*100)/X496*Z496/($Z496+$Y496)*$T496</f>
        <v>112.35119047619048</v>
      </c>
      <c r="AC496" s="85">
        <f>AA496/M496*100</f>
        <v>516.81547619047615</v>
      </c>
      <c r="AD496" s="85">
        <f>AB496/O496*100</f>
        <v>112.35119047619048</v>
      </c>
      <c r="AE496" s="115">
        <f t="shared" ref="AE496:AE512" si="243">IF(G496=0,AA496*1.15,IF(OR(G496=50%,G496=100%),AA496*1.15/G496,"check MS"))</f>
        <v>594.33779761904748</v>
      </c>
      <c r="AF496" s="85">
        <f t="shared" ref="AF496:AF512" si="244">AB496*1.15</f>
        <v>129.20386904761904</v>
      </c>
      <c r="AG496" s="289" t="str">
        <f t="shared" si="206"/>
        <v>ok</v>
      </c>
      <c r="AH496" s="98">
        <v>42646</v>
      </c>
      <c r="AI496" s="224">
        <v>42657</v>
      </c>
      <c r="AJ496" s="224">
        <v>42692</v>
      </c>
      <c r="AK496" s="242">
        <v>102</v>
      </c>
      <c r="AL496" s="224">
        <v>42706</v>
      </c>
      <c r="AM496" s="163">
        <v>510</v>
      </c>
      <c r="AN496" s="242"/>
      <c r="AO496" s="163">
        <f t="shared" si="239"/>
        <v>510</v>
      </c>
      <c r="AP496" s="224">
        <v>42737</v>
      </c>
      <c r="AQ496" s="224"/>
      <c r="AR496" s="224"/>
      <c r="AS496" s="386">
        <v>42837</v>
      </c>
      <c r="AT496" s="353">
        <v>42796</v>
      </c>
      <c r="AU496" s="353"/>
      <c r="AV496" s="353"/>
      <c r="AW496" s="145">
        <v>42901</v>
      </c>
      <c r="AX496" s="145" t="s">
        <v>993</v>
      </c>
      <c r="AY496" s="102">
        <f t="shared" si="231"/>
        <v>255</v>
      </c>
    </row>
    <row r="497" spans="1:51" x14ac:dyDescent="0.25">
      <c r="A497" s="70">
        <v>11</v>
      </c>
      <c r="B497" s="148" t="s">
        <v>47</v>
      </c>
      <c r="C497" s="148" t="s">
        <v>916</v>
      </c>
      <c r="D497" s="148"/>
      <c r="E497" s="233">
        <v>11</v>
      </c>
      <c r="F497" s="85">
        <v>12</v>
      </c>
      <c r="G497" s="86"/>
      <c r="H497" s="87">
        <v>42856</v>
      </c>
      <c r="I497" s="149">
        <v>42605</v>
      </c>
      <c r="J497" s="314">
        <v>128753</v>
      </c>
      <c r="K497" s="364" t="s">
        <v>921</v>
      </c>
      <c r="L497" s="134" t="s">
        <v>922</v>
      </c>
      <c r="M497" s="134">
        <v>64</v>
      </c>
      <c r="N497" s="134" t="s">
        <v>917</v>
      </c>
      <c r="O497" s="134">
        <v>100</v>
      </c>
      <c r="P497" s="430">
        <v>60</v>
      </c>
      <c r="Q497" s="453">
        <v>1944</v>
      </c>
      <c r="R497" s="454">
        <v>37.75</v>
      </c>
      <c r="S497" s="162">
        <v>134</v>
      </c>
      <c r="T497" s="93">
        <v>9</v>
      </c>
      <c r="U497" s="143">
        <f t="shared" si="240"/>
        <v>9.6595588235294123</v>
      </c>
      <c r="V497" s="144" t="e">
        <f>IF((T497*#REF!/#REF!)&gt;#REF!,"too many rows!",T497*#REF!/#REF!)</f>
        <v>#REF!</v>
      </c>
      <c r="W497" s="82">
        <v>36</v>
      </c>
      <c r="X497" s="82">
        <v>36</v>
      </c>
      <c r="Y497" s="82">
        <v>5.8</v>
      </c>
      <c r="Z497" s="82">
        <v>1</v>
      </c>
      <c r="AA497" s="85">
        <f t="shared" si="241"/>
        <v>804.96323529411768</v>
      </c>
      <c r="AB497" s="85">
        <f t="shared" si="242"/>
        <v>138.78676470588238</v>
      </c>
      <c r="AC497" s="85">
        <f>AA497/M497*100</f>
        <v>1257.7550551470588</v>
      </c>
      <c r="AD497" s="85">
        <f>AB497/O497*100</f>
        <v>138.78676470588238</v>
      </c>
      <c r="AE497" s="115">
        <f t="shared" si="243"/>
        <v>925.70772058823525</v>
      </c>
      <c r="AF497" s="85">
        <f t="shared" si="244"/>
        <v>159.60477941176472</v>
      </c>
      <c r="AG497" s="289" t="str">
        <f t="shared" si="206"/>
        <v>Check!</v>
      </c>
      <c r="AH497" s="98">
        <v>42646</v>
      </c>
      <c r="AI497" s="224">
        <v>42657</v>
      </c>
      <c r="AJ497" s="224">
        <v>42692</v>
      </c>
      <c r="AK497" s="242">
        <v>162</v>
      </c>
      <c r="AL497" s="224">
        <v>42706</v>
      </c>
      <c r="AM497" s="163">
        <v>756</v>
      </c>
      <c r="AN497" s="242"/>
      <c r="AO497" s="163">
        <f t="shared" si="239"/>
        <v>756</v>
      </c>
      <c r="AP497" s="224">
        <v>42732</v>
      </c>
      <c r="AQ497" s="224"/>
      <c r="AR497" s="224"/>
      <c r="AS497" s="386">
        <v>42824</v>
      </c>
      <c r="AT497" s="353">
        <v>42808</v>
      </c>
      <c r="AU497" s="353"/>
      <c r="AV497" s="353"/>
      <c r="AW497" s="145">
        <v>42893</v>
      </c>
      <c r="AX497" s="145" t="s">
        <v>993</v>
      </c>
      <c r="AY497" s="102">
        <f t="shared" si="231"/>
        <v>247</v>
      </c>
    </row>
    <row r="498" spans="1:51" x14ac:dyDescent="0.25">
      <c r="A498" s="70">
        <v>11</v>
      </c>
      <c r="B498" s="148" t="s">
        <v>47</v>
      </c>
      <c r="C498" s="148" t="s">
        <v>243</v>
      </c>
      <c r="D498" s="148"/>
      <c r="E498" s="233">
        <v>4</v>
      </c>
      <c r="F498" s="85">
        <v>16</v>
      </c>
      <c r="G498" s="86">
        <v>0.5</v>
      </c>
      <c r="H498" s="87">
        <v>42856</v>
      </c>
      <c r="I498" s="149">
        <v>42605</v>
      </c>
      <c r="J498" s="318">
        <v>129520</v>
      </c>
      <c r="K498" s="364">
        <v>77234</v>
      </c>
      <c r="L498" s="134" t="s">
        <v>244</v>
      </c>
      <c r="M498" s="134">
        <v>100</v>
      </c>
      <c r="N498" s="134" t="s">
        <v>121</v>
      </c>
      <c r="O498" s="134">
        <v>100</v>
      </c>
      <c r="P498" s="430">
        <v>60</v>
      </c>
      <c r="Q498" s="453">
        <v>1944</v>
      </c>
      <c r="R498" s="454">
        <v>37.75</v>
      </c>
      <c r="S498" s="162">
        <v>134</v>
      </c>
      <c r="T498" s="93">
        <v>4</v>
      </c>
      <c r="U498" s="143">
        <f t="shared" si="240"/>
        <v>5.5126984126984127</v>
      </c>
      <c r="V498" s="144" t="e">
        <f>IF((T498*#REF!/#REF!)&gt;#REF!,"too many rows!",T498*#REF!/#REF!)</f>
        <v>#REF!</v>
      </c>
      <c r="W498" s="82">
        <v>36</v>
      </c>
      <c r="X498" s="82">
        <v>36</v>
      </c>
      <c r="Y498" s="82">
        <v>4.5999999999999996</v>
      </c>
      <c r="Z498" s="82">
        <v>1</v>
      </c>
      <c r="AA498" s="85">
        <f t="shared" si="241"/>
        <v>344.54365079365078</v>
      </c>
      <c r="AB498" s="85">
        <f t="shared" si="242"/>
        <v>74.900793650793659</v>
      </c>
      <c r="AC498" s="85">
        <f>AA498/M498*100*2</f>
        <v>689.08730158730157</v>
      </c>
      <c r="AD498" s="85">
        <f>AB498/O498*100</f>
        <v>74.900793650793659</v>
      </c>
      <c r="AE498" s="115">
        <f t="shared" si="243"/>
        <v>792.45039682539675</v>
      </c>
      <c r="AF498" s="85">
        <f t="shared" si="244"/>
        <v>86.135912698412696</v>
      </c>
      <c r="AG498" s="289" t="str">
        <f t="shared" si="206"/>
        <v>Check!</v>
      </c>
      <c r="AH498" s="98">
        <v>42646</v>
      </c>
      <c r="AI498" s="224">
        <v>42657</v>
      </c>
      <c r="AJ498" s="224">
        <v>42692</v>
      </c>
      <c r="AK498" s="242">
        <v>72</v>
      </c>
      <c r="AL498" s="224">
        <v>42706</v>
      </c>
      <c r="AM498" s="163">
        <v>336</v>
      </c>
      <c r="AN498" s="242"/>
      <c r="AO498" s="163">
        <f t="shared" si="239"/>
        <v>336</v>
      </c>
      <c r="AP498" s="224">
        <v>42731</v>
      </c>
      <c r="AQ498" s="224"/>
      <c r="AR498" s="224"/>
      <c r="AS498" s="386">
        <v>42826</v>
      </c>
      <c r="AT498" s="353">
        <v>42811</v>
      </c>
      <c r="AU498" s="353"/>
      <c r="AV498" s="353"/>
      <c r="AW498" s="145">
        <v>42900</v>
      </c>
      <c r="AX498" s="145" t="s">
        <v>993</v>
      </c>
      <c r="AY498" s="102">
        <f t="shared" si="231"/>
        <v>254</v>
      </c>
    </row>
    <row r="499" spans="1:51" x14ac:dyDescent="0.25">
      <c r="A499" s="70">
        <v>11</v>
      </c>
      <c r="B499" s="148" t="s">
        <v>47</v>
      </c>
      <c r="C499" s="148" t="s">
        <v>76</v>
      </c>
      <c r="D499" s="148">
        <v>-1</v>
      </c>
      <c r="E499" s="233">
        <v>4</v>
      </c>
      <c r="F499" s="85">
        <v>15</v>
      </c>
      <c r="G499" s="86">
        <v>0.5</v>
      </c>
      <c r="H499" s="161">
        <v>42856</v>
      </c>
      <c r="I499" s="149">
        <v>42542</v>
      </c>
      <c r="J499" s="138">
        <v>128760</v>
      </c>
      <c r="K499" s="364">
        <v>77234</v>
      </c>
      <c r="L499" s="150" t="s">
        <v>77</v>
      </c>
      <c r="M499" s="150">
        <v>71</v>
      </c>
      <c r="N499" s="150" t="s">
        <v>78</v>
      </c>
      <c r="O499" s="150">
        <v>38</v>
      </c>
      <c r="P499" s="430">
        <v>60</v>
      </c>
      <c r="Q499" s="453">
        <v>1944</v>
      </c>
      <c r="R499" s="454">
        <v>37.75</v>
      </c>
      <c r="S499" s="162">
        <v>134</v>
      </c>
      <c r="T499" s="93">
        <v>4</v>
      </c>
      <c r="U499" s="143">
        <f t="shared" si="240"/>
        <v>5.1681547619047619</v>
      </c>
      <c r="V499" s="144" t="e">
        <f>IF((T499*#REF!/#REF!)&gt;#REF!,"too many rows!",T499*#REF!/#REF!)</f>
        <v>#REF!</v>
      </c>
      <c r="W499" s="82">
        <v>36</v>
      </c>
      <c r="X499" s="82">
        <v>36</v>
      </c>
      <c r="Y499" s="82">
        <v>4.5999999999999996</v>
      </c>
      <c r="Z499" s="82">
        <v>1</v>
      </c>
      <c r="AA499" s="85">
        <f t="shared" si="241"/>
        <v>344.54365079365078</v>
      </c>
      <c r="AB499" s="85">
        <f t="shared" si="242"/>
        <v>74.900793650793659</v>
      </c>
      <c r="AC499" s="85">
        <f>AA499/M499*100*2</f>
        <v>970.54549519338252</v>
      </c>
      <c r="AD499" s="85">
        <f>AB499/O499*100</f>
        <v>197.1073517126149</v>
      </c>
      <c r="AE499" s="115">
        <f t="shared" si="243"/>
        <v>792.45039682539675</v>
      </c>
      <c r="AF499" s="85">
        <f t="shared" si="244"/>
        <v>86.135912698412696</v>
      </c>
      <c r="AG499" s="289" t="str">
        <f t="shared" si="206"/>
        <v>Check!</v>
      </c>
      <c r="AH499" s="98">
        <v>42646</v>
      </c>
      <c r="AI499" s="224">
        <v>42657</v>
      </c>
      <c r="AJ499" s="224">
        <v>42692</v>
      </c>
      <c r="AK499" s="163">
        <v>72</v>
      </c>
      <c r="AL499" s="224">
        <v>42706</v>
      </c>
      <c r="AM499" s="163">
        <v>336</v>
      </c>
      <c r="AN499" s="282"/>
      <c r="AO499" s="163">
        <f t="shared" si="239"/>
        <v>336</v>
      </c>
      <c r="AP499" s="224">
        <v>42731</v>
      </c>
      <c r="AQ499" s="224"/>
      <c r="AR499" s="224"/>
      <c r="AS499" s="386">
        <v>42826</v>
      </c>
      <c r="AT499" s="353">
        <v>42808</v>
      </c>
      <c r="AU499" s="353"/>
      <c r="AV499" s="353"/>
      <c r="AW499" s="145">
        <v>42893</v>
      </c>
      <c r="AX499" s="145" t="s">
        <v>993</v>
      </c>
      <c r="AY499" s="102">
        <f t="shared" si="231"/>
        <v>247</v>
      </c>
    </row>
    <row r="500" spans="1:51" x14ac:dyDescent="0.25">
      <c r="A500" s="70">
        <v>11</v>
      </c>
      <c r="B500" s="148" t="s">
        <v>47</v>
      </c>
      <c r="C500" s="148" t="s">
        <v>467</v>
      </c>
      <c r="D500" s="148"/>
      <c r="E500" s="233">
        <v>24</v>
      </c>
      <c r="F500" s="85">
        <v>15</v>
      </c>
      <c r="G500" s="86"/>
      <c r="H500" s="87">
        <v>42887</v>
      </c>
      <c r="I500" s="149">
        <v>42605</v>
      </c>
      <c r="J500" s="314">
        <v>128754</v>
      </c>
      <c r="K500" s="364">
        <v>77234</v>
      </c>
      <c r="L500" s="134" t="s">
        <v>340</v>
      </c>
      <c r="M500" s="134">
        <v>100</v>
      </c>
      <c r="N500" s="134" t="s">
        <v>341</v>
      </c>
      <c r="O500" s="134">
        <v>90</v>
      </c>
      <c r="P500" s="430">
        <v>60</v>
      </c>
      <c r="Q500" s="453">
        <v>1944</v>
      </c>
      <c r="R500" s="454">
        <v>37.75</v>
      </c>
      <c r="S500" s="162">
        <v>134</v>
      </c>
      <c r="T500" s="93">
        <v>29</v>
      </c>
      <c r="U500" s="143">
        <f t="shared" si="240"/>
        <v>38.25739247311828</v>
      </c>
      <c r="V500" s="144" t="e">
        <f>IF((T500*#REF!/#REF!)&gt;#REF!,"too many rows!",T500*#REF!/#REF!)</f>
        <v>#REF!</v>
      </c>
      <c r="W500" s="82">
        <v>36</v>
      </c>
      <c r="X500" s="82">
        <v>36</v>
      </c>
      <c r="Y500" s="82">
        <v>5.2</v>
      </c>
      <c r="Z500" s="82">
        <v>1</v>
      </c>
      <c r="AA500" s="85">
        <f t="shared" si="241"/>
        <v>2550.4928315412185</v>
      </c>
      <c r="AB500" s="85">
        <f t="shared" si="242"/>
        <v>490.47939068100357</v>
      </c>
      <c r="AC500" s="85">
        <f>AA500/M500*100</f>
        <v>2550.4928315412185</v>
      </c>
      <c r="AD500" s="85">
        <f>AB500/O500*100</f>
        <v>544.97710075667067</v>
      </c>
      <c r="AE500" s="115">
        <f t="shared" si="243"/>
        <v>2933.0667562724011</v>
      </c>
      <c r="AF500" s="85">
        <f t="shared" si="244"/>
        <v>564.05129928315409</v>
      </c>
      <c r="AG500" s="289" t="str">
        <f t="shared" si="206"/>
        <v>Check!</v>
      </c>
      <c r="AH500" s="98">
        <v>42646</v>
      </c>
      <c r="AI500" s="224">
        <v>42657</v>
      </c>
      <c r="AJ500" s="224">
        <v>42692</v>
      </c>
      <c r="AK500" s="242">
        <v>510</v>
      </c>
      <c r="AL500" s="224">
        <v>42706</v>
      </c>
      <c r="AM500" s="163">
        <v>2448</v>
      </c>
      <c r="AN500" s="242"/>
      <c r="AO500" s="163">
        <f t="shared" ref="AO500:AO512" si="245">AM500-AN500</f>
        <v>2448</v>
      </c>
      <c r="AP500" s="224">
        <v>42732</v>
      </c>
      <c r="AQ500" s="224"/>
      <c r="AR500" s="224"/>
      <c r="AS500" s="386">
        <v>42828</v>
      </c>
      <c r="AT500" s="353">
        <v>42803</v>
      </c>
      <c r="AU500" s="353"/>
      <c r="AV500" s="353"/>
      <c r="AW500" s="145">
        <v>42900</v>
      </c>
      <c r="AX500" s="145" t="s">
        <v>993</v>
      </c>
      <c r="AY500" s="102">
        <f t="shared" si="231"/>
        <v>254</v>
      </c>
    </row>
    <row r="501" spans="1:51" x14ac:dyDescent="0.25">
      <c r="A501" s="70">
        <v>11</v>
      </c>
      <c r="B501" s="70" t="s">
        <v>55</v>
      </c>
      <c r="C501" s="70" t="s">
        <v>104</v>
      </c>
      <c r="D501" s="70"/>
      <c r="E501" s="234">
        <v>15</v>
      </c>
      <c r="F501" s="50">
        <v>11</v>
      </c>
      <c r="G501" s="51"/>
      <c r="H501" s="313">
        <v>42916</v>
      </c>
      <c r="I501" s="312">
        <v>42559</v>
      </c>
      <c r="J501" s="157">
        <v>129244</v>
      </c>
      <c r="K501" s="357">
        <v>77726</v>
      </c>
      <c r="L501" s="158" t="s">
        <v>106</v>
      </c>
      <c r="M501" s="158">
        <v>100</v>
      </c>
      <c r="N501" s="158" t="s">
        <v>107</v>
      </c>
      <c r="O501" s="302">
        <v>89</v>
      </c>
      <c r="P501" s="419">
        <v>60</v>
      </c>
      <c r="Q501" s="419">
        <v>1944</v>
      </c>
      <c r="R501" s="420">
        <v>37.75</v>
      </c>
      <c r="S501" s="159">
        <v>135</v>
      </c>
      <c r="T501" s="107">
        <v>20</v>
      </c>
      <c r="U501" s="60">
        <f t="shared" si="240"/>
        <v>19.574074074074073</v>
      </c>
      <c r="V501" s="61" t="e">
        <f>IF((T501*#REF!/#REF!)&gt;#REF!,"too many rows!",T501*#REF!/#REF!)</f>
        <v>#REF!</v>
      </c>
      <c r="W501" s="47">
        <v>36</v>
      </c>
      <c r="X501" s="47">
        <v>36</v>
      </c>
      <c r="Y501" s="47">
        <v>5.6</v>
      </c>
      <c r="Z501" s="47">
        <v>1</v>
      </c>
      <c r="AA501" s="50">
        <f t="shared" si="241"/>
        <v>1779.4612794612794</v>
      </c>
      <c r="AB501" s="50">
        <f t="shared" si="242"/>
        <v>317.76094276094278</v>
      </c>
      <c r="AC501" s="50">
        <f>AA501/M501*100</f>
        <v>1779.4612794612797</v>
      </c>
      <c r="AD501" s="50">
        <f t="shared" ref="AD501:AD508" si="246">AB501/O501*100</f>
        <v>357.03476714712673</v>
      </c>
      <c r="AE501" s="79">
        <f t="shared" si="243"/>
        <v>2046.3804713804711</v>
      </c>
      <c r="AF501" s="50">
        <f t="shared" si="244"/>
        <v>365.42508417508418</v>
      </c>
      <c r="AG501" s="80" t="str">
        <f t="shared" si="206"/>
        <v>ok</v>
      </c>
      <c r="AH501" s="259">
        <v>42671</v>
      </c>
      <c r="AI501" s="231">
        <f t="shared" ref="AI501:AI508" si="247">AH501+14</f>
        <v>42685</v>
      </c>
      <c r="AJ501" s="231">
        <v>42712</v>
      </c>
      <c r="AK501" s="129">
        <v>306</v>
      </c>
      <c r="AL501" s="231">
        <v>42724</v>
      </c>
      <c r="AM501" s="129">
        <v>1734</v>
      </c>
      <c r="AN501" s="281"/>
      <c r="AO501" s="129">
        <f t="shared" si="245"/>
        <v>1734</v>
      </c>
      <c r="AP501" s="231">
        <v>42746</v>
      </c>
      <c r="AQ501" s="455"/>
      <c r="AR501" s="455"/>
      <c r="AS501" s="231">
        <v>42812</v>
      </c>
      <c r="AT501" s="67">
        <v>42796</v>
      </c>
      <c r="AU501" s="424"/>
      <c r="AV501" s="424"/>
      <c r="AW501" s="67">
        <f>AS501+56</f>
        <v>42868</v>
      </c>
      <c r="AX501" s="67" t="s">
        <v>993</v>
      </c>
      <c r="AY501" s="68">
        <f t="shared" si="231"/>
        <v>197</v>
      </c>
    </row>
    <row r="502" spans="1:51" x14ac:dyDescent="0.25">
      <c r="A502" s="70">
        <v>11</v>
      </c>
      <c r="B502" s="70" t="s">
        <v>55</v>
      </c>
      <c r="C502" s="70" t="s">
        <v>255</v>
      </c>
      <c r="D502" s="70"/>
      <c r="E502" s="234">
        <v>22</v>
      </c>
      <c r="F502" s="50">
        <v>15</v>
      </c>
      <c r="G502" s="51"/>
      <c r="H502" s="313">
        <v>42916</v>
      </c>
      <c r="I502" s="312">
        <v>42566</v>
      </c>
      <c r="J502" s="157">
        <v>129246</v>
      </c>
      <c r="K502" s="357">
        <v>77726</v>
      </c>
      <c r="L502" s="158" t="s">
        <v>92</v>
      </c>
      <c r="M502" s="158">
        <v>86</v>
      </c>
      <c r="N502" s="158" t="s">
        <v>256</v>
      </c>
      <c r="O502" s="302">
        <v>64</v>
      </c>
      <c r="P502" s="419">
        <v>60</v>
      </c>
      <c r="Q502" s="419">
        <v>1944</v>
      </c>
      <c r="R502" s="420">
        <v>37.75</v>
      </c>
      <c r="S502" s="159">
        <v>135</v>
      </c>
      <c r="T502" s="107">
        <v>22</v>
      </c>
      <c r="U502" s="60">
        <f t="shared" si="240"/>
        <v>28.3125</v>
      </c>
      <c r="V502" s="61" t="e">
        <f>IF((T502*#REF!/#REF!)&gt;#REF!,"too many rows!",T502*#REF!/#REF!)</f>
        <v>#REF!</v>
      </c>
      <c r="W502" s="47">
        <v>36</v>
      </c>
      <c r="X502" s="47">
        <v>36</v>
      </c>
      <c r="Y502" s="47">
        <v>4.5</v>
      </c>
      <c r="Z502" s="47">
        <v>1</v>
      </c>
      <c r="AA502" s="50">
        <f t="shared" si="241"/>
        <v>1887.5</v>
      </c>
      <c r="AB502" s="50">
        <f t="shared" si="242"/>
        <v>419.44444444444446</v>
      </c>
      <c r="AC502" s="50">
        <f t="shared" ref="AC502:AC508" si="248">AA502/M502*100</f>
        <v>2194.7674418604652</v>
      </c>
      <c r="AD502" s="50">
        <f t="shared" si="246"/>
        <v>655.38194444444446</v>
      </c>
      <c r="AE502" s="79">
        <f t="shared" si="243"/>
        <v>2170.625</v>
      </c>
      <c r="AF502" s="50">
        <f t="shared" si="244"/>
        <v>482.36111111111109</v>
      </c>
      <c r="AG502" s="80" t="str">
        <f t="shared" si="206"/>
        <v>ok</v>
      </c>
      <c r="AH502" s="259">
        <v>42671</v>
      </c>
      <c r="AI502" s="231">
        <f t="shared" si="247"/>
        <v>42685</v>
      </c>
      <c r="AJ502" s="231">
        <v>42712</v>
      </c>
      <c r="AK502" s="129">
        <v>408</v>
      </c>
      <c r="AL502" s="231">
        <v>42724</v>
      </c>
      <c r="AM502" s="129">
        <v>1836</v>
      </c>
      <c r="AN502" s="281"/>
      <c r="AO502" s="129">
        <f t="shared" si="245"/>
        <v>1836</v>
      </c>
      <c r="AP502" s="231">
        <v>42379</v>
      </c>
      <c r="AQ502" s="455"/>
      <c r="AR502" s="455"/>
      <c r="AS502" s="231">
        <v>42815</v>
      </c>
      <c r="AT502" s="67">
        <v>42794</v>
      </c>
      <c r="AU502" s="424"/>
      <c r="AV502" s="424"/>
      <c r="AW502" s="67">
        <v>42873</v>
      </c>
      <c r="AX502" s="67" t="s">
        <v>993</v>
      </c>
      <c r="AY502" s="68">
        <f t="shared" si="231"/>
        <v>202</v>
      </c>
    </row>
    <row r="503" spans="1:51" x14ac:dyDescent="0.25">
      <c r="A503" s="70">
        <v>11</v>
      </c>
      <c r="B503" s="70" t="s">
        <v>55</v>
      </c>
      <c r="C503" s="70" t="s">
        <v>708</v>
      </c>
      <c r="D503" s="70"/>
      <c r="E503" s="234">
        <v>5.4</v>
      </c>
      <c r="F503" s="50">
        <v>20</v>
      </c>
      <c r="G503" s="51"/>
      <c r="H503" s="313">
        <v>42916</v>
      </c>
      <c r="I503" s="312">
        <v>42562</v>
      </c>
      <c r="J503" s="157">
        <v>129248</v>
      </c>
      <c r="K503" s="357">
        <v>77726</v>
      </c>
      <c r="L503" s="158" t="s">
        <v>427</v>
      </c>
      <c r="M503" s="158">
        <v>70</v>
      </c>
      <c r="N503" s="158" t="s">
        <v>717</v>
      </c>
      <c r="O503" s="302">
        <v>89</v>
      </c>
      <c r="P503" s="419">
        <v>60</v>
      </c>
      <c r="Q503" s="419">
        <v>1944</v>
      </c>
      <c r="R503" s="420">
        <v>37.75</v>
      </c>
      <c r="S503" s="159">
        <v>135</v>
      </c>
      <c r="T503" s="107">
        <v>4</v>
      </c>
      <c r="U503" s="60">
        <f t="shared" si="240"/>
        <v>7.155228758169935</v>
      </c>
      <c r="V503" s="61" t="e">
        <f>IF((T503*#REF!/#REF!)&gt;#REF!,"too many rows!",T503*#REF!/#REF!)</f>
        <v>#REF!</v>
      </c>
      <c r="W503" s="47">
        <v>36</v>
      </c>
      <c r="X503" s="47">
        <v>36</v>
      </c>
      <c r="Y503" s="47">
        <v>5.8</v>
      </c>
      <c r="Z503" s="47">
        <v>1</v>
      </c>
      <c r="AA503" s="50">
        <f t="shared" si="241"/>
        <v>357.76143790849676</v>
      </c>
      <c r="AB503" s="50">
        <f t="shared" si="242"/>
        <v>61.683006535947719</v>
      </c>
      <c r="AC503" s="50">
        <f t="shared" si="248"/>
        <v>511.08776844070968</v>
      </c>
      <c r="AD503" s="50">
        <f t="shared" si="246"/>
        <v>69.306748916795186</v>
      </c>
      <c r="AE503" s="79">
        <f t="shared" si="243"/>
        <v>411.42565359477123</v>
      </c>
      <c r="AF503" s="50">
        <f t="shared" si="244"/>
        <v>70.935457516339866</v>
      </c>
      <c r="AG503" s="80" t="str">
        <f t="shared" si="206"/>
        <v>ok</v>
      </c>
      <c r="AH503" s="259">
        <v>42671</v>
      </c>
      <c r="AI503" s="231">
        <f t="shared" si="247"/>
        <v>42685</v>
      </c>
      <c r="AJ503" s="231">
        <v>42712</v>
      </c>
      <c r="AK503" s="129">
        <v>60</v>
      </c>
      <c r="AL503" s="231">
        <v>42724</v>
      </c>
      <c r="AM503" s="129">
        <v>348</v>
      </c>
      <c r="AN503" s="281"/>
      <c r="AO503" s="129">
        <f t="shared" si="245"/>
        <v>348</v>
      </c>
      <c r="AP503" s="231">
        <v>42742</v>
      </c>
      <c r="AQ503" s="455"/>
      <c r="AR503" s="455"/>
      <c r="AS503" s="231">
        <v>42818</v>
      </c>
      <c r="AT503" s="67">
        <v>42796</v>
      </c>
      <c r="AU503" s="424"/>
      <c r="AV503" s="424"/>
      <c r="AW503" s="67">
        <f>AS503+56</f>
        <v>42874</v>
      </c>
      <c r="AX503" s="67" t="s">
        <v>993</v>
      </c>
      <c r="AY503" s="68">
        <f t="shared" si="231"/>
        <v>203</v>
      </c>
    </row>
    <row r="504" spans="1:51" x14ac:dyDescent="0.25">
      <c r="A504" s="70">
        <v>11</v>
      </c>
      <c r="B504" s="70" t="s">
        <v>55</v>
      </c>
      <c r="C504" s="70" t="s">
        <v>907</v>
      </c>
      <c r="D504" s="70"/>
      <c r="E504" s="234">
        <v>2</v>
      </c>
      <c r="F504" s="50">
        <v>10</v>
      </c>
      <c r="G504" s="51"/>
      <c r="H504" s="313">
        <v>42916</v>
      </c>
      <c r="I504" s="312">
        <v>42566</v>
      </c>
      <c r="J504" s="157">
        <v>129276</v>
      </c>
      <c r="K504" s="357">
        <v>78442</v>
      </c>
      <c r="L504" s="158" t="s">
        <v>910</v>
      </c>
      <c r="M504" s="158">
        <v>100</v>
      </c>
      <c r="N504" s="158" t="s">
        <v>913</v>
      </c>
      <c r="O504" s="302">
        <v>100</v>
      </c>
      <c r="P504" s="419">
        <v>60</v>
      </c>
      <c r="Q504" s="419">
        <v>1944</v>
      </c>
      <c r="R504" s="420">
        <v>37.75</v>
      </c>
      <c r="S504" s="159">
        <v>135</v>
      </c>
      <c r="T504" s="107">
        <v>3</v>
      </c>
      <c r="U504" s="60">
        <f t="shared" si="240"/>
        <v>2.5840773809523809</v>
      </c>
      <c r="V504" s="61" t="e">
        <f>IF((T504*#REF!/#REF!)&gt;#REF!,"too many rows!",T504*#REF!/#REF!)</f>
        <v>#REF!</v>
      </c>
      <c r="W504" s="47">
        <v>36</v>
      </c>
      <c r="X504" s="47">
        <v>36</v>
      </c>
      <c r="Y504" s="47">
        <v>4.5999999999999996</v>
      </c>
      <c r="Z504" s="47">
        <v>1</v>
      </c>
      <c r="AA504" s="50">
        <f t="shared" si="241"/>
        <v>258.40773809523807</v>
      </c>
      <c r="AB504" s="50">
        <f t="shared" si="242"/>
        <v>56.175595238095241</v>
      </c>
      <c r="AC504" s="50">
        <f t="shared" si="248"/>
        <v>258.40773809523807</v>
      </c>
      <c r="AD504" s="50">
        <f t="shared" si="246"/>
        <v>56.175595238095241</v>
      </c>
      <c r="AE504" s="79">
        <f t="shared" si="243"/>
        <v>297.16889880952374</v>
      </c>
      <c r="AF504" s="50">
        <f t="shared" si="244"/>
        <v>64.601934523809518</v>
      </c>
      <c r="AG504" s="80" t="str">
        <f t="shared" si="206"/>
        <v>ok</v>
      </c>
      <c r="AH504" s="259">
        <v>42671</v>
      </c>
      <c r="AI504" s="231">
        <f t="shared" si="247"/>
        <v>42685</v>
      </c>
      <c r="AJ504" s="231">
        <v>42712</v>
      </c>
      <c r="AK504" s="129">
        <v>54</v>
      </c>
      <c r="AL504" s="231">
        <v>42724</v>
      </c>
      <c r="AM504" s="129">
        <v>252</v>
      </c>
      <c r="AN504" s="281"/>
      <c r="AO504" s="129">
        <f t="shared" si="245"/>
        <v>252</v>
      </c>
      <c r="AP504" s="231">
        <f>AL504+20</f>
        <v>42744</v>
      </c>
      <c r="AQ504" s="455"/>
      <c r="AR504" s="455"/>
      <c r="AS504" s="231">
        <v>42802</v>
      </c>
      <c r="AT504" s="67">
        <v>42794</v>
      </c>
      <c r="AU504" s="424"/>
      <c r="AV504" s="424"/>
      <c r="AW504" s="67">
        <v>42872</v>
      </c>
      <c r="AX504" s="67" t="s">
        <v>993</v>
      </c>
      <c r="AY504" s="68">
        <f t="shared" si="231"/>
        <v>201</v>
      </c>
    </row>
    <row r="505" spans="1:51" x14ac:dyDescent="0.25">
      <c r="A505" s="70">
        <v>11</v>
      </c>
      <c r="B505" s="70" t="s">
        <v>55</v>
      </c>
      <c r="C505" s="70" t="s">
        <v>620</v>
      </c>
      <c r="D505" s="70"/>
      <c r="E505" s="234">
        <v>7.1</v>
      </c>
      <c r="F505" s="50">
        <v>22</v>
      </c>
      <c r="G505" s="51"/>
      <c r="H505" s="313">
        <v>42916</v>
      </c>
      <c r="I505" s="312">
        <v>42562</v>
      </c>
      <c r="J505" s="157">
        <v>129257</v>
      </c>
      <c r="K505" s="357">
        <v>77726</v>
      </c>
      <c r="L505" s="158" t="s">
        <v>261</v>
      </c>
      <c r="M505" s="158">
        <v>84</v>
      </c>
      <c r="N505" s="158" t="s">
        <v>211</v>
      </c>
      <c r="O505" s="302">
        <v>67</v>
      </c>
      <c r="P505" s="419">
        <v>60</v>
      </c>
      <c r="Q505" s="419">
        <v>1944</v>
      </c>
      <c r="R505" s="420">
        <v>37.75</v>
      </c>
      <c r="S505" s="159">
        <v>135</v>
      </c>
      <c r="T505" s="107">
        <v>5</v>
      </c>
      <c r="U505" s="60">
        <f t="shared" si="240"/>
        <v>9.8384395424836608</v>
      </c>
      <c r="V505" s="61" t="e">
        <f>IF((T505*#REF!/#REF!)&gt;#REF!,"too many rows!",T505*#REF!/#REF!)</f>
        <v>#REF!</v>
      </c>
      <c r="W505" s="47">
        <v>36</v>
      </c>
      <c r="X505" s="47">
        <v>36</v>
      </c>
      <c r="Y505" s="47">
        <v>5.8</v>
      </c>
      <c r="Z505" s="47">
        <v>1</v>
      </c>
      <c r="AA505" s="50">
        <f t="shared" si="241"/>
        <v>447.20179738562092</v>
      </c>
      <c r="AB505" s="50">
        <f t="shared" si="242"/>
        <v>77.10375816993465</v>
      </c>
      <c r="AC505" s="50">
        <f t="shared" si="248"/>
        <v>532.38309212573927</v>
      </c>
      <c r="AD505" s="50">
        <f t="shared" si="246"/>
        <v>115.08023607452932</v>
      </c>
      <c r="AE505" s="79">
        <f t="shared" si="243"/>
        <v>514.28206699346401</v>
      </c>
      <c r="AF505" s="50">
        <f t="shared" si="244"/>
        <v>88.669321895424844</v>
      </c>
      <c r="AG505" s="80" t="str">
        <f t="shared" si="206"/>
        <v>ok</v>
      </c>
      <c r="AH505" s="259">
        <v>42671</v>
      </c>
      <c r="AI505" s="231">
        <f t="shared" si="247"/>
        <v>42685</v>
      </c>
      <c r="AJ505" s="231">
        <v>42712</v>
      </c>
      <c r="AK505" s="129">
        <v>75</v>
      </c>
      <c r="AL505" s="231">
        <v>42724</v>
      </c>
      <c r="AM505" s="129">
        <v>435</v>
      </c>
      <c r="AN505" s="281"/>
      <c r="AO505" s="129">
        <f t="shared" si="245"/>
        <v>435</v>
      </c>
      <c r="AP505" s="231">
        <v>42379</v>
      </c>
      <c r="AQ505" s="455"/>
      <c r="AR505" s="455"/>
      <c r="AS505" s="231">
        <v>42818</v>
      </c>
      <c r="AT505" s="67">
        <v>42796</v>
      </c>
      <c r="AU505" s="424"/>
      <c r="AV505" s="424"/>
      <c r="AW505" s="67">
        <f>AS505+56</f>
        <v>42874</v>
      </c>
      <c r="AX505" s="67" t="s">
        <v>993</v>
      </c>
      <c r="AY505" s="68">
        <f t="shared" si="231"/>
        <v>203</v>
      </c>
    </row>
    <row r="506" spans="1:51" x14ac:dyDescent="0.25">
      <c r="A506" s="70">
        <v>11</v>
      </c>
      <c r="B506" s="70" t="s">
        <v>55</v>
      </c>
      <c r="C506" s="70" t="s">
        <v>908</v>
      </c>
      <c r="D506" s="70"/>
      <c r="E506" s="234">
        <v>0.7</v>
      </c>
      <c r="F506" s="50">
        <v>5</v>
      </c>
      <c r="G506" s="51"/>
      <c r="H506" s="313">
        <v>42916</v>
      </c>
      <c r="I506" s="312">
        <v>42564</v>
      </c>
      <c r="J506" s="157">
        <v>129475</v>
      </c>
      <c r="K506" s="357">
        <v>78442</v>
      </c>
      <c r="L506" s="158" t="s">
        <v>911</v>
      </c>
      <c r="M506" s="158">
        <v>100</v>
      </c>
      <c r="N506" s="158" t="s">
        <v>71</v>
      </c>
      <c r="O506" s="302">
        <v>67</v>
      </c>
      <c r="P506" s="419">
        <v>60</v>
      </c>
      <c r="Q506" s="419">
        <v>1944</v>
      </c>
      <c r="R506" s="420">
        <v>37.75</v>
      </c>
      <c r="S506" s="159">
        <v>135</v>
      </c>
      <c r="T506" s="107">
        <v>2</v>
      </c>
      <c r="U506" s="60">
        <f t="shared" si="240"/>
        <v>0.86135912698412698</v>
      </c>
      <c r="V506" s="61" t="e">
        <f>IF((T506*#REF!/#REF!)&gt;#REF!,"too many rows!",T506*#REF!/#REF!)</f>
        <v>#REF!</v>
      </c>
      <c r="W506" s="47">
        <v>36</v>
      </c>
      <c r="X506" s="47">
        <v>36</v>
      </c>
      <c r="Y506" s="47">
        <v>4.5999999999999996</v>
      </c>
      <c r="Z506" s="47">
        <v>1</v>
      </c>
      <c r="AA506" s="50">
        <f t="shared" si="241"/>
        <v>172.27182539682539</v>
      </c>
      <c r="AB506" s="50">
        <f t="shared" si="242"/>
        <v>37.45039682539683</v>
      </c>
      <c r="AC506" s="50">
        <f t="shared" si="248"/>
        <v>172.27182539682539</v>
      </c>
      <c r="AD506" s="50">
        <f t="shared" si="246"/>
        <v>55.896114664771389</v>
      </c>
      <c r="AE506" s="79">
        <f t="shared" si="243"/>
        <v>198.11259920634919</v>
      </c>
      <c r="AF506" s="50">
        <f t="shared" si="244"/>
        <v>43.067956349206348</v>
      </c>
      <c r="AG506" s="80" t="str">
        <f t="shared" si="206"/>
        <v>ok</v>
      </c>
      <c r="AH506" s="259">
        <v>42671</v>
      </c>
      <c r="AI506" s="231">
        <f t="shared" si="247"/>
        <v>42685</v>
      </c>
      <c r="AJ506" s="231">
        <v>42712</v>
      </c>
      <c r="AK506" s="129">
        <v>36</v>
      </c>
      <c r="AL506" s="231">
        <v>42724</v>
      </c>
      <c r="AM506" s="129">
        <v>168</v>
      </c>
      <c r="AN506" s="281"/>
      <c r="AO506" s="129">
        <f t="shared" si="245"/>
        <v>168</v>
      </c>
      <c r="AP506" s="231">
        <f>AL506+20</f>
        <v>42744</v>
      </c>
      <c r="AQ506" s="455"/>
      <c r="AR506" s="455"/>
      <c r="AS506" s="231">
        <v>42819</v>
      </c>
      <c r="AT506" s="67">
        <v>42796</v>
      </c>
      <c r="AU506" s="424"/>
      <c r="AV506" s="424"/>
      <c r="AW506" s="67">
        <f>AS506+56</f>
        <v>42875</v>
      </c>
      <c r="AX506" s="67" t="s">
        <v>993</v>
      </c>
      <c r="AY506" s="68">
        <f t="shared" si="231"/>
        <v>204</v>
      </c>
    </row>
    <row r="507" spans="1:51" x14ac:dyDescent="0.25">
      <c r="A507" s="70">
        <v>11</v>
      </c>
      <c r="B507" s="70" t="s">
        <v>55</v>
      </c>
      <c r="C507" s="70" t="s">
        <v>909</v>
      </c>
      <c r="D507" s="70"/>
      <c r="E507" s="234">
        <v>0.7</v>
      </c>
      <c r="F507" s="50">
        <v>5</v>
      </c>
      <c r="G507" s="51"/>
      <c r="H507" s="313">
        <v>42916</v>
      </c>
      <c r="I507" s="312">
        <v>42564</v>
      </c>
      <c r="J507" s="157">
        <v>129476</v>
      </c>
      <c r="K507" s="357">
        <v>78442</v>
      </c>
      <c r="L507" s="158" t="s">
        <v>912</v>
      </c>
      <c r="M507" s="158">
        <v>100</v>
      </c>
      <c r="N507" s="158" t="s">
        <v>664</v>
      </c>
      <c r="O507" s="302">
        <v>85</v>
      </c>
      <c r="P507" s="419">
        <v>60</v>
      </c>
      <c r="Q507" s="419">
        <v>1944</v>
      </c>
      <c r="R507" s="420">
        <v>37.75</v>
      </c>
      <c r="S507" s="159">
        <v>135</v>
      </c>
      <c r="T507" s="107">
        <v>2</v>
      </c>
      <c r="U507" s="60">
        <f t="shared" si="240"/>
        <v>0.86135912698412698</v>
      </c>
      <c r="V507" s="61" t="e">
        <f>IF((T507*#REF!/#REF!)&gt;#REF!,"too many rows!",T507*#REF!/#REF!)</f>
        <v>#REF!</v>
      </c>
      <c r="W507" s="47">
        <v>36</v>
      </c>
      <c r="X507" s="47">
        <v>36</v>
      </c>
      <c r="Y507" s="47">
        <v>4.5999999999999996</v>
      </c>
      <c r="Z507" s="47">
        <v>1</v>
      </c>
      <c r="AA507" s="50">
        <f t="shared" si="241"/>
        <v>172.27182539682539</v>
      </c>
      <c r="AB507" s="50">
        <f t="shared" si="242"/>
        <v>37.45039682539683</v>
      </c>
      <c r="AC507" s="50">
        <f t="shared" si="248"/>
        <v>172.27182539682539</v>
      </c>
      <c r="AD507" s="50">
        <f t="shared" si="246"/>
        <v>44.059290382819796</v>
      </c>
      <c r="AE507" s="79">
        <f t="shared" si="243"/>
        <v>198.11259920634919</v>
      </c>
      <c r="AF507" s="50">
        <f t="shared" si="244"/>
        <v>43.067956349206348</v>
      </c>
      <c r="AG507" s="80" t="str">
        <f t="shared" si="206"/>
        <v>ok</v>
      </c>
      <c r="AH507" s="259">
        <v>42671</v>
      </c>
      <c r="AI507" s="231">
        <f t="shared" si="247"/>
        <v>42685</v>
      </c>
      <c r="AJ507" s="231">
        <v>42712</v>
      </c>
      <c r="AK507" s="129">
        <v>36</v>
      </c>
      <c r="AL507" s="231">
        <v>42724</v>
      </c>
      <c r="AM507" s="129">
        <v>168</v>
      </c>
      <c r="AN507" s="281"/>
      <c r="AO507" s="129">
        <f t="shared" si="245"/>
        <v>168</v>
      </c>
      <c r="AP507" s="231">
        <f>AL507+20</f>
        <v>42744</v>
      </c>
      <c r="AQ507" s="455"/>
      <c r="AR507" s="455"/>
      <c r="AS507" s="231">
        <v>42819</v>
      </c>
      <c r="AT507" s="67">
        <v>42802</v>
      </c>
      <c r="AU507" s="424"/>
      <c r="AV507" s="424"/>
      <c r="AW507" s="67">
        <f>AS507+56</f>
        <v>42875</v>
      </c>
      <c r="AX507" s="67" t="s">
        <v>993</v>
      </c>
      <c r="AY507" s="68">
        <f t="shared" si="231"/>
        <v>204</v>
      </c>
    </row>
    <row r="508" spans="1:51" x14ac:dyDescent="0.25">
      <c r="A508" s="70">
        <v>11</v>
      </c>
      <c r="B508" s="70" t="s">
        <v>55</v>
      </c>
      <c r="C508" s="70" t="s">
        <v>68</v>
      </c>
      <c r="D508" s="70"/>
      <c r="E508" s="234">
        <v>0.8</v>
      </c>
      <c r="F508" s="50">
        <v>5</v>
      </c>
      <c r="G508" s="51"/>
      <c r="H508" s="313">
        <v>42916</v>
      </c>
      <c r="I508" s="158"/>
      <c r="J508" s="157">
        <v>129474</v>
      </c>
      <c r="K508" s="373">
        <v>78442</v>
      </c>
      <c r="L508" s="158" t="s">
        <v>70</v>
      </c>
      <c r="M508" s="158">
        <v>95</v>
      </c>
      <c r="N508" s="158" t="s">
        <v>71</v>
      </c>
      <c r="O508" s="302">
        <v>100</v>
      </c>
      <c r="P508" s="419">
        <v>60</v>
      </c>
      <c r="Q508" s="419">
        <v>1944</v>
      </c>
      <c r="R508" s="420">
        <v>37.75</v>
      </c>
      <c r="S508" s="159">
        <v>135</v>
      </c>
      <c r="T508" s="107">
        <v>2</v>
      </c>
      <c r="U508" s="60">
        <f t="shared" si="240"/>
        <v>0.86135912698412698</v>
      </c>
      <c r="V508" s="61" t="e">
        <f>IF((T508*#REF!/#REF!)&gt;#REF!,"too many rows!",T508*#REF!/#REF!)</f>
        <v>#REF!</v>
      </c>
      <c r="W508" s="47">
        <v>36</v>
      </c>
      <c r="X508" s="47">
        <v>36</v>
      </c>
      <c r="Y508" s="47">
        <v>4.5999999999999996</v>
      </c>
      <c r="Z508" s="47">
        <v>1</v>
      </c>
      <c r="AA508" s="50">
        <f t="shared" ref="AA508:AA519" si="249">(37.75*100)/W508*Y508/($Z508+$Y508)*$T508</f>
        <v>172.27182539682539</v>
      </c>
      <c r="AB508" s="50">
        <f>(37.75*100)/X508*Z508/($Z508+$Y508)*$T508</f>
        <v>37.45039682539683</v>
      </c>
      <c r="AC508" s="50">
        <f t="shared" si="248"/>
        <v>181.33876357560567</v>
      </c>
      <c r="AD508" s="50">
        <f t="shared" si="246"/>
        <v>37.45039682539683</v>
      </c>
      <c r="AE508" s="79">
        <f t="shared" si="243"/>
        <v>198.11259920634919</v>
      </c>
      <c r="AF508" s="50">
        <f t="shared" si="244"/>
        <v>43.067956349206348</v>
      </c>
      <c r="AG508" s="80" t="str">
        <f t="shared" si="206"/>
        <v>ok</v>
      </c>
      <c r="AH508" s="259">
        <v>42671</v>
      </c>
      <c r="AI508" s="231">
        <f t="shared" si="247"/>
        <v>42685</v>
      </c>
      <c r="AJ508" s="231">
        <v>42712</v>
      </c>
      <c r="AK508" s="129">
        <v>36</v>
      </c>
      <c r="AL508" s="231">
        <v>42724</v>
      </c>
      <c r="AM508" s="129">
        <v>168</v>
      </c>
      <c r="AN508" s="281"/>
      <c r="AO508" s="129">
        <f t="shared" si="245"/>
        <v>168</v>
      </c>
      <c r="AP508" s="231">
        <f>AL508+20</f>
        <v>42744</v>
      </c>
      <c r="AQ508" s="455"/>
      <c r="AR508" s="455"/>
      <c r="AS508" s="231">
        <v>42819</v>
      </c>
      <c r="AT508" s="67">
        <v>42794</v>
      </c>
      <c r="AU508" s="424"/>
      <c r="AV508" s="424"/>
      <c r="AW508" s="67">
        <v>42874</v>
      </c>
      <c r="AX508" s="67" t="s">
        <v>993</v>
      </c>
      <c r="AY508" s="68">
        <f t="shared" si="231"/>
        <v>203</v>
      </c>
    </row>
    <row r="509" spans="1:51" x14ac:dyDescent="0.25">
      <c r="A509" s="148">
        <v>11</v>
      </c>
      <c r="B509" s="148" t="s">
        <v>55</v>
      </c>
      <c r="C509" s="148" t="s">
        <v>401</v>
      </c>
      <c r="D509" s="148"/>
      <c r="E509" s="233">
        <v>7.5</v>
      </c>
      <c r="F509" s="85">
        <v>15</v>
      </c>
      <c r="G509" s="86"/>
      <c r="H509" s="87">
        <v>42962</v>
      </c>
      <c r="I509" s="149">
        <v>42572</v>
      </c>
      <c r="J509" s="138">
        <v>129245</v>
      </c>
      <c r="K509" s="365">
        <v>77726</v>
      </c>
      <c r="L509" s="134" t="s">
        <v>403</v>
      </c>
      <c r="M509" s="134">
        <v>61</v>
      </c>
      <c r="N509" s="134" t="s">
        <v>404</v>
      </c>
      <c r="O509" s="297">
        <v>87</v>
      </c>
      <c r="P509" s="453">
        <v>40</v>
      </c>
      <c r="Q509" s="453">
        <v>1296</v>
      </c>
      <c r="R509" s="454">
        <v>37.75</v>
      </c>
      <c r="S509" s="92">
        <v>136</v>
      </c>
      <c r="T509" s="93">
        <v>8</v>
      </c>
      <c r="U509" s="143">
        <f t="shared" si="240"/>
        <v>10.732843137254902</v>
      </c>
      <c r="V509" s="144" t="e">
        <f>IF((T509*#REF!/#REF!)&gt;#REF!,"too many rows!",T509*#REF!/#REF!)</f>
        <v>#REF!</v>
      </c>
      <c r="W509" s="82">
        <v>36</v>
      </c>
      <c r="X509" s="82">
        <v>36</v>
      </c>
      <c r="Y509" s="82">
        <v>5.8</v>
      </c>
      <c r="Z509" s="82">
        <v>1</v>
      </c>
      <c r="AA509" s="85">
        <f t="shared" si="249"/>
        <v>715.52287581699352</v>
      </c>
      <c r="AB509" s="85">
        <f>(37.75*100)/X509*Z509/($Z509+$Y509)*$T509</f>
        <v>123.36601307189544</v>
      </c>
      <c r="AC509" s="85">
        <f>AA509/M509*100</f>
        <v>1172.9883210114649</v>
      </c>
      <c r="AD509" s="85">
        <f>AB509/O509*100</f>
        <v>141.80001502516717</v>
      </c>
      <c r="AE509" s="115">
        <f t="shared" si="243"/>
        <v>822.85130718954247</v>
      </c>
      <c r="AF509" s="85">
        <f t="shared" si="244"/>
        <v>141.87091503267973</v>
      </c>
      <c r="AG509" s="289" t="str">
        <f t="shared" si="206"/>
        <v>ok</v>
      </c>
      <c r="AH509" s="98">
        <v>42710</v>
      </c>
      <c r="AI509" s="224">
        <v>42733</v>
      </c>
      <c r="AJ509" s="224">
        <v>42747</v>
      </c>
      <c r="AK509" s="163"/>
      <c r="AL509" s="224">
        <v>42762</v>
      </c>
      <c r="AM509" s="163">
        <f t="shared" ref="AM509:AM530" si="250">AA509</f>
        <v>715.52287581699352</v>
      </c>
      <c r="AN509" s="282"/>
      <c r="AO509" s="163">
        <f t="shared" si="245"/>
        <v>715.52287581699352</v>
      </c>
      <c r="AP509" s="224">
        <v>42782</v>
      </c>
      <c r="AQ509" s="224"/>
      <c r="AR509" s="224"/>
      <c r="AS509" s="224">
        <v>42858</v>
      </c>
      <c r="AT509" s="145">
        <v>42836</v>
      </c>
      <c r="AU509" s="446"/>
      <c r="AV509" s="446"/>
      <c r="AW509" s="145">
        <f>AS509+75</f>
        <v>42933</v>
      </c>
      <c r="AX509" s="145" t="s">
        <v>992</v>
      </c>
      <c r="AY509" s="102">
        <f t="shared" si="231"/>
        <v>223</v>
      </c>
    </row>
    <row r="510" spans="1:51" x14ac:dyDescent="0.25">
      <c r="A510" s="148">
        <v>11</v>
      </c>
      <c r="B510" s="148" t="s">
        <v>55</v>
      </c>
      <c r="C510" s="148" t="s">
        <v>811</v>
      </c>
      <c r="D510" s="148"/>
      <c r="E510" s="233">
        <v>1.8</v>
      </c>
      <c r="F510" s="85">
        <v>14</v>
      </c>
      <c r="G510" s="86"/>
      <c r="H510" s="87">
        <v>42962</v>
      </c>
      <c r="I510" s="149">
        <v>42599</v>
      </c>
      <c r="J510" s="138">
        <v>129253</v>
      </c>
      <c r="K510" s="365">
        <v>77877</v>
      </c>
      <c r="L510" s="134" t="s">
        <v>822</v>
      </c>
      <c r="M510" s="134">
        <v>85</v>
      </c>
      <c r="N510" s="134" t="s">
        <v>817</v>
      </c>
      <c r="O510" s="297">
        <v>82</v>
      </c>
      <c r="P510" s="453">
        <v>40</v>
      </c>
      <c r="Q510" s="453">
        <v>1296</v>
      </c>
      <c r="R510" s="454">
        <v>37.75</v>
      </c>
      <c r="S510" s="92">
        <v>136</v>
      </c>
      <c r="T510" s="93">
        <v>2</v>
      </c>
      <c r="U510" s="143">
        <f t="shared" si="240"/>
        <v>2.4118055555555555</v>
      </c>
      <c r="V510" s="144" t="e">
        <f>IF((T510*#REF!/#REF!)&gt;#REF!,"too many rows!",T510*#REF!/#REF!)</f>
        <v>#REF!</v>
      </c>
      <c r="W510" s="82">
        <v>36</v>
      </c>
      <c r="X510" s="82">
        <v>36</v>
      </c>
      <c r="Y510" s="82">
        <v>4.5999999999999996</v>
      </c>
      <c r="Z510" s="82">
        <v>1</v>
      </c>
      <c r="AA510" s="85">
        <f t="shared" si="249"/>
        <v>172.27182539682539</v>
      </c>
      <c r="AB510" s="85">
        <f>(37.75*100)/X510*Z510/($Z510+$Y510)*$T510</f>
        <v>37.45039682539683</v>
      </c>
      <c r="AC510" s="85">
        <f>AA510/M510*100</f>
        <v>202.67273576097105</v>
      </c>
      <c r="AD510" s="85">
        <f>AB510/O510*100</f>
        <v>45.671215640727844</v>
      </c>
      <c r="AE510" s="115">
        <f t="shared" si="243"/>
        <v>198.11259920634919</v>
      </c>
      <c r="AF510" s="85">
        <f t="shared" si="244"/>
        <v>43.067956349206348</v>
      </c>
      <c r="AG510" s="289" t="str">
        <f t="shared" si="206"/>
        <v>ok</v>
      </c>
      <c r="AH510" s="98">
        <v>42710</v>
      </c>
      <c r="AI510" s="224">
        <v>42733</v>
      </c>
      <c r="AJ510" s="224">
        <v>42747</v>
      </c>
      <c r="AK510" s="163"/>
      <c r="AL510" s="224">
        <v>42762</v>
      </c>
      <c r="AM510" s="163">
        <f t="shared" si="250"/>
        <v>172.27182539682539</v>
      </c>
      <c r="AN510" s="282"/>
      <c r="AO510" s="163">
        <f t="shared" si="245"/>
        <v>172.27182539682539</v>
      </c>
      <c r="AP510" s="224">
        <v>42776</v>
      </c>
      <c r="AQ510" s="99"/>
      <c r="AR510" s="99"/>
      <c r="AS510" s="99">
        <v>42868</v>
      </c>
      <c r="AT510" s="145">
        <v>42829</v>
      </c>
      <c r="AU510" s="446"/>
      <c r="AV510" s="446"/>
      <c r="AW510" s="388">
        <v>42914</v>
      </c>
      <c r="AX510" s="145" t="s">
        <v>992</v>
      </c>
      <c r="AY510" s="102">
        <f t="shared" si="231"/>
        <v>204</v>
      </c>
    </row>
    <row r="511" spans="1:51" x14ac:dyDescent="0.25">
      <c r="A511" s="148">
        <v>11</v>
      </c>
      <c r="B511" s="148" t="s">
        <v>55</v>
      </c>
      <c r="C511" s="148" t="s">
        <v>923</v>
      </c>
      <c r="D511" s="148"/>
      <c r="E511" s="233">
        <v>6.6</v>
      </c>
      <c r="F511" s="85">
        <v>15</v>
      </c>
      <c r="G511" s="86"/>
      <c r="H511" s="87">
        <v>42962</v>
      </c>
      <c r="I511" s="149">
        <v>42599</v>
      </c>
      <c r="J511" s="138">
        <v>129446</v>
      </c>
      <c r="K511" s="374">
        <v>78442</v>
      </c>
      <c r="L511" s="134" t="s">
        <v>662</v>
      </c>
      <c r="M511" s="134">
        <v>100</v>
      </c>
      <c r="N511" s="134" t="s">
        <v>655</v>
      </c>
      <c r="O511" s="297">
        <v>53</v>
      </c>
      <c r="P511" s="453">
        <v>40</v>
      </c>
      <c r="Q511" s="453">
        <v>1296</v>
      </c>
      <c r="R511" s="454">
        <v>37.75</v>
      </c>
      <c r="S511" s="92">
        <v>136</v>
      </c>
      <c r="T511" s="93">
        <v>7</v>
      </c>
      <c r="U511" s="143">
        <f t="shared" si="240"/>
        <v>9.4375000000000018</v>
      </c>
      <c r="V511" s="144" t="e">
        <f>IF((T511*#REF!/#REF!)&gt;#REF!,"too many rows!",T511*#REF!/#REF!)</f>
        <v>#REF!</v>
      </c>
      <c r="W511" s="82">
        <v>36</v>
      </c>
      <c r="X511" s="82">
        <v>36</v>
      </c>
      <c r="Y511" s="82">
        <v>6</v>
      </c>
      <c r="Z511" s="82">
        <v>1</v>
      </c>
      <c r="AA511" s="85">
        <f t="shared" si="249"/>
        <v>629.16666666666674</v>
      </c>
      <c r="AB511" s="85">
        <f>(37.75*100)/X511*Z511/($Z511+$Y511)*$T511</f>
        <v>104.86111111111111</v>
      </c>
      <c r="AC511" s="85">
        <f>AA511/M511*100</f>
        <v>629.16666666666674</v>
      </c>
      <c r="AD511" s="85">
        <f>AB511/O511*100</f>
        <v>197.8511530398323</v>
      </c>
      <c r="AE511" s="115">
        <f t="shared" si="243"/>
        <v>723.54166666666674</v>
      </c>
      <c r="AF511" s="85">
        <f t="shared" si="244"/>
        <v>120.59027777777777</v>
      </c>
      <c r="AG511" s="289" t="str">
        <f t="shared" si="206"/>
        <v>ok</v>
      </c>
      <c r="AH511" s="98">
        <v>42710</v>
      </c>
      <c r="AI511" s="224">
        <v>42733</v>
      </c>
      <c r="AJ511" s="224">
        <v>42747</v>
      </c>
      <c r="AK511" s="163"/>
      <c r="AL511" s="224">
        <v>42762</v>
      </c>
      <c r="AM511" s="163">
        <f t="shared" si="250"/>
        <v>629.16666666666674</v>
      </c>
      <c r="AN511" s="282"/>
      <c r="AO511" s="163">
        <f t="shared" si="245"/>
        <v>629.16666666666674</v>
      </c>
      <c r="AP511" s="224">
        <v>42781</v>
      </c>
      <c r="AQ511" s="99"/>
      <c r="AR511" s="99"/>
      <c r="AS511" s="99">
        <v>42868</v>
      </c>
      <c r="AT511" s="145">
        <v>42836</v>
      </c>
      <c r="AU511" s="446"/>
      <c r="AV511" s="446"/>
      <c r="AW511" s="388">
        <v>42926</v>
      </c>
      <c r="AX511" s="145" t="s">
        <v>992</v>
      </c>
      <c r="AY511" s="102">
        <f t="shared" si="231"/>
        <v>216</v>
      </c>
    </row>
    <row r="512" spans="1:51" x14ac:dyDescent="0.25">
      <c r="A512" s="332">
        <v>11</v>
      </c>
      <c r="B512" s="332" t="s">
        <v>55</v>
      </c>
      <c r="C512" s="332" t="s">
        <v>934</v>
      </c>
      <c r="D512" s="332"/>
      <c r="E512" s="333">
        <v>0.9</v>
      </c>
      <c r="F512" s="222">
        <v>7</v>
      </c>
      <c r="G512" s="334"/>
      <c r="H512" s="87">
        <v>42962</v>
      </c>
      <c r="I512" s="335">
        <v>42653</v>
      </c>
      <c r="J512" s="336">
        <v>129714</v>
      </c>
      <c r="K512" s="374">
        <v>79275</v>
      </c>
      <c r="L512" s="297" t="s">
        <v>935</v>
      </c>
      <c r="M512" s="297">
        <v>100</v>
      </c>
      <c r="N512" s="297" t="s">
        <v>599</v>
      </c>
      <c r="O512" s="297">
        <v>64</v>
      </c>
      <c r="P512" s="453">
        <v>40</v>
      </c>
      <c r="Q512" s="453">
        <v>1296</v>
      </c>
      <c r="R512" s="454">
        <v>37.75</v>
      </c>
      <c r="S512" s="337">
        <v>136</v>
      </c>
      <c r="T512" s="338">
        <v>2</v>
      </c>
      <c r="U512" s="339">
        <f t="shared" si="240"/>
        <v>1.2059027777777778</v>
      </c>
      <c r="V512" s="340" t="e">
        <f>IF((T512*#REF!/#REF!)&gt;#REF!,"too many rows!",T512*#REF!/#REF!)</f>
        <v>#REF!</v>
      </c>
      <c r="W512" s="82">
        <v>36</v>
      </c>
      <c r="X512" s="82">
        <v>36</v>
      </c>
      <c r="Y512" s="96">
        <v>4.5999999999999996</v>
      </c>
      <c r="Z512" s="96">
        <v>1</v>
      </c>
      <c r="AA512" s="85">
        <f t="shared" si="249"/>
        <v>172.27182539682539</v>
      </c>
      <c r="AB512" s="222">
        <f>(37.75*100)/X512*Z512/($Z512+$Y512)*$T512</f>
        <v>37.45039682539683</v>
      </c>
      <c r="AC512" s="222">
        <f>AA512/M512*100</f>
        <v>172.27182539682539</v>
      </c>
      <c r="AD512" s="222">
        <f>AB512/O512*100</f>
        <v>58.516245039682545</v>
      </c>
      <c r="AE512" s="341">
        <f t="shared" si="243"/>
        <v>198.11259920634919</v>
      </c>
      <c r="AF512" s="222">
        <f t="shared" si="244"/>
        <v>43.067956349206348</v>
      </c>
      <c r="AG512" s="342" t="str">
        <f t="shared" si="206"/>
        <v>ok</v>
      </c>
      <c r="AH512" s="98">
        <v>42710</v>
      </c>
      <c r="AI512" s="224">
        <v>42733</v>
      </c>
      <c r="AJ512" s="99">
        <v>42747</v>
      </c>
      <c r="AK512" s="100"/>
      <c r="AL512" s="224">
        <v>42762</v>
      </c>
      <c r="AM512" s="163">
        <f t="shared" si="250"/>
        <v>172.27182539682539</v>
      </c>
      <c r="AN512" s="344"/>
      <c r="AO512" s="100">
        <f t="shared" si="245"/>
        <v>172.27182539682539</v>
      </c>
      <c r="AP512" s="224">
        <v>42787</v>
      </c>
      <c r="AQ512" s="99"/>
      <c r="AR512" s="99"/>
      <c r="AS512" s="99">
        <v>42868</v>
      </c>
      <c r="AT512" s="343">
        <v>42845</v>
      </c>
      <c r="AU512" s="343"/>
      <c r="AV512" s="343"/>
      <c r="AW512" s="343">
        <f>AS512+75</f>
        <v>42943</v>
      </c>
      <c r="AX512" s="145" t="s">
        <v>992</v>
      </c>
      <c r="AY512" s="345">
        <f t="shared" si="231"/>
        <v>233</v>
      </c>
    </row>
    <row r="513" spans="1:51" x14ac:dyDescent="0.25">
      <c r="A513" s="148">
        <v>11</v>
      </c>
      <c r="B513" s="148" t="s">
        <v>55</v>
      </c>
      <c r="C513" s="127" t="s">
        <v>946</v>
      </c>
      <c r="D513" s="148"/>
      <c r="E513" s="254">
        <v>0.5</v>
      </c>
      <c r="F513" s="127">
        <v>8</v>
      </c>
      <c r="G513" s="86"/>
      <c r="H513" s="87">
        <v>42962</v>
      </c>
      <c r="I513" s="149">
        <v>42653</v>
      </c>
      <c r="J513" s="138">
        <v>129686</v>
      </c>
      <c r="K513" s="375">
        <v>79439</v>
      </c>
      <c r="L513" s="134" t="s">
        <v>953</v>
      </c>
      <c r="M513" s="134">
        <v>100</v>
      </c>
      <c r="N513" s="134" t="s">
        <v>271</v>
      </c>
      <c r="O513" s="134">
        <v>56</v>
      </c>
      <c r="P513" s="430">
        <v>40</v>
      </c>
      <c r="Q513" s="430">
        <v>1296</v>
      </c>
      <c r="R513" s="331">
        <v>37.75</v>
      </c>
      <c r="S513" s="92">
        <v>136</v>
      </c>
      <c r="T513" s="93">
        <v>1</v>
      </c>
      <c r="U513" s="143">
        <f t="shared" ref="U513:U519" si="251">F513*AA513/1000</f>
        <v>0.68908730158730158</v>
      </c>
      <c r="V513" s="144" t="e">
        <f>IF((T513*#REF!/#REF!)&gt;#REF!,"too many rows!",T513*#REF!/#REF!)</f>
        <v>#REF!</v>
      </c>
      <c r="W513" s="82">
        <v>36</v>
      </c>
      <c r="X513" s="82">
        <v>36</v>
      </c>
      <c r="Y513" s="82">
        <v>4.5999999999999996</v>
      </c>
      <c r="Z513" s="82">
        <v>1</v>
      </c>
      <c r="AA513" s="85">
        <f t="shared" si="249"/>
        <v>86.135912698412696</v>
      </c>
      <c r="AB513" s="85">
        <f t="shared" ref="AB513:AB519" si="252">(37.75*100)/X513*Z513/($Z513+$Y513)*$T513</f>
        <v>18.725198412698415</v>
      </c>
      <c r="AC513" s="85">
        <f t="shared" ref="AC513:AC519" si="253">AA513/M513*100</f>
        <v>86.135912698412696</v>
      </c>
      <c r="AD513" s="85">
        <f t="shared" ref="AD513:AD519" si="254">AB513/O513*100</f>
        <v>33.437854308390023</v>
      </c>
      <c r="AE513" s="115">
        <f t="shared" ref="AE513:AE519" si="255">IF(G513=0,AA513*1.15,IF(OR(G513=50%,G513=100%),AA513*1.15/G513,"check MS"))</f>
        <v>99.056299603174594</v>
      </c>
      <c r="AF513" s="85">
        <f t="shared" ref="AF513:AF519" si="256">AB513*1.15</f>
        <v>21.533978174603174</v>
      </c>
      <c r="AG513" s="289" t="str">
        <f t="shared" si="206"/>
        <v>ok</v>
      </c>
      <c r="AH513" s="98">
        <v>42710</v>
      </c>
      <c r="AI513" s="224">
        <v>42733</v>
      </c>
      <c r="AJ513" s="224">
        <v>42747</v>
      </c>
      <c r="AK513" s="163"/>
      <c r="AL513" s="224">
        <v>42762</v>
      </c>
      <c r="AM513" s="163">
        <f t="shared" si="250"/>
        <v>86.135912698412696</v>
      </c>
      <c r="AN513" s="282"/>
      <c r="AO513" s="163">
        <f t="shared" ref="AO513:AO519" si="257">AM513-AN513</f>
        <v>86.135912698412696</v>
      </c>
      <c r="AP513" s="224">
        <v>42781</v>
      </c>
      <c r="AQ513" s="99"/>
      <c r="AR513" s="99"/>
      <c r="AS513" s="99">
        <v>42868</v>
      </c>
      <c r="AT513" s="145">
        <v>42836</v>
      </c>
      <c r="AU513" s="446"/>
      <c r="AV513" s="446"/>
      <c r="AW513" s="145">
        <f>AS513+75</f>
        <v>42943</v>
      </c>
      <c r="AX513" s="145" t="s">
        <v>992</v>
      </c>
      <c r="AY513" s="102">
        <f t="shared" si="231"/>
        <v>233</v>
      </c>
    </row>
    <row r="514" spans="1:51" x14ac:dyDescent="0.25">
      <c r="A514" s="148">
        <v>11</v>
      </c>
      <c r="B514" s="148" t="s">
        <v>55</v>
      </c>
      <c r="C514" s="127" t="s">
        <v>947</v>
      </c>
      <c r="D514" s="148"/>
      <c r="E514" s="254">
        <v>0.5</v>
      </c>
      <c r="F514" s="127">
        <v>8</v>
      </c>
      <c r="G514" s="86"/>
      <c r="H514" s="87">
        <v>42962</v>
      </c>
      <c r="I514" s="149">
        <v>42653</v>
      </c>
      <c r="J514" s="138">
        <v>129687</v>
      </c>
      <c r="K514" s="375">
        <v>79439</v>
      </c>
      <c r="L514" s="134" t="s">
        <v>954</v>
      </c>
      <c r="M514" s="134">
        <v>100</v>
      </c>
      <c r="N514" s="134" t="s">
        <v>271</v>
      </c>
      <c r="O514" s="134">
        <v>56</v>
      </c>
      <c r="P514" s="430">
        <v>40</v>
      </c>
      <c r="Q514" s="430">
        <v>1296</v>
      </c>
      <c r="R514" s="331">
        <v>37.75</v>
      </c>
      <c r="S514" s="92">
        <v>136</v>
      </c>
      <c r="T514" s="93">
        <v>1</v>
      </c>
      <c r="U514" s="143">
        <f t="shared" si="251"/>
        <v>0.68908730158730158</v>
      </c>
      <c r="V514" s="144" t="e">
        <f>IF((T514*#REF!/#REF!)&gt;#REF!,"too many rows!",T514*#REF!/#REF!)</f>
        <v>#REF!</v>
      </c>
      <c r="W514" s="82">
        <v>36</v>
      </c>
      <c r="X514" s="82">
        <v>36</v>
      </c>
      <c r="Y514" s="82">
        <v>4.5999999999999996</v>
      </c>
      <c r="Z514" s="82">
        <v>1</v>
      </c>
      <c r="AA514" s="85">
        <f t="shared" si="249"/>
        <v>86.135912698412696</v>
      </c>
      <c r="AB514" s="85">
        <f t="shared" si="252"/>
        <v>18.725198412698415</v>
      </c>
      <c r="AC514" s="85">
        <f t="shared" si="253"/>
        <v>86.135912698412696</v>
      </c>
      <c r="AD514" s="85">
        <f t="shared" si="254"/>
        <v>33.437854308390023</v>
      </c>
      <c r="AE514" s="115">
        <f t="shared" si="255"/>
        <v>99.056299603174594</v>
      </c>
      <c r="AF514" s="85">
        <f t="shared" si="256"/>
        <v>21.533978174603174</v>
      </c>
      <c r="AG514" s="289" t="str">
        <f t="shared" si="206"/>
        <v>ok</v>
      </c>
      <c r="AH514" s="98">
        <v>42710</v>
      </c>
      <c r="AI514" s="224">
        <v>42733</v>
      </c>
      <c r="AJ514" s="224">
        <v>42747</v>
      </c>
      <c r="AK514" s="163"/>
      <c r="AL514" s="224">
        <v>42762</v>
      </c>
      <c r="AM514" s="163">
        <f t="shared" si="250"/>
        <v>86.135912698412696</v>
      </c>
      <c r="AN514" s="282">
        <v>32</v>
      </c>
      <c r="AO514" s="163">
        <f t="shared" si="257"/>
        <v>54.135912698412696</v>
      </c>
      <c r="AP514" s="224">
        <v>42795</v>
      </c>
      <c r="AQ514" s="99"/>
      <c r="AR514" s="99"/>
      <c r="AS514" s="99">
        <v>42868</v>
      </c>
      <c r="AT514" s="145">
        <v>42864</v>
      </c>
      <c r="AU514" s="446"/>
      <c r="AV514" s="446"/>
      <c r="AW514" s="145">
        <f>AS514+75</f>
        <v>42943</v>
      </c>
      <c r="AX514" s="145" t="s">
        <v>992</v>
      </c>
      <c r="AY514" s="102">
        <f t="shared" si="231"/>
        <v>233</v>
      </c>
    </row>
    <row r="515" spans="1:51" x14ac:dyDescent="0.25">
      <c r="A515" s="148">
        <v>11</v>
      </c>
      <c r="B515" s="148" t="s">
        <v>55</v>
      </c>
      <c r="C515" s="127" t="s">
        <v>948</v>
      </c>
      <c r="D515" s="148"/>
      <c r="E515" s="254">
        <v>3.4</v>
      </c>
      <c r="F515" s="127">
        <v>18</v>
      </c>
      <c r="G515" s="86"/>
      <c r="H515" s="87">
        <v>42962</v>
      </c>
      <c r="I515" s="149">
        <v>42653</v>
      </c>
      <c r="J515" s="138">
        <v>129688</v>
      </c>
      <c r="K515" s="374">
        <v>79275</v>
      </c>
      <c r="L515" s="134" t="s">
        <v>955</v>
      </c>
      <c r="M515" s="134">
        <v>87</v>
      </c>
      <c r="N515" s="134" t="s">
        <v>271</v>
      </c>
      <c r="O515" s="134">
        <v>56</v>
      </c>
      <c r="P515" s="430">
        <v>40</v>
      </c>
      <c r="Q515" s="430">
        <v>1296</v>
      </c>
      <c r="R515" s="331">
        <v>37.75</v>
      </c>
      <c r="S515" s="92">
        <v>136</v>
      </c>
      <c r="T515" s="93">
        <v>3</v>
      </c>
      <c r="U515" s="143">
        <f t="shared" si="251"/>
        <v>4.6513392857142852</v>
      </c>
      <c r="V515" s="144" t="e">
        <f>IF((T515*#REF!/#REF!)&gt;#REF!,"too many rows!",T515*#REF!/#REF!)</f>
        <v>#REF!</v>
      </c>
      <c r="W515" s="82">
        <v>36</v>
      </c>
      <c r="X515" s="82">
        <v>36</v>
      </c>
      <c r="Y515" s="82">
        <v>4.5999999999999996</v>
      </c>
      <c r="Z515" s="82">
        <v>1</v>
      </c>
      <c r="AA515" s="85">
        <f t="shared" si="249"/>
        <v>258.40773809523807</v>
      </c>
      <c r="AB515" s="85">
        <f t="shared" si="252"/>
        <v>56.175595238095241</v>
      </c>
      <c r="AC515" s="85">
        <f t="shared" si="253"/>
        <v>297.02038861521618</v>
      </c>
      <c r="AD515" s="85">
        <f t="shared" si="254"/>
        <v>100.31356292517006</v>
      </c>
      <c r="AE515" s="115">
        <f t="shared" si="255"/>
        <v>297.16889880952374</v>
      </c>
      <c r="AF515" s="85">
        <f t="shared" si="256"/>
        <v>64.601934523809518</v>
      </c>
      <c r="AG515" s="289" t="str">
        <f t="shared" si="206"/>
        <v>ok</v>
      </c>
      <c r="AH515" s="98">
        <v>42710</v>
      </c>
      <c r="AI515" s="224">
        <v>42733</v>
      </c>
      <c r="AJ515" s="224">
        <v>42747</v>
      </c>
      <c r="AK515" s="163"/>
      <c r="AL515" s="224">
        <v>42762</v>
      </c>
      <c r="AM515" s="163">
        <f t="shared" si="250"/>
        <v>258.40773809523807</v>
      </c>
      <c r="AN515" s="282"/>
      <c r="AO515" s="163">
        <f t="shared" si="257"/>
        <v>258.40773809523807</v>
      </c>
      <c r="AP515" s="224">
        <v>42810</v>
      </c>
      <c r="AQ515" s="99"/>
      <c r="AR515" s="99"/>
      <c r="AS515" s="99">
        <v>42868</v>
      </c>
      <c r="AT515" s="145">
        <v>42839</v>
      </c>
      <c r="AU515" s="446"/>
      <c r="AV515" s="446"/>
      <c r="AW515" s="145">
        <f>AS515+75</f>
        <v>42943</v>
      </c>
      <c r="AX515" s="145" t="s">
        <v>992</v>
      </c>
      <c r="AY515" s="102">
        <f t="shared" si="231"/>
        <v>233</v>
      </c>
    </row>
    <row r="516" spans="1:51" x14ac:dyDescent="0.25">
      <c r="A516" s="148">
        <v>11</v>
      </c>
      <c r="B516" s="148" t="s">
        <v>55</v>
      </c>
      <c r="C516" s="127" t="s">
        <v>315</v>
      </c>
      <c r="D516" s="148"/>
      <c r="E516" s="254">
        <v>9.4</v>
      </c>
      <c r="F516" s="127">
        <v>13</v>
      </c>
      <c r="G516" s="86"/>
      <c r="H516" s="87">
        <v>42962</v>
      </c>
      <c r="I516" s="149">
        <v>42653</v>
      </c>
      <c r="J516" s="138">
        <v>129689</v>
      </c>
      <c r="K516" s="374">
        <v>79275</v>
      </c>
      <c r="L516" s="134" t="s">
        <v>316</v>
      </c>
      <c r="M516" s="134">
        <v>76</v>
      </c>
      <c r="N516" s="134" t="s">
        <v>58</v>
      </c>
      <c r="O516" s="134">
        <v>59</v>
      </c>
      <c r="P516" s="430">
        <v>40</v>
      </c>
      <c r="Q516" s="430">
        <v>1296</v>
      </c>
      <c r="R516" s="331">
        <v>37.75</v>
      </c>
      <c r="S516" s="92">
        <v>136</v>
      </c>
      <c r="T516" s="93">
        <v>12</v>
      </c>
      <c r="U516" s="143">
        <f>F516*AA516/1000</f>
        <v>13.631944444444443</v>
      </c>
      <c r="V516" s="144" t="e">
        <f>IF((T516*#REF!/#REF!)&gt;#REF!,"too many rows!",T516*#REF!/#REF!)</f>
        <v>#REF!</v>
      </c>
      <c r="W516" s="82">
        <v>36</v>
      </c>
      <c r="X516" s="82">
        <v>36</v>
      </c>
      <c r="Y516" s="82">
        <v>5</v>
      </c>
      <c r="Z516" s="82">
        <v>1</v>
      </c>
      <c r="AA516" s="85">
        <f t="shared" si="249"/>
        <v>1048.6111111111111</v>
      </c>
      <c r="AB516" s="85">
        <v>204</v>
      </c>
      <c r="AC516" s="85">
        <f t="shared" si="253"/>
        <v>1379.7514619883041</v>
      </c>
      <c r="AD516" s="85">
        <f t="shared" si="254"/>
        <v>345.76271186440681</v>
      </c>
      <c r="AE516" s="115">
        <f t="shared" si="255"/>
        <v>1205.9027777777776</v>
      </c>
      <c r="AF516" s="85">
        <f t="shared" si="256"/>
        <v>234.6</v>
      </c>
      <c r="AG516" s="289" t="str">
        <f t="shared" si="206"/>
        <v>ok</v>
      </c>
      <c r="AH516" s="98">
        <v>42710</v>
      </c>
      <c r="AI516" s="224">
        <v>42733</v>
      </c>
      <c r="AJ516" s="224">
        <v>42747</v>
      </c>
      <c r="AK516" s="163"/>
      <c r="AL516" s="224">
        <v>42762</v>
      </c>
      <c r="AM516" s="163">
        <f t="shared" si="250"/>
        <v>1048.6111111111111</v>
      </c>
      <c r="AN516" s="282"/>
      <c r="AO516" s="163">
        <f t="shared" si="257"/>
        <v>1048.6111111111111</v>
      </c>
      <c r="AP516" s="224">
        <v>42779</v>
      </c>
      <c r="AQ516" s="224"/>
      <c r="AR516" s="224"/>
      <c r="AS516" s="224">
        <v>42863</v>
      </c>
      <c r="AT516" s="145">
        <v>42829</v>
      </c>
      <c r="AU516" s="446"/>
      <c r="AV516" s="446"/>
      <c r="AW516" s="446">
        <v>42926</v>
      </c>
      <c r="AX516" s="145" t="s">
        <v>992</v>
      </c>
      <c r="AY516" s="102">
        <f t="shared" si="231"/>
        <v>216</v>
      </c>
    </row>
    <row r="517" spans="1:51" x14ac:dyDescent="0.25">
      <c r="A517" s="148">
        <v>11</v>
      </c>
      <c r="B517" s="148" t="s">
        <v>55</v>
      </c>
      <c r="C517" s="127" t="s">
        <v>949</v>
      </c>
      <c r="D517" s="148"/>
      <c r="E517" s="254">
        <v>0.9</v>
      </c>
      <c r="F517" s="127">
        <v>15</v>
      </c>
      <c r="G517" s="86"/>
      <c r="H517" s="87">
        <v>42962</v>
      </c>
      <c r="I517" s="149">
        <v>42653</v>
      </c>
      <c r="J517" s="138">
        <v>129697</v>
      </c>
      <c r="K517" s="375">
        <v>79439</v>
      </c>
      <c r="L517" s="134" t="s">
        <v>729</v>
      </c>
      <c r="M517" s="134">
        <v>100</v>
      </c>
      <c r="N517" s="134" t="s">
        <v>730</v>
      </c>
      <c r="O517" s="134">
        <v>100</v>
      </c>
      <c r="P517" s="430">
        <v>40</v>
      </c>
      <c r="Q517" s="430">
        <v>1296</v>
      </c>
      <c r="R517" s="331">
        <v>37.75</v>
      </c>
      <c r="S517" s="92">
        <v>136</v>
      </c>
      <c r="T517" s="93">
        <v>1</v>
      </c>
      <c r="U517" s="143">
        <f t="shared" si="251"/>
        <v>1.2920386904761905</v>
      </c>
      <c r="V517" s="144" t="e">
        <f>IF((T517*#REF!/#REF!)&gt;#REF!,"too many rows!",T517*#REF!/#REF!)</f>
        <v>#REF!</v>
      </c>
      <c r="W517" s="82">
        <v>36</v>
      </c>
      <c r="X517" s="82">
        <v>36</v>
      </c>
      <c r="Y517" s="82">
        <v>4.5999999999999996</v>
      </c>
      <c r="Z517" s="82">
        <v>1</v>
      </c>
      <c r="AA517" s="85">
        <f t="shared" si="249"/>
        <v>86.135912698412696</v>
      </c>
      <c r="AB517" s="85">
        <f t="shared" si="252"/>
        <v>18.725198412698415</v>
      </c>
      <c r="AC517" s="85">
        <f>AA517/M517*100</f>
        <v>86.135912698412696</v>
      </c>
      <c r="AD517" s="85">
        <f>AB517/O517*100</f>
        <v>18.725198412698415</v>
      </c>
      <c r="AE517" s="115">
        <f t="shared" si="255"/>
        <v>99.056299603174594</v>
      </c>
      <c r="AF517" s="85">
        <f t="shared" si="256"/>
        <v>21.533978174603174</v>
      </c>
      <c r="AG517" s="289" t="str">
        <f t="shared" si="206"/>
        <v>ok</v>
      </c>
      <c r="AH517" s="98">
        <v>42710</v>
      </c>
      <c r="AI517" s="224">
        <v>42733</v>
      </c>
      <c r="AJ517" s="224">
        <v>42747</v>
      </c>
      <c r="AK517" s="163"/>
      <c r="AL517" s="224">
        <v>42762</v>
      </c>
      <c r="AM517" s="163">
        <f t="shared" si="250"/>
        <v>86.135912698412696</v>
      </c>
      <c r="AN517" s="282"/>
      <c r="AO517" s="163">
        <f t="shared" si="257"/>
        <v>86.135912698412696</v>
      </c>
      <c r="AP517" s="224">
        <v>42782</v>
      </c>
      <c r="AQ517" s="99"/>
      <c r="AR517" s="99"/>
      <c r="AS517" s="99">
        <v>42868</v>
      </c>
      <c r="AT517" s="145">
        <v>42839</v>
      </c>
      <c r="AU517" s="446"/>
      <c r="AV517" s="446"/>
      <c r="AW517" s="145">
        <f>AS517+75</f>
        <v>42943</v>
      </c>
      <c r="AX517" s="145" t="s">
        <v>992</v>
      </c>
      <c r="AY517" s="102">
        <f t="shared" si="231"/>
        <v>233</v>
      </c>
    </row>
    <row r="518" spans="1:51" x14ac:dyDescent="0.25">
      <c r="A518" s="148">
        <v>11</v>
      </c>
      <c r="B518" s="148" t="s">
        <v>55</v>
      </c>
      <c r="C518" s="127" t="s">
        <v>950</v>
      </c>
      <c r="D518" s="148"/>
      <c r="E518" s="254">
        <v>1.3</v>
      </c>
      <c r="F518" s="127">
        <v>20</v>
      </c>
      <c r="G518" s="86"/>
      <c r="H518" s="87">
        <v>42962</v>
      </c>
      <c r="I518" s="149">
        <v>42653</v>
      </c>
      <c r="J518" s="138">
        <v>129698</v>
      </c>
      <c r="K518" s="375">
        <v>79439</v>
      </c>
      <c r="L518" s="134" t="s">
        <v>956</v>
      </c>
      <c r="M518" s="134">
        <v>100</v>
      </c>
      <c r="N518" s="134" t="s">
        <v>730</v>
      </c>
      <c r="O518" s="134">
        <v>100</v>
      </c>
      <c r="P518" s="430">
        <v>40</v>
      </c>
      <c r="Q518" s="430">
        <v>1296</v>
      </c>
      <c r="R518" s="331">
        <v>37.75</v>
      </c>
      <c r="S518" s="92">
        <v>136</v>
      </c>
      <c r="T518" s="93">
        <v>1</v>
      </c>
      <c r="U518" s="143">
        <f t="shared" si="251"/>
        <v>1.722718253968254</v>
      </c>
      <c r="V518" s="144" t="e">
        <f>IF((T518*#REF!/#REF!)&gt;#REF!,"too many rows!",T518*#REF!/#REF!)</f>
        <v>#REF!</v>
      </c>
      <c r="W518" s="82">
        <v>36</v>
      </c>
      <c r="X518" s="82">
        <v>36</v>
      </c>
      <c r="Y518" s="82">
        <v>4.5999999999999996</v>
      </c>
      <c r="Z518" s="82">
        <v>1</v>
      </c>
      <c r="AA518" s="85">
        <f t="shared" si="249"/>
        <v>86.135912698412696</v>
      </c>
      <c r="AB518" s="85">
        <f t="shared" si="252"/>
        <v>18.725198412698415</v>
      </c>
      <c r="AC518" s="85">
        <f>AA518/M518*100</f>
        <v>86.135912698412696</v>
      </c>
      <c r="AD518" s="85">
        <f>AB518/O518*100</f>
        <v>18.725198412698415</v>
      </c>
      <c r="AE518" s="115">
        <f t="shared" si="255"/>
        <v>99.056299603174594</v>
      </c>
      <c r="AF518" s="85">
        <f t="shared" si="256"/>
        <v>21.533978174603174</v>
      </c>
      <c r="AG518" s="289" t="str">
        <f t="shared" si="206"/>
        <v>ok</v>
      </c>
      <c r="AH518" s="98">
        <v>42710</v>
      </c>
      <c r="AI518" s="224">
        <v>42733</v>
      </c>
      <c r="AJ518" s="224">
        <v>42747</v>
      </c>
      <c r="AK518" s="163"/>
      <c r="AL518" s="224">
        <v>42762</v>
      </c>
      <c r="AM518" s="163">
        <f t="shared" si="250"/>
        <v>86.135912698412696</v>
      </c>
      <c r="AN518" s="282"/>
      <c r="AO518" s="163">
        <f t="shared" si="257"/>
        <v>86.135912698412696</v>
      </c>
      <c r="AP518" s="224">
        <v>42782</v>
      </c>
      <c r="AQ518" s="224"/>
      <c r="AR518" s="224"/>
      <c r="AS518" s="224">
        <v>42865</v>
      </c>
      <c r="AT518" s="145">
        <v>42839</v>
      </c>
      <c r="AU518" s="446"/>
      <c r="AV518" s="446"/>
      <c r="AW518" s="145">
        <f>AS518+75</f>
        <v>42940</v>
      </c>
      <c r="AX518" s="145" t="s">
        <v>992</v>
      </c>
      <c r="AY518" s="102">
        <f t="shared" si="231"/>
        <v>230</v>
      </c>
    </row>
    <row r="519" spans="1:51" x14ac:dyDescent="0.25">
      <c r="A519" s="148">
        <v>11</v>
      </c>
      <c r="B519" s="148" t="s">
        <v>55</v>
      </c>
      <c r="C519" s="127" t="s">
        <v>951</v>
      </c>
      <c r="D519" s="148"/>
      <c r="E519" s="254">
        <v>2.5</v>
      </c>
      <c r="F519" s="127">
        <v>20</v>
      </c>
      <c r="G519" s="86"/>
      <c r="H519" s="87">
        <v>42962</v>
      </c>
      <c r="I519" s="149">
        <v>42653</v>
      </c>
      <c r="J519" s="138">
        <v>129699</v>
      </c>
      <c r="K519" s="374">
        <v>79275</v>
      </c>
      <c r="L519" s="134" t="s">
        <v>957</v>
      </c>
      <c r="M519" s="134">
        <v>64</v>
      </c>
      <c r="N519" s="134" t="s">
        <v>959</v>
      </c>
      <c r="O519" s="134">
        <v>74</v>
      </c>
      <c r="P519" s="430">
        <v>40</v>
      </c>
      <c r="Q519" s="430">
        <v>1296</v>
      </c>
      <c r="R519" s="331">
        <v>37.75</v>
      </c>
      <c r="S519" s="92">
        <v>136</v>
      </c>
      <c r="T519" s="93">
        <v>2</v>
      </c>
      <c r="U519" s="143">
        <f t="shared" si="251"/>
        <v>3.4454365079365079</v>
      </c>
      <c r="V519" s="144" t="e">
        <f>IF((T519*#REF!/#REF!)&gt;#REF!,"too many rows!",T519*#REF!/#REF!)</f>
        <v>#REF!</v>
      </c>
      <c r="W519" s="82">
        <v>36</v>
      </c>
      <c r="X519" s="82">
        <v>36</v>
      </c>
      <c r="Y519" s="82">
        <v>4.5999999999999996</v>
      </c>
      <c r="Z519" s="82">
        <v>1</v>
      </c>
      <c r="AA519" s="85">
        <f t="shared" si="249"/>
        <v>172.27182539682539</v>
      </c>
      <c r="AB519" s="85">
        <f t="shared" si="252"/>
        <v>37.45039682539683</v>
      </c>
      <c r="AC519" s="85">
        <f t="shared" si="253"/>
        <v>269.1747271825397</v>
      </c>
      <c r="AD519" s="85">
        <f t="shared" si="254"/>
        <v>50.608644358644362</v>
      </c>
      <c r="AE519" s="115">
        <f t="shared" si="255"/>
        <v>198.11259920634919</v>
      </c>
      <c r="AF519" s="85">
        <f t="shared" si="256"/>
        <v>43.067956349206348</v>
      </c>
      <c r="AG519" s="289" t="str">
        <f t="shared" si="206"/>
        <v>ok</v>
      </c>
      <c r="AH519" s="98">
        <v>42710</v>
      </c>
      <c r="AI519" s="224">
        <v>42733</v>
      </c>
      <c r="AJ519" s="224">
        <v>42747</v>
      </c>
      <c r="AK519" s="163"/>
      <c r="AL519" s="224">
        <v>42762</v>
      </c>
      <c r="AM519" s="163">
        <f t="shared" si="250"/>
        <v>172.27182539682539</v>
      </c>
      <c r="AN519" s="282"/>
      <c r="AO519" s="163">
        <f t="shared" si="257"/>
        <v>172.27182539682539</v>
      </c>
      <c r="AP519" s="224">
        <v>42782</v>
      </c>
      <c r="AQ519" s="99"/>
      <c r="AR519" s="99"/>
      <c r="AS519" s="99">
        <v>42868</v>
      </c>
      <c r="AT519" s="145">
        <v>42839</v>
      </c>
      <c r="AU519" s="446"/>
      <c r="AV519" s="446"/>
      <c r="AW519" s="145">
        <f>AS519+75</f>
        <v>42943</v>
      </c>
      <c r="AX519" s="145" t="s">
        <v>992</v>
      </c>
      <c r="AY519" s="102">
        <f t="shared" si="231"/>
        <v>233</v>
      </c>
    </row>
    <row r="520" spans="1:51" s="45" customFormat="1" ht="13.15" customHeight="1" x14ac:dyDescent="0.25">
      <c r="A520" s="26">
        <v>12</v>
      </c>
      <c r="B520" s="27" t="s">
        <v>914</v>
      </c>
      <c r="C520" s="27" t="s">
        <v>46</v>
      </c>
      <c r="D520" s="28"/>
      <c r="E520" s="29"/>
      <c r="F520" s="29"/>
      <c r="G520" s="30"/>
      <c r="H520" s="31"/>
      <c r="I520" s="32"/>
      <c r="J520" s="33"/>
      <c r="K520" s="355"/>
      <c r="L520" s="34"/>
      <c r="M520" s="34"/>
      <c r="N520" s="34"/>
      <c r="O520" s="34"/>
      <c r="P520" s="35"/>
      <c r="Q520" s="35"/>
      <c r="R520" s="35"/>
      <c r="S520" s="36"/>
      <c r="T520" s="35"/>
      <c r="U520" s="37"/>
      <c r="V520" s="38"/>
      <c r="W520" s="35"/>
      <c r="X520" s="35"/>
      <c r="Y520" s="39"/>
      <c r="Z520" s="39"/>
      <c r="AA520" s="39"/>
      <c r="AB520" s="39"/>
      <c r="AC520" s="39"/>
      <c r="AD520" s="39"/>
      <c r="AE520" s="39"/>
      <c r="AF520" s="39"/>
      <c r="AG520" s="80"/>
      <c r="AH520" s="41"/>
      <c r="AI520" s="42"/>
      <c r="AJ520" s="42"/>
      <c r="AK520" s="43"/>
      <c r="AL520" s="42"/>
      <c r="AM520" s="43"/>
      <c r="AN520" s="280"/>
      <c r="AO520" s="43">
        <f>AM520-AN520</f>
        <v>0</v>
      </c>
      <c r="AP520" s="42"/>
      <c r="AQ520" s="42"/>
      <c r="AR520" s="42"/>
      <c r="AS520" s="42"/>
      <c r="AT520" s="42"/>
      <c r="AU520" s="42"/>
      <c r="AV520" s="42"/>
      <c r="AW520" s="42"/>
      <c r="AX520" s="42"/>
      <c r="AY520" s="44"/>
    </row>
    <row r="521" spans="1:51" ht="14.45" customHeight="1" x14ac:dyDescent="0.25">
      <c r="A521" s="148">
        <v>12</v>
      </c>
      <c r="B521" s="148" t="s">
        <v>55</v>
      </c>
      <c r="C521" s="127" t="s">
        <v>901</v>
      </c>
      <c r="D521" s="148">
        <v>-1</v>
      </c>
      <c r="E521" s="254">
        <v>9.9</v>
      </c>
      <c r="F521" s="127">
        <v>20</v>
      </c>
      <c r="G521" s="86"/>
      <c r="H521" s="87">
        <v>42946</v>
      </c>
      <c r="I521" s="149">
        <v>42653</v>
      </c>
      <c r="J521" s="442">
        <v>129696</v>
      </c>
      <c r="K521" s="348" t="s">
        <v>969</v>
      </c>
      <c r="L521" s="134" t="s">
        <v>904</v>
      </c>
      <c r="M521" s="134">
        <v>100</v>
      </c>
      <c r="N521" s="134" t="s">
        <v>740</v>
      </c>
      <c r="O521" s="134">
        <v>87</v>
      </c>
      <c r="P521" s="430">
        <v>40</v>
      </c>
      <c r="Q521" s="430">
        <v>1296</v>
      </c>
      <c r="R521" s="331">
        <v>37.75</v>
      </c>
      <c r="S521" s="92">
        <v>111</v>
      </c>
      <c r="T521" s="93">
        <v>8</v>
      </c>
      <c r="U521" s="143">
        <f t="shared" ref="U521:U536" si="258">F521*AA521/1000</f>
        <v>10.131612903225808</v>
      </c>
      <c r="V521" s="144" t="e">
        <f>IF((T521*#REF!/#REF!)&gt;#REF!,"too many rows!",T521*#REF!/#REF!)</f>
        <v>#REF!</v>
      </c>
      <c r="W521" s="82">
        <v>50</v>
      </c>
      <c r="X521" s="82">
        <v>50</v>
      </c>
      <c r="Y521" s="82">
        <v>5.2</v>
      </c>
      <c r="Z521" s="82">
        <v>1</v>
      </c>
      <c r="AA521" s="85">
        <f>(37.75*100)/W521*Y521/($Z521+$Y521)*$T521</f>
        <v>506.58064516129036</v>
      </c>
      <c r="AB521" s="85">
        <f>(37.75*100)/X521*Z521/($Z521+$Y521)*$T521</f>
        <v>97.41935483870968</v>
      </c>
      <c r="AC521" s="85">
        <f>AA521/M521*100</f>
        <v>506.58064516129036</v>
      </c>
      <c r="AD521" s="85">
        <f>AB521/O521*100</f>
        <v>111.97626992955136</v>
      </c>
      <c r="AE521" s="115">
        <f>IF(G521=0,AA521*1.15,IF(OR(G521=50%,G521=100%),AA521*1.15/G521,"check MS"))</f>
        <v>582.56774193548392</v>
      </c>
      <c r="AF521" s="85">
        <f>AB521*1.15</f>
        <v>112.03225806451613</v>
      </c>
      <c r="AG521" s="80" t="str">
        <f t="shared" ref="AG521:AG536" si="259">IF((AW521+7)&gt;H521,"Check!","ok")</f>
        <v>Check!</v>
      </c>
      <c r="AH521" s="98">
        <v>42719</v>
      </c>
      <c r="AI521" s="224">
        <f>AH521+14</f>
        <v>42733</v>
      </c>
      <c r="AJ521" s="224">
        <v>42759</v>
      </c>
      <c r="AK521" s="163"/>
      <c r="AL521" s="224">
        <v>42769</v>
      </c>
      <c r="AM521" s="163">
        <f t="shared" si="250"/>
        <v>506.58064516129036</v>
      </c>
      <c r="AN521" s="282"/>
      <c r="AO521" s="163">
        <f>AM521-AN521</f>
        <v>506.58064516129036</v>
      </c>
      <c r="AP521" s="224">
        <v>42787</v>
      </c>
      <c r="AQ521" s="224"/>
      <c r="AR521" s="224"/>
      <c r="AS521" s="224">
        <v>42880</v>
      </c>
      <c r="AT521" s="224">
        <v>42849</v>
      </c>
      <c r="AU521" s="446"/>
      <c r="AV521" s="446"/>
      <c r="AW521" s="224">
        <v>42949</v>
      </c>
      <c r="AX521" s="446">
        <f t="shared" ref="AX521:AX529" si="260">AW521+7</f>
        <v>42956</v>
      </c>
      <c r="AY521" s="102">
        <f t="shared" ref="AY521:AY536" si="261">AW521-AH521</f>
        <v>230</v>
      </c>
    </row>
    <row r="522" spans="1:51" ht="14.45" customHeight="1" x14ac:dyDescent="0.25">
      <c r="A522" s="148">
        <v>12</v>
      </c>
      <c r="B522" s="148" t="s">
        <v>55</v>
      </c>
      <c r="C522" s="127" t="s">
        <v>282</v>
      </c>
      <c r="D522" s="148"/>
      <c r="E522" s="254">
        <v>1.1000000000000001</v>
      </c>
      <c r="F522" s="127">
        <v>2</v>
      </c>
      <c r="G522" s="86"/>
      <c r="H522" s="87">
        <v>42957</v>
      </c>
      <c r="I522" s="149">
        <v>42653</v>
      </c>
      <c r="J522" s="442">
        <v>129690</v>
      </c>
      <c r="K522" s="362">
        <v>79275</v>
      </c>
      <c r="L522" s="134" t="s">
        <v>283</v>
      </c>
      <c r="M522" s="134">
        <v>95</v>
      </c>
      <c r="N522" s="134" t="s">
        <v>284</v>
      </c>
      <c r="O522" s="134">
        <v>47</v>
      </c>
      <c r="P522" s="430">
        <v>40</v>
      </c>
      <c r="Q522" s="430">
        <v>1296</v>
      </c>
      <c r="R522" s="331">
        <v>37.75</v>
      </c>
      <c r="S522" s="92">
        <v>111</v>
      </c>
      <c r="T522" s="93">
        <v>9</v>
      </c>
      <c r="U522" s="143">
        <f t="shared" si="258"/>
        <v>1.1398064516129034</v>
      </c>
      <c r="V522" s="144" t="e">
        <f>IF((T522*#REF!/#REF!)&gt;#REF!,"too many rows!",T522*#REF!/#REF!)</f>
        <v>#REF!</v>
      </c>
      <c r="W522" s="82">
        <v>50</v>
      </c>
      <c r="X522" s="82">
        <v>50</v>
      </c>
      <c r="Y522" s="82">
        <v>5.2</v>
      </c>
      <c r="Z522" s="82">
        <v>1</v>
      </c>
      <c r="AA522" s="85">
        <f t="shared" ref="AA522:AA529" si="262">(37.75*100)/W522*Y522/($Z522+$Y522)*$T522</f>
        <v>569.9032258064517</v>
      </c>
      <c r="AB522" s="85">
        <f t="shared" ref="AB522:AB528" si="263">(37.75*100)/X522*Z522/($Z522+$Y522)*$T522</f>
        <v>109.59677419354838</v>
      </c>
      <c r="AC522" s="85">
        <f t="shared" ref="AC522:AC532" si="264">AA522/M522*100</f>
        <v>599.89813242784396</v>
      </c>
      <c r="AD522" s="85">
        <f t="shared" ref="AD522:AD528" si="265">AB522/O522*100</f>
        <v>233.18462594371999</v>
      </c>
      <c r="AE522" s="115">
        <f t="shared" ref="AE522:AE528" si="266">IF(G522=0,AA522*1.15,IF(OR(G522=50%,G522=100%),AA522*1.15/G522,"check MS"))</f>
        <v>655.38870967741946</v>
      </c>
      <c r="AF522" s="85">
        <f t="shared" ref="AF522:AF528" si="267">AB522*1.15</f>
        <v>126.03629032258063</v>
      </c>
      <c r="AG522" s="80" t="str">
        <f t="shared" si="259"/>
        <v>ok</v>
      </c>
      <c r="AH522" s="98">
        <v>42719</v>
      </c>
      <c r="AI522" s="224">
        <f t="shared" ref="AI522:AI528" si="268">AH522+14</f>
        <v>42733</v>
      </c>
      <c r="AJ522" s="224">
        <v>42759</v>
      </c>
      <c r="AK522" s="163"/>
      <c r="AL522" s="224">
        <v>42769</v>
      </c>
      <c r="AM522" s="163">
        <f t="shared" si="250"/>
        <v>569.9032258064517</v>
      </c>
      <c r="AN522" s="282"/>
      <c r="AO522" s="163">
        <f t="shared" ref="AO522:AO528" si="269">AM522-AN522</f>
        <v>569.9032258064517</v>
      </c>
      <c r="AP522" s="224">
        <v>42787</v>
      </c>
      <c r="AQ522" s="224"/>
      <c r="AR522" s="224"/>
      <c r="AS522" s="224">
        <v>42880</v>
      </c>
      <c r="AT522" s="224">
        <v>42831</v>
      </c>
      <c r="AU522" s="446"/>
      <c r="AV522" s="446"/>
      <c r="AW522" s="224">
        <v>42940</v>
      </c>
      <c r="AX522" s="446">
        <f t="shared" si="260"/>
        <v>42947</v>
      </c>
      <c r="AY522" s="102">
        <f t="shared" si="261"/>
        <v>221</v>
      </c>
    </row>
    <row r="523" spans="1:51" ht="14.45" customHeight="1" x14ac:dyDescent="0.25">
      <c r="A523" s="148">
        <v>12</v>
      </c>
      <c r="B523" s="148" t="s">
        <v>55</v>
      </c>
      <c r="C523" s="127" t="s">
        <v>936</v>
      </c>
      <c r="D523" s="148"/>
      <c r="E523" s="254">
        <v>5.9</v>
      </c>
      <c r="F523" s="127">
        <v>7</v>
      </c>
      <c r="G523" s="86"/>
      <c r="H523" s="87">
        <v>42957</v>
      </c>
      <c r="I523" s="149">
        <v>42653</v>
      </c>
      <c r="J523" s="442">
        <v>129691</v>
      </c>
      <c r="K523" s="362">
        <v>79275</v>
      </c>
      <c r="L523" s="134" t="s">
        <v>275</v>
      </c>
      <c r="M523" s="134">
        <v>91</v>
      </c>
      <c r="N523" s="134" t="s">
        <v>416</v>
      </c>
      <c r="O523" s="134">
        <v>82</v>
      </c>
      <c r="P523" s="430">
        <v>40</v>
      </c>
      <c r="Q523" s="430">
        <v>1296</v>
      </c>
      <c r="R523" s="331">
        <v>37.75</v>
      </c>
      <c r="S523" s="92">
        <v>111</v>
      </c>
      <c r="T523" s="93">
        <v>14</v>
      </c>
      <c r="U523" s="143">
        <f t="shared" si="258"/>
        <v>6.2056129032258065</v>
      </c>
      <c r="V523" s="144" t="e">
        <f>IF((T523*#REF!/#REF!)&gt;#REF!,"too many rows!",T523*#REF!/#REF!)</f>
        <v>#REF!</v>
      </c>
      <c r="W523" s="82">
        <v>50</v>
      </c>
      <c r="X523" s="82">
        <v>50</v>
      </c>
      <c r="Y523" s="82">
        <v>5.2</v>
      </c>
      <c r="Z523" s="82">
        <v>1</v>
      </c>
      <c r="AA523" s="85">
        <f t="shared" si="262"/>
        <v>886.51612903225816</v>
      </c>
      <c r="AB523" s="85">
        <f t="shared" si="263"/>
        <v>170.48387096774195</v>
      </c>
      <c r="AC523" s="85">
        <f t="shared" si="264"/>
        <v>974.19354838709683</v>
      </c>
      <c r="AD523" s="85">
        <f t="shared" si="265"/>
        <v>207.90715971675846</v>
      </c>
      <c r="AE523" s="115">
        <f t="shared" si="266"/>
        <v>1019.4935483870968</v>
      </c>
      <c r="AF523" s="85">
        <f t="shared" si="267"/>
        <v>196.05645161290323</v>
      </c>
      <c r="AG523" s="80" t="str">
        <f t="shared" si="259"/>
        <v>ok</v>
      </c>
      <c r="AH523" s="98">
        <v>42719</v>
      </c>
      <c r="AI523" s="224">
        <f t="shared" si="268"/>
        <v>42733</v>
      </c>
      <c r="AJ523" s="224">
        <v>42759</v>
      </c>
      <c r="AK523" s="163"/>
      <c r="AL523" s="224">
        <v>42769</v>
      </c>
      <c r="AM523" s="163">
        <f t="shared" si="250"/>
        <v>886.51612903225816</v>
      </c>
      <c r="AN523" s="282"/>
      <c r="AO523" s="163">
        <f t="shared" si="269"/>
        <v>886.51612903225816</v>
      </c>
      <c r="AP523" s="224">
        <v>42788</v>
      </c>
      <c r="AQ523" s="224"/>
      <c r="AR523" s="224"/>
      <c r="AS523" s="224">
        <v>42879</v>
      </c>
      <c r="AT523" s="224">
        <v>42831</v>
      </c>
      <c r="AU523" s="446"/>
      <c r="AV523" s="446"/>
      <c r="AW523" s="224">
        <v>42928</v>
      </c>
      <c r="AX523" s="446">
        <f t="shared" si="260"/>
        <v>42935</v>
      </c>
      <c r="AY523" s="102">
        <f t="shared" si="261"/>
        <v>209</v>
      </c>
    </row>
    <row r="524" spans="1:51" ht="14.45" customHeight="1" x14ac:dyDescent="0.25">
      <c r="A524" s="148">
        <v>12</v>
      </c>
      <c r="B524" s="148" t="s">
        <v>55</v>
      </c>
      <c r="C524" s="127" t="s">
        <v>937</v>
      </c>
      <c r="D524" s="148"/>
      <c r="E524" s="254">
        <v>0.5</v>
      </c>
      <c r="F524" s="127">
        <v>8</v>
      </c>
      <c r="G524" s="86"/>
      <c r="H524" s="87">
        <v>42957</v>
      </c>
      <c r="I524" s="149">
        <v>42653</v>
      </c>
      <c r="J524" s="442">
        <v>129692</v>
      </c>
      <c r="K524" s="362">
        <v>79275</v>
      </c>
      <c r="L524" s="134" t="s">
        <v>941</v>
      </c>
      <c r="M524" s="134">
        <v>42</v>
      </c>
      <c r="N524" s="134" t="s">
        <v>559</v>
      </c>
      <c r="O524" s="134">
        <v>87</v>
      </c>
      <c r="P524" s="430">
        <v>40</v>
      </c>
      <c r="Q524" s="430">
        <v>1296</v>
      </c>
      <c r="R524" s="331">
        <v>37.75</v>
      </c>
      <c r="S524" s="92">
        <v>111</v>
      </c>
      <c r="T524" s="93">
        <v>1</v>
      </c>
      <c r="U524" s="143">
        <f t="shared" si="258"/>
        <v>0.48319999999999996</v>
      </c>
      <c r="V524" s="144" t="e">
        <f>IF((T524*#REF!/#REF!)&gt;#REF!,"too many rows!",T524*#REF!/#REF!)</f>
        <v>#REF!</v>
      </c>
      <c r="W524" s="82">
        <v>50</v>
      </c>
      <c r="X524" s="82">
        <v>50</v>
      </c>
      <c r="Y524" s="82">
        <v>4</v>
      </c>
      <c r="Z524" s="82">
        <v>1</v>
      </c>
      <c r="AA524" s="85">
        <f t="shared" si="262"/>
        <v>60.4</v>
      </c>
      <c r="AB524" s="85">
        <f t="shared" si="263"/>
        <v>15.1</v>
      </c>
      <c r="AC524" s="85">
        <f t="shared" si="264"/>
        <v>143.8095238095238</v>
      </c>
      <c r="AD524" s="85">
        <f t="shared" si="265"/>
        <v>17.356321839080461</v>
      </c>
      <c r="AE524" s="115">
        <f t="shared" si="266"/>
        <v>69.459999999999994</v>
      </c>
      <c r="AF524" s="85">
        <f t="shared" si="267"/>
        <v>17.364999999999998</v>
      </c>
      <c r="AG524" s="80" t="str">
        <f t="shared" si="259"/>
        <v>ok</v>
      </c>
      <c r="AH524" s="98">
        <v>42719</v>
      </c>
      <c r="AI524" s="224">
        <f t="shared" si="268"/>
        <v>42733</v>
      </c>
      <c r="AJ524" s="224">
        <v>42759</v>
      </c>
      <c r="AK524" s="163"/>
      <c r="AL524" s="224">
        <v>42769</v>
      </c>
      <c r="AM524" s="163">
        <f t="shared" si="250"/>
        <v>60.4</v>
      </c>
      <c r="AN524" s="282"/>
      <c r="AO524" s="163">
        <f t="shared" si="269"/>
        <v>60.4</v>
      </c>
      <c r="AP524" s="224">
        <v>42793</v>
      </c>
      <c r="AQ524" s="224"/>
      <c r="AR524" s="224"/>
      <c r="AS524" s="224">
        <v>42872</v>
      </c>
      <c r="AT524" s="224">
        <v>42845</v>
      </c>
      <c r="AU524" s="446"/>
      <c r="AV524" s="446"/>
      <c r="AW524" s="224">
        <v>42940</v>
      </c>
      <c r="AX524" s="446">
        <f t="shared" si="260"/>
        <v>42947</v>
      </c>
      <c r="AY524" s="102">
        <f t="shared" si="261"/>
        <v>221</v>
      </c>
    </row>
    <row r="525" spans="1:51" ht="14.45" customHeight="1" x14ac:dyDescent="0.25">
      <c r="A525" s="148">
        <v>12</v>
      </c>
      <c r="B525" s="148" t="s">
        <v>55</v>
      </c>
      <c r="C525" s="127" t="s">
        <v>938</v>
      </c>
      <c r="D525" s="148"/>
      <c r="E525" s="254">
        <v>0.5</v>
      </c>
      <c r="F525" s="127">
        <v>8</v>
      </c>
      <c r="G525" s="86"/>
      <c r="H525" s="87">
        <v>42957</v>
      </c>
      <c r="I525" s="149">
        <v>42653</v>
      </c>
      <c r="J525" s="442">
        <v>129693</v>
      </c>
      <c r="K525" s="360" t="s">
        <v>968</v>
      </c>
      <c r="L525" s="134" t="s">
        <v>942</v>
      </c>
      <c r="M525" s="134">
        <v>100</v>
      </c>
      <c r="N525" s="134" t="s">
        <v>814</v>
      </c>
      <c r="O525" s="134">
        <v>97</v>
      </c>
      <c r="P525" s="430">
        <v>40</v>
      </c>
      <c r="Q525" s="430">
        <v>1296</v>
      </c>
      <c r="R525" s="331">
        <v>37.75</v>
      </c>
      <c r="S525" s="92">
        <v>111</v>
      </c>
      <c r="T525" s="93">
        <v>1</v>
      </c>
      <c r="U525" s="143">
        <f t="shared" si="258"/>
        <v>0.48319999999999996</v>
      </c>
      <c r="V525" s="144" t="e">
        <f>IF((T525*#REF!/#REF!)&gt;#REF!,"too many rows!",T525*#REF!/#REF!)</f>
        <v>#REF!</v>
      </c>
      <c r="W525" s="82">
        <v>50</v>
      </c>
      <c r="X525" s="82">
        <v>50</v>
      </c>
      <c r="Y525" s="82">
        <v>4</v>
      </c>
      <c r="Z525" s="82">
        <v>1</v>
      </c>
      <c r="AA525" s="85">
        <f t="shared" si="262"/>
        <v>60.4</v>
      </c>
      <c r="AB525" s="85">
        <f t="shared" si="263"/>
        <v>15.1</v>
      </c>
      <c r="AC525" s="85">
        <f t="shared" si="264"/>
        <v>60.4</v>
      </c>
      <c r="AD525" s="85">
        <f t="shared" si="265"/>
        <v>15.56701030927835</v>
      </c>
      <c r="AE525" s="115">
        <f t="shared" si="266"/>
        <v>69.459999999999994</v>
      </c>
      <c r="AF525" s="85">
        <f t="shared" si="267"/>
        <v>17.364999999999998</v>
      </c>
      <c r="AG525" s="80" t="str">
        <f t="shared" si="259"/>
        <v>ok</v>
      </c>
      <c r="AH525" s="98">
        <v>42719</v>
      </c>
      <c r="AI525" s="224">
        <f t="shared" si="268"/>
        <v>42733</v>
      </c>
      <c r="AJ525" s="224">
        <v>42759</v>
      </c>
      <c r="AK525" s="163"/>
      <c r="AL525" s="224">
        <v>42769</v>
      </c>
      <c r="AM525" s="163">
        <f t="shared" si="250"/>
        <v>60.4</v>
      </c>
      <c r="AN525" s="282"/>
      <c r="AO525" s="163">
        <f t="shared" si="269"/>
        <v>60.4</v>
      </c>
      <c r="AP525" s="224">
        <f>AL525+21</f>
        <v>42790</v>
      </c>
      <c r="AQ525" s="224"/>
      <c r="AR525" s="224"/>
      <c r="AS525" s="224">
        <v>42879</v>
      </c>
      <c r="AT525" s="224">
        <v>42837</v>
      </c>
      <c r="AU525" s="446"/>
      <c r="AV525" s="446"/>
      <c r="AW525" s="224">
        <v>42935</v>
      </c>
      <c r="AX525" s="446">
        <f t="shared" si="260"/>
        <v>42942</v>
      </c>
      <c r="AY525" s="102">
        <f t="shared" si="261"/>
        <v>216</v>
      </c>
    </row>
    <row r="526" spans="1:51" ht="14.45" customHeight="1" x14ac:dyDescent="0.25">
      <c r="A526" s="148">
        <v>12</v>
      </c>
      <c r="B526" s="148" t="s">
        <v>55</v>
      </c>
      <c r="C526" s="127" t="s">
        <v>939</v>
      </c>
      <c r="D526" s="148"/>
      <c r="E526" s="254">
        <v>0.85</v>
      </c>
      <c r="F526" s="127">
        <v>7</v>
      </c>
      <c r="G526" s="86"/>
      <c r="H526" s="87">
        <v>42957</v>
      </c>
      <c r="I526" s="149">
        <v>42653</v>
      </c>
      <c r="J526" s="442">
        <v>129694</v>
      </c>
      <c r="K526" s="348">
        <v>79930</v>
      </c>
      <c r="L526" s="134" t="s">
        <v>886</v>
      </c>
      <c r="M526" s="134">
        <v>100</v>
      </c>
      <c r="N526" s="134" t="s">
        <v>944</v>
      </c>
      <c r="O526" s="134">
        <v>65</v>
      </c>
      <c r="P526" s="430">
        <v>40</v>
      </c>
      <c r="Q526" s="430">
        <v>1296</v>
      </c>
      <c r="R526" s="331">
        <v>37.75</v>
      </c>
      <c r="S526" s="92">
        <v>111</v>
      </c>
      <c r="T526" s="93">
        <v>2</v>
      </c>
      <c r="U526" s="143">
        <f t="shared" si="258"/>
        <v>0.84560000000000002</v>
      </c>
      <c r="V526" s="144" t="e">
        <f>IF((T526*#REF!/#REF!)&gt;#REF!,"too many rows!",T526*#REF!/#REF!)</f>
        <v>#REF!</v>
      </c>
      <c r="W526" s="82">
        <v>50</v>
      </c>
      <c r="X526" s="82">
        <v>50</v>
      </c>
      <c r="Y526" s="82">
        <v>4</v>
      </c>
      <c r="Z526" s="82">
        <v>1</v>
      </c>
      <c r="AA526" s="85">
        <f t="shared" si="262"/>
        <v>120.8</v>
      </c>
      <c r="AB526" s="85">
        <f t="shared" si="263"/>
        <v>30.2</v>
      </c>
      <c r="AC526" s="85">
        <f t="shared" si="264"/>
        <v>120.8</v>
      </c>
      <c r="AD526" s="85">
        <f t="shared" si="265"/>
        <v>46.46153846153846</v>
      </c>
      <c r="AE526" s="115">
        <f t="shared" si="266"/>
        <v>138.91999999999999</v>
      </c>
      <c r="AF526" s="85">
        <f t="shared" si="267"/>
        <v>34.729999999999997</v>
      </c>
      <c r="AG526" s="80" t="str">
        <f t="shared" si="259"/>
        <v>ok</v>
      </c>
      <c r="AH526" s="98">
        <v>42719</v>
      </c>
      <c r="AI526" s="224">
        <f t="shared" si="268"/>
        <v>42733</v>
      </c>
      <c r="AJ526" s="224">
        <v>42759</v>
      </c>
      <c r="AK526" s="163"/>
      <c r="AL526" s="224">
        <v>42769</v>
      </c>
      <c r="AM526" s="163">
        <f t="shared" si="250"/>
        <v>120.8</v>
      </c>
      <c r="AN526" s="282"/>
      <c r="AO526" s="163">
        <f t="shared" si="269"/>
        <v>120.8</v>
      </c>
      <c r="AP526" s="224">
        <v>42793</v>
      </c>
      <c r="AQ526" s="224"/>
      <c r="AR526" s="224"/>
      <c r="AS526" s="224">
        <v>42880</v>
      </c>
      <c r="AT526" s="224">
        <v>42849</v>
      </c>
      <c r="AU526" s="446"/>
      <c r="AV526" s="446"/>
      <c r="AW526" s="224">
        <v>42950</v>
      </c>
      <c r="AX526" s="446">
        <f t="shared" si="260"/>
        <v>42957</v>
      </c>
      <c r="AY526" s="102">
        <f t="shared" si="261"/>
        <v>231</v>
      </c>
    </row>
    <row r="527" spans="1:51" ht="14.45" customHeight="1" x14ac:dyDescent="0.25">
      <c r="A527" s="148">
        <v>12</v>
      </c>
      <c r="B527" s="148" t="s">
        <v>55</v>
      </c>
      <c r="C527" s="127" t="s">
        <v>952</v>
      </c>
      <c r="D527" s="354"/>
      <c r="E527" s="254">
        <v>4.5</v>
      </c>
      <c r="F527" s="127">
        <v>18</v>
      </c>
      <c r="G527" s="256"/>
      <c r="H527" s="87">
        <v>42946</v>
      </c>
      <c r="I527" s="149">
        <v>42653</v>
      </c>
      <c r="J527" s="442">
        <v>129700</v>
      </c>
      <c r="K527" s="348">
        <v>79439</v>
      </c>
      <c r="L527" s="134" t="s">
        <v>958</v>
      </c>
      <c r="M527" s="134">
        <v>100</v>
      </c>
      <c r="N527" s="134" t="s">
        <v>376</v>
      </c>
      <c r="O527" s="134">
        <v>76</v>
      </c>
      <c r="P527" s="430">
        <v>40</v>
      </c>
      <c r="Q527" s="430">
        <v>1296</v>
      </c>
      <c r="R527" s="331">
        <v>37.75</v>
      </c>
      <c r="S527" s="92">
        <v>111</v>
      </c>
      <c r="T527" s="93">
        <v>4</v>
      </c>
      <c r="U527" s="143">
        <f t="shared" si="258"/>
        <v>4.3487999999999998</v>
      </c>
      <c r="V527" s="144" t="e">
        <f>IF((T527*#REF!/#REF!)&gt;#REF!,"too many rows!",T527*#REF!/#REF!)</f>
        <v>#REF!</v>
      </c>
      <c r="W527" s="82">
        <v>50</v>
      </c>
      <c r="X527" s="82">
        <v>50</v>
      </c>
      <c r="Y527" s="82">
        <v>4</v>
      </c>
      <c r="Z527" s="82">
        <v>1</v>
      </c>
      <c r="AA527" s="85">
        <f t="shared" si="262"/>
        <v>241.6</v>
      </c>
      <c r="AB527" s="85">
        <f>(37.75*100)/X527*Z527/($Z527+$Y527)*$T527</f>
        <v>60.4</v>
      </c>
      <c r="AC527" s="85">
        <f>AA527/M527*100</f>
        <v>241.6</v>
      </c>
      <c r="AD527" s="85">
        <f>AB527/O527*100</f>
        <v>79.473684210526315</v>
      </c>
      <c r="AE527" s="115">
        <f>IF(G527=0,AA527*1.15,IF(OR(G527=50%,G527=100%),AA527*1.15/G527,"check MS"))</f>
        <v>277.83999999999997</v>
      </c>
      <c r="AF527" s="85">
        <f>AB527*1.15</f>
        <v>69.459999999999994</v>
      </c>
      <c r="AG527" s="80" t="str">
        <f t="shared" si="259"/>
        <v>Check!</v>
      </c>
      <c r="AH527" s="98">
        <v>42719</v>
      </c>
      <c r="AI527" s="224">
        <f>AH527+14</f>
        <v>42733</v>
      </c>
      <c r="AJ527" s="224">
        <v>42759</v>
      </c>
      <c r="AK527" s="163"/>
      <c r="AL527" s="224">
        <v>42769</v>
      </c>
      <c r="AM527" s="163">
        <f t="shared" si="250"/>
        <v>241.6</v>
      </c>
      <c r="AN527" s="282"/>
      <c r="AO527" s="163">
        <f>AM527-AN527</f>
        <v>241.6</v>
      </c>
      <c r="AP527" s="224">
        <v>42793</v>
      </c>
      <c r="AQ527" s="224"/>
      <c r="AR527" s="224"/>
      <c r="AS527" s="224">
        <v>42880</v>
      </c>
      <c r="AT527" s="224">
        <v>42849</v>
      </c>
      <c r="AU527" s="446"/>
      <c r="AV527" s="446"/>
      <c r="AW527" s="224">
        <v>42948</v>
      </c>
      <c r="AX527" s="446">
        <f t="shared" si="260"/>
        <v>42955</v>
      </c>
      <c r="AY527" s="102">
        <f t="shared" si="261"/>
        <v>229</v>
      </c>
    </row>
    <row r="528" spans="1:51" ht="15" customHeight="1" x14ac:dyDescent="0.25">
      <c r="A528" s="148">
        <v>12</v>
      </c>
      <c r="B528" s="148" t="s">
        <v>55</v>
      </c>
      <c r="C528" s="127" t="s">
        <v>940</v>
      </c>
      <c r="D528" s="148"/>
      <c r="E528" s="254">
        <v>0.7</v>
      </c>
      <c r="F528" s="127">
        <v>14</v>
      </c>
      <c r="G528" s="86"/>
      <c r="H528" s="87">
        <v>42957</v>
      </c>
      <c r="I528" s="149">
        <v>42653</v>
      </c>
      <c r="J528" s="442">
        <v>129695</v>
      </c>
      <c r="K528" s="348">
        <v>79439</v>
      </c>
      <c r="L528" s="134" t="s">
        <v>943</v>
      </c>
      <c r="M528" s="134">
        <v>100</v>
      </c>
      <c r="N528" s="134" t="s">
        <v>945</v>
      </c>
      <c r="O528" s="134">
        <v>100</v>
      </c>
      <c r="P528" s="430">
        <v>40</v>
      </c>
      <c r="Q528" s="430">
        <v>1296</v>
      </c>
      <c r="R528" s="331">
        <v>37.75</v>
      </c>
      <c r="S528" s="92">
        <v>111</v>
      </c>
      <c r="T528" s="93">
        <v>1</v>
      </c>
      <c r="U528" s="143">
        <f t="shared" si="258"/>
        <v>0.82211111111111113</v>
      </c>
      <c r="V528" s="144" t="e">
        <f>IF((T528*#REF!/#REF!)&gt;#REF!,"too many rows!",T528*#REF!/#REF!)</f>
        <v>#REF!</v>
      </c>
      <c r="W528" s="82">
        <v>50</v>
      </c>
      <c r="X528" s="82">
        <v>50</v>
      </c>
      <c r="Y528" s="82">
        <v>3.5</v>
      </c>
      <c r="Z528" s="82">
        <v>1</v>
      </c>
      <c r="AA528" s="85">
        <f t="shared" si="262"/>
        <v>58.722222222222221</v>
      </c>
      <c r="AB528" s="85">
        <f t="shared" si="263"/>
        <v>16.777777777777779</v>
      </c>
      <c r="AC528" s="85">
        <f t="shared" si="264"/>
        <v>58.722222222222221</v>
      </c>
      <c r="AD528" s="85">
        <f t="shared" si="265"/>
        <v>16.777777777777779</v>
      </c>
      <c r="AE528" s="115">
        <f t="shared" si="266"/>
        <v>67.530555555555551</v>
      </c>
      <c r="AF528" s="85">
        <f t="shared" si="267"/>
        <v>19.294444444444444</v>
      </c>
      <c r="AG528" s="80" t="str">
        <f t="shared" si="259"/>
        <v>ok</v>
      </c>
      <c r="AH528" s="98">
        <v>42719</v>
      </c>
      <c r="AI528" s="224">
        <f t="shared" si="268"/>
        <v>42733</v>
      </c>
      <c r="AJ528" s="224">
        <v>42759</v>
      </c>
      <c r="AK528" s="163"/>
      <c r="AL528" s="224">
        <v>42769</v>
      </c>
      <c r="AM528" s="163">
        <f t="shared" si="250"/>
        <v>58.722222222222221</v>
      </c>
      <c r="AN528" s="282"/>
      <c r="AO528" s="163">
        <f t="shared" si="269"/>
        <v>58.722222222222221</v>
      </c>
      <c r="AP528" s="224">
        <v>42789</v>
      </c>
      <c r="AQ528" s="224"/>
      <c r="AR528" s="224"/>
      <c r="AS528" s="224">
        <v>42880</v>
      </c>
      <c r="AT528" s="224">
        <v>42849</v>
      </c>
      <c r="AU528" s="446"/>
      <c r="AV528" s="446"/>
      <c r="AW528" s="224">
        <v>42943</v>
      </c>
      <c r="AX528" s="446">
        <f t="shared" si="260"/>
        <v>42950</v>
      </c>
      <c r="AY528" s="102">
        <f t="shared" si="261"/>
        <v>224</v>
      </c>
    </row>
    <row r="529" spans="1:51" ht="14.45" customHeight="1" x14ac:dyDescent="0.25">
      <c r="A529" s="70">
        <v>12</v>
      </c>
      <c r="B529" s="70" t="s">
        <v>47</v>
      </c>
      <c r="C529" s="70" t="s">
        <v>579</v>
      </c>
      <c r="D529" s="70"/>
      <c r="E529" s="234">
        <v>34</v>
      </c>
      <c r="F529" s="50">
        <v>15</v>
      </c>
      <c r="G529" s="51"/>
      <c r="H529" s="52">
        <v>42985</v>
      </c>
      <c r="I529" s="156">
        <v>42650</v>
      </c>
      <c r="J529" s="451">
        <v>129674</v>
      </c>
      <c r="K529" s="362">
        <v>79275</v>
      </c>
      <c r="L529" s="140" t="s">
        <v>583</v>
      </c>
      <c r="M529" s="140">
        <v>89</v>
      </c>
      <c r="N529" s="140" t="s">
        <v>474</v>
      </c>
      <c r="O529" s="299">
        <v>85</v>
      </c>
      <c r="P529" s="419">
        <v>60</v>
      </c>
      <c r="Q529" s="419">
        <v>1944</v>
      </c>
      <c r="R529" s="420">
        <v>37.75</v>
      </c>
      <c r="S529" s="58">
        <v>112</v>
      </c>
      <c r="T529" s="107">
        <v>36</v>
      </c>
      <c r="U529" s="60">
        <f t="shared" si="258"/>
        <v>34.194193548387105</v>
      </c>
      <c r="V529" s="61" t="e">
        <f>IF((T529*#REF!/#REF!)&gt;#REF!,"too many rows!",T529*#REF!/#REF!)</f>
        <v>#REF!</v>
      </c>
      <c r="W529" s="47">
        <v>50</v>
      </c>
      <c r="X529" s="47">
        <v>50</v>
      </c>
      <c r="Y529" s="47">
        <v>5.2</v>
      </c>
      <c r="Z529" s="47">
        <v>1</v>
      </c>
      <c r="AA529" s="50">
        <f t="shared" si="262"/>
        <v>2279.6129032258068</v>
      </c>
      <c r="AB529" s="50">
        <f t="shared" ref="AB529:AB539" si="270">(37.75*100)/X529*Z529/($Z529+$Y529)*$T529</f>
        <v>438.38709677419354</v>
      </c>
      <c r="AC529" s="50">
        <f t="shared" si="264"/>
        <v>2561.3628126132662</v>
      </c>
      <c r="AD529" s="50">
        <f t="shared" ref="AD529:AD536" si="271">AB529/O529*100</f>
        <v>515.74952561669829</v>
      </c>
      <c r="AE529" s="79">
        <f t="shared" ref="AE529:AE536" si="272">IF(G529=0,AA529*1.15,IF(OR(G529=50%,G529=100%),AA529*1.15/G529,"check MS"))</f>
        <v>2621.5548387096778</v>
      </c>
      <c r="AF529" s="50">
        <f t="shared" ref="AF529:AF546" si="273">AB529*1.15</f>
        <v>504.14516129032251</v>
      </c>
      <c r="AG529" s="80" t="str">
        <f t="shared" si="259"/>
        <v>ok</v>
      </c>
      <c r="AH529" s="121">
        <v>42734</v>
      </c>
      <c r="AI529" s="231">
        <f>AH529+14</f>
        <v>42748</v>
      </c>
      <c r="AJ529" s="245">
        <v>42781</v>
      </c>
      <c r="AK529" s="243"/>
      <c r="AL529" s="245">
        <v>42793</v>
      </c>
      <c r="AM529" s="129">
        <f t="shared" si="250"/>
        <v>2279.6129032258068</v>
      </c>
      <c r="AN529" s="281"/>
      <c r="AO529" s="129">
        <f>AM529-AN529</f>
        <v>2279.6129032258068</v>
      </c>
      <c r="AP529" s="231">
        <v>42826</v>
      </c>
      <c r="AQ529" s="455"/>
      <c r="AR529" s="455"/>
      <c r="AS529" s="455">
        <v>42898</v>
      </c>
      <c r="AT529" s="455">
        <v>42910</v>
      </c>
      <c r="AU529" s="424"/>
      <c r="AV529" s="424"/>
      <c r="AW529" s="455">
        <v>42976</v>
      </c>
      <c r="AX529" s="424">
        <f t="shared" si="260"/>
        <v>42983</v>
      </c>
      <c r="AY529" s="68">
        <f t="shared" si="261"/>
        <v>242</v>
      </c>
    </row>
    <row r="530" spans="1:51" ht="14.45" customHeight="1" x14ac:dyDescent="0.25">
      <c r="A530" s="70">
        <v>12</v>
      </c>
      <c r="B530" s="70" t="s">
        <v>47</v>
      </c>
      <c r="C530" s="70" t="s">
        <v>79</v>
      </c>
      <c r="D530" s="70"/>
      <c r="E530" s="234">
        <v>14</v>
      </c>
      <c r="F530" s="50">
        <v>9</v>
      </c>
      <c r="G530" s="51">
        <v>0.5</v>
      </c>
      <c r="H530" s="52">
        <v>42985</v>
      </c>
      <c r="I530" s="156">
        <v>42650</v>
      </c>
      <c r="J530" s="451">
        <v>129683</v>
      </c>
      <c r="K530" s="362">
        <v>79275</v>
      </c>
      <c r="L530" s="140" t="s">
        <v>81</v>
      </c>
      <c r="M530" s="140">
        <v>79</v>
      </c>
      <c r="N530" s="140" t="s">
        <v>82</v>
      </c>
      <c r="O530" s="299">
        <v>95</v>
      </c>
      <c r="P530" s="419">
        <v>60</v>
      </c>
      <c r="Q530" s="419">
        <v>1944</v>
      </c>
      <c r="R530" s="420">
        <v>37.75</v>
      </c>
      <c r="S530" s="58">
        <v>112</v>
      </c>
      <c r="T530" s="107">
        <v>24</v>
      </c>
      <c r="U530" s="60">
        <f t="shared" si="258"/>
        <v>12.824999999999999</v>
      </c>
      <c r="V530" s="61" t="e">
        <f>IF((T530*#REF!/#REF!)&gt;#REF!,"too many rows!",T530*#REF!/#REF!)</f>
        <v>#REF!</v>
      </c>
      <c r="W530" s="47">
        <v>50</v>
      </c>
      <c r="X530" s="47">
        <v>50</v>
      </c>
      <c r="Y530" s="47">
        <v>3.8</v>
      </c>
      <c r="Z530" s="47">
        <v>1</v>
      </c>
      <c r="AA530" s="50">
        <v>1425</v>
      </c>
      <c r="AB530" s="50">
        <f t="shared" si="270"/>
        <v>377.5</v>
      </c>
      <c r="AC530" s="50">
        <f t="shared" si="264"/>
        <v>1803.7974683544303</v>
      </c>
      <c r="AD530" s="50">
        <f t="shared" si="271"/>
        <v>397.36842105263162</v>
      </c>
      <c r="AE530" s="79">
        <f t="shared" si="272"/>
        <v>3277.4999999999995</v>
      </c>
      <c r="AF530" s="50">
        <f t="shared" si="273"/>
        <v>434.12499999999994</v>
      </c>
      <c r="AG530" s="80" t="str">
        <f t="shared" si="259"/>
        <v>Check!</v>
      </c>
      <c r="AH530" s="121">
        <v>42734</v>
      </c>
      <c r="AI530" s="231">
        <f>AH530+14</f>
        <v>42748</v>
      </c>
      <c r="AJ530" s="245">
        <v>42781</v>
      </c>
      <c r="AK530" s="243"/>
      <c r="AL530" s="245">
        <v>42793</v>
      </c>
      <c r="AM530" s="129">
        <f t="shared" si="250"/>
        <v>1425</v>
      </c>
      <c r="AN530" s="281"/>
      <c r="AO530" s="129">
        <f>AM530-AN530</f>
        <v>1425</v>
      </c>
      <c r="AP530" s="231">
        <v>42826</v>
      </c>
      <c r="AQ530" s="455"/>
      <c r="AR530" s="455"/>
      <c r="AS530" s="455">
        <v>42912</v>
      </c>
      <c r="AT530" s="455">
        <v>42879</v>
      </c>
      <c r="AU530" s="424"/>
      <c r="AV530" s="424"/>
      <c r="AW530" s="455">
        <v>42991</v>
      </c>
      <c r="AX530" s="67">
        <f t="shared" ref="AX530:AX541" si="274">AW530+7</f>
        <v>42998</v>
      </c>
      <c r="AY530" s="68">
        <f t="shared" si="261"/>
        <v>257</v>
      </c>
    </row>
    <row r="531" spans="1:51" ht="14.45" customHeight="1" x14ac:dyDescent="0.25">
      <c r="A531" s="148">
        <v>12</v>
      </c>
      <c r="B531" s="148" t="s">
        <v>47</v>
      </c>
      <c r="C531" s="148" t="s">
        <v>579</v>
      </c>
      <c r="D531" s="148"/>
      <c r="E531" s="233">
        <v>34</v>
      </c>
      <c r="F531" s="85">
        <v>15</v>
      </c>
      <c r="G531" s="86"/>
      <c r="H531" s="87">
        <v>43070</v>
      </c>
      <c r="I531" s="149">
        <v>42683</v>
      </c>
      <c r="J531" s="442">
        <v>129712</v>
      </c>
      <c r="K531" s="362">
        <v>79439</v>
      </c>
      <c r="L531" s="134" t="s">
        <v>583</v>
      </c>
      <c r="M531" s="134">
        <v>89</v>
      </c>
      <c r="N531" s="134" t="s">
        <v>474</v>
      </c>
      <c r="O531" s="297">
        <v>85</v>
      </c>
      <c r="P531" s="453">
        <v>60</v>
      </c>
      <c r="Q531" s="453">
        <v>1944</v>
      </c>
      <c r="R531" s="454">
        <v>37.75</v>
      </c>
      <c r="S531" s="92">
        <v>113</v>
      </c>
      <c r="T531" s="93">
        <v>36</v>
      </c>
      <c r="U531" s="143">
        <f t="shared" si="258"/>
        <v>34.194193548387105</v>
      </c>
      <c r="V531" s="144" t="e">
        <f>IF((T531*#REF!/#REF!)&gt;#REF!,"too many rows!",T531*#REF!/#REF!)</f>
        <v>#REF!</v>
      </c>
      <c r="W531" s="82">
        <v>50</v>
      </c>
      <c r="X531" s="82">
        <v>50</v>
      </c>
      <c r="Y531" s="82">
        <v>5.2</v>
      </c>
      <c r="Z531" s="82">
        <v>1</v>
      </c>
      <c r="AA531" s="85">
        <f t="shared" ref="AA531:AA546" si="275">(37.75*100)/W531*Y531/($Z531+$Y531)*$T531</f>
        <v>2279.6129032258068</v>
      </c>
      <c r="AB531" s="85">
        <f t="shared" si="270"/>
        <v>438.38709677419354</v>
      </c>
      <c r="AC531" s="85">
        <f t="shared" si="264"/>
        <v>2561.3628126132662</v>
      </c>
      <c r="AD531" s="85">
        <f t="shared" si="271"/>
        <v>515.74952561669829</v>
      </c>
      <c r="AE531" s="115">
        <f t="shared" si="272"/>
        <v>2621.5548387096778</v>
      </c>
      <c r="AF531" s="85">
        <f t="shared" si="273"/>
        <v>504.14516129032251</v>
      </c>
      <c r="AG531" s="289" t="str">
        <f t="shared" si="259"/>
        <v>Check!</v>
      </c>
      <c r="AH531" s="98">
        <v>42828</v>
      </c>
      <c r="AI531" s="224">
        <v>42844</v>
      </c>
      <c r="AJ531" s="224">
        <v>42896</v>
      </c>
      <c r="AK531" s="242"/>
      <c r="AL531" s="224">
        <v>42898</v>
      </c>
      <c r="AM531" s="163">
        <f t="shared" ref="AM531:AM538" si="276">AA531</f>
        <v>2279.6129032258068</v>
      </c>
      <c r="AN531" s="282"/>
      <c r="AO531" s="163">
        <f t="shared" ref="AO531:AO538" si="277">AM531-AN531</f>
        <v>2279.6129032258068</v>
      </c>
      <c r="AP531" s="224">
        <v>42926</v>
      </c>
      <c r="AQ531" s="224"/>
      <c r="AR531" s="224"/>
      <c r="AS531" s="497">
        <v>43017</v>
      </c>
      <c r="AT531" s="497">
        <v>43001</v>
      </c>
      <c r="AU531" s="446"/>
      <c r="AV531" s="446"/>
      <c r="AW531" s="497">
        <v>43084</v>
      </c>
      <c r="AX531" s="145">
        <f t="shared" si="274"/>
        <v>43091</v>
      </c>
      <c r="AY531" s="102">
        <f t="shared" si="261"/>
        <v>256</v>
      </c>
    </row>
    <row r="532" spans="1:51" ht="14.45" customHeight="1" x14ac:dyDescent="0.25">
      <c r="A532" s="148">
        <v>12</v>
      </c>
      <c r="B532" s="148" t="s">
        <v>47</v>
      </c>
      <c r="C532" s="148" t="s">
        <v>928</v>
      </c>
      <c r="D532" s="148"/>
      <c r="E532" s="233">
        <v>10</v>
      </c>
      <c r="F532" s="85">
        <v>20</v>
      </c>
      <c r="G532" s="86"/>
      <c r="H532" s="87">
        <v>43070</v>
      </c>
      <c r="I532" s="149">
        <v>42650</v>
      </c>
      <c r="J532" s="442">
        <v>129710</v>
      </c>
      <c r="K532" s="362">
        <v>79784</v>
      </c>
      <c r="L532" s="134" t="s">
        <v>927</v>
      </c>
      <c r="M532" s="134">
        <v>83</v>
      </c>
      <c r="N532" s="134" t="s">
        <v>121</v>
      </c>
      <c r="O532" s="297">
        <v>73</v>
      </c>
      <c r="P532" s="453">
        <v>60</v>
      </c>
      <c r="Q532" s="453">
        <v>1944</v>
      </c>
      <c r="R532" s="454">
        <v>37.75</v>
      </c>
      <c r="S532" s="92">
        <v>113</v>
      </c>
      <c r="T532" s="93">
        <v>8</v>
      </c>
      <c r="U532" s="143">
        <f t="shared" si="258"/>
        <v>10.131612903225808</v>
      </c>
      <c r="V532" s="144" t="e">
        <f>IF((T532*#REF!/#REF!)&gt;#REF!,"too many rows!",T532*#REF!/#REF!)</f>
        <v>#REF!</v>
      </c>
      <c r="W532" s="82">
        <v>50</v>
      </c>
      <c r="X532" s="82">
        <v>50</v>
      </c>
      <c r="Y532" s="82">
        <v>5.2</v>
      </c>
      <c r="Z532" s="82">
        <v>1</v>
      </c>
      <c r="AA532" s="85">
        <f t="shared" si="275"/>
        <v>506.58064516129036</v>
      </c>
      <c r="AB532" s="85">
        <f t="shared" si="270"/>
        <v>97.41935483870968</v>
      </c>
      <c r="AC532" s="85">
        <f t="shared" si="264"/>
        <v>610.33812670034979</v>
      </c>
      <c r="AD532" s="85">
        <f t="shared" si="271"/>
        <v>133.45117101193108</v>
      </c>
      <c r="AE532" s="115">
        <f t="shared" si="272"/>
        <v>582.56774193548392</v>
      </c>
      <c r="AF532" s="85">
        <f t="shared" si="273"/>
        <v>112.03225806451613</v>
      </c>
      <c r="AG532" s="289" t="str">
        <f t="shared" si="259"/>
        <v>Check!</v>
      </c>
      <c r="AH532" s="98">
        <v>42828</v>
      </c>
      <c r="AI532" s="224">
        <v>42844</v>
      </c>
      <c r="AJ532" s="224">
        <v>42896</v>
      </c>
      <c r="AK532" s="242"/>
      <c r="AL532" s="224">
        <v>42898</v>
      </c>
      <c r="AM532" s="163">
        <f t="shared" si="276"/>
        <v>506.58064516129036</v>
      </c>
      <c r="AN532" s="282"/>
      <c r="AO532" s="163">
        <f t="shared" si="277"/>
        <v>506.58064516129036</v>
      </c>
      <c r="AP532" s="224">
        <v>42926</v>
      </c>
      <c r="AQ532" s="224"/>
      <c r="AR532" s="224"/>
      <c r="AS532" s="497">
        <v>43018</v>
      </c>
      <c r="AT532" s="497">
        <v>43000</v>
      </c>
      <c r="AU532" s="446"/>
      <c r="AV532" s="446"/>
      <c r="AW532" s="497">
        <v>43087</v>
      </c>
      <c r="AX532" s="145">
        <f t="shared" si="274"/>
        <v>43094</v>
      </c>
      <c r="AY532" s="102">
        <f t="shared" si="261"/>
        <v>259</v>
      </c>
    </row>
    <row r="533" spans="1:51" ht="14.45" customHeight="1" x14ac:dyDescent="0.25">
      <c r="A533" s="148">
        <v>12</v>
      </c>
      <c r="B533" s="148" t="s">
        <v>47</v>
      </c>
      <c r="C533" s="148" t="s">
        <v>549</v>
      </c>
      <c r="D533" s="148"/>
      <c r="E533" s="233">
        <v>4</v>
      </c>
      <c r="F533" s="85">
        <v>12</v>
      </c>
      <c r="G533" s="86"/>
      <c r="H533" s="87">
        <v>43070</v>
      </c>
      <c r="I533" s="149">
        <v>42648</v>
      </c>
      <c r="J533" s="442">
        <v>129705</v>
      </c>
      <c r="K533" s="361">
        <v>79439</v>
      </c>
      <c r="L533" s="134" t="s">
        <v>297</v>
      </c>
      <c r="M533" s="134">
        <v>80</v>
      </c>
      <c r="N533" s="134" t="s">
        <v>333</v>
      </c>
      <c r="O533" s="297">
        <v>68</v>
      </c>
      <c r="P533" s="453">
        <v>60</v>
      </c>
      <c r="Q533" s="453">
        <v>1944</v>
      </c>
      <c r="R533" s="454">
        <v>37.75</v>
      </c>
      <c r="S533" s="92">
        <v>113</v>
      </c>
      <c r="T533" s="93">
        <v>4</v>
      </c>
      <c r="U533" s="143">
        <f t="shared" si="258"/>
        <v>3.0394838709677425</v>
      </c>
      <c r="V533" s="144" t="e">
        <f>IF((T533*#REF!/#REF!)&gt;#REF!,"too many rows!",T533*#REF!/#REF!)</f>
        <v>#REF!</v>
      </c>
      <c r="W533" s="82">
        <v>50</v>
      </c>
      <c r="X533" s="82">
        <v>50</v>
      </c>
      <c r="Y533" s="82">
        <v>5.2</v>
      </c>
      <c r="Z533" s="82">
        <v>1</v>
      </c>
      <c r="AA533" s="85">
        <f t="shared" si="275"/>
        <v>253.29032258064518</v>
      </c>
      <c r="AB533" s="85">
        <f t="shared" si="270"/>
        <v>48.70967741935484</v>
      </c>
      <c r="AC533" s="85">
        <f>AA533/M533*100</f>
        <v>316.61290322580646</v>
      </c>
      <c r="AD533" s="85">
        <f t="shared" si="271"/>
        <v>71.631878557874757</v>
      </c>
      <c r="AE533" s="115">
        <f t="shared" si="272"/>
        <v>291.28387096774196</v>
      </c>
      <c r="AF533" s="85">
        <f t="shared" si="273"/>
        <v>56.016129032258064</v>
      </c>
      <c r="AG533" s="289" t="str">
        <f t="shared" si="259"/>
        <v>Check!</v>
      </c>
      <c r="AH533" s="98">
        <v>42828</v>
      </c>
      <c r="AI533" s="224">
        <v>42844</v>
      </c>
      <c r="AJ533" s="246">
        <f>AH533+35</f>
        <v>42863</v>
      </c>
      <c r="AK533" s="163">
        <f>AI533-AJ533</f>
        <v>-19</v>
      </c>
      <c r="AL533" s="224">
        <v>42898</v>
      </c>
      <c r="AM533" s="163">
        <f>AA533</f>
        <v>253.29032258064518</v>
      </c>
      <c r="AN533" s="282"/>
      <c r="AO533" s="163">
        <f>AM533-AN533</f>
        <v>253.29032258064518</v>
      </c>
      <c r="AP533" s="224">
        <v>42926</v>
      </c>
      <c r="AQ533" s="224"/>
      <c r="AR533" s="224"/>
      <c r="AS533" s="497">
        <v>43018</v>
      </c>
      <c r="AT533" s="497">
        <v>43000</v>
      </c>
      <c r="AU533" s="446"/>
      <c r="AV533" s="446"/>
      <c r="AW533" s="497">
        <v>43087</v>
      </c>
      <c r="AX533" s="145">
        <f t="shared" si="274"/>
        <v>43094</v>
      </c>
      <c r="AY533" s="435">
        <f t="shared" si="261"/>
        <v>259</v>
      </c>
    </row>
    <row r="534" spans="1:51" ht="14.45" customHeight="1" x14ac:dyDescent="0.25">
      <c r="A534" s="148">
        <v>12</v>
      </c>
      <c r="B534" s="148" t="s">
        <v>47</v>
      </c>
      <c r="C534" s="148" t="s">
        <v>113</v>
      </c>
      <c r="D534" s="148"/>
      <c r="E534" s="233">
        <v>4</v>
      </c>
      <c r="F534" s="85">
        <v>11</v>
      </c>
      <c r="G534" s="86"/>
      <c r="H534" s="87">
        <v>43070</v>
      </c>
      <c r="I534" s="149">
        <v>42648</v>
      </c>
      <c r="J534" s="442">
        <v>129706</v>
      </c>
      <c r="K534" s="361">
        <v>79439</v>
      </c>
      <c r="L534" s="134" t="s">
        <v>115</v>
      </c>
      <c r="M534" s="134">
        <v>66</v>
      </c>
      <c r="N534" s="134" t="s">
        <v>78</v>
      </c>
      <c r="O534" s="297">
        <v>76</v>
      </c>
      <c r="P534" s="453">
        <v>60</v>
      </c>
      <c r="Q534" s="453">
        <v>1944</v>
      </c>
      <c r="R534" s="454">
        <v>37.75</v>
      </c>
      <c r="S534" s="92">
        <v>113</v>
      </c>
      <c r="T534" s="93">
        <v>4</v>
      </c>
      <c r="U534" s="143">
        <f t="shared" si="258"/>
        <v>2.786193548387097</v>
      </c>
      <c r="V534" s="144" t="e">
        <f>IF((T534*#REF!/#REF!)&gt;#REF!,"too many rows!",T534*#REF!/#REF!)</f>
        <v>#REF!</v>
      </c>
      <c r="W534" s="82">
        <v>50</v>
      </c>
      <c r="X534" s="82">
        <v>50</v>
      </c>
      <c r="Y534" s="82">
        <v>5.2</v>
      </c>
      <c r="Z534" s="82">
        <v>1</v>
      </c>
      <c r="AA534" s="85">
        <f t="shared" si="275"/>
        <v>253.29032258064518</v>
      </c>
      <c r="AB534" s="85">
        <f t="shared" si="270"/>
        <v>48.70967741935484</v>
      </c>
      <c r="AC534" s="85">
        <f>AA534/M534*100</f>
        <v>383.77321603128058</v>
      </c>
      <c r="AD534" s="85">
        <f t="shared" si="271"/>
        <v>64.091680814940574</v>
      </c>
      <c r="AE534" s="115">
        <f t="shared" si="272"/>
        <v>291.28387096774196</v>
      </c>
      <c r="AF534" s="85">
        <f t="shared" si="273"/>
        <v>56.016129032258064</v>
      </c>
      <c r="AG534" s="289" t="str">
        <f t="shared" si="259"/>
        <v>Check!</v>
      </c>
      <c r="AH534" s="98">
        <v>42828</v>
      </c>
      <c r="AI534" s="224">
        <v>42844</v>
      </c>
      <c r="AJ534" s="246">
        <f>AH534+35</f>
        <v>42863</v>
      </c>
      <c r="AK534" s="163">
        <f>AI534-AJ534</f>
        <v>-19</v>
      </c>
      <c r="AL534" s="224">
        <v>42898</v>
      </c>
      <c r="AM534" s="163">
        <f>AA534</f>
        <v>253.29032258064518</v>
      </c>
      <c r="AN534" s="282"/>
      <c r="AO534" s="163">
        <f>AM534-AN534</f>
        <v>253.29032258064518</v>
      </c>
      <c r="AP534" s="224">
        <v>42926</v>
      </c>
      <c r="AQ534" s="224"/>
      <c r="AR534" s="224"/>
      <c r="AS534" s="497">
        <v>43018</v>
      </c>
      <c r="AT534" s="497">
        <v>42993</v>
      </c>
      <c r="AU534" s="446"/>
      <c r="AV534" s="446"/>
      <c r="AW534" s="497">
        <v>43084</v>
      </c>
      <c r="AX534" s="145">
        <f t="shared" si="274"/>
        <v>43091</v>
      </c>
      <c r="AY534" s="435">
        <f t="shared" si="261"/>
        <v>256</v>
      </c>
    </row>
    <row r="535" spans="1:51" ht="14.45" customHeight="1" x14ac:dyDescent="0.25">
      <c r="A535" s="148">
        <v>12</v>
      </c>
      <c r="B535" s="148" t="s">
        <v>47</v>
      </c>
      <c r="C535" s="148" t="s">
        <v>243</v>
      </c>
      <c r="D535" s="148"/>
      <c r="E535" s="233">
        <v>4</v>
      </c>
      <c r="F535" s="85">
        <v>16</v>
      </c>
      <c r="G535" s="86">
        <v>0.5</v>
      </c>
      <c r="H535" s="87">
        <v>43070</v>
      </c>
      <c r="I535" s="149">
        <v>42648</v>
      </c>
      <c r="J535" s="442">
        <v>129707</v>
      </c>
      <c r="K535" s="361">
        <v>79439</v>
      </c>
      <c r="L535" s="134" t="s">
        <v>244</v>
      </c>
      <c r="M535" s="134">
        <v>90</v>
      </c>
      <c r="N535" s="134" t="s">
        <v>121</v>
      </c>
      <c r="O535" s="297">
        <v>73</v>
      </c>
      <c r="P535" s="453">
        <v>60</v>
      </c>
      <c r="Q535" s="453">
        <v>1944</v>
      </c>
      <c r="R535" s="454">
        <v>37.75</v>
      </c>
      <c r="S535" s="92">
        <v>113</v>
      </c>
      <c r="T535" s="93">
        <v>4</v>
      </c>
      <c r="U535" s="143">
        <f t="shared" si="258"/>
        <v>4.0526451612903225</v>
      </c>
      <c r="V535" s="144" t="e">
        <f>IF((T535*#REF!/#REF!)&gt;#REF!,"too many rows!",T535*#REF!/#REF!)</f>
        <v>#REF!</v>
      </c>
      <c r="W535" s="82">
        <v>50</v>
      </c>
      <c r="X535" s="82">
        <v>50</v>
      </c>
      <c r="Y535" s="82">
        <v>5.2</v>
      </c>
      <c r="Z535" s="82">
        <v>1</v>
      </c>
      <c r="AA535" s="85">
        <f t="shared" si="275"/>
        <v>253.29032258064518</v>
      </c>
      <c r="AB535" s="85">
        <f t="shared" si="270"/>
        <v>48.70967741935484</v>
      </c>
      <c r="AC535" s="85">
        <f>AA535/M535*100</f>
        <v>281.43369175627242</v>
      </c>
      <c r="AD535" s="85">
        <f t="shared" si="271"/>
        <v>66.72558550596554</v>
      </c>
      <c r="AE535" s="115">
        <f t="shared" si="272"/>
        <v>582.56774193548392</v>
      </c>
      <c r="AF535" s="85">
        <f t="shared" si="273"/>
        <v>56.016129032258064</v>
      </c>
      <c r="AG535" s="289" t="str">
        <f t="shared" si="259"/>
        <v>Check!</v>
      </c>
      <c r="AH535" s="98">
        <v>42828</v>
      </c>
      <c r="AI535" s="224">
        <v>42844</v>
      </c>
      <c r="AJ535" s="145"/>
      <c r="AK535" s="242"/>
      <c r="AL535" s="224">
        <v>42898</v>
      </c>
      <c r="AM535" s="163">
        <f>AA535</f>
        <v>253.29032258064518</v>
      </c>
      <c r="AN535" s="282"/>
      <c r="AO535" s="163">
        <f>AM535-AN535</f>
        <v>253.29032258064518</v>
      </c>
      <c r="AP535" s="224">
        <v>42927</v>
      </c>
      <c r="AQ535" s="224"/>
      <c r="AR535" s="224"/>
      <c r="AS535" s="497">
        <v>43017</v>
      </c>
      <c r="AT535" s="497">
        <v>43005</v>
      </c>
      <c r="AU535" s="446"/>
      <c r="AV535" s="446"/>
      <c r="AW535" s="497">
        <v>43090</v>
      </c>
      <c r="AX535" s="145">
        <f t="shared" si="274"/>
        <v>43097</v>
      </c>
      <c r="AY535" s="435">
        <f t="shared" si="261"/>
        <v>262</v>
      </c>
    </row>
    <row r="536" spans="1:51" ht="14.45" customHeight="1" x14ac:dyDescent="0.25">
      <c r="A536" s="148">
        <v>12</v>
      </c>
      <c r="B536" s="148" t="s">
        <v>47</v>
      </c>
      <c r="C536" s="148" t="s">
        <v>76</v>
      </c>
      <c r="D536" s="148"/>
      <c r="E536" s="233">
        <v>4</v>
      </c>
      <c r="F536" s="85">
        <v>16</v>
      </c>
      <c r="G536" s="86">
        <v>0.5</v>
      </c>
      <c r="H536" s="87">
        <v>43070</v>
      </c>
      <c r="I536" s="149">
        <v>42648</v>
      </c>
      <c r="J536" s="442">
        <v>129708</v>
      </c>
      <c r="K536" s="361">
        <v>79439</v>
      </c>
      <c r="L536" s="134" t="s">
        <v>77</v>
      </c>
      <c r="M536" s="134">
        <v>69</v>
      </c>
      <c r="N536" s="134" t="s">
        <v>78</v>
      </c>
      <c r="O536" s="297">
        <v>76</v>
      </c>
      <c r="P536" s="453">
        <v>60</v>
      </c>
      <c r="Q536" s="453">
        <v>1944</v>
      </c>
      <c r="R536" s="454">
        <v>37.75</v>
      </c>
      <c r="S536" s="92">
        <v>113</v>
      </c>
      <c r="T536" s="93">
        <v>4</v>
      </c>
      <c r="U536" s="143">
        <f t="shared" si="258"/>
        <v>4.0526451612903225</v>
      </c>
      <c r="V536" s="144" t="e">
        <f>IF((T536*#REF!/#REF!)&gt;#REF!,"too many rows!",T536*#REF!/#REF!)</f>
        <v>#REF!</v>
      </c>
      <c r="W536" s="82">
        <v>50</v>
      </c>
      <c r="X536" s="82">
        <v>50</v>
      </c>
      <c r="Y536" s="82">
        <v>5.2</v>
      </c>
      <c r="Z536" s="82">
        <v>1</v>
      </c>
      <c r="AA536" s="85">
        <f t="shared" si="275"/>
        <v>253.29032258064518</v>
      </c>
      <c r="AB536" s="85">
        <f t="shared" si="270"/>
        <v>48.70967741935484</v>
      </c>
      <c r="AC536" s="85">
        <f>AA536/M536*100</f>
        <v>367.08742402992056</v>
      </c>
      <c r="AD536" s="85">
        <f t="shared" si="271"/>
        <v>64.091680814940574</v>
      </c>
      <c r="AE536" s="115">
        <f t="shared" si="272"/>
        <v>582.56774193548392</v>
      </c>
      <c r="AF536" s="85">
        <f t="shared" si="273"/>
        <v>56.016129032258064</v>
      </c>
      <c r="AG536" s="289" t="str">
        <f t="shared" si="259"/>
        <v>Check!</v>
      </c>
      <c r="AH536" s="98">
        <v>42828</v>
      </c>
      <c r="AI536" s="224">
        <v>42844</v>
      </c>
      <c r="AJ536" s="246">
        <f>AH536+35</f>
        <v>42863</v>
      </c>
      <c r="AK536" s="242"/>
      <c r="AL536" s="224">
        <v>42898</v>
      </c>
      <c r="AM536" s="163">
        <f>AA536</f>
        <v>253.29032258064518</v>
      </c>
      <c r="AN536" s="282"/>
      <c r="AO536" s="163">
        <f>AM536-AN536</f>
        <v>253.29032258064518</v>
      </c>
      <c r="AP536" s="224">
        <v>42927</v>
      </c>
      <c r="AQ536" s="224"/>
      <c r="AR536" s="224"/>
      <c r="AS536" s="497">
        <v>43018</v>
      </c>
      <c r="AT536" s="497">
        <v>43003</v>
      </c>
      <c r="AU536" s="446"/>
      <c r="AV536" s="446"/>
      <c r="AW536" s="497">
        <v>43087</v>
      </c>
      <c r="AX536" s="145">
        <f t="shared" si="274"/>
        <v>43094</v>
      </c>
      <c r="AY536" s="435">
        <f t="shared" si="261"/>
        <v>259</v>
      </c>
    </row>
    <row r="537" spans="1:51" ht="14.45" customHeight="1" x14ac:dyDescent="0.25">
      <c r="A537" s="70">
        <v>12</v>
      </c>
      <c r="B537" s="70" t="s">
        <v>47</v>
      </c>
      <c r="C537" s="70" t="s">
        <v>486</v>
      </c>
      <c r="D537" s="70"/>
      <c r="E537" s="234">
        <v>19</v>
      </c>
      <c r="F537" s="50">
        <v>9</v>
      </c>
      <c r="G537" s="51">
        <v>0.5</v>
      </c>
      <c r="H537" s="52">
        <v>42992</v>
      </c>
      <c r="I537" s="156">
        <v>42648</v>
      </c>
      <c r="J537" s="451">
        <v>129682</v>
      </c>
      <c r="K537" s="362">
        <v>79439</v>
      </c>
      <c r="L537" s="140" t="s">
        <v>244</v>
      </c>
      <c r="M537" s="140">
        <v>90</v>
      </c>
      <c r="N537" s="140" t="s">
        <v>487</v>
      </c>
      <c r="O537" s="299">
        <v>95</v>
      </c>
      <c r="P537" s="419">
        <v>60</v>
      </c>
      <c r="Q537" s="419">
        <v>1944</v>
      </c>
      <c r="R537" s="420">
        <v>37.75</v>
      </c>
      <c r="S537" s="58">
        <v>114</v>
      </c>
      <c r="T537" s="107">
        <v>34</v>
      </c>
      <c r="U537" s="60">
        <f>F547*AA537/1000</f>
        <v>25.835612903225808</v>
      </c>
      <c r="V537" s="61" t="e">
        <f>IF((T537*#REF!/#REF!)&gt;#REF!,"too many rows!",T537*#REF!/#REF!)</f>
        <v>#REF!</v>
      </c>
      <c r="W537" s="47">
        <v>50</v>
      </c>
      <c r="X537" s="47">
        <v>50</v>
      </c>
      <c r="Y537" s="47">
        <v>5.2</v>
      </c>
      <c r="Z537" s="47">
        <v>1</v>
      </c>
      <c r="AA537" s="50">
        <f t="shared" si="275"/>
        <v>2152.9677419354839</v>
      </c>
      <c r="AB537" s="50">
        <f t="shared" si="270"/>
        <v>414.03225806451616</v>
      </c>
      <c r="AC537" s="50">
        <f>AA537/M547*100</f>
        <v>2691.2096774193551</v>
      </c>
      <c r="AD537" s="50">
        <f>AB537/O547*100</f>
        <v>608.87096774193549</v>
      </c>
      <c r="AE537" s="79">
        <f>IF(G547=0,AA537*1.15,IF(OR(G547=50%,G547=100%),AA537*1.15/G547,"check MS"))</f>
        <v>2475.9129032258061</v>
      </c>
      <c r="AF537" s="50">
        <f t="shared" si="273"/>
        <v>476.13709677419354</v>
      </c>
      <c r="AG537" s="80" t="str">
        <f>IF((AW537+7)&gt;H547,"Check!","ok")</f>
        <v>Check!</v>
      </c>
      <c r="AH537" s="121">
        <v>42754</v>
      </c>
      <c r="AI537" s="231">
        <v>42768</v>
      </c>
      <c r="AJ537" s="245">
        <v>42801</v>
      </c>
      <c r="AK537" s="243"/>
      <c r="AL537" s="245">
        <v>42816</v>
      </c>
      <c r="AM537" s="129">
        <f t="shared" si="276"/>
        <v>2152.9677419354839</v>
      </c>
      <c r="AN537" s="281"/>
      <c r="AO537" s="129">
        <f t="shared" si="277"/>
        <v>2152.9677419354839</v>
      </c>
      <c r="AP537" s="231">
        <v>42838</v>
      </c>
      <c r="AQ537" s="455"/>
      <c r="AR537" s="455"/>
      <c r="AS537" s="455">
        <v>42908</v>
      </c>
      <c r="AT537" s="455">
        <f>AP537+77</f>
        <v>42915</v>
      </c>
      <c r="AU537" s="424"/>
      <c r="AV537" s="424"/>
      <c r="AW537" s="455">
        <v>42989</v>
      </c>
      <c r="AX537" s="67">
        <f t="shared" si="274"/>
        <v>42996</v>
      </c>
      <c r="AY537" s="68">
        <f t="shared" ref="AY537:AY568" si="278">AW537-AH537</f>
        <v>235</v>
      </c>
    </row>
    <row r="538" spans="1:51" ht="14.45" customHeight="1" x14ac:dyDescent="0.25">
      <c r="A538" s="70">
        <v>12</v>
      </c>
      <c r="B538" s="70" t="s">
        <v>47</v>
      </c>
      <c r="C538" s="70" t="s">
        <v>124</v>
      </c>
      <c r="D538" s="70"/>
      <c r="E538" s="234">
        <v>2</v>
      </c>
      <c r="F538" s="50">
        <v>1.2</v>
      </c>
      <c r="G538" s="51"/>
      <c r="H538" s="52">
        <v>42992</v>
      </c>
      <c r="I538" s="156">
        <v>42648</v>
      </c>
      <c r="J538" s="451">
        <v>129685</v>
      </c>
      <c r="K538" s="362">
        <v>79784</v>
      </c>
      <c r="L538" s="140" t="s">
        <v>124</v>
      </c>
      <c r="M538" s="140">
        <v>100</v>
      </c>
      <c r="N538" s="140"/>
      <c r="O538" s="299"/>
      <c r="P538" s="419">
        <v>60</v>
      </c>
      <c r="Q538" s="419">
        <v>1944</v>
      </c>
      <c r="R538" s="420">
        <v>37.75</v>
      </c>
      <c r="S538" s="58">
        <v>114</v>
      </c>
      <c r="T538" s="107">
        <v>26</v>
      </c>
      <c r="U538" s="60">
        <f>F548*AA538/1000</f>
        <v>23.049419354838712</v>
      </c>
      <c r="V538" s="61" t="e">
        <f>IF((T538*#REF!/#REF!)&gt;#REF!,"too many rows!",T538*#REF!/#REF!)</f>
        <v>#REF!</v>
      </c>
      <c r="W538" s="47">
        <v>50</v>
      </c>
      <c r="X538" s="47">
        <v>50</v>
      </c>
      <c r="Y538" s="47">
        <v>5.2</v>
      </c>
      <c r="Z538" s="47">
        <v>1</v>
      </c>
      <c r="AA538" s="50">
        <f t="shared" si="275"/>
        <v>1646.3870967741937</v>
      </c>
      <c r="AB538" s="50">
        <f t="shared" si="270"/>
        <v>316.61290322580646</v>
      </c>
      <c r="AC538" s="50">
        <f>AA538/M548*100</f>
        <v>2032.5766626841896</v>
      </c>
      <c r="AD538" s="50">
        <f>AB538/O548*100</f>
        <v>445.93366651522041</v>
      </c>
      <c r="AE538" s="79">
        <f>IF(G548=0,AA538*1.15,IF(OR(G548=50%,G548=100%),AA538*1.15/G548,"check MS"))</f>
        <v>1893.3451612903225</v>
      </c>
      <c r="AF538" s="50">
        <f t="shared" si="273"/>
        <v>364.10483870967738</v>
      </c>
      <c r="AG538" s="80" t="str">
        <f>IF((AW541+7)&gt;H548,"Check!","ok")</f>
        <v>ok</v>
      </c>
      <c r="AH538" s="121">
        <v>42754</v>
      </c>
      <c r="AI538" s="231">
        <v>42754</v>
      </c>
      <c r="AJ538" s="245">
        <v>42801</v>
      </c>
      <c r="AK538" s="243"/>
      <c r="AL538" s="245">
        <v>42816</v>
      </c>
      <c r="AM538" s="129">
        <f t="shared" si="276"/>
        <v>1646.3870967741937</v>
      </c>
      <c r="AN538" s="281"/>
      <c r="AO538" s="129">
        <f t="shared" si="277"/>
        <v>1646.3870967741937</v>
      </c>
      <c r="AP538" s="231">
        <v>42811</v>
      </c>
      <c r="AQ538" s="455"/>
      <c r="AR538" s="455"/>
      <c r="AS538" s="455">
        <v>42985</v>
      </c>
      <c r="AT538" s="455">
        <f>AP538+77</f>
        <v>42888</v>
      </c>
      <c r="AU538" s="424"/>
      <c r="AV538" s="424"/>
      <c r="AW538" s="455">
        <v>42989</v>
      </c>
      <c r="AX538" s="67">
        <f>AW541+7</f>
        <v>42803</v>
      </c>
      <c r="AY538" s="68">
        <f>AW541-AH538</f>
        <v>42</v>
      </c>
    </row>
    <row r="539" spans="1:51" ht="14.45" customHeight="1" x14ac:dyDescent="0.25">
      <c r="A539" s="148">
        <v>12</v>
      </c>
      <c r="B539" s="148" t="s">
        <v>47</v>
      </c>
      <c r="C539" s="148" t="s">
        <v>467</v>
      </c>
      <c r="D539" s="148"/>
      <c r="E539" s="233">
        <v>34</v>
      </c>
      <c r="F539" s="85">
        <v>14</v>
      </c>
      <c r="G539" s="86"/>
      <c r="H539" s="87">
        <v>42992</v>
      </c>
      <c r="I539" s="149">
        <v>42648</v>
      </c>
      <c r="J539" s="442">
        <v>129680</v>
      </c>
      <c r="K539" s="362" t="s">
        <v>970</v>
      </c>
      <c r="L539" s="134" t="s">
        <v>340</v>
      </c>
      <c r="M539" s="134">
        <v>95</v>
      </c>
      <c r="N539" s="134" t="s">
        <v>341</v>
      </c>
      <c r="O539" s="297">
        <v>90</v>
      </c>
      <c r="P539" s="453">
        <v>60</v>
      </c>
      <c r="Q539" s="453">
        <v>1944</v>
      </c>
      <c r="R539" s="454">
        <v>37.75</v>
      </c>
      <c r="S539" s="92">
        <v>115</v>
      </c>
      <c r="T539" s="93">
        <v>38</v>
      </c>
      <c r="U539" s="143">
        <f t="shared" ref="U539:U546" si="279">F539*AA539/1000</f>
        <v>33.687612903225812</v>
      </c>
      <c r="V539" s="144" t="e">
        <f>IF((T539*#REF!/#REF!)&gt;#REF!,"too many rows!",T539*#REF!/#REF!)</f>
        <v>#REF!</v>
      </c>
      <c r="W539" s="82">
        <v>50</v>
      </c>
      <c r="X539" s="82">
        <v>50</v>
      </c>
      <c r="Y539" s="82">
        <v>5.2</v>
      </c>
      <c r="Z539" s="82">
        <v>1</v>
      </c>
      <c r="AA539" s="85">
        <f t="shared" si="275"/>
        <v>2406.2580645161293</v>
      </c>
      <c r="AB539" s="85">
        <f t="shared" si="270"/>
        <v>462.74193548387098</v>
      </c>
      <c r="AC539" s="85">
        <f>AA539/M539*100</f>
        <v>2532.9032258064517</v>
      </c>
      <c r="AD539" s="85">
        <f t="shared" ref="AD539:AD546" si="280">AB539/O539*100</f>
        <v>514.15770609318997</v>
      </c>
      <c r="AE539" s="115">
        <f t="shared" ref="AE539:AE546" si="281">IF(G539=0,AA539*1.15,IF(OR(G539=50%,G539=100%),AA539*1.15/G539,"check MS"))</f>
        <v>2767.1967741935482</v>
      </c>
      <c r="AF539" s="85">
        <f t="shared" si="273"/>
        <v>532.15322580645159</v>
      </c>
      <c r="AG539" s="289" t="str">
        <f t="shared" ref="AG539:AG570" si="282">IF((AW539+7)&gt;H539,"Check!","ok")</f>
        <v>Check!</v>
      </c>
      <c r="AH539" s="98">
        <v>42751</v>
      </c>
      <c r="AI539" s="224">
        <f>AH539+14</f>
        <v>42765</v>
      </c>
      <c r="AJ539" s="246">
        <v>42809</v>
      </c>
      <c r="AK539" s="242"/>
      <c r="AL539" s="246">
        <v>42811</v>
      </c>
      <c r="AM539" s="163">
        <f>AA539</f>
        <v>2406.2580645161293</v>
      </c>
      <c r="AN539" s="282"/>
      <c r="AO539" s="163">
        <f>AM539-AN539</f>
        <v>2406.2580645161293</v>
      </c>
      <c r="AP539" s="224">
        <v>42846</v>
      </c>
      <c r="AQ539" s="224"/>
      <c r="AR539" s="224"/>
      <c r="AS539" s="224">
        <v>42917</v>
      </c>
      <c r="AT539" s="224">
        <v>42915</v>
      </c>
      <c r="AU539" s="446"/>
      <c r="AV539" s="446"/>
      <c r="AW539" s="224">
        <v>42992</v>
      </c>
      <c r="AX539" s="145">
        <f t="shared" si="274"/>
        <v>42999</v>
      </c>
      <c r="AY539" s="102">
        <f t="shared" si="278"/>
        <v>241</v>
      </c>
    </row>
    <row r="540" spans="1:51" ht="14.45" customHeight="1" x14ac:dyDescent="0.25">
      <c r="A540" s="148">
        <v>12</v>
      </c>
      <c r="B540" s="148" t="s">
        <v>47</v>
      </c>
      <c r="C540" s="148" t="s">
        <v>79</v>
      </c>
      <c r="D540" s="148">
        <v>-1</v>
      </c>
      <c r="E540" s="233">
        <v>13</v>
      </c>
      <c r="F540" s="85">
        <v>9</v>
      </c>
      <c r="G540" s="86">
        <v>0.5</v>
      </c>
      <c r="H540" s="87">
        <v>42992</v>
      </c>
      <c r="I540" s="149">
        <v>42648</v>
      </c>
      <c r="J540" s="442">
        <v>129684</v>
      </c>
      <c r="K540" s="362">
        <v>79784</v>
      </c>
      <c r="L540" s="134" t="s">
        <v>81</v>
      </c>
      <c r="M540" s="134">
        <v>63</v>
      </c>
      <c r="N540" s="134" t="s">
        <v>82</v>
      </c>
      <c r="O540" s="297">
        <v>87</v>
      </c>
      <c r="P540" s="453">
        <v>60</v>
      </c>
      <c r="Q540" s="453">
        <v>1944</v>
      </c>
      <c r="R540" s="454">
        <v>37.75</v>
      </c>
      <c r="S540" s="92">
        <v>115</v>
      </c>
      <c r="T540" s="93">
        <v>22</v>
      </c>
      <c r="U540" s="143">
        <f t="shared" si="279"/>
        <v>13.59</v>
      </c>
      <c r="V540" s="144" t="e">
        <f>IF((T540*#REF!/#REF!)&gt;#REF!,"too many rows!",T540*#REF!/#REF!)</f>
        <v>#REF!</v>
      </c>
      <c r="W540" s="82">
        <v>50</v>
      </c>
      <c r="X540" s="82">
        <v>50</v>
      </c>
      <c r="Y540" s="82">
        <v>10</v>
      </c>
      <c r="Z540" s="82">
        <v>1</v>
      </c>
      <c r="AA540" s="85">
        <f t="shared" si="275"/>
        <v>1510</v>
      </c>
      <c r="AB540" s="85">
        <v>150</v>
      </c>
      <c r="AC540" s="85">
        <f>AA540/M540*100</f>
        <v>2396.8253968253966</v>
      </c>
      <c r="AD540" s="85">
        <f t="shared" si="280"/>
        <v>172.41379310344826</v>
      </c>
      <c r="AE540" s="115">
        <f t="shared" si="281"/>
        <v>3472.9999999999995</v>
      </c>
      <c r="AF540" s="85">
        <f t="shared" si="273"/>
        <v>172.5</v>
      </c>
      <c r="AG540" s="289" t="str">
        <f t="shared" si="282"/>
        <v>Check!</v>
      </c>
      <c r="AH540" s="98">
        <v>42751</v>
      </c>
      <c r="AI540" s="224">
        <f>AH540+14</f>
        <v>42765</v>
      </c>
      <c r="AJ540" s="246">
        <v>42809</v>
      </c>
      <c r="AK540" s="242"/>
      <c r="AL540" s="246">
        <v>42811</v>
      </c>
      <c r="AM540" s="163">
        <f>AA540</f>
        <v>1510</v>
      </c>
      <c r="AN540" s="282"/>
      <c r="AO540" s="163">
        <f>AM540-AN540</f>
        <v>1510</v>
      </c>
      <c r="AP540" s="224">
        <v>42838</v>
      </c>
      <c r="AQ540" s="224"/>
      <c r="AR540" s="224"/>
      <c r="AS540" s="224">
        <v>42917</v>
      </c>
      <c r="AT540" s="224">
        <v>42900</v>
      </c>
      <c r="AU540" s="446"/>
      <c r="AV540" s="446"/>
      <c r="AW540" s="224">
        <v>42992</v>
      </c>
      <c r="AX540" s="145">
        <f t="shared" si="274"/>
        <v>42999</v>
      </c>
      <c r="AY540" s="102">
        <f t="shared" si="278"/>
        <v>241</v>
      </c>
    </row>
    <row r="541" spans="1:51" ht="14.45" customHeight="1" x14ac:dyDescent="0.25">
      <c r="A541" s="70">
        <v>12</v>
      </c>
      <c r="B541" s="70" t="s">
        <v>55</v>
      </c>
      <c r="C541" s="70" t="s">
        <v>236</v>
      </c>
      <c r="D541" s="70"/>
      <c r="E541" s="234">
        <v>15.5</v>
      </c>
      <c r="F541" s="50">
        <v>3</v>
      </c>
      <c r="G541" s="51"/>
      <c r="H541" s="52">
        <v>42832</v>
      </c>
      <c r="I541" s="156">
        <v>42502</v>
      </c>
      <c r="J541" s="451">
        <v>128468</v>
      </c>
      <c r="K541" s="356" t="s">
        <v>896</v>
      </c>
      <c r="L541" s="140" t="s">
        <v>237</v>
      </c>
      <c r="M541" s="140">
        <v>71</v>
      </c>
      <c r="N541" s="140" t="s">
        <v>139</v>
      </c>
      <c r="O541" s="299">
        <v>45</v>
      </c>
      <c r="P541" s="419">
        <v>40</v>
      </c>
      <c r="Q541" s="419">
        <v>1296</v>
      </c>
      <c r="R541" s="420">
        <v>37.75</v>
      </c>
      <c r="S541" s="58">
        <v>116</v>
      </c>
      <c r="T541" s="107">
        <v>40</v>
      </c>
      <c r="U541" s="60">
        <f t="shared" si="279"/>
        <v>14.946619964973729</v>
      </c>
      <c r="V541" s="61" t="e">
        <f>IF((T541*#REF!/#REF!)&gt;#REF!,"too many rows!",T541*#REF!/#REF!)</f>
        <v>#REF!</v>
      </c>
      <c r="W541" s="47">
        <v>25</v>
      </c>
      <c r="X541" s="47">
        <v>50</v>
      </c>
      <c r="Y541" s="47">
        <v>4.71</v>
      </c>
      <c r="Z541" s="47">
        <v>1</v>
      </c>
      <c r="AA541" s="50">
        <f t="shared" si="275"/>
        <v>4982.2066549912433</v>
      </c>
      <c r="AB541" s="50">
        <f t="shared" ref="AB541:AB546" si="283">(37.75*100)/X541*Z541/($Z541+$Y541)*$T541</f>
        <v>528.89667250437833</v>
      </c>
      <c r="AC541" s="50">
        <f>AA541/M541*100</f>
        <v>7017.1924718186528</v>
      </c>
      <c r="AD541" s="50">
        <f t="shared" si="280"/>
        <v>1175.3259388986185</v>
      </c>
      <c r="AE541" s="79">
        <f t="shared" si="281"/>
        <v>5729.5376532399296</v>
      </c>
      <c r="AF541" s="50">
        <f t="shared" si="273"/>
        <v>608.23117338003499</v>
      </c>
      <c r="AG541" s="80" t="e">
        <f>IF((#REF!+7)&gt;H541,"Check!","ok")</f>
        <v>#REF!</v>
      </c>
      <c r="AH541" s="121">
        <v>42570</v>
      </c>
      <c r="AI541" s="231">
        <v>42585</v>
      </c>
      <c r="AJ541" s="231">
        <v>42612</v>
      </c>
      <c r="AK541" s="243"/>
      <c r="AL541" s="231">
        <f>AI541+35</f>
        <v>42620</v>
      </c>
      <c r="AM541" s="129">
        <f>AA541</f>
        <v>4982.2066549912433</v>
      </c>
      <c r="AN541" s="281"/>
      <c r="AO541" s="129">
        <f t="shared" ref="AO541:AO552" si="284">AM541-AN541</f>
        <v>4982.2066549912433</v>
      </c>
      <c r="AP541" s="231">
        <f>AL541+21</f>
        <v>42641</v>
      </c>
      <c r="AQ541" s="455"/>
      <c r="AR541" s="455"/>
      <c r="AS541" s="231">
        <f>AP541+90</f>
        <v>42731</v>
      </c>
      <c r="AT541" s="455">
        <v>42700</v>
      </c>
      <c r="AU541" s="424"/>
      <c r="AV541" s="424"/>
      <c r="AW541" s="455">
        <v>42796</v>
      </c>
      <c r="AX541" s="424">
        <f t="shared" si="274"/>
        <v>42803</v>
      </c>
      <c r="AY541" s="425">
        <f t="shared" si="278"/>
        <v>226</v>
      </c>
    </row>
    <row r="542" spans="1:51" ht="14.45" customHeight="1" x14ac:dyDescent="0.25">
      <c r="A542" s="148">
        <v>12</v>
      </c>
      <c r="B542" s="148" t="s">
        <v>47</v>
      </c>
      <c r="C542" s="148" t="s">
        <v>549</v>
      </c>
      <c r="D542" s="148"/>
      <c r="E542" s="233">
        <v>4</v>
      </c>
      <c r="F542" s="85">
        <v>12</v>
      </c>
      <c r="G542" s="86"/>
      <c r="H542" s="87">
        <v>42979</v>
      </c>
      <c r="I542" s="149">
        <v>42648</v>
      </c>
      <c r="J542" s="442">
        <v>129705</v>
      </c>
      <c r="K542" s="362">
        <v>79439</v>
      </c>
      <c r="L542" s="134" t="s">
        <v>297</v>
      </c>
      <c r="M542" s="134">
        <v>80</v>
      </c>
      <c r="N542" s="134" t="s">
        <v>333</v>
      </c>
      <c r="O542" s="297">
        <v>68</v>
      </c>
      <c r="P542" s="453">
        <v>40</v>
      </c>
      <c r="Q542" s="453">
        <v>1296</v>
      </c>
      <c r="R542" s="454">
        <v>37.75</v>
      </c>
      <c r="S542" s="92">
        <v>121</v>
      </c>
      <c r="T542" s="93">
        <v>4</v>
      </c>
      <c r="U542" s="143">
        <f t="shared" si="279"/>
        <v>3.0441599999999998</v>
      </c>
      <c r="V542" s="144" t="e">
        <f>IF((T542*#REF!/#REF!)&gt;#REF!,"too many rows!",T542*#REF!/#REF!)</f>
        <v>#REF!</v>
      </c>
      <c r="W542" s="82">
        <v>50</v>
      </c>
      <c r="X542" s="82">
        <v>50</v>
      </c>
      <c r="Y542" s="82">
        <v>5.25</v>
      </c>
      <c r="Z542" s="82">
        <v>1</v>
      </c>
      <c r="AA542" s="85">
        <f t="shared" si="275"/>
        <v>253.68</v>
      </c>
      <c r="AB542" s="85">
        <f t="shared" si="283"/>
        <v>48.32</v>
      </c>
      <c r="AC542" s="85">
        <f>AA542/M542*100</f>
        <v>317.10000000000002</v>
      </c>
      <c r="AD542" s="85">
        <f t="shared" si="280"/>
        <v>71.058823529411768</v>
      </c>
      <c r="AE542" s="115">
        <f t="shared" si="281"/>
        <v>291.73199999999997</v>
      </c>
      <c r="AF542" s="85">
        <f t="shared" si="273"/>
        <v>55.567999999999998</v>
      </c>
      <c r="AG542" s="289" t="str">
        <f t="shared" si="282"/>
        <v>ok</v>
      </c>
      <c r="AH542" s="98">
        <v>42692</v>
      </c>
      <c r="AI542" s="224">
        <f>AH542+14</f>
        <v>42706</v>
      </c>
      <c r="AJ542" s="224">
        <v>42742</v>
      </c>
      <c r="AK542" s="242"/>
      <c r="AL542" s="224">
        <v>42754</v>
      </c>
      <c r="AM542" s="163">
        <f t="shared" ref="AM542:AM552" si="285">AA542</f>
        <v>253.68</v>
      </c>
      <c r="AN542" s="282"/>
      <c r="AO542" s="163">
        <f t="shared" si="284"/>
        <v>253.68</v>
      </c>
      <c r="AP542" s="224">
        <v>42777</v>
      </c>
      <c r="AQ542" s="224"/>
      <c r="AR542" s="224"/>
      <c r="AS542" s="224">
        <v>42849</v>
      </c>
      <c r="AT542" s="224">
        <v>42859</v>
      </c>
      <c r="AU542" s="446"/>
      <c r="AV542" s="446"/>
      <c r="AW542" s="224">
        <v>42919</v>
      </c>
      <c r="AX542" s="145">
        <f t="shared" ref="AX542:AX552" si="286">AW542+7</f>
        <v>42926</v>
      </c>
      <c r="AY542" s="102">
        <f t="shared" si="278"/>
        <v>227</v>
      </c>
    </row>
    <row r="543" spans="1:51" ht="14.45" customHeight="1" x14ac:dyDescent="0.25">
      <c r="A543" s="148">
        <v>12</v>
      </c>
      <c r="B543" s="148" t="s">
        <v>47</v>
      </c>
      <c r="C543" s="148" t="s">
        <v>113</v>
      </c>
      <c r="D543" s="148"/>
      <c r="E543" s="233">
        <v>4</v>
      </c>
      <c r="F543" s="85">
        <v>11</v>
      </c>
      <c r="G543" s="86"/>
      <c r="H543" s="87">
        <v>42979</v>
      </c>
      <c r="I543" s="149">
        <v>42648</v>
      </c>
      <c r="J543" s="442">
        <v>129706</v>
      </c>
      <c r="K543" s="362">
        <v>79439</v>
      </c>
      <c r="L543" s="134" t="s">
        <v>115</v>
      </c>
      <c r="M543" s="134">
        <v>36</v>
      </c>
      <c r="N543" s="134" t="s">
        <v>78</v>
      </c>
      <c r="O543" s="297">
        <v>100</v>
      </c>
      <c r="P543" s="453">
        <v>40</v>
      </c>
      <c r="Q543" s="453">
        <v>1296</v>
      </c>
      <c r="R543" s="454">
        <v>37.75</v>
      </c>
      <c r="S543" s="92">
        <v>121</v>
      </c>
      <c r="T543" s="93">
        <v>4</v>
      </c>
      <c r="U543" s="143">
        <f t="shared" si="279"/>
        <v>2.7904800000000001</v>
      </c>
      <c r="V543" s="144" t="e">
        <f>IF((T543*#REF!/#REF!)&gt;#REF!,"too many rows!",T543*#REF!/#REF!)</f>
        <v>#REF!</v>
      </c>
      <c r="W543" s="82">
        <v>50</v>
      </c>
      <c r="X543" s="82">
        <v>50</v>
      </c>
      <c r="Y543" s="82">
        <v>5.25</v>
      </c>
      <c r="Z543" s="82">
        <v>1</v>
      </c>
      <c r="AA543" s="85">
        <f t="shared" si="275"/>
        <v>253.68</v>
      </c>
      <c r="AB543" s="85">
        <f t="shared" si="283"/>
        <v>48.32</v>
      </c>
      <c r="AC543" s="85">
        <f>AA543/M543*100</f>
        <v>704.66666666666674</v>
      </c>
      <c r="AD543" s="85">
        <f t="shared" si="280"/>
        <v>48.32</v>
      </c>
      <c r="AE543" s="115">
        <f t="shared" si="281"/>
        <v>291.73199999999997</v>
      </c>
      <c r="AF543" s="85">
        <f t="shared" si="273"/>
        <v>55.567999999999998</v>
      </c>
      <c r="AG543" s="289" t="str">
        <f t="shared" si="282"/>
        <v>ok</v>
      </c>
      <c r="AH543" s="98">
        <v>42692</v>
      </c>
      <c r="AI543" s="224">
        <f>AH543+14</f>
        <v>42706</v>
      </c>
      <c r="AJ543" s="224">
        <v>42742</v>
      </c>
      <c r="AK543" s="242"/>
      <c r="AL543" s="224">
        <v>42754</v>
      </c>
      <c r="AM543" s="163">
        <f t="shared" si="285"/>
        <v>253.68</v>
      </c>
      <c r="AN543" s="282"/>
      <c r="AO543" s="163">
        <f t="shared" si="284"/>
        <v>253.68</v>
      </c>
      <c r="AP543" s="224">
        <v>42777</v>
      </c>
      <c r="AQ543" s="224"/>
      <c r="AR543" s="224"/>
      <c r="AS543" s="224">
        <v>42849</v>
      </c>
      <c r="AT543" s="224">
        <v>42860</v>
      </c>
      <c r="AU543" s="446"/>
      <c r="AV543" s="446"/>
      <c r="AW543" s="224">
        <v>42926</v>
      </c>
      <c r="AX543" s="145">
        <f t="shared" si="286"/>
        <v>42933</v>
      </c>
      <c r="AY543" s="102">
        <f t="shared" si="278"/>
        <v>234</v>
      </c>
    </row>
    <row r="544" spans="1:51" ht="14.45" customHeight="1" x14ac:dyDescent="0.25">
      <c r="A544" s="148">
        <v>12</v>
      </c>
      <c r="B544" s="148" t="s">
        <v>47</v>
      </c>
      <c r="C544" s="148" t="s">
        <v>243</v>
      </c>
      <c r="D544" s="148"/>
      <c r="E544" s="233">
        <v>4</v>
      </c>
      <c r="F544" s="85">
        <v>16</v>
      </c>
      <c r="G544" s="86">
        <v>0.5</v>
      </c>
      <c r="H544" s="87">
        <v>42979</v>
      </c>
      <c r="I544" s="149">
        <v>42648</v>
      </c>
      <c r="J544" s="442">
        <v>129707</v>
      </c>
      <c r="K544" s="362">
        <v>79439</v>
      </c>
      <c r="L544" s="134" t="s">
        <v>244</v>
      </c>
      <c r="M544" s="134">
        <v>90</v>
      </c>
      <c r="N544" s="134" t="s">
        <v>121</v>
      </c>
      <c r="O544" s="297">
        <v>73</v>
      </c>
      <c r="P544" s="453">
        <v>40</v>
      </c>
      <c r="Q544" s="453">
        <v>1296</v>
      </c>
      <c r="R544" s="454">
        <v>37.75</v>
      </c>
      <c r="S544" s="92">
        <v>121</v>
      </c>
      <c r="T544" s="93">
        <v>4</v>
      </c>
      <c r="U544" s="143">
        <f t="shared" si="279"/>
        <v>4.0588800000000003</v>
      </c>
      <c r="V544" s="144" t="e">
        <f>IF((T544*#REF!/#REF!)&gt;#REF!,"too many rows!",T544*#REF!/#REF!)</f>
        <v>#REF!</v>
      </c>
      <c r="W544" s="82">
        <v>50</v>
      </c>
      <c r="X544" s="82">
        <v>50</v>
      </c>
      <c r="Y544" s="82">
        <v>5.25</v>
      </c>
      <c r="Z544" s="82">
        <v>1</v>
      </c>
      <c r="AA544" s="85">
        <f t="shared" si="275"/>
        <v>253.68</v>
      </c>
      <c r="AB544" s="85">
        <f t="shared" si="283"/>
        <v>48.32</v>
      </c>
      <c r="AC544" s="85">
        <f>AA544/M544*100*2</f>
        <v>563.73333333333335</v>
      </c>
      <c r="AD544" s="85">
        <f t="shared" si="280"/>
        <v>66.191780821917817</v>
      </c>
      <c r="AE544" s="115">
        <f t="shared" si="281"/>
        <v>583.46399999999994</v>
      </c>
      <c r="AF544" s="85">
        <f t="shared" si="273"/>
        <v>55.567999999999998</v>
      </c>
      <c r="AG544" s="289" t="str">
        <f t="shared" si="282"/>
        <v>ok</v>
      </c>
      <c r="AH544" s="98">
        <v>42692</v>
      </c>
      <c r="AI544" s="224">
        <f>AH544+14</f>
        <v>42706</v>
      </c>
      <c r="AJ544" s="224">
        <v>42742</v>
      </c>
      <c r="AK544" s="242"/>
      <c r="AL544" s="224">
        <v>42754</v>
      </c>
      <c r="AM544" s="163">
        <f t="shared" si="285"/>
        <v>253.68</v>
      </c>
      <c r="AN544" s="282"/>
      <c r="AO544" s="163">
        <f t="shared" si="284"/>
        <v>253.68</v>
      </c>
      <c r="AP544" s="224">
        <v>42774</v>
      </c>
      <c r="AQ544" s="224"/>
      <c r="AR544" s="224"/>
      <c r="AS544" s="224">
        <v>42854</v>
      </c>
      <c r="AT544" s="224">
        <v>42854</v>
      </c>
      <c r="AU544" s="446"/>
      <c r="AV544" s="446"/>
      <c r="AW544" s="224">
        <v>42926</v>
      </c>
      <c r="AX544" s="145">
        <f t="shared" si="286"/>
        <v>42933</v>
      </c>
      <c r="AY544" s="102">
        <f t="shared" si="278"/>
        <v>234</v>
      </c>
    </row>
    <row r="545" spans="1:51" ht="14.45" customHeight="1" x14ac:dyDescent="0.25">
      <c r="A545" s="148">
        <v>12</v>
      </c>
      <c r="B545" s="148" t="s">
        <v>47</v>
      </c>
      <c r="C545" s="148" t="s">
        <v>76</v>
      </c>
      <c r="D545" s="148"/>
      <c r="E545" s="233">
        <v>4</v>
      </c>
      <c r="F545" s="85">
        <v>16</v>
      </c>
      <c r="G545" s="86">
        <v>0.5</v>
      </c>
      <c r="H545" s="87">
        <v>42979</v>
      </c>
      <c r="I545" s="149">
        <v>42648</v>
      </c>
      <c r="J545" s="442">
        <v>129708</v>
      </c>
      <c r="K545" s="362">
        <v>79439</v>
      </c>
      <c r="L545" s="134" t="s">
        <v>77</v>
      </c>
      <c r="M545" s="134">
        <v>69</v>
      </c>
      <c r="N545" s="134" t="s">
        <v>78</v>
      </c>
      <c r="O545" s="297">
        <v>76</v>
      </c>
      <c r="P545" s="453">
        <v>40</v>
      </c>
      <c r="Q545" s="453">
        <v>1296</v>
      </c>
      <c r="R545" s="454">
        <v>37.75</v>
      </c>
      <c r="S545" s="92">
        <v>121</v>
      </c>
      <c r="T545" s="93">
        <v>4</v>
      </c>
      <c r="U545" s="143">
        <f t="shared" si="279"/>
        <v>4.0588800000000003</v>
      </c>
      <c r="V545" s="144" t="e">
        <f>IF((T545*#REF!/#REF!)&gt;#REF!,"too many rows!",T545*#REF!/#REF!)</f>
        <v>#REF!</v>
      </c>
      <c r="W545" s="82">
        <v>50</v>
      </c>
      <c r="X545" s="82">
        <v>50</v>
      </c>
      <c r="Y545" s="82">
        <v>5.25</v>
      </c>
      <c r="Z545" s="82">
        <v>1</v>
      </c>
      <c r="AA545" s="85">
        <f t="shared" si="275"/>
        <v>253.68</v>
      </c>
      <c r="AB545" s="85">
        <f t="shared" si="283"/>
        <v>48.32</v>
      </c>
      <c r="AC545" s="85">
        <f>AA545/M545*100*2</f>
        <v>735.304347826087</v>
      </c>
      <c r="AD545" s="85">
        <f t="shared" si="280"/>
        <v>63.578947368421055</v>
      </c>
      <c r="AE545" s="115">
        <f t="shared" si="281"/>
        <v>583.46399999999994</v>
      </c>
      <c r="AF545" s="85">
        <f t="shared" si="273"/>
        <v>55.567999999999998</v>
      </c>
      <c r="AG545" s="289" t="str">
        <f t="shared" si="282"/>
        <v>ok</v>
      </c>
      <c r="AH545" s="98">
        <v>42692</v>
      </c>
      <c r="AI545" s="224">
        <f>AH545+14</f>
        <v>42706</v>
      </c>
      <c r="AJ545" s="224">
        <v>42742</v>
      </c>
      <c r="AK545" s="242"/>
      <c r="AL545" s="224">
        <v>42754</v>
      </c>
      <c r="AM545" s="163">
        <f t="shared" si="285"/>
        <v>253.68</v>
      </c>
      <c r="AN545" s="282"/>
      <c r="AO545" s="163">
        <f t="shared" si="284"/>
        <v>253.68</v>
      </c>
      <c r="AP545" s="224">
        <v>42774</v>
      </c>
      <c r="AQ545" s="224"/>
      <c r="AR545" s="224"/>
      <c r="AS545" s="224">
        <v>42854</v>
      </c>
      <c r="AT545" s="224">
        <v>42854</v>
      </c>
      <c r="AU545" s="446"/>
      <c r="AV545" s="446"/>
      <c r="AW545" s="224">
        <v>42922</v>
      </c>
      <c r="AX545" s="145">
        <f t="shared" si="286"/>
        <v>42929</v>
      </c>
      <c r="AY545" s="102">
        <f t="shared" si="278"/>
        <v>230</v>
      </c>
    </row>
    <row r="546" spans="1:51" ht="14.45" customHeight="1" x14ac:dyDescent="0.25">
      <c r="A546" s="148">
        <v>12</v>
      </c>
      <c r="B546" s="148" t="s">
        <v>47</v>
      </c>
      <c r="C546" s="148" t="s">
        <v>511</v>
      </c>
      <c r="D546" s="148"/>
      <c r="E546" s="233">
        <v>25</v>
      </c>
      <c r="F546" s="85">
        <v>15</v>
      </c>
      <c r="G546" s="86"/>
      <c r="H546" s="87">
        <v>42979</v>
      </c>
      <c r="I546" s="149">
        <v>42648</v>
      </c>
      <c r="J546" s="442">
        <v>129677</v>
      </c>
      <c r="K546" s="362">
        <v>79275</v>
      </c>
      <c r="L546" s="134" t="s">
        <v>512</v>
      </c>
      <c r="M546" s="134">
        <v>69</v>
      </c>
      <c r="N546" s="134" t="s">
        <v>513</v>
      </c>
      <c r="O546" s="297">
        <v>77</v>
      </c>
      <c r="P546" s="453">
        <v>40</v>
      </c>
      <c r="Q546" s="453">
        <v>1296</v>
      </c>
      <c r="R546" s="454">
        <v>37.75</v>
      </c>
      <c r="S546" s="92">
        <v>121</v>
      </c>
      <c r="T546" s="93">
        <v>24</v>
      </c>
      <c r="U546" s="143">
        <f t="shared" si="279"/>
        <v>22.65</v>
      </c>
      <c r="V546" s="144" t="e">
        <f>IF((T546*#REF!/#REF!)&gt;#REF!,"too many rows!",T546*#REF!/#REF!)</f>
        <v>#REF!</v>
      </c>
      <c r="W546" s="82">
        <v>50</v>
      </c>
      <c r="X546" s="82">
        <v>50</v>
      </c>
      <c r="Y546" s="82">
        <v>5</v>
      </c>
      <c r="Z546" s="82">
        <v>1</v>
      </c>
      <c r="AA546" s="85">
        <f t="shared" si="275"/>
        <v>1510</v>
      </c>
      <c r="AB546" s="85">
        <f t="shared" si="283"/>
        <v>302</v>
      </c>
      <c r="AC546" s="85">
        <f>AA546/M546*100</f>
        <v>2188.405797101449</v>
      </c>
      <c r="AD546" s="85">
        <f t="shared" si="280"/>
        <v>392.20779220779224</v>
      </c>
      <c r="AE546" s="115">
        <f t="shared" si="281"/>
        <v>1736.4999999999998</v>
      </c>
      <c r="AF546" s="85">
        <f t="shared" si="273"/>
        <v>347.29999999999995</v>
      </c>
      <c r="AG546" s="289" t="str">
        <f t="shared" si="282"/>
        <v>ok</v>
      </c>
      <c r="AH546" s="98">
        <v>42692</v>
      </c>
      <c r="AI546" s="224">
        <f>AH546+14</f>
        <v>42706</v>
      </c>
      <c r="AJ546" s="224">
        <v>42742</v>
      </c>
      <c r="AK546" s="242"/>
      <c r="AL546" s="224">
        <v>42754</v>
      </c>
      <c r="AM546" s="163">
        <f t="shared" si="285"/>
        <v>1510</v>
      </c>
      <c r="AN546" s="282"/>
      <c r="AO546" s="163">
        <f t="shared" si="284"/>
        <v>1510</v>
      </c>
      <c r="AP546" s="224">
        <v>42774</v>
      </c>
      <c r="AQ546" s="224"/>
      <c r="AR546" s="224"/>
      <c r="AS546" s="224">
        <v>42856</v>
      </c>
      <c r="AT546" s="224">
        <v>42838</v>
      </c>
      <c r="AU546" s="446"/>
      <c r="AV546" s="446"/>
      <c r="AW546" s="224">
        <v>42922</v>
      </c>
      <c r="AX546" s="145">
        <f t="shared" si="286"/>
        <v>42929</v>
      </c>
      <c r="AY546" s="102">
        <f t="shared" si="278"/>
        <v>230</v>
      </c>
    </row>
    <row r="547" spans="1:51" ht="14.45" customHeight="1" x14ac:dyDescent="0.25">
      <c r="A547" s="70">
        <v>12</v>
      </c>
      <c r="B547" s="70" t="s">
        <v>47</v>
      </c>
      <c r="C547" s="70" t="s">
        <v>549</v>
      </c>
      <c r="D547" s="70"/>
      <c r="E547" s="234">
        <v>4</v>
      </c>
      <c r="F547" s="50">
        <v>12</v>
      </c>
      <c r="G547" s="51"/>
      <c r="H547" s="52">
        <v>42985</v>
      </c>
      <c r="I547" s="156">
        <v>42648</v>
      </c>
      <c r="J547" s="451">
        <v>129705</v>
      </c>
      <c r="K547" s="362">
        <v>79439</v>
      </c>
      <c r="L547" s="140" t="s">
        <v>297</v>
      </c>
      <c r="M547" s="140">
        <v>80</v>
      </c>
      <c r="N547" s="140" t="s">
        <v>333</v>
      </c>
      <c r="O547" s="299">
        <v>68</v>
      </c>
      <c r="P547" s="419">
        <v>60</v>
      </c>
      <c r="Q547" s="419">
        <v>1944</v>
      </c>
      <c r="R547" s="420">
        <v>37.75</v>
      </c>
      <c r="S547" s="58">
        <v>122</v>
      </c>
      <c r="T547" s="107">
        <v>4</v>
      </c>
      <c r="U547" s="60">
        <f t="shared" ref="U547:U552" si="287">F547*AA547/1000</f>
        <v>3.0394838709677425</v>
      </c>
      <c r="V547" s="61" t="e">
        <f>IF((T547*#REF!/#REF!)&gt;#REF!,"too many rows!",T547*#REF!/#REF!)</f>
        <v>#REF!</v>
      </c>
      <c r="W547" s="47">
        <v>50</v>
      </c>
      <c r="X547" s="47">
        <v>50</v>
      </c>
      <c r="Y547" s="47">
        <v>5.2</v>
      </c>
      <c r="Z547" s="47">
        <v>1</v>
      </c>
      <c r="AA547" s="50">
        <f t="shared" ref="AA547:AA552" si="288">(37.75*100)/W547*Y547/($Z547+$Y547)*$T547</f>
        <v>253.29032258064518</v>
      </c>
      <c r="AB547" s="50">
        <f t="shared" ref="AB547:AB552" si="289">(37.75*100)/X547*Z547/($Z547+$Y547)*$T547</f>
        <v>48.70967741935484</v>
      </c>
      <c r="AC547" s="50">
        <f t="shared" ref="AC547:AC552" si="290">AA547/M547*100</f>
        <v>316.61290322580646</v>
      </c>
      <c r="AD547" s="50">
        <f t="shared" ref="AD547:AD552" si="291">AB547/O547*100</f>
        <v>71.631878557874757</v>
      </c>
      <c r="AE547" s="79">
        <f t="shared" ref="AE547:AE552" si="292">IF(G547=0,AA547*1.15,IF(OR(G547=50%,G547=100%),AA547*1.15/G547,"check MS"))</f>
        <v>291.28387096774196</v>
      </c>
      <c r="AF547" s="50">
        <f t="shared" ref="AF547:AF552" si="293">AB547*1.15</f>
        <v>56.016129032258064</v>
      </c>
      <c r="AG547" s="80" t="str">
        <f t="shared" si="282"/>
        <v>Check!</v>
      </c>
      <c r="AH547" s="121">
        <v>42746</v>
      </c>
      <c r="AI547" s="231">
        <f t="shared" ref="AI547:AI560" si="294">AH547+14</f>
        <v>42760</v>
      </c>
      <c r="AJ547" s="245">
        <v>42783</v>
      </c>
      <c r="AK547" s="243"/>
      <c r="AL547" s="245">
        <v>42803</v>
      </c>
      <c r="AM547" s="129">
        <f t="shared" si="285"/>
        <v>253.29032258064518</v>
      </c>
      <c r="AN547" s="281"/>
      <c r="AO547" s="129">
        <f t="shared" si="284"/>
        <v>253.29032258064518</v>
      </c>
      <c r="AP547" s="231">
        <v>42838</v>
      </c>
      <c r="AQ547" s="455">
        <v>42849</v>
      </c>
      <c r="AR547" s="455">
        <v>42895</v>
      </c>
      <c r="AS547" s="245">
        <v>42945</v>
      </c>
      <c r="AT547" s="455">
        <v>42907</v>
      </c>
      <c r="AU547" s="424"/>
      <c r="AV547" s="424"/>
      <c r="AW547" s="455">
        <v>43000</v>
      </c>
      <c r="AX547" s="67">
        <f t="shared" si="286"/>
        <v>43007</v>
      </c>
      <c r="AY547" s="68">
        <f t="shared" si="278"/>
        <v>254</v>
      </c>
    </row>
    <row r="548" spans="1:51" ht="14.45" customHeight="1" x14ac:dyDescent="0.25">
      <c r="A548" s="70">
        <v>12</v>
      </c>
      <c r="B548" s="70" t="s">
        <v>47</v>
      </c>
      <c r="C548" s="70" t="s">
        <v>522</v>
      </c>
      <c r="D548" s="70"/>
      <c r="E548" s="234">
        <v>13</v>
      </c>
      <c r="F548" s="50">
        <v>14</v>
      </c>
      <c r="G548" s="51"/>
      <c r="H548" s="52">
        <v>42985</v>
      </c>
      <c r="I548" s="156">
        <v>42648</v>
      </c>
      <c r="J548" s="451">
        <v>129676</v>
      </c>
      <c r="K548" s="362">
        <v>79439</v>
      </c>
      <c r="L548" s="140" t="s">
        <v>528</v>
      </c>
      <c r="M548" s="140">
        <v>81</v>
      </c>
      <c r="N548" s="140" t="s">
        <v>529</v>
      </c>
      <c r="O548" s="299">
        <v>71</v>
      </c>
      <c r="P548" s="419">
        <v>60</v>
      </c>
      <c r="Q548" s="419">
        <v>1944</v>
      </c>
      <c r="R548" s="420">
        <v>37.75</v>
      </c>
      <c r="S548" s="58">
        <v>122</v>
      </c>
      <c r="T548" s="107">
        <v>14</v>
      </c>
      <c r="U548" s="60">
        <f t="shared" si="287"/>
        <v>12.411225806451613</v>
      </c>
      <c r="V548" s="61" t="e">
        <f>IF((T548*#REF!/#REF!)&gt;#REF!,"too many rows!",T548*#REF!/#REF!)</f>
        <v>#REF!</v>
      </c>
      <c r="W548" s="47">
        <v>50</v>
      </c>
      <c r="X548" s="47">
        <v>50</v>
      </c>
      <c r="Y548" s="47">
        <v>5.2</v>
      </c>
      <c r="Z548" s="47">
        <v>1</v>
      </c>
      <c r="AA548" s="50">
        <f t="shared" si="288"/>
        <v>886.51612903225816</v>
      </c>
      <c r="AB548" s="50">
        <f t="shared" si="289"/>
        <v>170.48387096774195</v>
      </c>
      <c r="AC548" s="50">
        <f t="shared" si="290"/>
        <v>1094.4643568299484</v>
      </c>
      <c r="AD548" s="50">
        <f t="shared" si="291"/>
        <v>240.11812812358019</v>
      </c>
      <c r="AE548" s="79">
        <f t="shared" si="292"/>
        <v>1019.4935483870968</v>
      </c>
      <c r="AF548" s="50">
        <f t="shared" si="293"/>
        <v>196.05645161290323</v>
      </c>
      <c r="AG548" s="80" t="str">
        <f t="shared" si="282"/>
        <v>Check!</v>
      </c>
      <c r="AH548" s="121">
        <v>42746</v>
      </c>
      <c r="AI548" s="231">
        <f t="shared" si="294"/>
        <v>42760</v>
      </c>
      <c r="AJ548" s="245">
        <v>42783</v>
      </c>
      <c r="AK548" s="243"/>
      <c r="AL548" s="245">
        <v>42803</v>
      </c>
      <c r="AM548" s="129">
        <f>AA548</f>
        <v>886.51612903225816</v>
      </c>
      <c r="AN548" s="281"/>
      <c r="AO548" s="129">
        <f>AM548-AN548</f>
        <v>886.51612903225816</v>
      </c>
      <c r="AP548" s="231">
        <v>42835</v>
      </c>
      <c r="AQ548" s="455">
        <v>42849</v>
      </c>
      <c r="AR548" s="455">
        <v>42895</v>
      </c>
      <c r="AS548" s="245">
        <v>42945</v>
      </c>
      <c r="AT548" s="455">
        <f>AP548+77</f>
        <v>42912</v>
      </c>
      <c r="AU548" s="455"/>
      <c r="AV548" s="455"/>
      <c r="AW548" s="455">
        <v>43000</v>
      </c>
      <c r="AX548" s="67">
        <f t="shared" si="286"/>
        <v>43007</v>
      </c>
      <c r="AY548" s="68">
        <f t="shared" si="278"/>
        <v>254</v>
      </c>
    </row>
    <row r="549" spans="1:51" ht="14.45" customHeight="1" x14ac:dyDescent="0.25">
      <c r="A549" s="70">
        <v>12</v>
      </c>
      <c r="B549" s="70" t="s">
        <v>47</v>
      </c>
      <c r="C549" s="70" t="s">
        <v>113</v>
      </c>
      <c r="D549" s="70"/>
      <c r="E549" s="234">
        <v>4</v>
      </c>
      <c r="F549" s="50">
        <v>11</v>
      </c>
      <c r="G549" s="51"/>
      <c r="H549" s="52">
        <v>42985</v>
      </c>
      <c r="I549" s="156">
        <v>42648</v>
      </c>
      <c r="J549" s="451">
        <v>129706</v>
      </c>
      <c r="K549" s="362">
        <v>79439</v>
      </c>
      <c r="L549" s="140" t="s">
        <v>115</v>
      </c>
      <c r="M549" s="140">
        <v>66</v>
      </c>
      <c r="N549" s="140" t="s">
        <v>78</v>
      </c>
      <c r="O549" s="299">
        <v>76</v>
      </c>
      <c r="P549" s="419">
        <v>60</v>
      </c>
      <c r="Q549" s="419">
        <v>1944</v>
      </c>
      <c r="R549" s="420">
        <v>37.75</v>
      </c>
      <c r="S549" s="58">
        <v>122</v>
      </c>
      <c r="T549" s="107">
        <v>4</v>
      </c>
      <c r="U549" s="60">
        <f t="shared" si="287"/>
        <v>2.786193548387097</v>
      </c>
      <c r="V549" s="61" t="e">
        <f>IF((T549*#REF!/#REF!)&gt;#REF!,"too many rows!",T549*#REF!/#REF!)</f>
        <v>#REF!</v>
      </c>
      <c r="W549" s="47">
        <v>50</v>
      </c>
      <c r="X549" s="47">
        <v>50</v>
      </c>
      <c r="Y549" s="47">
        <v>5.2</v>
      </c>
      <c r="Z549" s="47">
        <v>1</v>
      </c>
      <c r="AA549" s="50">
        <f t="shared" si="288"/>
        <v>253.29032258064518</v>
      </c>
      <c r="AB549" s="50">
        <f t="shared" si="289"/>
        <v>48.70967741935484</v>
      </c>
      <c r="AC549" s="50">
        <f t="shared" si="290"/>
        <v>383.77321603128058</v>
      </c>
      <c r="AD549" s="50">
        <f t="shared" si="291"/>
        <v>64.091680814940574</v>
      </c>
      <c r="AE549" s="79">
        <f t="shared" si="292"/>
        <v>291.28387096774196</v>
      </c>
      <c r="AF549" s="50">
        <f t="shared" si="293"/>
        <v>56.016129032258064</v>
      </c>
      <c r="AG549" s="80" t="str">
        <f t="shared" si="282"/>
        <v>Check!</v>
      </c>
      <c r="AH549" s="121">
        <v>42746</v>
      </c>
      <c r="AI549" s="231">
        <f t="shared" si="294"/>
        <v>42760</v>
      </c>
      <c r="AJ549" s="245">
        <v>42783</v>
      </c>
      <c r="AK549" s="243"/>
      <c r="AL549" s="245">
        <v>42803</v>
      </c>
      <c r="AM549" s="129">
        <f>AA549</f>
        <v>253.29032258064518</v>
      </c>
      <c r="AN549" s="281"/>
      <c r="AO549" s="129">
        <f>AM549-AN549</f>
        <v>253.29032258064518</v>
      </c>
      <c r="AP549" s="231">
        <v>42835</v>
      </c>
      <c r="AQ549" s="455">
        <v>42851</v>
      </c>
      <c r="AR549" s="455">
        <v>42898</v>
      </c>
      <c r="AS549" s="455">
        <v>42906</v>
      </c>
      <c r="AT549" s="455">
        <v>42909</v>
      </c>
      <c r="AU549" s="455"/>
      <c r="AV549" s="455"/>
      <c r="AW549" s="455">
        <v>42986</v>
      </c>
      <c r="AX549" s="67">
        <f t="shared" si="286"/>
        <v>42993</v>
      </c>
      <c r="AY549" s="68">
        <f t="shared" si="278"/>
        <v>240</v>
      </c>
    </row>
    <row r="550" spans="1:51" ht="14.45" customHeight="1" x14ac:dyDescent="0.25">
      <c r="A550" s="70">
        <v>12</v>
      </c>
      <c r="B550" s="70" t="s">
        <v>47</v>
      </c>
      <c r="C550" s="70" t="s">
        <v>243</v>
      </c>
      <c r="D550" s="70">
        <v>-1</v>
      </c>
      <c r="E550" s="234">
        <v>28</v>
      </c>
      <c r="F550" s="50">
        <v>16</v>
      </c>
      <c r="G550" s="51">
        <v>0.5</v>
      </c>
      <c r="H550" s="52">
        <v>42985</v>
      </c>
      <c r="I550" s="156">
        <v>42648</v>
      </c>
      <c r="J550" s="451">
        <v>129681</v>
      </c>
      <c r="K550" s="362">
        <v>79439</v>
      </c>
      <c r="L550" s="140" t="s">
        <v>244</v>
      </c>
      <c r="M550" s="140">
        <v>90</v>
      </c>
      <c r="N550" s="140" t="s">
        <v>121</v>
      </c>
      <c r="O550" s="299">
        <v>73</v>
      </c>
      <c r="P550" s="419">
        <v>60</v>
      </c>
      <c r="Q550" s="419">
        <v>1944</v>
      </c>
      <c r="R550" s="420">
        <v>37.75</v>
      </c>
      <c r="S550" s="58">
        <v>122</v>
      </c>
      <c r="T550" s="107">
        <v>28</v>
      </c>
      <c r="U550" s="60">
        <f t="shared" si="287"/>
        <v>28.368516129032262</v>
      </c>
      <c r="V550" s="61" t="e">
        <f>IF((T550*#REF!/#REF!)&gt;#REF!,"too many rows!",T550*#REF!/#REF!)</f>
        <v>#REF!</v>
      </c>
      <c r="W550" s="47">
        <v>50</v>
      </c>
      <c r="X550" s="47">
        <v>50</v>
      </c>
      <c r="Y550" s="47">
        <v>5.2</v>
      </c>
      <c r="Z550" s="47">
        <v>1</v>
      </c>
      <c r="AA550" s="50">
        <f t="shared" si="288"/>
        <v>1773.0322580645163</v>
      </c>
      <c r="AB550" s="50">
        <f t="shared" si="289"/>
        <v>340.9677419354839</v>
      </c>
      <c r="AC550" s="50">
        <f t="shared" si="290"/>
        <v>1970.0358422939071</v>
      </c>
      <c r="AD550" s="50">
        <f t="shared" si="291"/>
        <v>467.07909854175875</v>
      </c>
      <c r="AE550" s="79">
        <f t="shared" si="292"/>
        <v>4077.9741935483871</v>
      </c>
      <c r="AF550" s="50">
        <f t="shared" si="293"/>
        <v>392.11290322580646</v>
      </c>
      <c r="AG550" s="80" t="str">
        <f t="shared" si="282"/>
        <v>Check!</v>
      </c>
      <c r="AH550" s="121">
        <v>42746</v>
      </c>
      <c r="AI550" s="231">
        <f t="shared" si="294"/>
        <v>42760</v>
      </c>
      <c r="AJ550" s="245">
        <v>42783</v>
      </c>
      <c r="AK550" s="243"/>
      <c r="AL550" s="245">
        <v>42802</v>
      </c>
      <c r="AM550" s="129">
        <f>AA550</f>
        <v>1773.0322580645163</v>
      </c>
      <c r="AN550" s="281"/>
      <c r="AO550" s="129">
        <f>AM550-AN550</f>
        <v>1773.0322580645163</v>
      </c>
      <c r="AP550" s="231">
        <v>42831</v>
      </c>
      <c r="AQ550" s="455">
        <v>42853</v>
      </c>
      <c r="AR550" s="455">
        <v>42893</v>
      </c>
      <c r="AS550" s="455">
        <v>42910</v>
      </c>
      <c r="AT550" s="455">
        <v>42909</v>
      </c>
      <c r="AU550" s="424"/>
      <c r="AV550" s="424"/>
      <c r="AW550" s="455">
        <v>43000</v>
      </c>
      <c r="AX550" s="67">
        <f t="shared" si="286"/>
        <v>43007</v>
      </c>
      <c r="AY550" s="68">
        <f t="shared" si="278"/>
        <v>254</v>
      </c>
    </row>
    <row r="551" spans="1:51" ht="14.45" customHeight="1" x14ac:dyDescent="0.25">
      <c r="A551" s="70">
        <v>12</v>
      </c>
      <c r="B551" s="70" t="s">
        <v>47</v>
      </c>
      <c r="C551" s="70" t="s">
        <v>76</v>
      </c>
      <c r="D551" s="70"/>
      <c r="E551" s="234">
        <v>4</v>
      </c>
      <c r="F551" s="50">
        <v>16</v>
      </c>
      <c r="G551" s="51">
        <v>0.5</v>
      </c>
      <c r="H551" s="52">
        <v>42985</v>
      </c>
      <c r="I551" s="156">
        <v>42648</v>
      </c>
      <c r="J551" s="451">
        <v>129708</v>
      </c>
      <c r="K551" s="362">
        <v>79439</v>
      </c>
      <c r="L551" s="140" t="s">
        <v>77</v>
      </c>
      <c r="M551" s="140">
        <v>69</v>
      </c>
      <c r="N551" s="140" t="s">
        <v>78</v>
      </c>
      <c r="O551" s="299">
        <v>76</v>
      </c>
      <c r="P551" s="419">
        <v>60</v>
      </c>
      <c r="Q551" s="419">
        <v>1944</v>
      </c>
      <c r="R551" s="420">
        <v>37.75</v>
      </c>
      <c r="S551" s="58">
        <v>122</v>
      </c>
      <c r="T551" s="107">
        <v>4</v>
      </c>
      <c r="U551" s="60">
        <f t="shared" si="287"/>
        <v>4.0526451612903225</v>
      </c>
      <c r="V551" s="61" t="e">
        <f>IF((T551*#REF!/#REF!)&gt;#REF!,"too many rows!",T551*#REF!/#REF!)</f>
        <v>#REF!</v>
      </c>
      <c r="W551" s="47">
        <v>50</v>
      </c>
      <c r="X551" s="47">
        <v>50</v>
      </c>
      <c r="Y551" s="47">
        <v>5.2</v>
      </c>
      <c r="Z551" s="47">
        <v>1</v>
      </c>
      <c r="AA551" s="50">
        <f t="shared" si="288"/>
        <v>253.29032258064518</v>
      </c>
      <c r="AB551" s="50">
        <f t="shared" si="289"/>
        <v>48.70967741935484</v>
      </c>
      <c r="AC551" s="50">
        <f t="shared" si="290"/>
        <v>367.08742402992056</v>
      </c>
      <c r="AD551" s="50">
        <f t="shared" si="291"/>
        <v>64.091680814940574</v>
      </c>
      <c r="AE551" s="79">
        <f t="shared" si="292"/>
        <v>582.56774193548392</v>
      </c>
      <c r="AF551" s="50" t="s">
        <v>1175</v>
      </c>
      <c r="AG551" s="80" t="str">
        <f t="shared" si="282"/>
        <v>ok</v>
      </c>
      <c r="AH551" s="121">
        <v>42746</v>
      </c>
      <c r="AI551" s="231">
        <f t="shared" si="294"/>
        <v>42760</v>
      </c>
      <c r="AJ551" s="245">
        <v>42783</v>
      </c>
      <c r="AK551" s="243"/>
      <c r="AL551" s="245">
        <v>42803</v>
      </c>
      <c r="AM551" s="129">
        <f>AA551</f>
        <v>253.29032258064518</v>
      </c>
      <c r="AN551" s="281"/>
      <c r="AO551" s="129">
        <f>AM551-AN551</f>
        <v>253.29032258064518</v>
      </c>
      <c r="AP551" s="231">
        <v>42832</v>
      </c>
      <c r="AQ551" s="455">
        <v>42851</v>
      </c>
      <c r="AR551" s="455">
        <v>42887</v>
      </c>
      <c r="AS551" s="455">
        <v>42898</v>
      </c>
      <c r="AT551" s="455">
        <v>42907</v>
      </c>
      <c r="AU551" s="424"/>
      <c r="AV551" s="424"/>
      <c r="AW551" s="455">
        <v>42929</v>
      </c>
      <c r="AX551" s="67">
        <f t="shared" si="286"/>
        <v>42936</v>
      </c>
      <c r="AY551" s="68">
        <f t="shared" si="278"/>
        <v>183</v>
      </c>
    </row>
    <row r="552" spans="1:51" ht="14.45" customHeight="1" x14ac:dyDescent="0.25">
      <c r="A552" s="70">
        <v>12</v>
      </c>
      <c r="B552" s="70" t="s">
        <v>47</v>
      </c>
      <c r="C552" s="70" t="s">
        <v>926</v>
      </c>
      <c r="D552" s="70"/>
      <c r="E552" s="234">
        <v>3</v>
      </c>
      <c r="F552" s="50">
        <v>7</v>
      </c>
      <c r="G552" s="51"/>
      <c r="H552" s="52">
        <v>42985</v>
      </c>
      <c r="I552" s="156">
        <v>42648</v>
      </c>
      <c r="J552" s="451">
        <v>129678</v>
      </c>
      <c r="K552" s="362">
        <v>79439</v>
      </c>
      <c r="L552" s="140" t="s">
        <v>534</v>
      </c>
      <c r="M552" s="140">
        <v>85</v>
      </c>
      <c r="N552" s="140" t="s">
        <v>533</v>
      </c>
      <c r="O552" s="299">
        <v>56</v>
      </c>
      <c r="P552" s="419">
        <v>60</v>
      </c>
      <c r="Q552" s="419">
        <v>1944</v>
      </c>
      <c r="R552" s="420">
        <v>37.75</v>
      </c>
      <c r="S552" s="58">
        <v>122</v>
      </c>
      <c r="T552" s="107">
        <v>6</v>
      </c>
      <c r="U552" s="60">
        <f t="shared" si="287"/>
        <v>2.6595483870967747</v>
      </c>
      <c r="V552" s="61" t="e">
        <f>IF((T552*#REF!/#REF!)&gt;#REF!,"too many rows!",T552*#REF!/#REF!)</f>
        <v>#REF!</v>
      </c>
      <c r="W552" s="47">
        <v>50</v>
      </c>
      <c r="X552" s="47">
        <v>50</v>
      </c>
      <c r="Y552" s="47">
        <v>5.2</v>
      </c>
      <c r="Z552" s="47">
        <v>1</v>
      </c>
      <c r="AA552" s="50">
        <f t="shared" si="288"/>
        <v>379.9354838709678</v>
      </c>
      <c r="AB552" s="50">
        <f t="shared" si="289"/>
        <v>73.064516129032256</v>
      </c>
      <c r="AC552" s="50">
        <f t="shared" si="290"/>
        <v>446.98292220113859</v>
      </c>
      <c r="AD552" s="50">
        <f t="shared" si="291"/>
        <v>130.47235023041475</v>
      </c>
      <c r="AE552" s="79">
        <f t="shared" si="292"/>
        <v>436.92580645161291</v>
      </c>
      <c r="AF552" s="50">
        <f t="shared" si="293"/>
        <v>84.024193548387089</v>
      </c>
      <c r="AG552" s="80" t="str">
        <f t="shared" si="282"/>
        <v>Check!</v>
      </c>
      <c r="AH552" s="121">
        <v>42746</v>
      </c>
      <c r="AI552" s="231">
        <f t="shared" si="294"/>
        <v>42760</v>
      </c>
      <c r="AJ552" s="245">
        <v>42783</v>
      </c>
      <c r="AK552" s="243"/>
      <c r="AL552" s="245">
        <v>42803</v>
      </c>
      <c r="AM552" s="129">
        <f t="shared" si="285"/>
        <v>379.9354838709678</v>
      </c>
      <c r="AN552" s="281"/>
      <c r="AO552" s="129">
        <f t="shared" si="284"/>
        <v>379.9354838709678</v>
      </c>
      <c r="AP552" s="231">
        <v>42832</v>
      </c>
      <c r="AQ552" s="455">
        <v>42849</v>
      </c>
      <c r="AR552" s="455">
        <v>42895</v>
      </c>
      <c r="AS552" s="245">
        <v>42945</v>
      </c>
      <c r="AT552" s="455">
        <f>AP552+77</f>
        <v>42909</v>
      </c>
      <c r="AU552" s="455"/>
      <c r="AV552" s="455"/>
      <c r="AW552" s="455">
        <v>42999</v>
      </c>
      <c r="AX552" s="67">
        <f t="shared" si="286"/>
        <v>43006</v>
      </c>
      <c r="AY552" s="68">
        <f t="shared" si="278"/>
        <v>253</v>
      </c>
    </row>
    <row r="553" spans="1:51" ht="14.45" customHeight="1" x14ac:dyDescent="0.25">
      <c r="A553" s="389">
        <v>12</v>
      </c>
      <c r="B553" s="389" t="s">
        <v>772</v>
      </c>
      <c r="C553" s="389" t="s">
        <v>1056</v>
      </c>
      <c r="D553" s="389"/>
      <c r="E553" s="390">
        <v>2.8</v>
      </c>
      <c r="F553" s="391">
        <v>20</v>
      </c>
      <c r="G553" s="392"/>
      <c r="H553" s="393">
        <v>43132</v>
      </c>
      <c r="I553" s="149">
        <v>42866</v>
      </c>
      <c r="J553" s="442"/>
      <c r="K553" s="361"/>
      <c r="L553" s="134" t="s">
        <v>1060</v>
      </c>
      <c r="M553" s="134">
        <v>100</v>
      </c>
      <c r="N553" s="134" t="s">
        <v>1057</v>
      </c>
      <c r="O553" s="297">
        <v>100</v>
      </c>
      <c r="P553" s="453">
        <v>60</v>
      </c>
      <c r="Q553" s="453">
        <v>1944</v>
      </c>
      <c r="R553" s="454">
        <v>37.75</v>
      </c>
      <c r="S553" s="92">
        <v>123</v>
      </c>
      <c r="T553" s="93">
        <v>2</v>
      </c>
      <c r="U553" s="143">
        <f>F553*AA553/1000</f>
        <v>2.5329032258064519</v>
      </c>
      <c r="V553" s="144" t="e">
        <f>IF((T553*#REF!/#REF!)&gt;#REF!,"too many rows!",T553*#REF!/#REF!)</f>
        <v>#REF!</v>
      </c>
      <c r="W553" s="82">
        <v>50</v>
      </c>
      <c r="X553" s="82">
        <v>50</v>
      </c>
      <c r="Y553" s="82">
        <v>5.2</v>
      </c>
      <c r="Z553" s="82">
        <v>1</v>
      </c>
      <c r="AA553" s="85">
        <f>(37.75*100)/W553*Y553/($Z553+$Y553)*$T553</f>
        <v>126.64516129032259</v>
      </c>
      <c r="AB553" s="85">
        <f>(37.75*100)/X553*Z553/($Z553+$Y553)*$T553</f>
        <v>24.35483870967742</v>
      </c>
      <c r="AC553" s="85">
        <f>AA553/M553*100</f>
        <v>126.64516129032259</v>
      </c>
      <c r="AD553" s="85">
        <f>AB553/O553*100</f>
        <v>24.35483870967742</v>
      </c>
      <c r="AE553" s="115">
        <f>IF(G553=0,AA553*1.15,IF(OR(G553=50%,G553=100%),AA553*1.15/G553,"check MS"))</f>
        <v>145.64193548387098</v>
      </c>
      <c r="AF553" s="85">
        <f>AB553*1.15</f>
        <v>28.008064516129032</v>
      </c>
      <c r="AG553" s="289" t="str">
        <f t="shared" si="282"/>
        <v>ok</v>
      </c>
      <c r="AH553" s="98">
        <v>42894</v>
      </c>
      <c r="AI553" s="224">
        <f t="shared" si="294"/>
        <v>42908</v>
      </c>
      <c r="AJ553" s="224">
        <v>42940</v>
      </c>
      <c r="AK553" s="293"/>
      <c r="AL553" s="246">
        <v>42955</v>
      </c>
      <c r="AM553" s="294"/>
      <c r="AN553" s="294"/>
      <c r="AO553" s="294"/>
      <c r="AP553" s="145">
        <f t="shared" ref="AP553" si="295">AL553+21</f>
        <v>42976</v>
      </c>
      <c r="AQ553" s="446"/>
      <c r="AR553" s="446"/>
      <c r="AS553" s="145">
        <f>AP553+42</f>
        <v>43018</v>
      </c>
      <c r="AT553" s="145">
        <f>AP553+100</f>
        <v>43076</v>
      </c>
      <c r="AU553" s="446"/>
      <c r="AV553" s="446"/>
      <c r="AW553" s="145">
        <f>AS553+100</f>
        <v>43118</v>
      </c>
      <c r="AX553" s="145">
        <f t="shared" ref="AX553:AX564" si="296">AW553+7</f>
        <v>43125</v>
      </c>
      <c r="AY553" s="102">
        <f t="shared" si="278"/>
        <v>224</v>
      </c>
    </row>
    <row r="554" spans="1:51" ht="14.45" customHeight="1" x14ac:dyDescent="0.25">
      <c r="A554" s="148">
        <v>12</v>
      </c>
      <c r="B554" s="148" t="s">
        <v>47</v>
      </c>
      <c r="C554" s="148" t="s">
        <v>549</v>
      </c>
      <c r="D554" s="148">
        <v>-1</v>
      </c>
      <c r="E554" s="233">
        <v>3</v>
      </c>
      <c r="F554" s="85">
        <v>12</v>
      </c>
      <c r="G554" s="86"/>
      <c r="H554" s="87">
        <v>43221</v>
      </c>
      <c r="I554" s="149">
        <v>42866</v>
      </c>
      <c r="J554" s="442">
        <v>129705</v>
      </c>
      <c r="K554" s="362">
        <v>79439</v>
      </c>
      <c r="L554" s="134" t="s">
        <v>297</v>
      </c>
      <c r="M554" s="134">
        <v>100</v>
      </c>
      <c r="N554" s="134" t="s">
        <v>333</v>
      </c>
      <c r="O554" s="297">
        <v>68</v>
      </c>
      <c r="P554" s="453">
        <v>60</v>
      </c>
      <c r="Q554" s="453">
        <v>1944</v>
      </c>
      <c r="R554" s="454">
        <v>37.75</v>
      </c>
      <c r="S554" s="92">
        <v>123</v>
      </c>
      <c r="T554" s="93">
        <v>4</v>
      </c>
      <c r="U554" s="143">
        <f t="shared" ref="U554:U560" si="297">F554*AA554/1000</f>
        <v>3.0394838709677425</v>
      </c>
      <c r="V554" s="144" t="e">
        <f>IF((T554*#REF!/#REF!)&gt;#REF!,"too many rows!",T554*#REF!/#REF!)</f>
        <v>#REF!</v>
      </c>
      <c r="W554" s="82">
        <v>50</v>
      </c>
      <c r="X554" s="82">
        <v>50</v>
      </c>
      <c r="Y554" s="82">
        <v>5.2</v>
      </c>
      <c r="Z554" s="82">
        <v>1</v>
      </c>
      <c r="AA554" s="85">
        <f t="shared" ref="AA554:AA560" si="298">(37.75*100)/W554*Y554/($Z554+$Y554)*$T554</f>
        <v>253.29032258064518</v>
      </c>
      <c r="AB554" s="85">
        <f t="shared" ref="AB554:AB560" si="299">(37.75*100)/X554*Z554/($Z554+$Y554)*$T554</f>
        <v>48.70967741935484</v>
      </c>
      <c r="AC554" s="85">
        <f t="shared" ref="AC554:AC560" si="300">AA554/M554*100</f>
        <v>253.29032258064518</v>
      </c>
      <c r="AD554" s="85">
        <f t="shared" ref="AD554:AD560" si="301">AB554/O554*100</f>
        <v>71.631878557874757</v>
      </c>
      <c r="AE554" s="115">
        <f t="shared" ref="AE554:AE560" si="302">IF(G554=0,AA554*1.15,IF(OR(G554=50%,G554=100%),AA554*1.15/G554,"check MS"))</f>
        <v>291.28387096774196</v>
      </c>
      <c r="AF554" s="85">
        <f t="shared" ref="AF554:AF560" si="303">AB554*1.15</f>
        <v>56.016129032258064</v>
      </c>
      <c r="AG554" s="289" t="str">
        <f t="shared" si="282"/>
        <v>ok</v>
      </c>
      <c r="AH554" s="98">
        <v>42894</v>
      </c>
      <c r="AI554" s="224">
        <v>42908</v>
      </c>
      <c r="AJ554" s="224">
        <v>42940</v>
      </c>
      <c r="AK554" s="163"/>
      <c r="AL554" s="246">
        <v>42955</v>
      </c>
      <c r="AM554" s="458">
        <f t="shared" ref="AM554:AM557" si="304">AA554</f>
        <v>253.29032258064518</v>
      </c>
      <c r="AN554" s="282"/>
      <c r="AO554" s="163"/>
      <c r="AP554" s="224">
        <v>42975</v>
      </c>
      <c r="AQ554" s="224">
        <v>43000</v>
      </c>
      <c r="AR554" s="224">
        <v>43033</v>
      </c>
      <c r="AS554" s="497">
        <v>43067</v>
      </c>
      <c r="AT554" s="224">
        <v>43053</v>
      </c>
      <c r="AU554" s="497">
        <v>43074</v>
      </c>
      <c r="AV554" s="497">
        <v>43112</v>
      </c>
      <c r="AW554" s="145">
        <f t="shared" ref="AW554:AW556" si="305">AS554+77</f>
        <v>43144</v>
      </c>
      <c r="AX554" s="145">
        <f t="shared" si="296"/>
        <v>43151</v>
      </c>
      <c r="AY554" s="102">
        <f t="shared" si="278"/>
        <v>250</v>
      </c>
    </row>
    <row r="555" spans="1:51" ht="14.45" customHeight="1" x14ac:dyDescent="0.25">
      <c r="A555" s="148">
        <v>12</v>
      </c>
      <c r="B555" s="148" t="s">
        <v>47</v>
      </c>
      <c r="C555" s="148" t="s">
        <v>113</v>
      </c>
      <c r="D555" s="148">
        <v>-1</v>
      </c>
      <c r="E555" s="233">
        <v>2.75</v>
      </c>
      <c r="F555" s="85">
        <v>11</v>
      </c>
      <c r="G555" s="86"/>
      <c r="H555" s="87">
        <v>43221</v>
      </c>
      <c r="I555" s="149">
        <v>42866</v>
      </c>
      <c r="J555" s="442">
        <v>129706</v>
      </c>
      <c r="K555" s="362">
        <v>79439</v>
      </c>
      <c r="L555" s="134" t="s">
        <v>115</v>
      </c>
      <c r="M555" s="134">
        <v>100</v>
      </c>
      <c r="N555" s="134" t="s">
        <v>78</v>
      </c>
      <c r="O555" s="297">
        <v>100</v>
      </c>
      <c r="P555" s="453">
        <v>60</v>
      </c>
      <c r="Q555" s="453">
        <v>1944</v>
      </c>
      <c r="R555" s="454">
        <v>37.75</v>
      </c>
      <c r="S555" s="92">
        <v>123</v>
      </c>
      <c r="T555" s="93">
        <v>4</v>
      </c>
      <c r="U555" s="143">
        <f t="shared" si="297"/>
        <v>2.786193548387097</v>
      </c>
      <c r="V555" s="144" t="e">
        <f>IF((T555*#REF!/#REF!)&gt;#REF!,"too many rows!",T555*#REF!/#REF!)</f>
        <v>#REF!</v>
      </c>
      <c r="W555" s="82">
        <v>50</v>
      </c>
      <c r="X555" s="82">
        <v>50</v>
      </c>
      <c r="Y555" s="82">
        <v>5.2</v>
      </c>
      <c r="Z555" s="82">
        <v>1</v>
      </c>
      <c r="AA555" s="85">
        <f t="shared" si="298"/>
        <v>253.29032258064518</v>
      </c>
      <c r="AB555" s="85">
        <f t="shared" si="299"/>
        <v>48.70967741935484</v>
      </c>
      <c r="AC555" s="85">
        <f t="shared" si="300"/>
        <v>253.29032258064518</v>
      </c>
      <c r="AD555" s="85">
        <f t="shared" si="301"/>
        <v>48.70967741935484</v>
      </c>
      <c r="AE555" s="115">
        <f t="shared" si="302"/>
        <v>291.28387096774196</v>
      </c>
      <c r="AF555" s="85">
        <f t="shared" si="303"/>
        <v>56.016129032258064</v>
      </c>
      <c r="AG555" s="289" t="str">
        <f t="shared" si="282"/>
        <v>ok</v>
      </c>
      <c r="AH555" s="98">
        <v>42894</v>
      </c>
      <c r="AI555" s="224">
        <f t="shared" si="294"/>
        <v>42908</v>
      </c>
      <c r="AJ555" s="224">
        <v>42940</v>
      </c>
      <c r="AK555" s="163"/>
      <c r="AL555" s="246">
        <v>42955</v>
      </c>
      <c r="AM555" s="458">
        <f t="shared" si="304"/>
        <v>253.29032258064518</v>
      </c>
      <c r="AN555" s="282"/>
      <c r="AO555" s="163"/>
      <c r="AP555" s="224">
        <v>42975</v>
      </c>
      <c r="AQ555" s="224">
        <v>43003</v>
      </c>
      <c r="AR555" s="224">
        <v>43033</v>
      </c>
      <c r="AS555" s="497">
        <v>43066</v>
      </c>
      <c r="AT555" s="224">
        <v>43053</v>
      </c>
      <c r="AU555" s="497">
        <v>43067</v>
      </c>
      <c r="AV555" s="497">
        <v>43104</v>
      </c>
      <c r="AW555" s="145">
        <f t="shared" si="305"/>
        <v>43143</v>
      </c>
      <c r="AX555" s="145">
        <f t="shared" si="296"/>
        <v>43150</v>
      </c>
      <c r="AY555" s="102">
        <f t="shared" si="278"/>
        <v>249</v>
      </c>
    </row>
    <row r="556" spans="1:51" ht="14.45" customHeight="1" x14ac:dyDescent="0.25">
      <c r="A556" s="148">
        <v>12</v>
      </c>
      <c r="B556" s="148" t="s">
        <v>47</v>
      </c>
      <c r="C556" s="148" t="s">
        <v>243</v>
      </c>
      <c r="D556" s="148">
        <v>-1</v>
      </c>
      <c r="E556" s="233">
        <v>4</v>
      </c>
      <c r="F556" s="85">
        <v>16</v>
      </c>
      <c r="G556" s="86">
        <v>0.5</v>
      </c>
      <c r="H556" s="87">
        <v>43221</v>
      </c>
      <c r="I556" s="149">
        <v>42866</v>
      </c>
      <c r="J556" s="442">
        <v>132729</v>
      </c>
      <c r="K556" s="362">
        <v>79439</v>
      </c>
      <c r="L556" s="134" t="s">
        <v>244</v>
      </c>
      <c r="M556" s="134">
        <v>100</v>
      </c>
      <c r="N556" s="134" t="s">
        <v>121</v>
      </c>
      <c r="O556" s="297">
        <v>73</v>
      </c>
      <c r="P556" s="453">
        <v>60</v>
      </c>
      <c r="Q556" s="453">
        <v>1944</v>
      </c>
      <c r="R556" s="454">
        <v>37.75</v>
      </c>
      <c r="S556" s="92">
        <v>123</v>
      </c>
      <c r="T556" s="93">
        <v>4</v>
      </c>
      <c r="U556" s="143">
        <f>F556*AA556/1000</f>
        <v>4.0526451612903225</v>
      </c>
      <c r="V556" s="144" t="e">
        <f>IF((T556*#REF!/#REF!)&gt;#REF!,"too many rows!",T556*#REF!/#REF!)</f>
        <v>#REF!</v>
      </c>
      <c r="W556" s="82">
        <v>50</v>
      </c>
      <c r="X556" s="82">
        <v>50</v>
      </c>
      <c r="Y556" s="82">
        <v>5.2</v>
      </c>
      <c r="Z556" s="82">
        <v>1</v>
      </c>
      <c r="AA556" s="85">
        <f>(37.75*100)/W556*Y556/($Z556+$Y556)*$T556</f>
        <v>253.29032258064518</v>
      </c>
      <c r="AB556" s="85">
        <f>(37.75*100)/X556*Z556/($Z556+$Y556)*$T556</f>
        <v>48.70967741935484</v>
      </c>
      <c r="AC556" s="85">
        <f>AA556/M556*100</f>
        <v>253.29032258064518</v>
      </c>
      <c r="AD556" s="85">
        <f>AB556/O556*100</f>
        <v>66.72558550596554</v>
      </c>
      <c r="AE556" s="115">
        <f>IF(G556=0,AA556*1.15,IF(OR(G556=50%,G556=100%),AA556*1.15/G556,"check MS"))</f>
        <v>582.56774193548392</v>
      </c>
      <c r="AF556" s="85">
        <f>AB556*1.15</f>
        <v>56.016129032258064</v>
      </c>
      <c r="AG556" s="289" t="str">
        <f t="shared" si="282"/>
        <v>ok</v>
      </c>
      <c r="AH556" s="98">
        <v>42894</v>
      </c>
      <c r="AI556" s="224">
        <f>AH556+14</f>
        <v>42908</v>
      </c>
      <c r="AJ556" s="224">
        <v>42940</v>
      </c>
      <c r="AK556" s="163"/>
      <c r="AL556" s="246">
        <v>42955</v>
      </c>
      <c r="AM556" s="458">
        <f t="shared" si="304"/>
        <v>253.29032258064518</v>
      </c>
      <c r="AN556" s="282"/>
      <c r="AO556" s="163"/>
      <c r="AP556" s="224">
        <v>42975</v>
      </c>
      <c r="AQ556" s="224">
        <v>43000</v>
      </c>
      <c r="AR556" s="224">
        <v>43033</v>
      </c>
      <c r="AS556" s="497">
        <v>43067</v>
      </c>
      <c r="AT556" s="224">
        <v>43056</v>
      </c>
      <c r="AU556" s="497">
        <v>43070</v>
      </c>
      <c r="AV556" s="497">
        <v>43112</v>
      </c>
      <c r="AW556" s="145">
        <f t="shared" si="305"/>
        <v>43144</v>
      </c>
      <c r="AX556" s="145">
        <f t="shared" si="296"/>
        <v>43151</v>
      </c>
      <c r="AY556" s="102">
        <f t="shared" si="278"/>
        <v>250</v>
      </c>
    </row>
    <row r="557" spans="1:51" ht="14.45" customHeight="1" x14ac:dyDescent="0.25">
      <c r="A557" s="148">
        <v>12</v>
      </c>
      <c r="B557" s="148" t="s">
        <v>47</v>
      </c>
      <c r="C557" s="148" t="s">
        <v>76</v>
      </c>
      <c r="D557" s="148">
        <v>-1</v>
      </c>
      <c r="E557" s="233">
        <v>3.75</v>
      </c>
      <c r="F557" s="85">
        <v>15</v>
      </c>
      <c r="G557" s="86">
        <v>0.5</v>
      </c>
      <c r="H557" s="87">
        <v>43221</v>
      </c>
      <c r="I557" s="149">
        <v>42866</v>
      </c>
      <c r="J557" s="442">
        <v>129708</v>
      </c>
      <c r="K557" s="362">
        <v>79439</v>
      </c>
      <c r="L557" s="134" t="s">
        <v>77</v>
      </c>
      <c r="M557" s="134">
        <v>100</v>
      </c>
      <c r="N557" s="134" t="s">
        <v>78</v>
      </c>
      <c r="O557" s="297">
        <v>76</v>
      </c>
      <c r="P557" s="453">
        <v>60</v>
      </c>
      <c r="Q557" s="453">
        <v>1944</v>
      </c>
      <c r="R557" s="454">
        <v>37.75</v>
      </c>
      <c r="S557" s="92">
        <v>123</v>
      </c>
      <c r="T557" s="93">
        <v>4</v>
      </c>
      <c r="U557" s="143">
        <f t="shared" si="297"/>
        <v>3.7993548387096774</v>
      </c>
      <c r="V557" s="144" t="e">
        <f>IF((T557*#REF!/#REF!)&gt;#REF!,"too many rows!",T557*#REF!/#REF!)</f>
        <v>#REF!</v>
      </c>
      <c r="W557" s="82">
        <v>50</v>
      </c>
      <c r="X557" s="82">
        <v>50</v>
      </c>
      <c r="Y557" s="82">
        <v>5.2</v>
      </c>
      <c r="Z557" s="82">
        <v>1</v>
      </c>
      <c r="AA557" s="85">
        <f t="shared" si="298"/>
        <v>253.29032258064518</v>
      </c>
      <c r="AB557" s="85">
        <f t="shared" si="299"/>
        <v>48.70967741935484</v>
      </c>
      <c r="AC557" s="85">
        <f t="shared" si="300"/>
        <v>253.29032258064518</v>
      </c>
      <c r="AD557" s="85">
        <f t="shared" si="301"/>
        <v>64.091680814940574</v>
      </c>
      <c r="AE557" s="115">
        <f t="shared" si="302"/>
        <v>582.56774193548392</v>
      </c>
      <c r="AF557" s="85">
        <f t="shared" si="303"/>
        <v>56.016129032258064</v>
      </c>
      <c r="AG557" s="289" t="str">
        <f t="shared" si="282"/>
        <v>ok</v>
      </c>
      <c r="AH557" s="98">
        <v>42894</v>
      </c>
      <c r="AI557" s="224">
        <f t="shared" si="294"/>
        <v>42908</v>
      </c>
      <c r="AJ557" s="224">
        <v>42940</v>
      </c>
      <c r="AK557" s="163"/>
      <c r="AL557" s="246">
        <v>42955</v>
      </c>
      <c r="AM557" s="458">
        <f t="shared" si="304"/>
        <v>253.29032258064518</v>
      </c>
      <c r="AN557" s="282"/>
      <c r="AO557" s="163"/>
      <c r="AP557" s="224">
        <v>42975</v>
      </c>
      <c r="AQ557" s="224">
        <v>43003</v>
      </c>
      <c r="AR557" s="224">
        <v>43026</v>
      </c>
      <c r="AS557" s="497">
        <v>43061</v>
      </c>
      <c r="AT557" s="224">
        <v>43053</v>
      </c>
      <c r="AU557" s="497">
        <v>43070</v>
      </c>
      <c r="AV557" s="497">
        <v>43102</v>
      </c>
      <c r="AW557" s="497">
        <v>43133</v>
      </c>
      <c r="AX557" s="145">
        <f t="shared" si="296"/>
        <v>43140</v>
      </c>
      <c r="AY557" s="102">
        <f t="shared" si="278"/>
        <v>239</v>
      </c>
    </row>
    <row r="558" spans="1:51" s="396" customFormat="1" x14ac:dyDescent="0.25">
      <c r="A558" s="148">
        <v>12</v>
      </c>
      <c r="B558" s="148" t="s">
        <v>47</v>
      </c>
      <c r="C558" s="148" t="s">
        <v>932</v>
      </c>
      <c r="D558" s="148"/>
      <c r="E558" s="233">
        <v>22</v>
      </c>
      <c r="F558" s="85">
        <v>16</v>
      </c>
      <c r="G558" s="86"/>
      <c r="H558" s="87">
        <v>43191</v>
      </c>
      <c r="I558" s="149">
        <v>42866</v>
      </c>
      <c r="J558" s="442">
        <v>132518</v>
      </c>
      <c r="K558" s="362">
        <v>83586</v>
      </c>
      <c r="L558" s="134" t="s">
        <v>933</v>
      </c>
      <c r="M558" s="134">
        <v>100</v>
      </c>
      <c r="N558" s="134" t="s">
        <v>341</v>
      </c>
      <c r="O558" s="297">
        <v>100</v>
      </c>
      <c r="P558" s="453">
        <v>60</v>
      </c>
      <c r="Q558" s="453">
        <v>1944</v>
      </c>
      <c r="R558" s="454">
        <v>37.75</v>
      </c>
      <c r="S558" s="162">
        <v>123</v>
      </c>
      <c r="T558" s="93">
        <v>22</v>
      </c>
      <c r="U558" s="143">
        <f t="shared" si="297"/>
        <v>25.367999999999999</v>
      </c>
      <c r="V558" s="144" t="e">
        <f>IF((T558*#REF!/#REF!)&gt;#REF!,"too many rows!",T558*#REF!/#REF!)</f>
        <v>#REF!</v>
      </c>
      <c r="W558" s="82">
        <v>50</v>
      </c>
      <c r="X558" s="82">
        <v>50</v>
      </c>
      <c r="Y558" s="82">
        <v>21</v>
      </c>
      <c r="Z558" s="82">
        <v>1</v>
      </c>
      <c r="AA558" s="85">
        <f t="shared" si="298"/>
        <v>1585.5</v>
      </c>
      <c r="AB558" s="85">
        <f t="shared" si="299"/>
        <v>75.5</v>
      </c>
      <c r="AC558" s="85">
        <f t="shared" si="300"/>
        <v>1585.5</v>
      </c>
      <c r="AD558" s="85">
        <f t="shared" si="301"/>
        <v>75.5</v>
      </c>
      <c r="AE558" s="115">
        <f t="shared" si="302"/>
        <v>1823.3249999999998</v>
      </c>
      <c r="AF558" s="85">
        <f t="shared" si="303"/>
        <v>86.824999999999989</v>
      </c>
      <c r="AG558" s="289" t="str">
        <f t="shared" si="282"/>
        <v>ok</v>
      </c>
      <c r="AH558" s="98">
        <v>42894</v>
      </c>
      <c r="AI558" s="224">
        <f>AH558+14</f>
        <v>42908</v>
      </c>
      <c r="AJ558" s="224">
        <v>42940</v>
      </c>
      <c r="AK558" s="242"/>
      <c r="AL558" s="246">
        <v>42955</v>
      </c>
      <c r="AM558" s="458">
        <f>AA558</f>
        <v>1585.5</v>
      </c>
      <c r="AN558" s="242"/>
      <c r="AO558" s="242">
        <f>AM558-AN558</f>
        <v>1585.5</v>
      </c>
      <c r="AP558" s="224">
        <v>42975</v>
      </c>
      <c r="AQ558" s="224">
        <v>43007</v>
      </c>
      <c r="AR558" s="224">
        <v>43039</v>
      </c>
      <c r="AS558" s="497">
        <v>43066</v>
      </c>
      <c r="AT558" s="224">
        <v>43042</v>
      </c>
      <c r="AU558" s="497">
        <v>43070</v>
      </c>
      <c r="AV558" s="497">
        <v>43104</v>
      </c>
      <c r="AW558" s="497">
        <v>43124</v>
      </c>
      <c r="AX558" s="145">
        <f t="shared" si="296"/>
        <v>43131</v>
      </c>
      <c r="AY558" s="102">
        <f t="shared" si="278"/>
        <v>230</v>
      </c>
    </row>
    <row r="559" spans="1:51" ht="14.45" customHeight="1" x14ac:dyDescent="0.25">
      <c r="A559" s="148">
        <v>12</v>
      </c>
      <c r="B559" s="148" t="s">
        <v>47</v>
      </c>
      <c r="C559" s="148" t="s">
        <v>590</v>
      </c>
      <c r="D559" s="148"/>
      <c r="E559" s="233">
        <v>20</v>
      </c>
      <c r="F559" s="85">
        <v>20</v>
      </c>
      <c r="G559" s="86"/>
      <c r="H559" s="87">
        <v>43191</v>
      </c>
      <c r="I559" s="149">
        <v>42866</v>
      </c>
      <c r="J559" s="442">
        <v>132517</v>
      </c>
      <c r="K559" s="362">
        <v>83586</v>
      </c>
      <c r="L559" s="134" t="s">
        <v>592</v>
      </c>
      <c r="M559" s="134">
        <v>100</v>
      </c>
      <c r="N559" s="134" t="s">
        <v>593</v>
      </c>
      <c r="O559" s="297">
        <v>100</v>
      </c>
      <c r="P559" s="453">
        <v>60</v>
      </c>
      <c r="Q559" s="453">
        <v>1944</v>
      </c>
      <c r="R559" s="454">
        <v>37.75</v>
      </c>
      <c r="S559" s="92">
        <v>123</v>
      </c>
      <c r="T559" s="93">
        <v>16</v>
      </c>
      <c r="U559" s="143">
        <f t="shared" si="297"/>
        <v>20.263225806451615</v>
      </c>
      <c r="V559" s="144" t="e">
        <f>IF((T559*#REF!/#REF!)&gt;#REF!,"too many rows!",T559*#REF!/#REF!)</f>
        <v>#REF!</v>
      </c>
      <c r="W559" s="82">
        <v>50</v>
      </c>
      <c r="X559" s="82">
        <v>50</v>
      </c>
      <c r="Y559" s="82">
        <v>5.2</v>
      </c>
      <c r="Z559" s="82">
        <v>1</v>
      </c>
      <c r="AA559" s="85">
        <f t="shared" si="298"/>
        <v>1013.1612903225807</v>
      </c>
      <c r="AB559" s="85">
        <f t="shared" si="299"/>
        <v>194.83870967741936</v>
      </c>
      <c r="AC559" s="85">
        <f t="shared" si="300"/>
        <v>1013.1612903225807</v>
      </c>
      <c r="AD559" s="85">
        <f t="shared" si="301"/>
        <v>194.83870967741936</v>
      </c>
      <c r="AE559" s="115">
        <f t="shared" si="302"/>
        <v>1165.1354838709678</v>
      </c>
      <c r="AF559" s="85">
        <f t="shared" si="303"/>
        <v>224.06451612903226</v>
      </c>
      <c r="AG559" s="289" t="str">
        <f t="shared" si="282"/>
        <v>ok</v>
      </c>
      <c r="AH559" s="98">
        <v>42894</v>
      </c>
      <c r="AI559" s="224">
        <f t="shared" si="294"/>
        <v>42908</v>
      </c>
      <c r="AJ559" s="224">
        <v>42940</v>
      </c>
      <c r="AK559" s="163"/>
      <c r="AL559" s="246">
        <v>42955</v>
      </c>
      <c r="AM559" s="458">
        <f t="shared" ref="AM559:AM560" si="306">AA559</f>
        <v>1013.1612903225807</v>
      </c>
      <c r="AN559" s="282"/>
      <c r="AO559" s="163"/>
      <c r="AP559" s="224">
        <v>42975</v>
      </c>
      <c r="AQ559" s="224">
        <v>42997</v>
      </c>
      <c r="AR559" s="224">
        <v>43026</v>
      </c>
      <c r="AS559" s="497">
        <v>43063</v>
      </c>
      <c r="AT559" s="224">
        <v>43047</v>
      </c>
      <c r="AU559" s="497">
        <v>43099</v>
      </c>
      <c r="AV559" s="497">
        <f t="shared" ref="AV559" si="307">AR559+77</f>
        <v>43103</v>
      </c>
      <c r="AW559" s="497">
        <v>43112</v>
      </c>
      <c r="AX559" s="145">
        <f t="shared" si="296"/>
        <v>43119</v>
      </c>
      <c r="AY559" s="102">
        <f t="shared" si="278"/>
        <v>218</v>
      </c>
    </row>
    <row r="560" spans="1:51" ht="14.45" customHeight="1" x14ac:dyDescent="0.25">
      <c r="A560" s="148">
        <v>12</v>
      </c>
      <c r="B560" s="148" t="s">
        <v>47</v>
      </c>
      <c r="C560" s="148" t="s">
        <v>1058</v>
      </c>
      <c r="D560" s="148"/>
      <c r="E560" s="233">
        <v>6</v>
      </c>
      <c r="F560" s="85">
        <v>14</v>
      </c>
      <c r="G560" s="86"/>
      <c r="H560" s="87">
        <v>43191</v>
      </c>
      <c r="I560" s="149">
        <v>42866</v>
      </c>
      <c r="J560" s="442">
        <v>132520</v>
      </c>
      <c r="K560" s="362">
        <v>83586</v>
      </c>
      <c r="L560" s="134" t="s">
        <v>1059</v>
      </c>
      <c r="M560" s="134">
        <v>100</v>
      </c>
      <c r="N560" s="134" t="s">
        <v>341</v>
      </c>
      <c r="O560" s="297">
        <v>100</v>
      </c>
      <c r="P560" s="453">
        <v>60</v>
      </c>
      <c r="Q560" s="453">
        <v>1944</v>
      </c>
      <c r="R560" s="454">
        <v>37.75</v>
      </c>
      <c r="S560" s="92">
        <v>123</v>
      </c>
      <c r="T560" s="93">
        <v>6</v>
      </c>
      <c r="U560" s="143">
        <f t="shared" si="297"/>
        <v>5.2850000000000001</v>
      </c>
      <c r="V560" s="144" t="e">
        <f>IF((T560*#REF!/#REF!)&gt;#REF!,"too many rows!",T560*#REF!/#REF!)</f>
        <v>#REF!</v>
      </c>
      <c r="W560" s="82">
        <v>50</v>
      </c>
      <c r="X560" s="82">
        <v>50</v>
      </c>
      <c r="Y560" s="82">
        <v>5</v>
      </c>
      <c r="Z560" s="82">
        <v>1</v>
      </c>
      <c r="AA560" s="85">
        <f t="shared" si="298"/>
        <v>377.5</v>
      </c>
      <c r="AB560" s="85">
        <f t="shared" si="299"/>
        <v>75.5</v>
      </c>
      <c r="AC560" s="85">
        <f t="shared" si="300"/>
        <v>377.5</v>
      </c>
      <c r="AD560" s="85">
        <f t="shared" si="301"/>
        <v>75.5</v>
      </c>
      <c r="AE560" s="115">
        <f t="shared" si="302"/>
        <v>434.12499999999994</v>
      </c>
      <c r="AF560" s="85">
        <f t="shared" si="303"/>
        <v>86.824999999999989</v>
      </c>
      <c r="AG560" s="289" t="str">
        <f t="shared" si="282"/>
        <v>ok</v>
      </c>
      <c r="AH560" s="98">
        <v>42894</v>
      </c>
      <c r="AI560" s="224">
        <f t="shared" si="294"/>
        <v>42908</v>
      </c>
      <c r="AJ560" s="224">
        <v>42940</v>
      </c>
      <c r="AK560" s="163"/>
      <c r="AL560" s="246">
        <v>42955</v>
      </c>
      <c r="AM560" s="458">
        <f t="shared" si="306"/>
        <v>377.5</v>
      </c>
      <c r="AN560" s="282"/>
      <c r="AO560" s="163"/>
      <c r="AP560" s="224">
        <v>42984</v>
      </c>
      <c r="AQ560" s="224">
        <v>43007</v>
      </c>
      <c r="AR560" s="224">
        <v>43029</v>
      </c>
      <c r="AS560" s="497">
        <v>43047</v>
      </c>
      <c r="AT560" s="224">
        <v>43042</v>
      </c>
      <c r="AU560" s="497">
        <v>43077</v>
      </c>
      <c r="AV560" s="497">
        <v>43104</v>
      </c>
      <c r="AW560" s="497">
        <v>43122</v>
      </c>
      <c r="AX560" s="145">
        <f t="shared" si="296"/>
        <v>43129</v>
      </c>
      <c r="AY560" s="102">
        <f t="shared" si="278"/>
        <v>228</v>
      </c>
    </row>
    <row r="561" spans="1:51" ht="14.45" customHeight="1" x14ac:dyDescent="0.25">
      <c r="A561" s="70">
        <v>12</v>
      </c>
      <c r="B561" s="70" t="s">
        <v>55</v>
      </c>
      <c r="C561" s="70" t="s">
        <v>108</v>
      </c>
      <c r="D561" s="70"/>
      <c r="E561" s="234">
        <v>34.6</v>
      </c>
      <c r="F561" s="50">
        <v>11</v>
      </c>
      <c r="G561" s="51"/>
      <c r="H561" s="52">
        <v>43040</v>
      </c>
      <c r="I561" s="156">
        <v>42747</v>
      </c>
      <c r="J561" s="451">
        <v>130815</v>
      </c>
      <c r="K561" s="362">
        <v>81365</v>
      </c>
      <c r="L561" s="140" t="s">
        <v>109</v>
      </c>
      <c r="M561" s="140">
        <v>71</v>
      </c>
      <c r="N561" s="140" t="s">
        <v>107</v>
      </c>
      <c r="O561" s="140">
        <v>26</v>
      </c>
      <c r="P561" s="419">
        <v>60</v>
      </c>
      <c r="Q561" s="419">
        <v>1944</v>
      </c>
      <c r="R561" s="420">
        <v>37.75</v>
      </c>
      <c r="S561" s="159">
        <v>124</v>
      </c>
      <c r="T561" s="107">
        <v>50</v>
      </c>
      <c r="U561" s="60">
        <f t="shared" ref="U561:U567" si="308">F561*AA561/1000</f>
        <v>34.82741935483871</v>
      </c>
      <c r="V561" s="61" t="e">
        <f>IF((T561*#REF!/#REF!)&gt;#REF!,"too many rows!",T561*#REF!/#REF!)</f>
        <v>#REF!</v>
      </c>
      <c r="W561" s="47">
        <v>50</v>
      </c>
      <c r="X561" s="47">
        <v>50</v>
      </c>
      <c r="Y561" s="47">
        <v>5.2</v>
      </c>
      <c r="Z561" s="47">
        <v>1</v>
      </c>
      <c r="AA561" s="50">
        <f t="shared" ref="AA561:AB567" si="309">(37.75*100)/W561*Y561/($Z561+$Y561)*$T561</f>
        <v>3166.1290322580649</v>
      </c>
      <c r="AB561" s="50">
        <f t="shared" si="309"/>
        <v>608.87096774193549</v>
      </c>
      <c r="AC561" s="50">
        <f t="shared" ref="AC561:AC567" si="310">AA561/M561*100</f>
        <v>4459.3366651522038</v>
      </c>
      <c r="AD561" s="50">
        <f t="shared" ref="AD561:AD567" si="311">AB561/O561*100</f>
        <v>2341.8114143920598</v>
      </c>
      <c r="AE561" s="79">
        <f t="shared" ref="AE561:AE567" si="312">IF(G561=0,AA561*1.15,IF(OR(G561=50%,G561=100%),AA561*1.15/G561,"check MS"))</f>
        <v>3641.0483870967741</v>
      </c>
      <c r="AF561" s="50">
        <f t="shared" ref="AF561:AF567" si="313">AB561*1.15</f>
        <v>700.20161290322574</v>
      </c>
      <c r="AG561" s="80" t="str">
        <f t="shared" si="282"/>
        <v>ok</v>
      </c>
      <c r="AH561" s="259">
        <v>42800</v>
      </c>
      <c r="AI561" s="245">
        <v>42818</v>
      </c>
      <c r="AJ561" s="231">
        <v>42843</v>
      </c>
      <c r="AK561" s="243"/>
      <c r="AL561" s="231">
        <v>42852</v>
      </c>
      <c r="AM561" s="243">
        <f>AA561</f>
        <v>3166.1290322580649</v>
      </c>
      <c r="AN561" s="243"/>
      <c r="AO561" s="243">
        <f t="shared" ref="AO561:AO567" si="314">AM561-AN561</f>
        <v>3166.1290322580649</v>
      </c>
      <c r="AP561" s="455">
        <v>42860</v>
      </c>
      <c r="AQ561" s="455"/>
      <c r="AR561" s="455"/>
      <c r="AS561" s="455">
        <v>42962</v>
      </c>
      <c r="AT561" s="455">
        <v>42920</v>
      </c>
      <c r="AU561" s="424"/>
      <c r="AV561" s="424"/>
      <c r="AW561" s="455">
        <v>43022</v>
      </c>
      <c r="AX561" s="424">
        <f t="shared" si="296"/>
        <v>43029</v>
      </c>
      <c r="AY561" s="68">
        <f t="shared" si="278"/>
        <v>222</v>
      </c>
    </row>
    <row r="562" spans="1:51" ht="14.45" customHeight="1" x14ac:dyDescent="0.25">
      <c r="A562" s="70">
        <v>12</v>
      </c>
      <c r="B562" s="70" t="s">
        <v>55</v>
      </c>
      <c r="C562" s="70" t="s">
        <v>980</v>
      </c>
      <c r="D562" s="70"/>
      <c r="E562" s="234">
        <v>2.2000000000000002</v>
      </c>
      <c r="F562" s="50">
        <v>12</v>
      </c>
      <c r="G562" s="51"/>
      <c r="H562" s="52">
        <v>43040</v>
      </c>
      <c r="I562" s="156">
        <v>42765</v>
      </c>
      <c r="J562" s="451">
        <v>130813</v>
      </c>
      <c r="K562" s="362" t="s">
        <v>994</v>
      </c>
      <c r="L562" s="140" t="s">
        <v>982</v>
      </c>
      <c r="M562" s="140">
        <v>100</v>
      </c>
      <c r="N562" s="140" t="s">
        <v>599</v>
      </c>
      <c r="O562" s="140">
        <v>64</v>
      </c>
      <c r="P562" s="419">
        <v>60</v>
      </c>
      <c r="Q562" s="419">
        <v>1944</v>
      </c>
      <c r="R562" s="420">
        <v>37.75</v>
      </c>
      <c r="S562" s="159">
        <v>124</v>
      </c>
      <c r="T562" s="107">
        <v>3</v>
      </c>
      <c r="U562" s="60">
        <f t="shared" si="308"/>
        <v>2.2796129032258068</v>
      </c>
      <c r="V562" s="61" t="e">
        <f>IF((T562*#REF!/#REF!)&gt;#REF!,"too many rows!",T562*#REF!/#REF!)</f>
        <v>#REF!</v>
      </c>
      <c r="W562" s="47">
        <v>50</v>
      </c>
      <c r="X562" s="47">
        <v>50</v>
      </c>
      <c r="Y562" s="47">
        <v>5.2</v>
      </c>
      <c r="Z562" s="47">
        <v>1</v>
      </c>
      <c r="AA562" s="50">
        <f t="shared" si="309"/>
        <v>189.9677419354839</v>
      </c>
      <c r="AB562" s="50">
        <f t="shared" si="309"/>
        <v>36.532258064516128</v>
      </c>
      <c r="AC562" s="50">
        <f t="shared" si="310"/>
        <v>189.9677419354839</v>
      </c>
      <c r="AD562" s="50">
        <f t="shared" si="311"/>
        <v>57.081653225806448</v>
      </c>
      <c r="AE562" s="79">
        <f t="shared" si="312"/>
        <v>218.46290322580646</v>
      </c>
      <c r="AF562" s="50">
        <f t="shared" si="313"/>
        <v>42.012096774193544</v>
      </c>
      <c r="AG562" s="80" t="str">
        <f t="shared" si="282"/>
        <v>ok</v>
      </c>
      <c r="AH562" s="259">
        <v>42800</v>
      </c>
      <c r="AI562" s="245">
        <v>42818</v>
      </c>
      <c r="AJ562" s="231">
        <v>42843</v>
      </c>
      <c r="AK562" s="243"/>
      <c r="AL562" s="231">
        <v>42852</v>
      </c>
      <c r="AM562" s="243">
        <f>AA562</f>
        <v>189.9677419354839</v>
      </c>
      <c r="AN562" s="243"/>
      <c r="AO562" s="243">
        <f t="shared" si="314"/>
        <v>189.9677419354839</v>
      </c>
      <c r="AP562" s="455">
        <v>42872</v>
      </c>
      <c r="AQ562" s="455"/>
      <c r="AR562" s="455"/>
      <c r="AS562" s="455">
        <v>42961</v>
      </c>
      <c r="AT562" s="455">
        <v>42924</v>
      </c>
      <c r="AU562" s="455"/>
      <c r="AV562" s="455"/>
      <c r="AW562" s="455">
        <v>43029</v>
      </c>
      <c r="AX562" s="424">
        <f t="shared" si="296"/>
        <v>43036</v>
      </c>
      <c r="AY562" s="68">
        <f t="shared" si="278"/>
        <v>229</v>
      </c>
    </row>
    <row r="563" spans="1:51" ht="14.45" customHeight="1" x14ac:dyDescent="0.25">
      <c r="A563" s="70">
        <v>12</v>
      </c>
      <c r="B563" s="70" t="s">
        <v>55</v>
      </c>
      <c r="C563" s="70" t="s">
        <v>981</v>
      </c>
      <c r="D563" s="70"/>
      <c r="E563" s="234">
        <v>3.5</v>
      </c>
      <c r="F563" s="50">
        <v>9</v>
      </c>
      <c r="G563" s="51"/>
      <c r="H563" s="52">
        <v>43040</v>
      </c>
      <c r="I563" s="156">
        <v>42765</v>
      </c>
      <c r="J563" s="451">
        <v>130814</v>
      </c>
      <c r="K563" s="362" t="s">
        <v>994</v>
      </c>
      <c r="L563" s="140" t="s">
        <v>983</v>
      </c>
      <c r="M563" s="140">
        <v>100</v>
      </c>
      <c r="N563" s="140" t="s">
        <v>374</v>
      </c>
      <c r="O563" s="140">
        <v>90</v>
      </c>
      <c r="P563" s="419">
        <v>60</v>
      </c>
      <c r="Q563" s="419">
        <v>1944</v>
      </c>
      <c r="R563" s="420">
        <v>37.75</v>
      </c>
      <c r="S563" s="159">
        <v>124</v>
      </c>
      <c r="T563" s="107">
        <v>6</v>
      </c>
      <c r="U563" s="60">
        <f t="shared" si="308"/>
        <v>3.4194193548387104</v>
      </c>
      <c r="V563" s="61" t="e">
        <f>IF((T563*#REF!/#REF!)&gt;#REF!,"too many rows!",T563*#REF!/#REF!)</f>
        <v>#REF!</v>
      </c>
      <c r="W563" s="47">
        <v>50</v>
      </c>
      <c r="X563" s="47">
        <v>50</v>
      </c>
      <c r="Y563" s="47">
        <v>5.2</v>
      </c>
      <c r="Z563" s="47">
        <v>1</v>
      </c>
      <c r="AA563" s="50">
        <f t="shared" si="309"/>
        <v>379.9354838709678</v>
      </c>
      <c r="AB563" s="50">
        <f t="shared" si="309"/>
        <v>73.064516129032256</v>
      </c>
      <c r="AC563" s="50">
        <f t="shared" si="310"/>
        <v>379.9354838709678</v>
      </c>
      <c r="AD563" s="50">
        <f t="shared" si="311"/>
        <v>81.182795698924721</v>
      </c>
      <c r="AE563" s="79">
        <f t="shared" si="312"/>
        <v>436.92580645161291</v>
      </c>
      <c r="AF563" s="50">
        <f t="shared" si="313"/>
        <v>84.024193548387089</v>
      </c>
      <c r="AG563" s="80" t="str">
        <f t="shared" si="282"/>
        <v>ok</v>
      </c>
      <c r="AH563" s="259">
        <v>42800</v>
      </c>
      <c r="AI563" s="245">
        <v>42818</v>
      </c>
      <c r="AJ563" s="231">
        <v>42843</v>
      </c>
      <c r="AK563" s="243"/>
      <c r="AL563" s="231">
        <v>42852</v>
      </c>
      <c r="AM563" s="243">
        <f>AA563</f>
        <v>379.9354838709678</v>
      </c>
      <c r="AN563" s="243"/>
      <c r="AO563" s="243">
        <f t="shared" si="314"/>
        <v>379.9354838709678</v>
      </c>
      <c r="AP563" s="455">
        <v>42870</v>
      </c>
      <c r="AQ563" s="455"/>
      <c r="AR563" s="455"/>
      <c r="AS563" s="455">
        <v>42961</v>
      </c>
      <c r="AT563" s="455">
        <v>42921</v>
      </c>
      <c r="AU563" s="455"/>
      <c r="AV563" s="455"/>
      <c r="AW563" s="455">
        <v>43026</v>
      </c>
      <c r="AX563" s="424">
        <f t="shared" si="296"/>
        <v>43033</v>
      </c>
      <c r="AY563" s="68">
        <f t="shared" si="278"/>
        <v>226</v>
      </c>
    </row>
    <row r="564" spans="1:51" ht="14.45" customHeight="1" x14ac:dyDescent="0.25">
      <c r="A564" s="70">
        <v>12</v>
      </c>
      <c r="B564" s="70" t="s">
        <v>55</v>
      </c>
      <c r="C564" s="70" t="s">
        <v>329</v>
      </c>
      <c r="D564" s="70"/>
      <c r="E564" s="234"/>
      <c r="F564" s="50"/>
      <c r="G564" s="51"/>
      <c r="H564" s="52">
        <v>43040</v>
      </c>
      <c r="I564" s="156">
        <v>42747</v>
      </c>
      <c r="J564" s="451"/>
      <c r="K564" s="356"/>
      <c r="L564" s="140"/>
      <c r="M564" s="140"/>
      <c r="N564" s="140"/>
      <c r="O564" s="140"/>
      <c r="P564" s="419">
        <v>60</v>
      </c>
      <c r="Q564" s="419">
        <v>1944</v>
      </c>
      <c r="R564" s="420">
        <v>37.75</v>
      </c>
      <c r="S564" s="159">
        <v>124</v>
      </c>
      <c r="T564" s="107">
        <v>1</v>
      </c>
      <c r="U564" s="60">
        <f t="shared" si="308"/>
        <v>0</v>
      </c>
      <c r="V564" s="61" t="e">
        <f>IF((T564*#REF!/#REF!)&gt;#REF!,"too many rows!",T564*#REF!/#REF!)</f>
        <v>#REF!</v>
      </c>
      <c r="W564" s="47">
        <v>50</v>
      </c>
      <c r="X564" s="47">
        <v>50</v>
      </c>
      <c r="Y564" s="47">
        <v>5.2</v>
      </c>
      <c r="Z564" s="47">
        <v>1</v>
      </c>
      <c r="AA564" s="50">
        <f t="shared" si="309"/>
        <v>63.322580645161295</v>
      </c>
      <c r="AB564" s="50">
        <f t="shared" si="309"/>
        <v>12.17741935483871</v>
      </c>
      <c r="AC564" s="50" t="e">
        <f t="shared" si="310"/>
        <v>#DIV/0!</v>
      </c>
      <c r="AD564" s="50" t="e">
        <f t="shared" si="311"/>
        <v>#DIV/0!</v>
      </c>
      <c r="AE564" s="79">
        <f t="shared" si="312"/>
        <v>72.82096774193549</v>
      </c>
      <c r="AF564" s="50">
        <f t="shared" si="313"/>
        <v>14.004032258064516</v>
      </c>
      <c r="AG564" s="80" t="str">
        <f t="shared" si="282"/>
        <v>Check!</v>
      </c>
      <c r="AH564" s="259">
        <v>42800</v>
      </c>
      <c r="AI564" s="245">
        <v>42818</v>
      </c>
      <c r="AJ564" s="67">
        <f>AH564+35</f>
        <v>42835</v>
      </c>
      <c r="AK564" s="243"/>
      <c r="AL564" s="455">
        <v>42865</v>
      </c>
      <c r="AM564" s="243">
        <f>AA564</f>
        <v>63.322580645161295</v>
      </c>
      <c r="AN564" s="243"/>
      <c r="AO564" s="243">
        <f t="shared" si="314"/>
        <v>63.322580645161295</v>
      </c>
      <c r="AP564" s="455">
        <v>42891</v>
      </c>
      <c r="AQ564" s="455"/>
      <c r="AR564" s="455"/>
      <c r="AS564" s="455">
        <v>42961</v>
      </c>
      <c r="AT564" s="455">
        <v>42952</v>
      </c>
      <c r="AU564" s="424"/>
      <c r="AV564" s="424"/>
      <c r="AW564" s="455">
        <f>AS564+75</f>
        <v>43036</v>
      </c>
      <c r="AX564" s="424">
        <f t="shared" si="296"/>
        <v>43043</v>
      </c>
      <c r="AY564" s="68">
        <f t="shared" si="278"/>
        <v>236</v>
      </c>
    </row>
    <row r="565" spans="1:51" ht="14.45" customHeight="1" x14ac:dyDescent="0.25">
      <c r="A565" s="148">
        <v>12</v>
      </c>
      <c r="B565" s="148" t="s">
        <v>47</v>
      </c>
      <c r="C565" s="148" t="s">
        <v>691</v>
      </c>
      <c r="D565" s="148"/>
      <c r="E565" s="233">
        <v>14</v>
      </c>
      <c r="F565" s="85">
        <v>15</v>
      </c>
      <c r="G565" s="86"/>
      <c r="H565" s="87">
        <v>43070</v>
      </c>
      <c r="I565" s="149">
        <v>42683</v>
      </c>
      <c r="J565" s="442">
        <v>129673</v>
      </c>
      <c r="K565" s="362">
        <v>79275</v>
      </c>
      <c r="L565" s="134" t="s">
        <v>362</v>
      </c>
      <c r="M565" s="134">
        <v>100</v>
      </c>
      <c r="N565" s="134" t="s">
        <v>692</v>
      </c>
      <c r="O565" s="297">
        <v>200</v>
      </c>
      <c r="P565" s="453">
        <v>60</v>
      </c>
      <c r="Q565" s="453">
        <v>1944</v>
      </c>
      <c r="R565" s="454">
        <v>37.75</v>
      </c>
      <c r="S565" s="92">
        <v>125</v>
      </c>
      <c r="T565" s="93">
        <v>14</v>
      </c>
      <c r="U565" s="143">
        <f t="shared" si="308"/>
        <v>13.297741935483874</v>
      </c>
      <c r="V565" s="144" t="e">
        <f>IF((T565*#REF!/#REF!)&gt;#REF!,"too many rows!",T565*#REF!/#REF!)</f>
        <v>#REF!</v>
      </c>
      <c r="W565" s="82">
        <v>50</v>
      </c>
      <c r="X565" s="82">
        <v>50</v>
      </c>
      <c r="Y565" s="82">
        <v>5.2</v>
      </c>
      <c r="Z565" s="82">
        <v>1</v>
      </c>
      <c r="AA565" s="85">
        <f t="shared" si="309"/>
        <v>886.51612903225816</v>
      </c>
      <c r="AB565" s="85">
        <f t="shared" si="309"/>
        <v>170.48387096774195</v>
      </c>
      <c r="AC565" s="85">
        <f t="shared" si="310"/>
        <v>886.51612903225828</v>
      </c>
      <c r="AD565" s="85">
        <f t="shared" si="311"/>
        <v>85.241935483870975</v>
      </c>
      <c r="AE565" s="115">
        <f t="shared" si="312"/>
        <v>1019.4935483870968</v>
      </c>
      <c r="AF565" s="85">
        <f t="shared" si="313"/>
        <v>196.05645161290323</v>
      </c>
      <c r="AG565" s="289" t="str">
        <f t="shared" si="282"/>
        <v>Check!</v>
      </c>
      <c r="AH565" s="310">
        <v>42818</v>
      </c>
      <c r="AI565" s="224">
        <v>42838</v>
      </c>
      <c r="AJ565" s="224">
        <v>42873</v>
      </c>
      <c r="AK565" s="242"/>
      <c r="AL565" s="224">
        <v>42879</v>
      </c>
      <c r="AM565" s="163">
        <f t="shared" ref="AM565:AM577" si="315">AA565</f>
        <v>886.51612903225816</v>
      </c>
      <c r="AN565" s="282"/>
      <c r="AO565" s="163">
        <f t="shared" si="314"/>
        <v>886.51612903225816</v>
      </c>
      <c r="AP565" s="224">
        <v>42919</v>
      </c>
      <c r="AQ565" s="224"/>
      <c r="AR565" s="224"/>
      <c r="AS565" s="497">
        <v>43024</v>
      </c>
      <c r="AT565" s="224">
        <v>42990</v>
      </c>
      <c r="AU565" s="446"/>
      <c r="AV565" s="446"/>
      <c r="AW565" s="497">
        <v>43087</v>
      </c>
      <c r="AX565" s="446">
        <f>AW565+7</f>
        <v>43094</v>
      </c>
      <c r="AY565" s="435">
        <f t="shared" si="278"/>
        <v>269</v>
      </c>
    </row>
    <row r="566" spans="1:51" ht="14.45" customHeight="1" x14ac:dyDescent="0.25">
      <c r="A566" s="148">
        <v>12</v>
      </c>
      <c r="B566" s="148" t="s">
        <v>47</v>
      </c>
      <c r="C566" s="148" t="s">
        <v>435</v>
      </c>
      <c r="D566" s="148">
        <v>-1</v>
      </c>
      <c r="E566" s="233">
        <v>13</v>
      </c>
      <c r="F566" s="85">
        <v>7</v>
      </c>
      <c r="G566" s="86"/>
      <c r="H566" s="87">
        <v>43070</v>
      </c>
      <c r="I566" s="149">
        <v>42683</v>
      </c>
      <c r="J566" s="442">
        <v>129675</v>
      </c>
      <c r="K566" s="362">
        <v>80597</v>
      </c>
      <c r="L566" s="134" t="s">
        <v>436</v>
      </c>
      <c r="M566" s="134">
        <v>100</v>
      </c>
      <c r="N566" s="134" t="s">
        <v>437</v>
      </c>
      <c r="O566" s="297">
        <v>100</v>
      </c>
      <c r="P566" s="453">
        <v>60</v>
      </c>
      <c r="Q566" s="453">
        <v>1944</v>
      </c>
      <c r="R566" s="454">
        <v>37.75</v>
      </c>
      <c r="S566" s="92">
        <v>125</v>
      </c>
      <c r="T566" s="93">
        <v>30</v>
      </c>
      <c r="U566" s="143">
        <f t="shared" si="308"/>
        <v>13.297741935483872</v>
      </c>
      <c r="V566" s="144" t="e">
        <f>IF((T566*#REF!/#REF!)&gt;#REF!,"too many rows!",T566*#REF!/#REF!)</f>
        <v>#REF!</v>
      </c>
      <c r="W566" s="82">
        <v>50</v>
      </c>
      <c r="X566" s="82">
        <v>50</v>
      </c>
      <c r="Y566" s="82">
        <v>5.2</v>
      </c>
      <c r="Z566" s="82">
        <v>1</v>
      </c>
      <c r="AA566" s="85">
        <f t="shared" si="309"/>
        <v>1899.6774193548388</v>
      </c>
      <c r="AB566" s="85">
        <f t="shared" si="309"/>
        <v>365.32258064516128</v>
      </c>
      <c r="AC566" s="85">
        <f t="shared" si="310"/>
        <v>1899.6774193548385</v>
      </c>
      <c r="AD566" s="85">
        <f t="shared" si="311"/>
        <v>365.32258064516128</v>
      </c>
      <c r="AE566" s="115">
        <f t="shared" si="312"/>
        <v>2184.6290322580644</v>
      </c>
      <c r="AF566" s="85">
        <f t="shared" si="313"/>
        <v>420.12096774193543</v>
      </c>
      <c r="AG566" s="289" t="str">
        <f t="shared" si="282"/>
        <v>Check!</v>
      </c>
      <c r="AH566" s="310">
        <v>42818</v>
      </c>
      <c r="AI566" s="224">
        <v>42838</v>
      </c>
      <c r="AJ566" s="224">
        <v>42873</v>
      </c>
      <c r="AK566" s="242"/>
      <c r="AL566" s="224">
        <v>42879</v>
      </c>
      <c r="AM566" s="163">
        <f t="shared" si="315"/>
        <v>1899.6774193548388</v>
      </c>
      <c r="AN566" s="282"/>
      <c r="AO566" s="163">
        <f t="shared" si="314"/>
        <v>1899.6774193548388</v>
      </c>
      <c r="AP566" s="224">
        <v>42931</v>
      </c>
      <c r="AQ566" s="224"/>
      <c r="AR566" s="224"/>
      <c r="AS566" s="497">
        <v>43025</v>
      </c>
      <c r="AT566" s="224">
        <v>43000</v>
      </c>
      <c r="AU566" s="446"/>
      <c r="AV566" s="446"/>
      <c r="AW566" s="497">
        <v>43098</v>
      </c>
      <c r="AX566" s="446">
        <f>AW566+7</f>
        <v>43105</v>
      </c>
      <c r="AY566" s="435">
        <f t="shared" si="278"/>
        <v>280</v>
      </c>
    </row>
    <row r="567" spans="1:51" ht="14.45" customHeight="1" x14ac:dyDescent="0.25">
      <c r="A567" s="148">
        <v>12</v>
      </c>
      <c r="B567" s="148" t="s">
        <v>47</v>
      </c>
      <c r="C567" s="148" t="s">
        <v>696</v>
      </c>
      <c r="D567" s="148"/>
      <c r="E567" s="233">
        <v>10</v>
      </c>
      <c r="F567" s="85">
        <v>10</v>
      </c>
      <c r="G567" s="86"/>
      <c r="H567" s="87">
        <v>43070</v>
      </c>
      <c r="I567" s="149">
        <v>42683</v>
      </c>
      <c r="J567" s="442">
        <v>129709</v>
      </c>
      <c r="K567" s="362">
        <v>79784</v>
      </c>
      <c r="L567" s="134" t="s">
        <v>698</v>
      </c>
      <c r="M567" s="134">
        <v>54</v>
      </c>
      <c r="N567" s="134" t="s">
        <v>700</v>
      </c>
      <c r="O567" s="297">
        <v>93</v>
      </c>
      <c r="P567" s="453">
        <v>60</v>
      </c>
      <c r="Q567" s="453">
        <v>1944</v>
      </c>
      <c r="R567" s="454">
        <v>37.75</v>
      </c>
      <c r="S567" s="92">
        <v>125</v>
      </c>
      <c r="T567" s="93">
        <v>16</v>
      </c>
      <c r="U567" s="143">
        <f t="shared" si="308"/>
        <v>10.131612903225808</v>
      </c>
      <c r="V567" s="144" t="e">
        <f>IF((T567*#REF!/#REF!)&gt;#REF!,"too many rows!",T567*#REF!/#REF!)</f>
        <v>#REF!</v>
      </c>
      <c r="W567" s="82">
        <v>50</v>
      </c>
      <c r="X567" s="82">
        <v>50</v>
      </c>
      <c r="Y567" s="82">
        <v>5.2</v>
      </c>
      <c r="Z567" s="82">
        <v>1</v>
      </c>
      <c r="AA567" s="85">
        <f t="shared" si="309"/>
        <v>1013.1612903225807</v>
      </c>
      <c r="AB567" s="85">
        <f t="shared" si="309"/>
        <v>194.83870967741936</v>
      </c>
      <c r="AC567" s="85">
        <f t="shared" si="310"/>
        <v>1876.2246117084828</v>
      </c>
      <c r="AD567" s="85">
        <f t="shared" si="311"/>
        <v>209.50398890045093</v>
      </c>
      <c r="AE567" s="115">
        <f t="shared" si="312"/>
        <v>1165.1354838709678</v>
      </c>
      <c r="AF567" s="85">
        <f t="shared" si="313"/>
        <v>224.06451612903226</v>
      </c>
      <c r="AG567" s="289" t="str">
        <f t="shared" si="282"/>
        <v>Check!</v>
      </c>
      <c r="AH567" s="310">
        <v>42818</v>
      </c>
      <c r="AI567" s="224">
        <v>42838</v>
      </c>
      <c r="AJ567" s="224">
        <v>42873</v>
      </c>
      <c r="AK567" s="242"/>
      <c r="AL567" s="224">
        <v>42879</v>
      </c>
      <c r="AM567" s="163">
        <f t="shared" si="315"/>
        <v>1013.1612903225807</v>
      </c>
      <c r="AN567" s="282"/>
      <c r="AO567" s="163">
        <f t="shared" si="314"/>
        <v>1013.1612903225807</v>
      </c>
      <c r="AP567" s="224">
        <v>42919</v>
      </c>
      <c r="AQ567" s="224"/>
      <c r="AR567" s="224"/>
      <c r="AS567" s="497">
        <v>43026</v>
      </c>
      <c r="AT567" s="224">
        <v>42990</v>
      </c>
      <c r="AU567" s="446"/>
      <c r="AV567" s="446"/>
      <c r="AW567" s="497">
        <v>43098</v>
      </c>
      <c r="AX567" s="446">
        <f>AW567+7</f>
        <v>43105</v>
      </c>
      <c r="AY567" s="435">
        <f t="shared" si="278"/>
        <v>280</v>
      </c>
    </row>
    <row r="568" spans="1:51" x14ac:dyDescent="0.25">
      <c r="A568" s="70">
        <v>12</v>
      </c>
      <c r="B568" s="70" t="s">
        <v>55</v>
      </c>
      <c r="C568" s="70" t="s">
        <v>881</v>
      </c>
      <c r="D568" s="70"/>
      <c r="E568" s="234">
        <v>0.5</v>
      </c>
      <c r="F568" s="50">
        <v>8</v>
      </c>
      <c r="G568" s="51"/>
      <c r="H568" s="52">
        <v>42832</v>
      </c>
      <c r="I568" s="156">
        <v>42517</v>
      </c>
      <c r="J568" s="451">
        <v>128543</v>
      </c>
      <c r="K568" s="356">
        <v>76698</v>
      </c>
      <c r="L568" s="140" t="s">
        <v>885</v>
      </c>
      <c r="M568" s="140">
        <v>100</v>
      </c>
      <c r="N568" s="140" t="s">
        <v>889</v>
      </c>
      <c r="O568" s="299">
        <v>100</v>
      </c>
      <c r="P568" s="419">
        <v>40</v>
      </c>
      <c r="Q568" s="419">
        <v>1296</v>
      </c>
      <c r="R568" s="420">
        <v>37.75</v>
      </c>
      <c r="S568" s="159">
        <v>126</v>
      </c>
      <c r="T568" s="107">
        <v>1</v>
      </c>
      <c r="U568" s="60">
        <f t="shared" ref="U568:U577" si="316">F568*AA568/1000</f>
        <v>0.48319999999999996</v>
      </c>
      <c r="V568" s="61" t="e">
        <f>IF((T568*#REF!/#REF!)&gt;#REF!,"too many rows!",T568*#REF!/#REF!)</f>
        <v>#REF!</v>
      </c>
      <c r="W568" s="47">
        <v>50</v>
      </c>
      <c r="X568" s="47">
        <v>50</v>
      </c>
      <c r="Y568" s="47">
        <v>4</v>
      </c>
      <c r="Z568" s="47">
        <v>1</v>
      </c>
      <c r="AA568" s="50">
        <f t="shared" ref="AA568:AA577" si="317">(37.75*100)/W568*Y568/($Z568+$Y568)*$T568</f>
        <v>60.4</v>
      </c>
      <c r="AB568" s="50">
        <f t="shared" ref="AB568:AB577" si="318">(37.75*100)/X568*Z568/($Z568+$Y568)*$T568</f>
        <v>15.1</v>
      </c>
      <c r="AC568" s="50">
        <f t="shared" ref="AC568:AC578" si="319">AA568/M568*100</f>
        <v>60.4</v>
      </c>
      <c r="AD568" s="50">
        <f t="shared" ref="AD568:AD578" si="320">AB568/O568*100</f>
        <v>15.1</v>
      </c>
      <c r="AE568" s="79">
        <f t="shared" ref="AE568:AE577" si="321">IF(G568=0,AA568*1.15,IF(OR(G568=50%,G568=100%),AA568*1.15/G568,"check MS"))</f>
        <v>69.459999999999994</v>
      </c>
      <c r="AF568" s="50">
        <f t="shared" ref="AF568:AF577" si="322">AB568*1.15</f>
        <v>17.364999999999998</v>
      </c>
      <c r="AG568" s="80" t="str">
        <f t="shared" si="282"/>
        <v>Check!</v>
      </c>
      <c r="AH568" s="121">
        <v>42625</v>
      </c>
      <c r="AI568" s="231">
        <v>42640</v>
      </c>
      <c r="AJ568" s="245">
        <v>42663</v>
      </c>
      <c r="AK568" s="129"/>
      <c r="AL568" s="231">
        <v>42674</v>
      </c>
      <c r="AM568" s="129">
        <f t="shared" si="315"/>
        <v>60.4</v>
      </c>
      <c r="AN568" s="281"/>
      <c r="AO568" s="129">
        <f t="shared" ref="AO568:AO579" si="323">AM568-AN568</f>
        <v>60.4</v>
      </c>
      <c r="AP568" s="231">
        <v>42695</v>
      </c>
      <c r="AQ568" s="455"/>
      <c r="AR568" s="455"/>
      <c r="AS568" s="231">
        <v>42772</v>
      </c>
      <c r="AT568" s="455">
        <v>42781</v>
      </c>
      <c r="AU568" s="424"/>
      <c r="AV568" s="424"/>
      <c r="AW568" s="455">
        <v>42843</v>
      </c>
      <c r="AX568" s="424">
        <f t="shared" ref="AX568:AX577" si="324">AW568+7</f>
        <v>42850</v>
      </c>
      <c r="AY568" s="68">
        <f t="shared" si="278"/>
        <v>218</v>
      </c>
    </row>
    <row r="569" spans="1:51" x14ac:dyDescent="0.25">
      <c r="A569" s="70">
        <v>12</v>
      </c>
      <c r="B569" s="70" t="s">
        <v>55</v>
      </c>
      <c r="C569" s="70" t="s">
        <v>882</v>
      </c>
      <c r="D569" s="70"/>
      <c r="E569" s="234">
        <v>0.6</v>
      </c>
      <c r="F569" s="50">
        <v>10</v>
      </c>
      <c r="G569" s="51"/>
      <c r="H569" s="52">
        <v>42832</v>
      </c>
      <c r="I569" s="156">
        <v>42517</v>
      </c>
      <c r="J569" s="451">
        <v>128591</v>
      </c>
      <c r="K569" s="356">
        <v>76698</v>
      </c>
      <c r="L569" s="347" t="s">
        <v>920</v>
      </c>
      <c r="M569" s="140">
        <v>96</v>
      </c>
      <c r="N569" s="140" t="s">
        <v>890</v>
      </c>
      <c r="O569" s="299">
        <v>100</v>
      </c>
      <c r="P569" s="419">
        <v>40</v>
      </c>
      <c r="Q569" s="419">
        <v>1296</v>
      </c>
      <c r="R569" s="420">
        <v>37.75</v>
      </c>
      <c r="S569" s="159">
        <v>126</v>
      </c>
      <c r="T569" s="107">
        <v>1</v>
      </c>
      <c r="U569" s="60">
        <f t="shared" si="316"/>
        <v>0.60399999999999998</v>
      </c>
      <c r="V569" s="61" t="e">
        <f>IF((T569*#REF!/#REF!)&gt;#REF!,"too many rows!",T569*#REF!/#REF!)</f>
        <v>#REF!</v>
      </c>
      <c r="W569" s="47">
        <v>50</v>
      </c>
      <c r="X569" s="47">
        <v>50</v>
      </c>
      <c r="Y569" s="47">
        <v>4</v>
      </c>
      <c r="Z569" s="47">
        <v>1</v>
      </c>
      <c r="AA569" s="50">
        <f t="shared" si="317"/>
        <v>60.4</v>
      </c>
      <c r="AB569" s="50">
        <f t="shared" si="318"/>
        <v>15.1</v>
      </c>
      <c r="AC569" s="50">
        <f t="shared" si="319"/>
        <v>62.916666666666664</v>
      </c>
      <c r="AD569" s="50">
        <f t="shared" si="320"/>
        <v>15.1</v>
      </c>
      <c r="AE569" s="79">
        <f t="shared" si="321"/>
        <v>69.459999999999994</v>
      </c>
      <c r="AF569" s="50">
        <f t="shared" si="322"/>
        <v>17.364999999999998</v>
      </c>
      <c r="AG569" s="80" t="str">
        <f t="shared" si="282"/>
        <v>Check!</v>
      </c>
      <c r="AH569" s="121">
        <v>42625</v>
      </c>
      <c r="AI569" s="231">
        <v>42640</v>
      </c>
      <c r="AJ569" s="245">
        <v>42663</v>
      </c>
      <c r="AK569" s="129"/>
      <c r="AL569" s="231">
        <v>42674</v>
      </c>
      <c r="AM569" s="129">
        <f t="shared" si="315"/>
        <v>60.4</v>
      </c>
      <c r="AN569" s="281"/>
      <c r="AO569" s="129">
        <f t="shared" si="323"/>
        <v>60.4</v>
      </c>
      <c r="AP569" s="231">
        <v>42691</v>
      </c>
      <c r="AQ569" s="455"/>
      <c r="AR569" s="455"/>
      <c r="AS569" s="231">
        <v>42772</v>
      </c>
      <c r="AT569" s="455">
        <v>42754</v>
      </c>
      <c r="AU569" s="455"/>
      <c r="AV569" s="455"/>
      <c r="AW569" s="455">
        <v>42843</v>
      </c>
      <c r="AX569" s="424">
        <f t="shared" si="324"/>
        <v>42850</v>
      </c>
      <c r="AY569" s="68">
        <f t="shared" ref="AY569:AY600" si="325">AW569-AH569</f>
        <v>218</v>
      </c>
    </row>
    <row r="570" spans="1:51" x14ac:dyDescent="0.25">
      <c r="A570" s="70">
        <v>12</v>
      </c>
      <c r="B570" s="70" t="s">
        <v>55</v>
      </c>
      <c r="C570" s="70" t="s">
        <v>897</v>
      </c>
      <c r="D570" s="70"/>
      <c r="E570" s="234">
        <v>1.6</v>
      </c>
      <c r="F570" s="50">
        <v>25</v>
      </c>
      <c r="G570" s="51"/>
      <c r="H570" s="52">
        <v>42832</v>
      </c>
      <c r="I570" s="156">
        <v>42562</v>
      </c>
      <c r="J570" s="451">
        <v>129477</v>
      </c>
      <c r="K570" s="358">
        <v>78442</v>
      </c>
      <c r="L570" s="140" t="s">
        <v>898</v>
      </c>
      <c r="M570" s="140">
        <v>100</v>
      </c>
      <c r="N570" s="140" t="s">
        <v>657</v>
      </c>
      <c r="O570" s="299">
        <v>95</v>
      </c>
      <c r="P570" s="419">
        <v>40</v>
      </c>
      <c r="Q570" s="419">
        <v>1296</v>
      </c>
      <c r="R570" s="420">
        <v>37.75</v>
      </c>
      <c r="S570" s="159">
        <v>126</v>
      </c>
      <c r="T570" s="107">
        <v>1</v>
      </c>
      <c r="U570" s="60">
        <f>F570*AA570/1000</f>
        <v>1.51</v>
      </c>
      <c r="V570" s="61" t="e">
        <f>IF((T570*#REF!/#REF!)&gt;#REF!,"too many rows!",T570*#REF!/#REF!)</f>
        <v>#REF!</v>
      </c>
      <c r="W570" s="47">
        <v>50</v>
      </c>
      <c r="X570" s="47">
        <v>50</v>
      </c>
      <c r="Y570" s="47">
        <v>4</v>
      </c>
      <c r="Z570" s="47">
        <v>1</v>
      </c>
      <c r="AA570" s="50">
        <f>(37.75*100)/W570*Y570/($Z570+$Y570)*$T570</f>
        <v>60.4</v>
      </c>
      <c r="AB570" s="50">
        <f>(37.75*100)/X570*Z570/($Z570+$Y570)*$T570</f>
        <v>15.1</v>
      </c>
      <c r="AC570" s="50">
        <f t="shared" si="319"/>
        <v>60.4</v>
      </c>
      <c r="AD570" s="50">
        <f t="shared" si="320"/>
        <v>15.894736842105262</v>
      </c>
      <c r="AE570" s="79">
        <f>IF(G570=0,AA570*1.15,IF(OR(G570=50%,G570=100%),AA570*1.15/G570,"check MS"))</f>
        <v>69.459999999999994</v>
      </c>
      <c r="AF570" s="50">
        <f>AB570*1.15</f>
        <v>17.364999999999998</v>
      </c>
      <c r="AG570" s="80" t="str">
        <f t="shared" si="282"/>
        <v>Check!</v>
      </c>
      <c r="AH570" s="121">
        <v>42625</v>
      </c>
      <c r="AI570" s="231">
        <v>42640</v>
      </c>
      <c r="AJ570" s="245">
        <v>42663</v>
      </c>
      <c r="AK570" s="129"/>
      <c r="AL570" s="231">
        <v>42674</v>
      </c>
      <c r="AM570" s="129">
        <f t="shared" si="315"/>
        <v>60.4</v>
      </c>
      <c r="AN570" s="281"/>
      <c r="AO570" s="129">
        <f>AM570-AN570</f>
        <v>60.4</v>
      </c>
      <c r="AP570" s="231">
        <v>42691</v>
      </c>
      <c r="AQ570" s="455"/>
      <c r="AR570" s="455"/>
      <c r="AS570" s="231">
        <v>42772</v>
      </c>
      <c r="AT570" s="455">
        <v>42769</v>
      </c>
      <c r="AU570" s="455"/>
      <c r="AV570" s="455"/>
      <c r="AW570" s="455">
        <v>42837</v>
      </c>
      <c r="AX570" s="424">
        <f t="shared" si="324"/>
        <v>42844</v>
      </c>
      <c r="AY570" s="68">
        <f t="shared" si="325"/>
        <v>212</v>
      </c>
    </row>
    <row r="571" spans="1:51" x14ac:dyDescent="0.25">
      <c r="A571" s="70">
        <v>12</v>
      </c>
      <c r="B571" s="70" t="s">
        <v>55</v>
      </c>
      <c r="C571" s="70" t="s">
        <v>709</v>
      </c>
      <c r="D571" s="70"/>
      <c r="E571" s="234">
        <v>11.3</v>
      </c>
      <c r="F571" s="50">
        <v>21</v>
      </c>
      <c r="G571" s="51"/>
      <c r="H571" s="52">
        <v>42832</v>
      </c>
      <c r="I571" s="156">
        <v>42517</v>
      </c>
      <c r="J571" s="451">
        <v>128457</v>
      </c>
      <c r="K571" s="356">
        <v>77234</v>
      </c>
      <c r="L571" s="140" t="s">
        <v>714</v>
      </c>
      <c r="M571" s="140">
        <v>71</v>
      </c>
      <c r="N571" s="140" t="s">
        <v>718</v>
      </c>
      <c r="O571" s="299">
        <v>100</v>
      </c>
      <c r="P571" s="419">
        <v>40</v>
      </c>
      <c r="Q571" s="419">
        <v>1296</v>
      </c>
      <c r="R571" s="420">
        <v>37.75</v>
      </c>
      <c r="S571" s="159">
        <v>126</v>
      </c>
      <c r="T571" s="107">
        <v>8</v>
      </c>
      <c r="U571" s="60">
        <f t="shared" si="316"/>
        <v>10.1472</v>
      </c>
      <c r="V571" s="61" t="e">
        <f>IF((T571*#REF!/#REF!)&gt;#REF!,"too many rows!",T571*#REF!/#REF!)</f>
        <v>#REF!</v>
      </c>
      <c r="W571" s="47">
        <v>50</v>
      </c>
      <c r="X571" s="47">
        <v>50</v>
      </c>
      <c r="Y571" s="47">
        <v>4</v>
      </c>
      <c r="Z571" s="47">
        <v>1</v>
      </c>
      <c r="AA571" s="50">
        <f t="shared" si="317"/>
        <v>483.2</v>
      </c>
      <c r="AB571" s="50">
        <f t="shared" si="318"/>
        <v>120.8</v>
      </c>
      <c r="AC571" s="50">
        <f t="shared" si="319"/>
        <v>680.56338028169012</v>
      </c>
      <c r="AD571" s="50">
        <f t="shared" si="320"/>
        <v>120.8</v>
      </c>
      <c r="AE571" s="79">
        <f t="shared" si="321"/>
        <v>555.67999999999995</v>
      </c>
      <c r="AF571" s="50">
        <f t="shared" si="322"/>
        <v>138.91999999999999</v>
      </c>
      <c r="AG571" s="80" t="str">
        <f t="shared" ref="AG571:AG595" si="326">IF((AW571+7)&gt;H571,"Check!","ok")</f>
        <v>ok</v>
      </c>
      <c r="AH571" s="121">
        <v>42625</v>
      </c>
      <c r="AI571" s="231">
        <v>42640</v>
      </c>
      <c r="AJ571" s="245">
        <v>42663</v>
      </c>
      <c r="AK571" s="129"/>
      <c r="AL571" s="231">
        <v>42674</v>
      </c>
      <c r="AM571" s="129">
        <f t="shared" si="315"/>
        <v>483.2</v>
      </c>
      <c r="AN571" s="281"/>
      <c r="AO571" s="129">
        <f t="shared" si="323"/>
        <v>483.2</v>
      </c>
      <c r="AP571" s="231">
        <v>42691</v>
      </c>
      <c r="AQ571" s="455"/>
      <c r="AR571" s="455"/>
      <c r="AS571" s="231">
        <v>42766</v>
      </c>
      <c r="AT571" s="455">
        <v>42754</v>
      </c>
      <c r="AU571" s="424"/>
      <c r="AV571" s="424"/>
      <c r="AW571" s="455">
        <v>42824</v>
      </c>
      <c r="AX571" s="424">
        <f t="shared" si="324"/>
        <v>42831</v>
      </c>
      <c r="AY571" s="68">
        <f t="shared" si="325"/>
        <v>199</v>
      </c>
    </row>
    <row r="572" spans="1:51" x14ac:dyDescent="0.25">
      <c r="A572" s="70">
        <v>12</v>
      </c>
      <c r="B572" s="70" t="s">
        <v>55</v>
      </c>
      <c r="C572" s="70" t="s">
        <v>873</v>
      </c>
      <c r="D572" s="70"/>
      <c r="E572" s="234">
        <v>11</v>
      </c>
      <c r="F572" s="50">
        <v>25</v>
      </c>
      <c r="G572" s="51"/>
      <c r="H572" s="52">
        <v>42832</v>
      </c>
      <c r="I572" s="156">
        <v>42517</v>
      </c>
      <c r="J572" s="451">
        <v>128458</v>
      </c>
      <c r="K572" s="356">
        <v>77234</v>
      </c>
      <c r="L572" s="140" t="s">
        <v>874</v>
      </c>
      <c r="M572" s="140">
        <v>73</v>
      </c>
      <c r="N572" s="140" t="s">
        <v>875</v>
      </c>
      <c r="O572" s="299">
        <v>100</v>
      </c>
      <c r="P572" s="419">
        <v>40</v>
      </c>
      <c r="Q572" s="419">
        <v>1296</v>
      </c>
      <c r="R572" s="420">
        <v>37.75</v>
      </c>
      <c r="S572" s="159">
        <v>126</v>
      </c>
      <c r="T572" s="107">
        <v>7</v>
      </c>
      <c r="U572" s="60">
        <f t="shared" si="316"/>
        <v>10.57</v>
      </c>
      <c r="V572" s="61" t="e">
        <f>IF((T572*#REF!/#REF!)&gt;#REF!,"too many rows!",T572*#REF!/#REF!)</f>
        <v>#REF!</v>
      </c>
      <c r="W572" s="47">
        <v>50</v>
      </c>
      <c r="X572" s="47">
        <v>50</v>
      </c>
      <c r="Y572" s="47">
        <v>4</v>
      </c>
      <c r="Z572" s="47">
        <v>1</v>
      </c>
      <c r="AA572" s="50">
        <f t="shared" si="317"/>
        <v>422.8</v>
      </c>
      <c r="AB572" s="50">
        <f t="shared" si="318"/>
        <v>105.7</v>
      </c>
      <c r="AC572" s="50">
        <f t="shared" si="319"/>
        <v>579.17808219178085</v>
      </c>
      <c r="AD572" s="50">
        <f t="shared" si="320"/>
        <v>105.69999999999999</v>
      </c>
      <c r="AE572" s="79">
        <f t="shared" si="321"/>
        <v>486.21999999999997</v>
      </c>
      <c r="AF572" s="50">
        <f t="shared" si="322"/>
        <v>121.55499999999999</v>
      </c>
      <c r="AG572" s="80" t="str">
        <f t="shared" si="326"/>
        <v>ok</v>
      </c>
      <c r="AH572" s="121">
        <v>42625</v>
      </c>
      <c r="AI572" s="231">
        <v>42640</v>
      </c>
      <c r="AJ572" s="245">
        <v>42663</v>
      </c>
      <c r="AK572" s="129"/>
      <c r="AL572" s="231">
        <v>42674</v>
      </c>
      <c r="AM572" s="129">
        <f t="shared" si="315"/>
        <v>422.8</v>
      </c>
      <c r="AN572" s="281"/>
      <c r="AO572" s="129">
        <f t="shared" si="323"/>
        <v>422.8</v>
      </c>
      <c r="AP572" s="231">
        <v>42691</v>
      </c>
      <c r="AQ572" s="455"/>
      <c r="AR572" s="455"/>
      <c r="AS572" s="231">
        <v>42766</v>
      </c>
      <c r="AT572" s="455">
        <v>42754</v>
      </c>
      <c r="AU572" s="424"/>
      <c r="AV572" s="424"/>
      <c r="AW572" s="455">
        <v>42824</v>
      </c>
      <c r="AX572" s="424">
        <f t="shared" si="324"/>
        <v>42831</v>
      </c>
      <c r="AY572" s="68">
        <f t="shared" si="325"/>
        <v>199</v>
      </c>
    </row>
    <row r="573" spans="1:51" x14ac:dyDescent="0.25">
      <c r="A573" s="70">
        <v>12</v>
      </c>
      <c r="B573" s="70" t="s">
        <v>55</v>
      </c>
      <c r="C573" s="70" t="s">
        <v>461</v>
      </c>
      <c r="D573" s="70"/>
      <c r="E573" s="234">
        <v>2.7</v>
      </c>
      <c r="F573" s="50">
        <v>5</v>
      </c>
      <c r="G573" s="51"/>
      <c r="H573" s="52">
        <v>42832</v>
      </c>
      <c r="I573" s="156">
        <v>42517</v>
      </c>
      <c r="J573" s="451">
        <v>128459</v>
      </c>
      <c r="K573" s="356">
        <v>76698</v>
      </c>
      <c r="L573" s="140" t="s">
        <v>462</v>
      </c>
      <c r="M573" s="140">
        <v>100</v>
      </c>
      <c r="N573" s="140" t="s">
        <v>463</v>
      </c>
      <c r="O573" s="299">
        <v>100</v>
      </c>
      <c r="P573" s="419">
        <v>40</v>
      </c>
      <c r="Q573" s="419">
        <v>1296</v>
      </c>
      <c r="R573" s="420">
        <v>37.75</v>
      </c>
      <c r="S573" s="159">
        <v>126</v>
      </c>
      <c r="T573" s="107">
        <v>8</v>
      </c>
      <c r="U573" s="60">
        <f t="shared" si="316"/>
        <v>2.4159999999999999</v>
      </c>
      <c r="V573" s="61" t="e">
        <f>IF((T573*#REF!/#REF!)&gt;#REF!,"too many rows!",T573*#REF!/#REF!)</f>
        <v>#REF!</v>
      </c>
      <c r="W573" s="47">
        <v>50</v>
      </c>
      <c r="X573" s="47">
        <v>50</v>
      </c>
      <c r="Y573" s="47">
        <v>4</v>
      </c>
      <c r="Z573" s="47">
        <v>1</v>
      </c>
      <c r="AA573" s="50">
        <f t="shared" si="317"/>
        <v>483.2</v>
      </c>
      <c r="AB573" s="50">
        <f t="shared" si="318"/>
        <v>120.8</v>
      </c>
      <c r="AC573" s="50">
        <f t="shared" si="319"/>
        <v>483.2</v>
      </c>
      <c r="AD573" s="50">
        <f t="shared" si="320"/>
        <v>120.8</v>
      </c>
      <c r="AE573" s="79">
        <f t="shared" si="321"/>
        <v>555.67999999999995</v>
      </c>
      <c r="AF573" s="50">
        <f t="shared" si="322"/>
        <v>138.91999999999999</v>
      </c>
      <c r="AG573" s="80" t="str">
        <f t="shared" si="326"/>
        <v>ok</v>
      </c>
      <c r="AH573" s="121">
        <v>42625</v>
      </c>
      <c r="AI573" s="231">
        <v>42640</v>
      </c>
      <c r="AJ573" s="245">
        <v>42663</v>
      </c>
      <c r="AK573" s="129"/>
      <c r="AL573" s="231">
        <v>42674</v>
      </c>
      <c r="AM573" s="129">
        <f t="shared" si="315"/>
        <v>483.2</v>
      </c>
      <c r="AN573" s="281"/>
      <c r="AO573" s="129">
        <f t="shared" si="323"/>
        <v>483.2</v>
      </c>
      <c r="AP573" s="231">
        <v>42691</v>
      </c>
      <c r="AQ573" s="455"/>
      <c r="AR573" s="455"/>
      <c r="AS573" s="231">
        <v>42773</v>
      </c>
      <c r="AT573" s="455">
        <v>42754</v>
      </c>
      <c r="AU573" s="455"/>
      <c r="AV573" s="455"/>
      <c r="AW573" s="455">
        <v>42824</v>
      </c>
      <c r="AX573" s="424">
        <f t="shared" si="324"/>
        <v>42831</v>
      </c>
      <c r="AY573" s="68">
        <f t="shared" si="325"/>
        <v>199</v>
      </c>
    </row>
    <row r="574" spans="1:51" x14ac:dyDescent="0.25">
      <c r="A574" s="70">
        <v>12</v>
      </c>
      <c r="B574" s="70" t="s">
        <v>55</v>
      </c>
      <c r="C574" s="70" t="s">
        <v>750</v>
      </c>
      <c r="D574" s="70"/>
      <c r="E574" s="234">
        <v>5.7</v>
      </c>
      <c r="F574" s="50">
        <v>12</v>
      </c>
      <c r="G574" s="51"/>
      <c r="H574" s="52">
        <v>42832</v>
      </c>
      <c r="I574" s="156">
        <v>42517</v>
      </c>
      <c r="J574" s="451">
        <v>128461</v>
      </c>
      <c r="K574" s="356">
        <v>76536</v>
      </c>
      <c r="L574" s="140" t="s">
        <v>757</v>
      </c>
      <c r="M574" s="140">
        <v>98</v>
      </c>
      <c r="N574" s="140" t="s">
        <v>754</v>
      </c>
      <c r="O574" s="299">
        <v>94</v>
      </c>
      <c r="P574" s="419">
        <v>40</v>
      </c>
      <c r="Q574" s="419">
        <v>1296</v>
      </c>
      <c r="R574" s="420">
        <v>37.75</v>
      </c>
      <c r="S574" s="159">
        <v>126</v>
      </c>
      <c r="T574" s="107">
        <v>7</v>
      </c>
      <c r="U574" s="60">
        <f t="shared" si="316"/>
        <v>5.0736000000000008</v>
      </c>
      <c r="V574" s="61" t="e">
        <f>IF((T574*#REF!/#REF!)&gt;#REF!,"too many rows!",T574*#REF!/#REF!)</f>
        <v>#REF!</v>
      </c>
      <c r="W574" s="47">
        <v>50</v>
      </c>
      <c r="X574" s="47">
        <v>50</v>
      </c>
      <c r="Y574" s="47">
        <v>4</v>
      </c>
      <c r="Z574" s="47">
        <v>1</v>
      </c>
      <c r="AA574" s="50">
        <f t="shared" si="317"/>
        <v>422.8</v>
      </c>
      <c r="AB574" s="50">
        <f t="shared" si="318"/>
        <v>105.7</v>
      </c>
      <c r="AC574" s="50">
        <f t="shared" si="319"/>
        <v>431.42857142857139</v>
      </c>
      <c r="AD574" s="50">
        <f t="shared" si="320"/>
        <v>112.44680851063831</v>
      </c>
      <c r="AE574" s="79">
        <f t="shared" si="321"/>
        <v>486.21999999999997</v>
      </c>
      <c r="AF574" s="50">
        <f t="shared" si="322"/>
        <v>121.55499999999999</v>
      </c>
      <c r="AG574" s="80" t="str">
        <f t="shared" si="326"/>
        <v>ok</v>
      </c>
      <c r="AH574" s="121">
        <v>42625</v>
      </c>
      <c r="AI574" s="231">
        <v>42640</v>
      </c>
      <c r="AJ574" s="245">
        <v>42663</v>
      </c>
      <c r="AK574" s="129"/>
      <c r="AL574" s="231">
        <v>42674</v>
      </c>
      <c r="AM574" s="129">
        <f t="shared" si="315"/>
        <v>422.8</v>
      </c>
      <c r="AN574" s="281"/>
      <c r="AO574" s="129">
        <f t="shared" si="323"/>
        <v>422.8</v>
      </c>
      <c r="AP574" s="231">
        <v>42695</v>
      </c>
      <c r="AQ574" s="455"/>
      <c r="AR574" s="455"/>
      <c r="AS574" s="231">
        <v>42773</v>
      </c>
      <c r="AT574" s="455">
        <v>42754</v>
      </c>
      <c r="AU574" s="455"/>
      <c r="AV574" s="455"/>
      <c r="AW574" s="455">
        <v>42825</v>
      </c>
      <c r="AX574" s="424">
        <f t="shared" si="324"/>
        <v>42832</v>
      </c>
      <c r="AY574" s="68">
        <f t="shared" si="325"/>
        <v>200</v>
      </c>
    </row>
    <row r="575" spans="1:51" x14ac:dyDescent="0.25">
      <c r="A575" s="70">
        <v>12</v>
      </c>
      <c r="B575" s="70" t="s">
        <v>55</v>
      </c>
      <c r="C575" s="70" t="s">
        <v>866</v>
      </c>
      <c r="D575" s="70"/>
      <c r="E575" s="234">
        <v>0.4</v>
      </c>
      <c r="F575" s="50">
        <v>6</v>
      </c>
      <c r="G575" s="51"/>
      <c r="H575" s="52">
        <v>42832</v>
      </c>
      <c r="I575" s="156">
        <v>42517</v>
      </c>
      <c r="J575" s="451">
        <v>128478</v>
      </c>
      <c r="K575" s="356">
        <v>76698</v>
      </c>
      <c r="L575" s="140" t="s">
        <v>731</v>
      </c>
      <c r="M575" s="140">
        <v>100</v>
      </c>
      <c r="N575" s="140" t="s">
        <v>650</v>
      </c>
      <c r="O575" s="299">
        <v>100</v>
      </c>
      <c r="P575" s="419">
        <v>40</v>
      </c>
      <c r="Q575" s="419">
        <v>1296</v>
      </c>
      <c r="R575" s="420">
        <v>37.75</v>
      </c>
      <c r="S575" s="159">
        <v>126</v>
      </c>
      <c r="T575" s="107">
        <v>1</v>
      </c>
      <c r="U575" s="60">
        <f t="shared" si="316"/>
        <v>0.3624</v>
      </c>
      <c r="V575" s="61" t="e">
        <f>IF((T575*#REF!/#REF!)&gt;#REF!,"too many rows!",T575*#REF!/#REF!)</f>
        <v>#REF!</v>
      </c>
      <c r="W575" s="47">
        <v>50</v>
      </c>
      <c r="X575" s="47">
        <v>50</v>
      </c>
      <c r="Y575" s="47">
        <v>4</v>
      </c>
      <c r="Z575" s="47">
        <v>1</v>
      </c>
      <c r="AA575" s="50">
        <f t="shared" si="317"/>
        <v>60.4</v>
      </c>
      <c r="AB575" s="50">
        <f t="shared" si="318"/>
        <v>15.1</v>
      </c>
      <c r="AC575" s="50">
        <f t="shared" si="319"/>
        <v>60.4</v>
      </c>
      <c r="AD575" s="50">
        <f t="shared" si="320"/>
        <v>15.1</v>
      </c>
      <c r="AE575" s="79">
        <f t="shared" si="321"/>
        <v>69.459999999999994</v>
      </c>
      <c r="AF575" s="50">
        <f t="shared" si="322"/>
        <v>17.364999999999998</v>
      </c>
      <c r="AG575" s="80" t="str">
        <f t="shared" si="326"/>
        <v>Check!</v>
      </c>
      <c r="AH575" s="121">
        <v>42625</v>
      </c>
      <c r="AI575" s="231">
        <v>42640</v>
      </c>
      <c r="AJ575" s="245">
        <v>42663</v>
      </c>
      <c r="AK575" s="129"/>
      <c r="AL575" s="231">
        <v>42674</v>
      </c>
      <c r="AM575" s="129">
        <f t="shared" si="315"/>
        <v>60.4</v>
      </c>
      <c r="AN575" s="281"/>
      <c r="AO575" s="129">
        <f t="shared" si="323"/>
        <v>60.4</v>
      </c>
      <c r="AP575" s="231">
        <v>42691</v>
      </c>
      <c r="AQ575" s="455"/>
      <c r="AR575" s="455"/>
      <c r="AS575" s="231">
        <v>42772</v>
      </c>
      <c r="AT575" s="455">
        <v>42761</v>
      </c>
      <c r="AU575" s="455"/>
      <c r="AV575" s="455"/>
      <c r="AW575" s="455">
        <v>42843</v>
      </c>
      <c r="AX575" s="424">
        <f t="shared" si="324"/>
        <v>42850</v>
      </c>
      <c r="AY575" s="68">
        <f t="shared" si="325"/>
        <v>218</v>
      </c>
    </row>
    <row r="576" spans="1:51" x14ac:dyDescent="0.25">
      <c r="A576" s="70">
        <v>12</v>
      </c>
      <c r="B576" s="70" t="s">
        <v>55</v>
      </c>
      <c r="C576" s="70" t="s">
        <v>856</v>
      </c>
      <c r="D576" s="70"/>
      <c r="E576" s="234">
        <v>1.6</v>
      </c>
      <c r="F576" s="50">
        <v>12</v>
      </c>
      <c r="G576" s="51"/>
      <c r="H576" s="52">
        <v>42832</v>
      </c>
      <c r="I576" s="156">
        <v>42517</v>
      </c>
      <c r="J576" s="451">
        <v>128482</v>
      </c>
      <c r="K576" s="356">
        <v>76698</v>
      </c>
      <c r="L576" s="140" t="s">
        <v>654</v>
      </c>
      <c r="M576" s="140">
        <v>65</v>
      </c>
      <c r="N576" s="140" t="s">
        <v>852</v>
      </c>
      <c r="O576" s="299">
        <v>100</v>
      </c>
      <c r="P576" s="419">
        <v>40</v>
      </c>
      <c r="Q576" s="419">
        <v>1296</v>
      </c>
      <c r="R576" s="420">
        <v>37.75</v>
      </c>
      <c r="S576" s="159">
        <v>126</v>
      </c>
      <c r="T576" s="107">
        <v>2</v>
      </c>
      <c r="U576" s="60">
        <f>F576*AA576/1000</f>
        <v>1.4496</v>
      </c>
      <c r="V576" s="61" t="e">
        <f>IF((T576*#REF!/#REF!)&gt;#REF!,"too many rows!",T576*#REF!/#REF!)</f>
        <v>#REF!</v>
      </c>
      <c r="W576" s="47">
        <v>50</v>
      </c>
      <c r="X576" s="47">
        <v>50</v>
      </c>
      <c r="Y576" s="47">
        <v>4</v>
      </c>
      <c r="Z576" s="47">
        <v>1</v>
      </c>
      <c r="AA576" s="50">
        <f>(37.75*100)/W576*Y576/($Z576+$Y576)*$T576</f>
        <v>120.8</v>
      </c>
      <c r="AB576" s="50">
        <f>(37.75*100)/X576*Z576/($Z576+$Y576)*$T576</f>
        <v>30.2</v>
      </c>
      <c r="AC576" s="50">
        <f t="shared" si="319"/>
        <v>185.84615384615384</v>
      </c>
      <c r="AD576" s="50">
        <f t="shared" si="320"/>
        <v>30.2</v>
      </c>
      <c r="AE576" s="79">
        <f>IF(G576=0,AA576*1.15,IF(OR(G576=50%,G576=100%),AA576*1.15/G576,"check MS"))</f>
        <v>138.91999999999999</v>
      </c>
      <c r="AF576" s="50">
        <f>AB576*1.15</f>
        <v>34.729999999999997</v>
      </c>
      <c r="AG576" s="80" t="str">
        <f t="shared" si="326"/>
        <v>Check!</v>
      </c>
      <c r="AH576" s="121">
        <v>42625</v>
      </c>
      <c r="AI576" s="231">
        <v>42640</v>
      </c>
      <c r="AJ576" s="245">
        <v>42663</v>
      </c>
      <c r="AK576" s="129"/>
      <c r="AL576" s="231">
        <v>42674</v>
      </c>
      <c r="AM576" s="129">
        <f t="shared" si="315"/>
        <v>120.8</v>
      </c>
      <c r="AN576" s="281"/>
      <c r="AO576" s="129">
        <f>AM576-AN576</f>
        <v>120.8</v>
      </c>
      <c r="AP576" s="231">
        <v>42695</v>
      </c>
      <c r="AQ576" s="455"/>
      <c r="AR576" s="455"/>
      <c r="AS576" s="231">
        <v>42772</v>
      </c>
      <c r="AT576" s="455">
        <v>42763</v>
      </c>
      <c r="AU576" s="455"/>
      <c r="AV576" s="455"/>
      <c r="AW576" s="455">
        <v>42843</v>
      </c>
      <c r="AX576" s="424">
        <f t="shared" si="324"/>
        <v>42850</v>
      </c>
      <c r="AY576" s="68">
        <f t="shared" si="325"/>
        <v>218</v>
      </c>
    </row>
    <row r="577" spans="1:51" x14ac:dyDescent="0.25">
      <c r="A577" s="70">
        <v>12</v>
      </c>
      <c r="B577" s="70" t="s">
        <v>55</v>
      </c>
      <c r="C577" s="70" t="s">
        <v>884</v>
      </c>
      <c r="D577" s="70"/>
      <c r="E577" s="234">
        <v>2.2999999999999998</v>
      </c>
      <c r="F577" s="50">
        <v>9</v>
      </c>
      <c r="G577" s="51"/>
      <c r="H577" s="52">
        <v>42832</v>
      </c>
      <c r="I577" s="156">
        <v>42517</v>
      </c>
      <c r="J577" s="451">
        <v>128546</v>
      </c>
      <c r="K577" s="356">
        <v>76698</v>
      </c>
      <c r="L577" s="140" t="s">
        <v>888</v>
      </c>
      <c r="M577" s="140">
        <v>100</v>
      </c>
      <c r="N577" s="140" t="s">
        <v>892</v>
      </c>
      <c r="O577" s="299">
        <v>100</v>
      </c>
      <c r="P577" s="419">
        <v>40</v>
      </c>
      <c r="Q577" s="419">
        <v>1296</v>
      </c>
      <c r="R577" s="420">
        <v>37.75</v>
      </c>
      <c r="S577" s="159">
        <v>126</v>
      </c>
      <c r="T577" s="107">
        <v>4</v>
      </c>
      <c r="U577" s="60">
        <f t="shared" si="316"/>
        <v>2.1743999999999999</v>
      </c>
      <c r="V577" s="61" t="e">
        <f>IF((T577*#REF!/#REF!)&gt;#REF!,"too many rows!",T577*#REF!/#REF!)</f>
        <v>#REF!</v>
      </c>
      <c r="W577" s="47">
        <v>50</v>
      </c>
      <c r="X577" s="47">
        <v>50</v>
      </c>
      <c r="Y577" s="47">
        <v>4</v>
      </c>
      <c r="Z577" s="47">
        <v>1</v>
      </c>
      <c r="AA577" s="50">
        <f t="shared" si="317"/>
        <v>241.6</v>
      </c>
      <c r="AB577" s="50">
        <f t="shared" si="318"/>
        <v>60.4</v>
      </c>
      <c r="AC577" s="50">
        <f t="shared" si="319"/>
        <v>241.6</v>
      </c>
      <c r="AD577" s="50">
        <f t="shared" si="320"/>
        <v>60.4</v>
      </c>
      <c r="AE577" s="79">
        <f t="shared" si="321"/>
        <v>277.83999999999997</v>
      </c>
      <c r="AF577" s="50">
        <f t="shared" si="322"/>
        <v>69.459999999999994</v>
      </c>
      <c r="AG577" s="80" t="str">
        <f t="shared" si="326"/>
        <v>Check!</v>
      </c>
      <c r="AH577" s="121">
        <v>42625</v>
      </c>
      <c r="AI577" s="231">
        <v>42640</v>
      </c>
      <c r="AJ577" s="245">
        <v>42663</v>
      </c>
      <c r="AK577" s="129"/>
      <c r="AL577" s="231">
        <v>42674</v>
      </c>
      <c r="AM577" s="129">
        <f t="shared" si="315"/>
        <v>241.6</v>
      </c>
      <c r="AN577" s="281"/>
      <c r="AO577" s="129">
        <f>AM577-AN577</f>
        <v>241.6</v>
      </c>
      <c r="AP577" s="231">
        <v>42691</v>
      </c>
      <c r="AQ577" s="455"/>
      <c r="AR577" s="455"/>
      <c r="AS577" s="231">
        <v>42773</v>
      </c>
      <c r="AT577" s="455">
        <v>42761</v>
      </c>
      <c r="AU577" s="455"/>
      <c r="AV577" s="455"/>
      <c r="AW577" s="455">
        <v>42843</v>
      </c>
      <c r="AX577" s="424">
        <f t="shared" si="324"/>
        <v>42850</v>
      </c>
      <c r="AY577" s="68">
        <f t="shared" si="325"/>
        <v>218</v>
      </c>
    </row>
    <row r="578" spans="1:51" s="260" customFormat="1" x14ac:dyDescent="0.25">
      <c r="A578" s="148">
        <v>12</v>
      </c>
      <c r="B578" s="148" t="s">
        <v>47</v>
      </c>
      <c r="C578" s="148" t="s">
        <v>932</v>
      </c>
      <c r="D578" s="148"/>
      <c r="E578" s="233">
        <v>12</v>
      </c>
      <c r="F578" s="85">
        <v>12</v>
      </c>
      <c r="G578" s="86"/>
      <c r="H578" s="87">
        <v>43009</v>
      </c>
      <c r="I578" s="149">
        <v>42650</v>
      </c>
      <c r="J578" s="442">
        <v>129679</v>
      </c>
      <c r="K578" s="362">
        <v>80597</v>
      </c>
      <c r="L578" s="134" t="s">
        <v>933</v>
      </c>
      <c r="M578" s="134">
        <v>100</v>
      </c>
      <c r="N578" s="134" t="s">
        <v>341</v>
      </c>
      <c r="O578" s="297">
        <v>100</v>
      </c>
      <c r="P578" s="453">
        <v>40</v>
      </c>
      <c r="Q578" s="453">
        <v>1296</v>
      </c>
      <c r="R578" s="454">
        <v>37.75</v>
      </c>
      <c r="S578" s="92">
        <v>131</v>
      </c>
      <c r="T578" s="93">
        <v>16</v>
      </c>
      <c r="U578" s="143">
        <f>F578*AA578/1000</f>
        <v>12.15793548387097</v>
      </c>
      <c r="V578" s="144" t="e">
        <f>IF((T578*#REF!/#REF!)&gt;#REF!,"too many rows!",T578*#REF!/#REF!)</f>
        <v>#REF!</v>
      </c>
      <c r="W578" s="82">
        <v>50</v>
      </c>
      <c r="X578" s="82">
        <v>50</v>
      </c>
      <c r="Y578" s="82">
        <v>5.2</v>
      </c>
      <c r="Z578" s="82">
        <v>1</v>
      </c>
      <c r="AA578" s="85">
        <f>(37.75*100)/W578*Y578/($Z578+$Y578)*$T578</f>
        <v>1013.1612903225807</v>
      </c>
      <c r="AB578" s="85">
        <f>(37.75*100)/X578*Z578/($Z578+$Y578)*$T578</f>
        <v>194.83870967741936</v>
      </c>
      <c r="AC578" s="85">
        <f t="shared" si="319"/>
        <v>1013.1612903225807</v>
      </c>
      <c r="AD578" s="85">
        <f t="shared" si="320"/>
        <v>194.83870967741936</v>
      </c>
      <c r="AE578" s="115">
        <f>IF(G578=0,AA578*1.15,IF(OR(G578=50%,G578=100%),AA578*1.15/G578,"check MS"))</f>
        <v>1165.1354838709678</v>
      </c>
      <c r="AF578" s="85">
        <f>AB578*1.15</f>
        <v>224.06451612903226</v>
      </c>
      <c r="AG578" s="289" t="str">
        <f t="shared" si="326"/>
        <v>Check!</v>
      </c>
      <c r="AH578" s="98">
        <v>42767</v>
      </c>
      <c r="AI578" s="246">
        <v>42782</v>
      </c>
      <c r="AJ578" s="246">
        <v>42818</v>
      </c>
      <c r="AK578" s="242"/>
      <c r="AL578" s="224">
        <v>42830</v>
      </c>
      <c r="AM578" s="163">
        <f>AA578</f>
        <v>1013.1612903225807</v>
      </c>
      <c r="AN578" s="282"/>
      <c r="AO578" s="163">
        <f t="shared" si="323"/>
        <v>1013.1612903225807</v>
      </c>
      <c r="AP578" s="224">
        <f>AL578+21</f>
        <v>42851</v>
      </c>
      <c r="AQ578" s="224"/>
      <c r="AR578" s="224"/>
      <c r="AS578" s="224">
        <v>42954</v>
      </c>
      <c r="AT578" s="224">
        <v>42929</v>
      </c>
      <c r="AU578" s="224"/>
      <c r="AV578" s="224"/>
      <c r="AW578" s="224">
        <v>43018</v>
      </c>
      <c r="AX578" s="145">
        <f>AW578+7</f>
        <v>43025</v>
      </c>
      <c r="AY578" s="102">
        <f t="shared" si="325"/>
        <v>251</v>
      </c>
    </row>
    <row r="579" spans="1:51" s="260" customFormat="1" x14ac:dyDescent="0.25">
      <c r="A579" s="148">
        <v>12</v>
      </c>
      <c r="B579" s="148" t="s">
        <v>47</v>
      </c>
      <c r="C579" s="148" t="s">
        <v>435</v>
      </c>
      <c r="D579" s="148"/>
      <c r="E579" s="233">
        <v>10.5</v>
      </c>
      <c r="F579" s="85">
        <v>7</v>
      </c>
      <c r="G579" s="86"/>
      <c r="H579" s="87">
        <v>43070</v>
      </c>
      <c r="I579" s="149">
        <v>42711</v>
      </c>
      <c r="J579" s="442">
        <v>129675</v>
      </c>
      <c r="K579" s="362">
        <v>80597</v>
      </c>
      <c r="L579" s="134" t="s">
        <v>436</v>
      </c>
      <c r="M579" s="134">
        <v>100</v>
      </c>
      <c r="N579" s="134" t="s">
        <v>437</v>
      </c>
      <c r="O579" s="297">
        <v>100</v>
      </c>
      <c r="P579" s="453">
        <v>40</v>
      </c>
      <c r="Q579" s="453">
        <v>1296</v>
      </c>
      <c r="R579" s="454">
        <v>37.75</v>
      </c>
      <c r="S579" s="92">
        <v>131</v>
      </c>
      <c r="T579" s="93">
        <v>22</v>
      </c>
      <c r="U579" s="143">
        <f>F579*AA579/1000</f>
        <v>9.4499999999999993</v>
      </c>
      <c r="V579" s="144" t="e">
        <f>IF((T579*#REF!/#REF!)&gt;#REF!,"too many rows!",T579*#REF!/#REF!)</f>
        <v>#REF!</v>
      </c>
      <c r="W579" s="82">
        <v>50</v>
      </c>
      <c r="X579" s="82">
        <v>50</v>
      </c>
      <c r="Y579" s="82">
        <v>5.2</v>
      </c>
      <c r="Z579" s="82">
        <v>1</v>
      </c>
      <c r="AA579" s="85">
        <f>18*75</f>
        <v>1350</v>
      </c>
      <c r="AB579" s="85">
        <f>4*75</f>
        <v>300</v>
      </c>
      <c r="AC579" s="85">
        <f>AA579/M579*100</f>
        <v>1350</v>
      </c>
      <c r="AD579" s="85">
        <f>AB579/O579*100</f>
        <v>300</v>
      </c>
      <c r="AE579" s="115">
        <f>IF(G579=0,AA579*1.15,IF(OR(G579=50%,G579=100%),AA579*1.15/G579,"check MS"))</f>
        <v>1552.4999999999998</v>
      </c>
      <c r="AF579" s="85">
        <f>AB579*1.15</f>
        <v>345</v>
      </c>
      <c r="AG579" s="289" t="str">
        <f t="shared" si="326"/>
        <v>ok</v>
      </c>
      <c r="AH579" s="98">
        <v>42767</v>
      </c>
      <c r="AI579" s="246">
        <v>42782</v>
      </c>
      <c r="AJ579" s="246">
        <v>42818</v>
      </c>
      <c r="AK579" s="242"/>
      <c r="AL579" s="224">
        <v>42830</v>
      </c>
      <c r="AM579" s="163">
        <f>AA579</f>
        <v>1350</v>
      </c>
      <c r="AN579" s="282"/>
      <c r="AO579" s="163">
        <f t="shared" si="323"/>
        <v>1350</v>
      </c>
      <c r="AP579" s="224">
        <v>42862</v>
      </c>
      <c r="AQ579" s="224"/>
      <c r="AR579" s="224"/>
      <c r="AS579" s="224">
        <v>42943</v>
      </c>
      <c r="AT579" s="224">
        <v>42929</v>
      </c>
      <c r="AU579" s="224"/>
      <c r="AV579" s="224"/>
      <c r="AW579" s="224">
        <v>43012</v>
      </c>
      <c r="AX579" s="145">
        <f>AW579+7</f>
        <v>43019</v>
      </c>
      <c r="AY579" s="102">
        <f t="shared" si="325"/>
        <v>245</v>
      </c>
    </row>
    <row r="580" spans="1:51" s="260" customFormat="1" x14ac:dyDescent="0.25">
      <c r="A580" s="148">
        <v>12</v>
      </c>
      <c r="B580" s="148" t="s">
        <v>47</v>
      </c>
      <c r="C580" s="148" t="s">
        <v>436</v>
      </c>
      <c r="D580" s="148"/>
      <c r="E580" s="233">
        <v>1</v>
      </c>
      <c r="F580" s="85">
        <v>7</v>
      </c>
      <c r="G580" s="86"/>
      <c r="H580" s="87">
        <v>43070</v>
      </c>
      <c r="I580" s="149">
        <v>42711</v>
      </c>
      <c r="J580" s="442">
        <v>130879</v>
      </c>
      <c r="K580" s="362">
        <v>80597</v>
      </c>
      <c r="L580" s="134" t="s">
        <v>436</v>
      </c>
      <c r="M580" s="134">
        <v>100</v>
      </c>
      <c r="N580" s="134"/>
      <c r="O580" s="297"/>
      <c r="P580" s="453">
        <v>40</v>
      </c>
      <c r="Q580" s="453">
        <v>1296</v>
      </c>
      <c r="R580" s="454">
        <v>37.75</v>
      </c>
      <c r="S580" s="92">
        <v>131</v>
      </c>
      <c r="T580" s="93">
        <v>2</v>
      </c>
      <c r="U580" s="143">
        <f>F580*AA580/1000</f>
        <v>1.05</v>
      </c>
      <c r="V580" s="144" t="e">
        <f>IF((T580*#REF!/#REF!)&gt;#REF!,"too many rows!",T580*#REF!/#REF!)</f>
        <v>#REF!</v>
      </c>
      <c r="W580" s="82">
        <v>50</v>
      </c>
      <c r="X580" s="82">
        <v>50</v>
      </c>
      <c r="Y580" s="82">
        <v>5.2</v>
      </c>
      <c r="Z580" s="82">
        <v>1</v>
      </c>
      <c r="AA580" s="85">
        <f>75*2</f>
        <v>150</v>
      </c>
      <c r="AB580" s="85"/>
      <c r="AC580" s="85">
        <f>AA580/M580*100</f>
        <v>150</v>
      </c>
      <c r="AD580" s="85"/>
      <c r="AE580" s="115">
        <f>IF(G580=0,AA580*1.15,IF(OR(G580=50%,G580=100%),AA580*1.15/G580,"check MS"))</f>
        <v>172.5</v>
      </c>
      <c r="AF580" s="85">
        <f>AB580*1.15</f>
        <v>0</v>
      </c>
      <c r="AG580" s="289" t="str">
        <f t="shared" si="326"/>
        <v>ok</v>
      </c>
      <c r="AH580" s="98">
        <v>42767</v>
      </c>
      <c r="AI580" s="246">
        <v>42782</v>
      </c>
      <c r="AJ580" s="246">
        <v>42818</v>
      </c>
      <c r="AK580" s="242"/>
      <c r="AL580" s="224">
        <v>42830</v>
      </c>
      <c r="AM580" s="163">
        <f>AA580</f>
        <v>150</v>
      </c>
      <c r="AN580" s="282"/>
      <c r="AO580" s="163">
        <f>AM580-AN580</f>
        <v>150</v>
      </c>
      <c r="AP580" s="224">
        <v>42853</v>
      </c>
      <c r="AQ580" s="224"/>
      <c r="AR580" s="224"/>
      <c r="AS580" s="224">
        <f>AP580+85</f>
        <v>42938</v>
      </c>
      <c r="AT580" s="224">
        <v>42929</v>
      </c>
      <c r="AU580" s="224"/>
      <c r="AV580" s="224"/>
      <c r="AW580" s="224">
        <v>43026</v>
      </c>
      <c r="AX580" s="145">
        <f>AW580+7</f>
        <v>43033</v>
      </c>
      <c r="AY580" s="102">
        <f t="shared" si="325"/>
        <v>259</v>
      </c>
    </row>
    <row r="581" spans="1:51" s="45" customFormat="1" ht="15" customHeight="1" x14ac:dyDescent="0.25">
      <c r="A581" s="426">
        <v>12</v>
      </c>
      <c r="B581" s="426" t="s">
        <v>772</v>
      </c>
      <c r="C581" s="426" t="s">
        <v>1070</v>
      </c>
      <c r="D581" s="426"/>
      <c r="E581" s="457">
        <v>7</v>
      </c>
      <c r="F581" s="416">
        <v>25</v>
      </c>
      <c r="G581" s="417"/>
      <c r="H581" s="418">
        <v>43282</v>
      </c>
      <c r="I581" s="450">
        <v>42913</v>
      </c>
      <c r="J581" s="451">
        <v>133429</v>
      </c>
      <c r="K581" s="307">
        <v>85112</v>
      </c>
      <c r="L581" s="443" t="s">
        <v>1071</v>
      </c>
      <c r="M581" s="443">
        <v>100</v>
      </c>
      <c r="N581" s="443" t="s">
        <v>1072</v>
      </c>
      <c r="O581" s="462">
        <v>100</v>
      </c>
      <c r="P581" s="419">
        <v>60</v>
      </c>
      <c r="Q581" s="419">
        <v>1944</v>
      </c>
      <c r="R581" s="420">
        <v>37.75</v>
      </c>
      <c r="S581" s="421">
        <v>132</v>
      </c>
      <c r="T581" s="436">
        <v>4</v>
      </c>
      <c r="U581" s="422">
        <f>F581*AA581/1000</f>
        <v>6.3419999999999996</v>
      </c>
      <c r="V581" s="423" t="e">
        <f>IF((T581*#REF!/#REF!)&gt;#REF!,"too many rows!",T581*#REF!/#REF!)</f>
        <v>#REF!</v>
      </c>
      <c r="W581" s="415">
        <v>50</v>
      </c>
      <c r="X581" s="415">
        <v>50</v>
      </c>
      <c r="Y581" s="415">
        <v>5.25</v>
      </c>
      <c r="Z581" s="415">
        <v>1</v>
      </c>
      <c r="AA581" s="416">
        <f t="shared" ref="AA581:AB588" si="327">(37.75*100)/W581*Y581/($Z581+$Y581)*$T581</f>
        <v>253.68</v>
      </c>
      <c r="AB581" s="416">
        <f t="shared" si="327"/>
        <v>48.32</v>
      </c>
      <c r="AC581" s="416">
        <f>AA581/M581*100</f>
        <v>253.68</v>
      </c>
      <c r="AD581" s="416">
        <f>AB581/O581*100</f>
        <v>48.32</v>
      </c>
      <c r="AE581" s="427">
        <f>IF(G581=0,AA581*1.15,IF(OR(G581=50%,G581=100%),AA581*1.15/G581,"check MS"))</f>
        <v>291.73199999999997</v>
      </c>
      <c r="AF581" s="416">
        <f>AB581*1.15</f>
        <v>55.567999999999998</v>
      </c>
      <c r="AG581" s="428" t="str">
        <f t="shared" si="326"/>
        <v>Check!</v>
      </c>
      <c r="AH581" s="439">
        <v>43020</v>
      </c>
      <c r="AI581" s="455">
        <f>AH581+14</f>
        <v>43034</v>
      </c>
      <c r="AJ581" s="497">
        <v>43069</v>
      </c>
      <c r="AK581" s="484"/>
      <c r="AL581" s="497">
        <v>43075</v>
      </c>
      <c r="AM581" s="485"/>
      <c r="AN581" s="485"/>
      <c r="AO581" s="485"/>
      <c r="AP581" s="514">
        <v>43116</v>
      </c>
      <c r="AQ581" s="424">
        <f>AP581+28</f>
        <v>43144</v>
      </c>
      <c r="AR581" s="424">
        <f>AQ581+28</f>
        <v>43172</v>
      </c>
      <c r="AS581" s="424">
        <f>AP581+85</f>
        <v>43201</v>
      </c>
      <c r="AT581" s="424">
        <f>AP581+100</f>
        <v>43216</v>
      </c>
      <c r="AU581" s="424">
        <f t="shared" ref="AU581:AU582" si="328">AQ581+77</f>
        <v>43221</v>
      </c>
      <c r="AV581" s="424">
        <f t="shared" ref="AV581:AV582" si="329">AR581+77</f>
        <v>43249</v>
      </c>
      <c r="AW581" s="424">
        <f>AS581+100</f>
        <v>43301</v>
      </c>
      <c r="AX581" s="424">
        <f>AW581+7</f>
        <v>43308</v>
      </c>
      <c r="AY581" s="425">
        <f t="shared" si="325"/>
        <v>281</v>
      </c>
    </row>
    <row r="582" spans="1:51" s="45" customFormat="1" ht="15" customHeight="1" x14ac:dyDescent="0.25">
      <c r="A582" s="426">
        <v>12</v>
      </c>
      <c r="B582" s="426" t="s">
        <v>772</v>
      </c>
      <c r="C582" s="426" t="s">
        <v>1099</v>
      </c>
      <c r="D582" s="426"/>
      <c r="E582" s="457">
        <v>32</v>
      </c>
      <c r="F582" s="416">
        <v>25</v>
      </c>
      <c r="G582" s="417"/>
      <c r="H582" s="418">
        <v>43282</v>
      </c>
      <c r="I582" s="450">
        <v>43038</v>
      </c>
      <c r="J582" s="451">
        <v>132515</v>
      </c>
      <c r="K582" s="307">
        <v>83586</v>
      </c>
      <c r="L582" s="443" t="s">
        <v>1100</v>
      </c>
      <c r="M582" s="443">
        <v>100</v>
      </c>
      <c r="N582" s="443" t="s">
        <v>1101</v>
      </c>
      <c r="O582" s="462">
        <v>100</v>
      </c>
      <c r="P582" s="419">
        <v>60</v>
      </c>
      <c r="Q582" s="419">
        <v>1944</v>
      </c>
      <c r="R582" s="420">
        <v>37.75</v>
      </c>
      <c r="S582" s="421">
        <v>132</v>
      </c>
      <c r="T582" s="436">
        <v>20</v>
      </c>
      <c r="U582" s="422">
        <f>F582*AA582/1000</f>
        <v>31.710000000000004</v>
      </c>
      <c r="V582" s="423" t="e">
        <f>IF((T582*#REF!/#REF!)&gt;#REF!,"too many rows!",T582*#REF!/#REF!)</f>
        <v>#REF!</v>
      </c>
      <c r="W582" s="415">
        <v>50</v>
      </c>
      <c r="X582" s="415">
        <v>50</v>
      </c>
      <c r="Y582" s="415">
        <v>5.25</v>
      </c>
      <c r="Z582" s="415">
        <v>1</v>
      </c>
      <c r="AA582" s="416">
        <f t="shared" ref="AA582" si="330">(37.75*100)/W582*Y582/($Z582+$Y582)*$T582</f>
        <v>1268.4000000000001</v>
      </c>
      <c r="AB582" s="416">
        <f t="shared" ref="AB582" si="331">(37.75*100)/X582*Z582/($Z582+$Y582)*$T582</f>
        <v>241.6</v>
      </c>
      <c r="AC582" s="416">
        <f>AA582/M582*100</f>
        <v>1268.4000000000001</v>
      </c>
      <c r="AD582" s="416">
        <f>AB582/O582*100</f>
        <v>241.6</v>
      </c>
      <c r="AE582" s="427">
        <f>IF(G582=0,AA582*1.15,IF(OR(G582=50%,G582=100%),AA582*1.15/G582,"check MS"))</f>
        <v>1458.66</v>
      </c>
      <c r="AF582" s="416">
        <f>AB582*1.15</f>
        <v>277.83999999999997</v>
      </c>
      <c r="AG582" s="428" t="str">
        <f t="shared" si="326"/>
        <v>Check!</v>
      </c>
      <c r="AH582" s="439">
        <v>43041</v>
      </c>
      <c r="AI582" s="455">
        <v>43041</v>
      </c>
      <c r="AJ582" s="497">
        <v>43075</v>
      </c>
      <c r="AK582" s="484"/>
      <c r="AL582" s="497">
        <v>43080</v>
      </c>
      <c r="AM582" s="485"/>
      <c r="AN582" s="485"/>
      <c r="AO582" s="485"/>
      <c r="AP582" s="514">
        <v>43111</v>
      </c>
      <c r="AQ582" s="424">
        <f t="shared" ref="AQ582:AR587" si="332">AP582+28</f>
        <v>43139</v>
      </c>
      <c r="AR582" s="424">
        <f t="shared" si="332"/>
        <v>43167</v>
      </c>
      <c r="AS582" s="424">
        <f>AP582+85</f>
        <v>43196</v>
      </c>
      <c r="AT582" s="424">
        <f>AP582+100</f>
        <v>43211</v>
      </c>
      <c r="AU582" s="424">
        <f t="shared" si="328"/>
        <v>43216</v>
      </c>
      <c r="AV582" s="424">
        <f t="shared" si="329"/>
        <v>43244</v>
      </c>
      <c r="AW582" s="424">
        <f>AS582+100</f>
        <v>43296</v>
      </c>
      <c r="AX582" s="424">
        <f>AW582+7</f>
        <v>43303</v>
      </c>
      <c r="AY582" s="425">
        <f t="shared" si="325"/>
        <v>255</v>
      </c>
    </row>
    <row r="583" spans="1:51" s="396" customFormat="1" x14ac:dyDescent="0.25">
      <c r="A583" s="426">
        <v>12</v>
      </c>
      <c r="B583" s="426" t="s">
        <v>47</v>
      </c>
      <c r="C583" s="426" t="s">
        <v>115</v>
      </c>
      <c r="D583" s="426"/>
      <c r="E583" s="457">
        <v>1</v>
      </c>
      <c r="F583" s="416">
        <v>11</v>
      </c>
      <c r="G583" s="417"/>
      <c r="H583" s="418">
        <v>43282</v>
      </c>
      <c r="I583" s="450">
        <v>42992</v>
      </c>
      <c r="J583" s="451">
        <v>129706</v>
      </c>
      <c r="K583" s="362">
        <v>79439</v>
      </c>
      <c r="L583" s="443" t="s">
        <v>115</v>
      </c>
      <c r="M583" s="443">
        <v>100</v>
      </c>
      <c r="N583" s="462" t="s">
        <v>78</v>
      </c>
      <c r="O583" s="462">
        <v>100</v>
      </c>
      <c r="P583" s="419">
        <v>60</v>
      </c>
      <c r="Q583" s="419">
        <v>1944</v>
      </c>
      <c r="R583" s="420">
        <v>37.75</v>
      </c>
      <c r="S583" s="452">
        <v>132</v>
      </c>
      <c r="T583" s="436">
        <v>1</v>
      </c>
      <c r="U583" s="422">
        <f t="shared" ref="U583" si="333">F583*AA583/1000</f>
        <v>0.82499999999999996</v>
      </c>
      <c r="V583" s="423" t="e">
        <f>IF((T583*#REF!/#REF!)&gt;#REF!,"too many rows!",T583*#REF!/#REF!)</f>
        <v>#REF!</v>
      </c>
      <c r="W583" s="415">
        <v>50</v>
      </c>
      <c r="X583" s="415">
        <v>50</v>
      </c>
      <c r="Y583" s="415">
        <v>5.2</v>
      </c>
      <c r="Z583" s="415">
        <v>1</v>
      </c>
      <c r="AA583" s="416">
        <v>75</v>
      </c>
      <c r="AB583" s="416">
        <v>0</v>
      </c>
      <c r="AC583" s="416">
        <v>150</v>
      </c>
      <c r="AD583" s="416">
        <f t="shared" ref="AD583" si="334">AB583/O583*100</f>
        <v>0</v>
      </c>
      <c r="AE583" s="427">
        <f t="shared" ref="AE583" si="335">IF(G583=0,AA583*1.15,IF(OR(G583=50%,G583=100%),AA583*1.15/G583,"check MS"))</f>
        <v>86.25</v>
      </c>
      <c r="AF583" s="416">
        <f t="shared" ref="AF583" si="336">AB583*1.15</f>
        <v>0</v>
      </c>
      <c r="AG583" s="428" t="str">
        <f t="shared" si="326"/>
        <v>ok</v>
      </c>
      <c r="AH583" s="441"/>
      <c r="AI583" s="455">
        <v>43034</v>
      </c>
      <c r="AJ583" s="424"/>
      <c r="AK583" s="459"/>
      <c r="AL583" s="497">
        <v>43075</v>
      </c>
      <c r="AM583" s="459">
        <f t="shared" ref="AM583" si="337">AA583</f>
        <v>75</v>
      </c>
      <c r="AN583" s="459"/>
      <c r="AO583" s="459">
        <f t="shared" ref="AO583" si="338">AM583-AN583</f>
        <v>75</v>
      </c>
      <c r="AP583" s="514">
        <v>43101</v>
      </c>
      <c r="AQ583" s="424">
        <f t="shared" si="332"/>
        <v>43129</v>
      </c>
      <c r="AR583" s="424">
        <f t="shared" si="332"/>
        <v>43157</v>
      </c>
      <c r="AS583" s="424">
        <f t="shared" ref="AS583:AS587" si="339">AP583+85</f>
        <v>43186</v>
      </c>
      <c r="AT583" s="424">
        <f>AP583+77</f>
        <v>43178</v>
      </c>
      <c r="AU583" s="424">
        <f>AQ583+77</f>
        <v>43206</v>
      </c>
      <c r="AV583" s="424">
        <f>AR583+77</f>
        <v>43234</v>
      </c>
      <c r="AW583" s="424">
        <f>AS583+77</f>
        <v>43263</v>
      </c>
      <c r="AX583" s="424">
        <f t="shared" ref="AX583" si="340">AW583+7</f>
        <v>43270</v>
      </c>
      <c r="AY583" s="425">
        <f t="shared" si="325"/>
        <v>43263</v>
      </c>
    </row>
    <row r="584" spans="1:51" s="396" customFormat="1" x14ac:dyDescent="0.25">
      <c r="A584" s="426">
        <v>12</v>
      </c>
      <c r="B584" s="426" t="s">
        <v>47</v>
      </c>
      <c r="C584" s="492" t="s">
        <v>549</v>
      </c>
      <c r="D584" s="426"/>
      <c r="E584" s="457">
        <v>1</v>
      </c>
      <c r="F584" s="416">
        <v>12</v>
      </c>
      <c r="G584" s="417"/>
      <c r="H584" s="418">
        <v>43282</v>
      </c>
      <c r="I584" s="450">
        <v>42992</v>
      </c>
      <c r="J584" s="451">
        <v>129705</v>
      </c>
      <c r="K584" s="362">
        <v>79439</v>
      </c>
      <c r="L584" s="443" t="s">
        <v>297</v>
      </c>
      <c r="M584" s="443">
        <v>100</v>
      </c>
      <c r="N584" s="462" t="s">
        <v>333</v>
      </c>
      <c r="O584" s="462">
        <v>100</v>
      </c>
      <c r="P584" s="419">
        <v>60</v>
      </c>
      <c r="Q584" s="419">
        <v>1944</v>
      </c>
      <c r="R584" s="420">
        <v>37.75</v>
      </c>
      <c r="S584" s="452">
        <v>132</v>
      </c>
      <c r="T584" s="436">
        <v>2</v>
      </c>
      <c r="U584" s="422">
        <f>F584*AA584/1000</f>
        <v>0.9</v>
      </c>
      <c r="V584" s="423" t="e">
        <f>IF((T584*#REF!/#REF!)&gt;#REF!,"too many rows!",T584*#REF!/#REF!)</f>
        <v>#REF!</v>
      </c>
      <c r="W584" s="415">
        <v>50</v>
      </c>
      <c r="X584" s="415">
        <v>50</v>
      </c>
      <c r="Y584" s="415">
        <v>5.2</v>
      </c>
      <c r="Z584" s="415">
        <v>1</v>
      </c>
      <c r="AA584" s="416">
        <v>75</v>
      </c>
      <c r="AB584" s="416">
        <v>0</v>
      </c>
      <c r="AC584" s="416">
        <v>150</v>
      </c>
      <c r="AD584" s="416">
        <f>AB584/O584*100</f>
        <v>0</v>
      </c>
      <c r="AE584" s="427">
        <f>IF(G584=0,AA584*1.15,IF(OR(G584=50%,G584=100%),AA584*1.15/G584,"check MS"))</f>
        <v>86.25</v>
      </c>
      <c r="AF584" s="416">
        <f>AB584*1.15</f>
        <v>0</v>
      </c>
      <c r="AG584" s="428" t="str">
        <f t="shared" si="326"/>
        <v>ok</v>
      </c>
      <c r="AH584" s="441"/>
      <c r="AI584" s="455">
        <v>43034</v>
      </c>
      <c r="AJ584" s="424"/>
      <c r="AK584" s="459"/>
      <c r="AL584" s="497">
        <v>43075</v>
      </c>
      <c r="AM584" s="459">
        <f>AA584</f>
        <v>75</v>
      </c>
      <c r="AN584" s="459"/>
      <c r="AO584" s="459">
        <f>AM584-AN584</f>
        <v>75</v>
      </c>
      <c r="AP584" s="514">
        <v>43112</v>
      </c>
      <c r="AQ584" s="424">
        <f t="shared" si="332"/>
        <v>43140</v>
      </c>
      <c r="AR584" s="424">
        <f t="shared" si="332"/>
        <v>43168</v>
      </c>
      <c r="AS584" s="424">
        <f t="shared" si="339"/>
        <v>43197</v>
      </c>
      <c r="AT584" s="424">
        <f t="shared" ref="AT584:AT589" si="341">AP584+77</f>
        <v>43189</v>
      </c>
      <c r="AU584" s="424">
        <f t="shared" ref="AU584:AU585" si="342">AQ584+77</f>
        <v>43217</v>
      </c>
      <c r="AV584" s="424">
        <f t="shared" ref="AV584:AV585" si="343">AR584+77</f>
        <v>43245</v>
      </c>
      <c r="AW584" s="424">
        <f t="shared" ref="AW584:AW600" si="344">AS584+77</f>
        <v>43274</v>
      </c>
      <c r="AX584" s="424">
        <f>AW584+7</f>
        <v>43281</v>
      </c>
      <c r="AY584" s="425">
        <f t="shared" si="325"/>
        <v>43274</v>
      </c>
    </row>
    <row r="585" spans="1:51" s="396" customFormat="1" x14ac:dyDescent="0.25">
      <c r="A585" s="426">
        <v>12</v>
      </c>
      <c r="B585" s="426" t="s">
        <v>47</v>
      </c>
      <c r="C585" s="492" t="s">
        <v>76</v>
      </c>
      <c r="D585" s="426"/>
      <c r="E585" s="457">
        <v>1</v>
      </c>
      <c r="F585" s="416">
        <v>15</v>
      </c>
      <c r="G585" s="417">
        <v>0.5</v>
      </c>
      <c r="H585" s="418">
        <v>43282</v>
      </c>
      <c r="I585" s="450">
        <v>42992</v>
      </c>
      <c r="J585" s="451">
        <v>129708</v>
      </c>
      <c r="K585" s="362">
        <v>79439</v>
      </c>
      <c r="L585" s="443" t="s">
        <v>77</v>
      </c>
      <c r="M585" s="443">
        <v>100</v>
      </c>
      <c r="N585" s="462" t="s">
        <v>78</v>
      </c>
      <c r="O585" s="462">
        <v>100</v>
      </c>
      <c r="P585" s="419">
        <v>60</v>
      </c>
      <c r="Q585" s="419">
        <v>1944</v>
      </c>
      <c r="R585" s="420">
        <v>37.75</v>
      </c>
      <c r="S585" s="452">
        <v>132</v>
      </c>
      <c r="T585" s="436">
        <v>1</v>
      </c>
      <c r="U585" s="422">
        <f t="shared" ref="U585" si="345">F585*AA585/1000</f>
        <v>1.125</v>
      </c>
      <c r="V585" s="423" t="e">
        <f>IF((T585*#REF!/#REF!)&gt;#REF!,"too many rows!",T585*#REF!/#REF!)</f>
        <v>#REF!</v>
      </c>
      <c r="W585" s="415">
        <v>50</v>
      </c>
      <c r="X585" s="415">
        <v>50</v>
      </c>
      <c r="Y585" s="415">
        <v>5.2</v>
      </c>
      <c r="Z585" s="415">
        <v>1</v>
      </c>
      <c r="AA585" s="416">
        <v>75</v>
      </c>
      <c r="AB585" s="416">
        <v>0</v>
      </c>
      <c r="AC585" s="416">
        <v>300</v>
      </c>
      <c r="AD585" s="416">
        <f t="shared" ref="AD585" si="346">AB585/O585*100</f>
        <v>0</v>
      </c>
      <c r="AE585" s="427">
        <f t="shared" ref="AE585" si="347">IF(G585=0,AA585*1.15,IF(OR(G585=50%,G585=100%),AA585*1.15/G585,"check MS"))</f>
        <v>172.5</v>
      </c>
      <c r="AF585" s="416">
        <f t="shared" ref="AF585" si="348">AB585*1.15</f>
        <v>0</v>
      </c>
      <c r="AG585" s="428" t="str">
        <f t="shared" si="326"/>
        <v>Check!</v>
      </c>
      <c r="AH585" s="441"/>
      <c r="AI585" s="455">
        <v>43034</v>
      </c>
      <c r="AJ585" s="424"/>
      <c r="AK585" s="459"/>
      <c r="AL585" s="497">
        <v>43075</v>
      </c>
      <c r="AM585" s="459">
        <f t="shared" ref="AM585" si="349">AA585</f>
        <v>75</v>
      </c>
      <c r="AN585" s="459"/>
      <c r="AO585" s="459">
        <f t="shared" ref="AO585" si="350">AM585-AN585</f>
        <v>75</v>
      </c>
      <c r="AP585" s="514">
        <v>43118</v>
      </c>
      <c r="AQ585" s="424">
        <f t="shared" si="332"/>
        <v>43146</v>
      </c>
      <c r="AR585" s="424">
        <f t="shared" si="332"/>
        <v>43174</v>
      </c>
      <c r="AS585" s="424">
        <f t="shared" si="339"/>
        <v>43203</v>
      </c>
      <c r="AT585" s="424">
        <f t="shared" si="341"/>
        <v>43195</v>
      </c>
      <c r="AU585" s="424">
        <f t="shared" si="342"/>
        <v>43223</v>
      </c>
      <c r="AV585" s="424">
        <f t="shared" si="343"/>
        <v>43251</v>
      </c>
      <c r="AW585" s="424">
        <f t="shared" si="344"/>
        <v>43280</v>
      </c>
      <c r="AX585" s="424">
        <f t="shared" ref="AX585:AX587" si="351">AW585+7</f>
        <v>43287</v>
      </c>
      <c r="AY585" s="425">
        <f t="shared" si="325"/>
        <v>43280</v>
      </c>
    </row>
    <row r="586" spans="1:51" s="45" customFormat="1" ht="15" customHeight="1" x14ac:dyDescent="0.25">
      <c r="A586" s="426">
        <v>12</v>
      </c>
      <c r="B586" s="426" t="s">
        <v>47</v>
      </c>
      <c r="C586" s="426" t="s">
        <v>1073</v>
      </c>
      <c r="D586" s="426"/>
      <c r="E586" s="457">
        <v>7</v>
      </c>
      <c r="F586" s="416">
        <v>17</v>
      </c>
      <c r="G586" s="417"/>
      <c r="H586" s="418">
        <v>43282</v>
      </c>
      <c r="I586" s="450">
        <v>42913</v>
      </c>
      <c r="J586" s="451">
        <v>133435</v>
      </c>
      <c r="K586" s="307">
        <v>85112</v>
      </c>
      <c r="L586" s="443" t="s">
        <v>1074</v>
      </c>
      <c r="M586" s="443">
        <v>100</v>
      </c>
      <c r="N586" s="443" t="s">
        <v>1075</v>
      </c>
      <c r="O586" s="462">
        <v>100</v>
      </c>
      <c r="P586" s="419">
        <v>60</v>
      </c>
      <c r="Q586" s="419">
        <v>1944</v>
      </c>
      <c r="R586" s="420">
        <v>37.75</v>
      </c>
      <c r="S586" s="421">
        <v>132</v>
      </c>
      <c r="T586" s="436">
        <v>6</v>
      </c>
      <c r="U586" s="422">
        <f>F586*AA586/1000</f>
        <v>6.4589032258064529</v>
      </c>
      <c r="V586" s="423" t="e">
        <f>IF((T586*#REF!/#REF!)&gt;#REF!,"too many rows!",T586*#REF!/#REF!)</f>
        <v>#REF!</v>
      </c>
      <c r="W586" s="415">
        <v>50</v>
      </c>
      <c r="X586" s="415">
        <v>50</v>
      </c>
      <c r="Y586" s="415">
        <v>5.2</v>
      </c>
      <c r="Z586" s="415">
        <v>1</v>
      </c>
      <c r="AA586" s="416">
        <f t="shared" si="327"/>
        <v>379.9354838709678</v>
      </c>
      <c r="AB586" s="416">
        <f t="shared" si="327"/>
        <v>73.064516129032256</v>
      </c>
      <c r="AC586" s="416">
        <f>AA586/M586*100</f>
        <v>379.9354838709678</v>
      </c>
      <c r="AD586" s="416">
        <f>AB586/O586*100</f>
        <v>73.064516129032256</v>
      </c>
      <c r="AE586" s="427">
        <f>IF(G586=0,AA586*1.15,IF(OR(G586=50%,G586=100%),AA586*1.15/G586,"check MS"))</f>
        <v>436.92580645161291</v>
      </c>
      <c r="AF586" s="416">
        <f>AB586*1.15</f>
        <v>84.024193548387089</v>
      </c>
      <c r="AG586" s="428" t="str">
        <f t="shared" si="326"/>
        <v>Check!</v>
      </c>
      <c r="AH586" s="439">
        <v>43020</v>
      </c>
      <c r="AI586" s="455">
        <f>AH586+14</f>
        <v>43034</v>
      </c>
      <c r="AJ586" s="497">
        <v>43069</v>
      </c>
      <c r="AK586" s="459"/>
      <c r="AL586" s="497">
        <v>43075</v>
      </c>
      <c r="AM586" s="459">
        <f>AA586</f>
        <v>379.9354838709678</v>
      </c>
      <c r="AN586" s="459"/>
      <c r="AO586" s="459">
        <f>AM586-AN586</f>
        <v>379.9354838709678</v>
      </c>
      <c r="AP586" s="497">
        <v>43124</v>
      </c>
      <c r="AQ586" s="424">
        <f t="shared" si="332"/>
        <v>43152</v>
      </c>
      <c r="AR586" s="424">
        <f t="shared" si="332"/>
        <v>43180</v>
      </c>
      <c r="AS586" s="424">
        <f t="shared" si="339"/>
        <v>43209</v>
      </c>
      <c r="AT586" s="424">
        <f t="shared" si="341"/>
        <v>43201</v>
      </c>
      <c r="AU586" s="424">
        <f t="shared" ref="AU586:AU587" si="352">AQ586+77</f>
        <v>43229</v>
      </c>
      <c r="AV586" s="424">
        <f t="shared" ref="AV586:AV587" si="353">AR586+77</f>
        <v>43257</v>
      </c>
      <c r="AW586" s="424">
        <f t="shared" si="344"/>
        <v>43286</v>
      </c>
      <c r="AX586" s="424">
        <f t="shared" si="351"/>
        <v>43293</v>
      </c>
      <c r="AY586" s="425">
        <f t="shared" si="325"/>
        <v>266</v>
      </c>
    </row>
    <row r="587" spans="1:51" s="45" customFormat="1" ht="15" customHeight="1" x14ac:dyDescent="0.25">
      <c r="A587" s="426">
        <v>12</v>
      </c>
      <c r="B587" s="426" t="s">
        <v>47</v>
      </c>
      <c r="C587" s="426" t="s">
        <v>535</v>
      </c>
      <c r="D587" s="426"/>
      <c r="E587" s="457">
        <v>30</v>
      </c>
      <c r="F587" s="416">
        <v>18</v>
      </c>
      <c r="G587" s="417"/>
      <c r="H587" s="418">
        <v>43282</v>
      </c>
      <c r="I587" s="450">
        <v>42913</v>
      </c>
      <c r="J587" s="451">
        <v>133439</v>
      </c>
      <c r="K587" s="307">
        <v>85112</v>
      </c>
      <c r="L587" s="443" t="s">
        <v>536</v>
      </c>
      <c r="M587" s="443">
        <v>100</v>
      </c>
      <c r="N587" s="443" t="s">
        <v>433</v>
      </c>
      <c r="O587" s="462">
        <v>100</v>
      </c>
      <c r="P587" s="419">
        <v>60</v>
      </c>
      <c r="Q587" s="419">
        <v>1944</v>
      </c>
      <c r="R587" s="420">
        <v>37.75</v>
      </c>
      <c r="S587" s="421">
        <v>132</v>
      </c>
      <c r="T587" s="436">
        <v>26</v>
      </c>
      <c r="U587" s="422">
        <f>F587*AA587/1000</f>
        <v>29.68056</v>
      </c>
      <c r="V587" s="423" t="e">
        <f>IF((T587*#REF!/#REF!)&gt;#REF!,"too many rows!",T587*#REF!/#REF!)</f>
        <v>#REF!</v>
      </c>
      <c r="W587" s="415">
        <v>50</v>
      </c>
      <c r="X587" s="415">
        <v>50</v>
      </c>
      <c r="Y587" s="415">
        <v>5.25</v>
      </c>
      <c r="Z587" s="415">
        <v>1</v>
      </c>
      <c r="AA587" s="416">
        <f t="shared" si="327"/>
        <v>1648.92</v>
      </c>
      <c r="AB587" s="416">
        <f t="shared" si="327"/>
        <v>314.08</v>
      </c>
      <c r="AC587" s="416">
        <f>AA587/M587*100</f>
        <v>1648.92</v>
      </c>
      <c r="AD587" s="416">
        <f>AB587/O587*100</f>
        <v>314.08</v>
      </c>
      <c r="AE587" s="427">
        <f>IF(G587=0,AA587*1.15,IF(OR(G587=50%,G587=100%),AA587*1.15/G587,"check MS"))</f>
        <v>1896.258</v>
      </c>
      <c r="AF587" s="416">
        <f>AB587*1.15</f>
        <v>361.19199999999995</v>
      </c>
      <c r="AG587" s="428" t="str">
        <f t="shared" si="326"/>
        <v>ok</v>
      </c>
      <c r="AH587" s="439">
        <v>43020</v>
      </c>
      <c r="AI587" s="455">
        <f>AH587+14</f>
        <v>43034</v>
      </c>
      <c r="AJ587" s="497">
        <v>43069</v>
      </c>
      <c r="AK587" s="459"/>
      <c r="AL587" s="497">
        <v>43075</v>
      </c>
      <c r="AM587" s="459">
        <f>AA587</f>
        <v>1648.92</v>
      </c>
      <c r="AN587" s="459"/>
      <c r="AO587" s="459">
        <f>AM587-AN587</f>
        <v>1648.92</v>
      </c>
      <c r="AP587" s="514">
        <v>43109</v>
      </c>
      <c r="AQ587" s="424">
        <f t="shared" si="332"/>
        <v>43137</v>
      </c>
      <c r="AR587" s="424">
        <f t="shared" si="332"/>
        <v>43165</v>
      </c>
      <c r="AS587" s="424">
        <f t="shared" si="339"/>
        <v>43194</v>
      </c>
      <c r="AT587" s="424">
        <f t="shared" si="341"/>
        <v>43186</v>
      </c>
      <c r="AU587" s="424">
        <f t="shared" si="352"/>
        <v>43214</v>
      </c>
      <c r="AV587" s="424">
        <f t="shared" si="353"/>
        <v>43242</v>
      </c>
      <c r="AW587" s="424">
        <f t="shared" si="344"/>
        <v>43271</v>
      </c>
      <c r="AX587" s="424">
        <f t="shared" si="351"/>
        <v>43278</v>
      </c>
      <c r="AY587" s="425">
        <f t="shared" si="325"/>
        <v>251</v>
      </c>
    </row>
    <row r="588" spans="1:51" s="387" customFormat="1" x14ac:dyDescent="0.25">
      <c r="A588" s="448">
        <v>12</v>
      </c>
      <c r="B588" s="448" t="s">
        <v>47</v>
      </c>
      <c r="C588" s="448" t="s">
        <v>549</v>
      </c>
      <c r="D588" s="448">
        <v>-2</v>
      </c>
      <c r="E588" s="456">
        <v>3</v>
      </c>
      <c r="F588" s="430">
        <v>12</v>
      </c>
      <c r="G588" s="431"/>
      <c r="H588" s="432">
        <v>43221</v>
      </c>
      <c r="I588" s="449">
        <v>42866</v>
      </c>
      <c r="J588" s="442">
        <v>129705</v>
      </c>
      <c r="K588" s="362">
        <v>79439</v>
      </c>
      <c r="L588" s="440" t="s">
        <v>297</v>
      </c>
      <c r="M588" s="440">
        <v>100</v>
      </c>
      <c r="N588" s="461" t="s">
        <v>333</v>
      </c>
      <c r="O588" s="461">
        <v>100</v>
      </c>
      <c r="P588" s="453">
        <v>60</v>
      </c>
      <c r="Q588" s="453">
        <v>1944</v>
      </c>
      <c r="R588" s="454">
        <v>37.75</v>
      </c>
      <c r="S588" s="162">
        <v>133</v>
      </c>
      <c r="T588" s="434">
        <v>4</v>
      </c>
      <c r="U588" s="444">
        <f>F588*AA588/1000</f>
        <v>3.0394838709677425</v>
      </c>
      <c r="V588" s="445" t="e">
        <f>IF((T588*#REF!/#REF!)&gt;#REF!,"too many rows!",T588*#REF!/#REF!)</f>
        <v>#REF!</v>
      </c>
      <c r="W588" s="429">
        <v>50</v>
      </c>
      <c r="X588" s="429">
        <v>50</v>
      </c>
      <c r="Y588" s="429">
        <v>5.2</v>
      </c>
      <c r="Z588" s="429">
        <v>1</v>
      </c>
      <c r="AA588" s="430">
        <f t="shared" si="327"/>
        <v>253.29032258064518</v>
      </c>
      <c r="AB588" s="430">
        <f t="shared" si="327"/>
        <v>48.70967741935484</v>
      </c>
      <c r="AC588" s="430">
        <f>AA588/M588*100</f>
        <v>253.29032258064518</v>
      </c>
      <c r="AD588" s="430">
        <f>AB588/O588*100</f>
        <v>48.70967741935484</v>
      </c>
      <c r="AE588" s="438">
        <f>IF(G588=0,AA588*1.15,IF(OR(G588=50%,G588=100%),AA588*1.15/G588,"check MS"))</f>
        <v>291.28387096774196</v>
      </c>
      <c r="AF588" s="430">
        <f>AB588*1.15</f>
        <v>56.016129032258064</v>
      </c>
      <c r="AG588" s="460" t="str">
        <f t="shared" si="326"/>
        <v>ok</v>
      </c>
      <c r="AH588" s="98">
        <v>42894</v>
      </c>
      <c r="AI588" s="224">
        <f>AH588+14</f>
        <v>42908</v>
      </c>
      <c r="AJ588" s="224">
        <v>42944</v>
      </c>
      <c r="AK588" s="458"/>
      <c r="AL588" s="224">
        <v>42955</v>
      </c>
      <c r="AM588" s="458">
        <f>AA588</f>
        <v>253.29032258064518</v>
      </c>
      <c r="AN588" s="458"/>
      <c r="AO588" s="458">
        <f>AM588-AN588</f>
        <v>253.29032258064518</v>
      </c>
      <c r="AP588" s="224">
        <v>42975</v>
      </c>
      <c r="AQ588" s="224">
        <v>43005</v>
      </c>
      <c r="AR588" s="224">
        <v>43033</v>
      </c>
      <c r="AS588" s="497">
        <v>43066</v>
      </c>
      <c r="AT588" s="497">
        <f t="shared" si="341"/>
        <v>43052</v>
      </c>
      <c r="AU588" s="497">
        <v>43074</v>
      </c>
      <c r="AV588" s="497">
        <v>43112</v>
      </c>
      <c r="AW588" s="446">
        <f t="shared" si="344"/>
        <v>43143</v>
      </c>
      <c r="AX588" s="446">
        <f>AW588+7</f>
        <v>43150</v>
      </c>
      <c r="AY588" s="435">
        <f t="shared" si="325"/>
        <v>249</v>
      </c>
    </row>
    <row r="589" spans="1:51" s="387" customFormat="1" x14ac:dyDescent="0.25">
      <c r="A589" s="448">
        <v>12</v>
      </c>
      <c r="B589" s="448" t="s">
        <v>47</v>
      </c>
      <c r="C589" s="448" t="s">
        <v>113</v>
      </c>
      <c r="D589" s="448">
        <v>-2</v>
      </c>
      <c r="E589" s="456">
        <v>2.75</v>
      </c>
      <c r="F589" s="430">
        <v>11</v>
      </c>
      <c r="G589" s="431"/>
      <c r="H589" s="432">
        <v>43221</v>
      </c>
      <c r="I589" s="449">
        <v>42866</v>
      </c>
      <c r="J589" s="493">
        <v>129706</v>
      </c>
      <c r="K589" s="362">
        <v>79439</v>
      </c>
      <c r="L589" s="440" t="s">
        <v>115</v>
      </c>
      <c r="M589" s="440">
        <v>100</v>
      </c>
      <c r="N589" s="461" t="s">
        <v>78</v>
      </c>
      <c r="O589" s="461">
        <v>100</v>
      </c>
      <c r="P589" s="453">
        <v>60</v>
      </c>
      <c r="Q589" s="453">
        <v>1944</v>
      </c>
      <c r="R589" s="454">
        <v>37.75</v>
      </c>
      <c r="S589" s="162">
        <v>133</v>
      </c>
      <c r="T589" s="434">
        <v>4</v>
      </c>
      <c r="U589" s="444">
        <f t="shared" ref="U589:U594" si="354">F589*AA589/1000</f>
        <v>2.786193548387097</v>
      </c>
      <c r="V589" s="445" t="e">
        <f>IF((T589*#REF!/#REF!)&gt;#REF!,"too many rows!",T589*#REF!/#REF!)</f>
        <v>#REF!</v>
      </c>
      <c r="W589" s="429">
        <v>50</v>
      </c>
      <c r="X589" s="429">
        <v>50</v>
      </c>
      <c r="Y589" s="429">
        <v>5.2</v>
      </c>
      <c r="Z589" s="429">
        <v>1</v>
      </c>
      <c r="AA589" s="430">
        <f t="shared" ref="AA589:AA594" si="355">(37.75*100)/W589*Y589/($Z589+$Y589)*$T589</f>
        <v>253.29032258064518</v>
      </c>
      <c r="AB589" s="430">
        <f t="shared" ref="AB589:AB594" si="356">(37.75*100)/X589*Z589/($Z589+$Y589)*$T589</f>
        <v>48.70967741935484</v>
      </c>
      <c r="AC589" s="430">
        <f t="shared" ref="AC589:AC594" si="357">AA589/M589*100</f>
        <v>253.29032258064518</v>
      </c>
      <c r="AD589" s="430">
        <f t="shared" ref="AD589:AD594" si="358">AB589/O589*100</f>
        <v>48.70967741935484</v>
      </c>
      <c r="AE589" s="438">
        <f t="shared" ref="AE589:AE594" si="359">IF(G589=0,AA589*1.15,IF(OR(G589=50%,G589=100%),AA589*1.15/G589,"check MS"))</f>
        <v>291.28387096774196</v>
      </c>
      <c r="AF589" s="430">
        <f t="shared" ref="AF589:AF594" si="360">AB589*1.15</f>
        <v>56.016129032258064</v>
      </c>
      <c r="AG589" s="460" t="str">
        <f t="shared" si="326"/>
        <v>ok</v>
      </c>
      <c r="AH589" s="98">
        <v>42894</v>
      </c>
      <c r="AI589" s="224">
        <f t="shared" ref="AI589:AI594" si="361">AH589+14</f>
        <v>42908</v>
      </c>
      <c r="AJ589" s="224">
        <v>42944</v>
      </c>
      <c r="AK589" s="458"/>
      <c r="AL589" s="224">
        <v>42955</v>
      </c>
      <c r="AM589" s="458">
        <f t="shared" ref="AM589:AM594" si="362">AA589</f>
        <v>253.29032258064518</v>
      </c>
      <c r="AN589" s="458"/>
      <c r="AO589" s="458">
        <f t="shared" ref="AO589:AO594" si="363">AM589-AN589</f>
        <v>253.29032258064518</v>
      </c>
      <c r="AP589" s="224">
        <v>42975</v>
      </c>
      <c r="AQ589" s="224">
        <v>43005</v>
      </c>
      <c r="AR589" s="224">
        <v>43033</v>
      </c>
      <c r="AS589" s="497">
        <v>43066</v>
      </c>
      <c r="AT589" s="497">
        <f t="shared" si="341"/>
        <v>43052</v>
      </c>
      <c r="AU589" s="497">
        <v>43062</v>
      </c>
      <c r="AV589" s="497">
        <v>43104</v>
      </c>
      <c r="AW589" s="497">
        <v>43133</v>
      </c>
      <c r="AX589" s="446">
        <f t="shared" ref="AX589:AX594" si="364">AW589+7</f>
        <v>43140</v>
      </c>
      <c r="AY589" s="435">
        <f t="shared" si="325"/>
        <v>239</v>
      </c>
    </row>
    <row r="590" spans="1:51" s="387" customFormat="1" x14ac:dyDescent="0.25">
      <c r="A590" s="448">
        <v>12</v>
      </c>
      <c r="B590" s="448" t="s">
        <v>47</v>
      </c>
      <c r="C590" s="448" t="s">
        <v>243</v>
      </c>
      <c r="D590" s="448">
        <v>-2</v>
      </c>
      <c r="E590" s="456">
        <v>4</v>
      </c>
      <c r="F590" s="430">
        <v>16</v>
      </c>
      <c r="G590" s="431">
        <v>0.5</v>
      </c>
      <c r="H590" s="432">
        <v>43221</v>
      </c>
      <c r="I590" s="449">
        <v>42866</v>
      </c>
      <c r="J590" s="495">
        <v>132729</v>
      </c>
      <c r="K590" s="362">
        <v>79439</v>
      </c>
      <c r="L590" s="440" t="s">
        <v>244</v>
      </c>
      <c r="M590" s="440">
        <v>100</v>
      </c>
      <c r="N590" s="461" t="s">
        <v>121</v>
      </c>
      <c r="O590" s="461">
        <v>100</v>
      </c>
      <c r="P590" s="453">
        <v>60</v>
      </c>
      <c r="Q590" s="453">
        <v>1944</v>
      </c>
      <c r="R590" s="454">
        <v>37.75</v>
      </c>
      <c r="S590" s="162">
        <v>133</v>
      </c>
      <c r="T590" s="434">
        <v>4</v>
      </c>
      <c r="U590" s="444">
        <f t="shared" si="354"/>
        <v>4.0526451612903225</v>
      </c>
      <c r="V590" s="445" t="e">
        <f>IF((T590*#REF!/#REF!)&gt;#REF!,"too many rows!",T590*#REF!/#REF!)</f>
        <v>#REF!</v>
      </c>
      <c r="W590" s="429">
        <v>50</v>
      </c>
      <c r="X590" s="429">
        <v>50</v>
      </c>
      <c r="Y590" s="429">
        <v>5.2</v>
      </c>
      <c r="Z590" s="429">
        <v>1</v>
      </c>
      <c r="AA590" s="430">
        <f t="shared" si="355"/>
        <v>253.29032258064518</v>
      </c>
      <c r="AB590" s="430">
        <f t="shared" si="356"/>
        <v>48.70967741935484</v>
      </c>
      <c r="AC590" s="430">
        <f t="shared" si="357"/>
        <v>253.29032258064518</v>
      </c>
      <c r="AD590" s="430">
        <f t="shared" si="358"/>
        <v>48.70967741935484</v>
      </c>
      <c r="AE590" s="438">
        <f t="shared" si="359"/>
        <v>582.56774193548392</v>
      </c>
      <c r="AF590" s="430">
        <f t="shared" si="360"/>
        <v>56.016129032258064</v>
      </c>
      <c r="AG590" s="460" t="str">
        <f t="shared" si="326"/>
        <v>ok</v>
      </c>
      <c r="AH590" s="98">
        <v>42894</v>
      </c>
      <c r="AI590" s="224">
        <f t="shared" si="361"/>
        <v>42908</v>
      </c>
      <c r="AJ590" s="224">
        <v>42944</v>
      </c>
      <c r="AK590" s="458"/>
      <c r="AL590" s="224">
        <v>42955</v>
      </c>
      <c r="AM590" s="458">
        <f t="shared" si="362"/>
        <v>253.29032258064518</v>
      </c>
      <c r="AN590" s="458"/>
      <c r="AO590" s="458">
        <f t="shared" si="363"/>
        <v>253.29032258064518</v>
      </c>
      <c r="AP590" s="224">
        <v>42975</v>
      </c>
      <c r="AQ590" s="224">
        <v>43005</v>
      </c>
      <c r="AR590" s="224">
        <v>43033</v>
      </c>
      <c r="AS590" s="497">
        <v>43066</v>
      </c>
      <c r="AT590" s="497">
        <v>43062</v>
      </c>
      <c r="AU590" s="497">
        <v>43078</v>
      </c>
      <c r="AV590" s="497">
        <v>43112</v>
      </c>
      <c r="AW590" s="446">
        <f t="shared" si="344"/>
        <v>43143</v>
      </c>
      <c r="AX590" s="446">
        <f t="shared" si="364"/>
        <v>43150</v>
      </c>
      <c r="AY590" s="435">
        <f t="shared" si="325"/>
        <v>249</v>
      </c>
    </row>
    <row r="591" spans="1:51" s="387" customFormat="1" x14ac:dyDescent="0.25">
      <c r="A591" s="448">
        <v>12</v>
      </c>
      <c r="B591" s="448" t="s">
        <v>47</v>
      </c>
      <c r="C591" s="448" t="s">
        <v>76</v>
      </c>
      <c r="D591" s="448">
        <v>-2</v>
      </c>
      <c r="E591" s="456">
        <v>3.75</v>
      </c>
      <c r="F591" s="430">
        <v>15</v>
      </c>
      <c r="G591" s="431">
        <v>0.5</v>
      </c>
      <c r="H591" s="432">
        <v>43221</v>
      </c>
      <c r="I591" s="449">
        <v>42866</v>
      </c>
      <c r="J591" s="442">
        <v>129708</v>
      </c>
      <c r="K591" s="362">
        <v>79439</v>
      </c>
      <c r="L591" s="440" t="s">
        <v>77</v>
      </c>
      <c r="M591" s="440">
        <v>100</v>
      </c>
      <c r="N591" s="461" t="s">
        <v>78</v>
      </c>
      <c r="O591" s="461">
        <v>100</v>
      </c>
      <c r="P591" s="453">
        <v>60</v>
      </c>
      <c r="Q591" s="453">
        <v>1944</v>
      </c>
      <c r="R591" s="454">
        <v>37.75</v>
      </c>
      <c r="S591" s="162">
        <v>133</v>
      </c>
      <c r="T591" s="434">
        <v>4</v>
      </c>
      <c r="U591" s="444">
        <f t="shared" si="354"/>
        <v>3.7993548387096774</v>
      </c>
      <c r="V591" s="445" t="e">
        <f>IF((T591*#REF!/#REF!)&gt;#REF!,"too many rows!",T591*#REF!/#REF!)</f>
        <v>#REF!</v>
      </c>
      <c r="W591" s="429">
        <v>50</v>
      </c>
      <c r="X591" s="429">
        <v>50</v>
      </c>
      <c r="Y591" s="429">
        <v>5.2</v>
      </c>
      <c r="Z591" s="429">
        <v>1</v>
      </c>
      <c r="AA591" s="430">
        <f t="shared" si="355"/>
        <v>253.29032258064518</v>
      </c>
      <c r="AB591" s="430">
        <f t="shared" si="356"/>
        <v>48.70967741935484</v>
      </c>
      <c r="AC591" s="430">
        <f t="shared" si="357"/>
        <v>253.29032258064518</v>
      </c>
      <c r="AD591" s="430">
        <f t="shared" si="358"/>
        <v>48.70967741935484</v>
      </c>
      <c r="AE591" s="438">
        <f t="shared" si="359"/>
        <v>582.56774193548392</v>
      </c>
      <c r="AF591" s="430">
        <f t="shared" si="360"/>
        <v>56.016129032258064</v>
      </c>
      <c r="AG591" s="460" t="str">
        <f t="shared" si="326"/>
        <v>ok</v>
      </c>
      <c r="AH591" s="98">
        <v>42894</v>
      </c>
      <c r="AI591" s="224">
        <f t="shared" si="361"/>
        <v>42908</v>
      </c>
      <c r="AJ591" s="224">
        <v>42944</v>
      </c>
      <c r="AK591" s="458"/>
      <c r="AL591" s="224">
        <v>42955</v>
      </c>
      <c r="AM591" s="458">
        <f t="shared" si="362"/>
        <v>253.29032258064518</v>
      </c>
      <c r="AN591" s="458"/>
      <c r="AO591" s="458">
        <f t="shared" si="363"/>
        <v>253.29032258064518</v>
      </c>
      <c r="AP591" s="224">
        <v>42975</v>
      </c>
      <c r="AQ591" s="224">
        <v>43005</v>
      </c>
      <c r="AR591" s="224">
        <v>43033</v>
      </c>
      <c r="AS591" s="497">
        <v>43066</v>
      </c>
      <c r="AT591" s="497">
        <f>AP591+77</f>
        <v>43052</v>
      </c>
      <c r="AU591" s="497">
        <v>43069</v>
      </c>
      <c r="AV591" s="497">
        <v>43102</v>
      </c>
      <c r="AW591" s="446">
        <f t="shared" si="344"/>
        <v>43143</v>
      </c>
      <c r="AX591" s="446">
        <f t="shared" si="364"/>
        <v>43150</v>
      </c>
      <c r="AY591" s="435">
        <f t="shared" si="325"/>
        <v>249</v>
      </c>
    </row>
    <row r="592" spans="1:51" s="262" customFormat="1" ht="14.45" customHeight="1" x14ac:dyDescent="0.25">
      <c r="A592" s="448">
        <v>12</v>
      </c>
      <c r="B592" s="448" t="s">
        <v>47</v>
      </c>
      <c r="C592" s="448" t="s">
        <v>590</v>
      </c>
      <c r="D592" s="448">
        <v>-1</v>
      </c>
      <c r="E592" s="456">
        <v>20</v>
      </c>
      <c r="F592" s="430">
        <v>20</v>
      </c>
      <c r="G592" s="431"/>
      <c r="H592" s="432">
        <v>43191</v>
      </c>
      <c r="I592" s="449">
        <v>42866</v>
      </c>
      <c r="J592" s="442">
        <v>132517</v>
      </c>
      <c r="K592" s="362">
        <v>83586</v>
      </c>
      <c r="L592" s="440" t="s">
        <v>592</v>
      </c>
      <c r="M592" s="440">
        <v>100</v>
      </c>
      <c r="N592" s="440" t="s">
        <v>593</v>
      </c>
      <c r="O592" s="461">
        <v>100</v>
      </c>
      <c r="P592" s="453">
        <v>60</v>
      </c>
      <c r="Q592" s="453">
        <v>1944</v>
      </c>
      <c r="R592" s="454">
        <v>37.75</v>
      </c>
      <c r="S592" s="162">
        <v>133</v>
      </c>
      <c r="T592" s="434">
        <v>16</v>
      </c>
      <c r="U592" s="444">
        <f t="shared" si="354"/>
        <v>20.263225806451615</v>
      </c>
      <c r="V592" s="445" t="e">
        <f>IF((T592*#REF!/#REF!)&gt;#REF!,"too many rows!",T592*#REF!/#REF!)</f>
        <v>#REF!</v>
      </c>
      <c r="W592" s="429">
        <v>50</v>
      </c>
      <c r="X592" s="429">
        <v>50</v>
      </c>
      <c r="Y592" s="429">
        <v>5.2</v>
      </c>
      <c r="Z592" s="429">
        <v>1</v>
      </c>
      <c r="AA592" s="430">
        <f t="shared" si="355"/>
        <v>1013.1612903225807</v>
      </c>
      <c r="AB592" s="430">
        <f t="shared" si="356"/>
        <v>194.83870967741936</v>
      </c>
      <c r="AC592" s="430">
        <f t="shared" si="357"/>
        <v>1013.1612903225807</v>
      </c>
      <c r="AD592" s="430">
        <f t="shared" si="358"/>
        <v>194.83870967741936</v>
      </c>
      <c r="AE592" s="438">
        <f t="shared" si="359"/>
        <v>1165.1354838709678</v>
      </c>
      <c r="AF592" s="430">
        <f t="shared" si="360"/>
        <v>224.06451612903226</v>
      </c>
      <c r="AG592" s="460" t="str">
        <f t="shared" si="326"/>
        <v>ok</v>
      </c>
      <c r="AH592" s="98">
        <v>42894</v>
      </c>
      <c r="AI592" s="224">
        <f>AH592+14</f>
        <v>42908</v>
      </c>
      <c r="AJ592" s="224">
        <v>42944</v>
      </c>
      <c r="AK592" s="163"/>
      <c r="AL592" s="224">
        <v>42955</v>
      </c>
      <c r="AM592" s="458">
        <f t="shared" si="362"/>
        <v>1013.1612903225807</v>
      </c>
      <c r="AN592" s="282"/>
      <c r="AO592" s="163"/>
      <c r="AP592" s="224">
        <v>42972</v>
      </c>
      <c r="AQ592" s="224">
        <v>42996</v>
      </c>
      <c r="AR592" s="224">
        <v>43033</v>
      </c>
      <c r="AS592" s="497">
        <v>43045</v>
      </c>
      <c r="AT592" s="497">
        <v>43045</v>
      </c>
      <c r="AU592" s="497">
        <v>43067</v>
      </c>
      <c r="AV592" s="497">
        <v>43098</v>
      </c>
      <c r="AW592" s="497">
        <v>43109</v>
      </c>
      <c r="AX592" s="446">
        <f t="shared" si="364"/>
        <v>43116</v>
      </c>
      <c r="AY592" s="435">
        <f t="shared" si="325"/>
        <v>215</v>
      </c>
    </row>
    <row r="593" spans="1:51" s="262" customFormat="1" ht="14.45" customHeight="1" x14ac:dyDescent="0.25">
      <c r="A593" s="464">
        <v>12</v>
      </c>
      <c r="B593" s="464" t="s">
        <v>47</v>
      </c>
      <c r="C593" s="464" t="s">
        <v>679</v>
      </c>
      <c r="D593" s="464"/>
      <c r="E593" s="465">
        <v>7</v>
      </c>
      <c r="F593" s="466">
        <v>18</v>
      </c>
      <c r="G593" s="467"/>
      <c r="H593" s="468">
        <v>43191</v>
      </c>
      <c r="I593" s="469">
        <v>42866</v>
      </c>
      <c r="J593" s="470">
        <v>132519</v>
      </c>
      <c r="K593" s="397">
        <v>83586</v>
      </c>
      <c r="L593" s="471" t="s">
        <v>683</v>
      </c>
      <c r="M593" s="471">
        <v>100</v>
      </c>
      <c r="N593" s="471" t="s">
        <v>689</v>
      </c>
      <c r="O593" s="483">
        <v>79</v>
      </c>
      <c r="P593" s="472">
        <v>60</v>
      </c>
      <c r="Q593" s="472">
        <v>1944</v>
      </c>
      <c r="R593" s="473">
        <v>37.75</v>
      </c>
      <c r="S593" s="400">
        <v>133</v>
      </c>
      <c r="T593" s="474">
        <v>6</v>
      </c>
      <c r="U593" s="475">
        <f t="shared" si="354"/>
        <v>6.7949999999999999</v>
      </c>
      <c r="V593" s="476" t="e">
        <f>IF((T593*#REF!/#REF!)&gt;#REF!,"too many rows!",T593*#REF!/#REF!)</f>
        <v>#REF!</v>
      </c>
      <c r="W593" s="477">
        <v>50</v>
      </c>
      <c r="X593" s="477">
        <v>50</v>
      </c>
      <c r="Y593" s="477">
        <v>5</v>
      </c>
      <c r="Z593" s="477">
        <v>1</v>
      </c>
      <c r="AA593" s="466">
        <f t="shared" si="355"/>
        <v>377.5</v>
      </c>
      <c r="AB593" s="466">
        <f t="shared" si="356"/>
        <v>75.5</v>
      </c>
      <c r="AC593" s="466">
        <f t="shared" si="357"/>
        <v>377.5</v>
      </c>
      <c r="AD593" s="466">
        <f t="shared" si="358"/>
        <v>95.569620253164558</v>
      </c>
      <c r="AE593" s="478">
        <f t="shared" si="359"/>
        <v>434.12499999999994</v>
      </c>
      <c r="AF593" s="466">
        <f t="shared" si="360"/>
        <v>86.824999999999989</v>
      </c>
      <c r="AG593" s="479" t="str">
        <f t="shared" si="326"/>
        <v>ok</v>
      </c>
      <c r="AH593" s="486">
        <v>42894</v>
      </c>
      <c r="AI593" s="487">
        <f>AH593+14</f>
        <v>42908</v>
      </c>
      <c r="AJ593" s="480">
        <f>AH593+35</f>
        <v>42929</v>
      </c>
      <c r="AK593" s="488"/>
      <c r="AL593" s="480">
        <f>AI593+35</f>
        <v>42943</v>
      </c>
      <c r="AM593" s="458"/>
      <c r="AN593" s="489"/>
      <c r="AO593" s="488"/>
      <c r="AP593" s="224">
        <v>42975</v>
      </c>
      <c r="AQ593" s="224"/>
      <c r="AR593" s="224"/>
      <c r="AS593" s="480">
        <f t="shared" ref="AS593" si="365">AP593+85</f>
        <v>43060</v>
      </c>
      <c r="AT593" s="480">
        <f>AP593+77</f>
        <v>43052</v>
      </c>
      <c r="AU593" s="446"/>
      <c r="AV593" s="446"/>
      <c r="AW593" s="480">
        <f t="shared" si="344"/>
        <v>43137</v>
      </c>
      <c r="AX593" s="480">
        <f t="shared" si="364"/>
        <v>43144</v>
      </c>
      <c r="AY593" s="482">
        <f t="shared" si="325"/>
        <v>243</v>
      </c>
    </row>
    <row r="594" spans="1:51" s="387" customFormat="1" x14ac:dyDescent="0.25">
      <c r="A594" s="448">
        <v>12</v>
      </c>
      <c r="B594" s="448" t="s">
        <v>47</v>
      </c>
      <c r="C594" s="448" t="s">
        <v>932</v>
      </c>
      <c r="D594" s="448">
        <v>-1</v>
      </c>
      <c r="E594" s="456">
        <v>22</v>
      </c>
      <c r="F594" s="430">
        <v>16</v>
      </c>
      <c r="G594" s="431"/>
      <c r="H594" s="432">
        <v>43191</v>
      </c>
      <c r="I594" s="449">
        <v>42866</v>
      </c>
      <c r="J594" s="442">
        <v>132518</v>
      </c>
      <c r="K594" s="362">
        <v>83586</v>
      </c>
      <c r="L594" s="440" t="s">
        <v>933</v>
      </c>
      <c r="M594" s="440">
        <v>100</v>
      </c>
      <c r="N594" s="440" t="s">
        <v>341</v>
      </c>
      <c r="O594" s="461">
        <v>100</v>
      </c>
      <c r="P594" s="453">
        <v>60</v>
      </c>
      <c r="Q594" s="453">
        <v>1944</v>
      </c>
      <c r="R594" s="454">
        <v>37.75</v>
      </c>
      <c r="S594" s="162">
        <v>133</v>
      </c>
      <c r="T594" s="434">
        <v>28</v>
      </c>
      <c r="U594" s="444">
        <f t="shared" si="354"/>
        <v>28.991999999999997</v>
      </c>
      <c r="V594" s="445" t="e">
        <f>IF((T594*#REF!/#REF!)&gt;#REF!,"too many rows!",T594*#REF!/#REF!)</f>
        <v>#REF!</v>
      </c>
      <c r="W594" s="429">
        <v>50</v>
      </c>
      <c r="X594" s="429">
        <v>50</v>
      </c>
      <c r="Y594" s="429">
        <v>6</v>
      </c>
      <c r="Z594" s="429">
        <v>1</v>
      </c>
      <c r="AA594" s="430">
        <f t="shared" si="355"/>
        <v>1811.9999999999998</v>
      </c>
      <c r="AB594" s="430">
        <f t="shared" si="356"/>
        <v>302</v>
      </c>
      <c r="AC594" s="430">
        <f t="shared" si="357"/>
        <v>1811.9999999999998</v>
      </c>
      <c r="AD594" s="430">
        <f t="shared" si="358"/>
        <v>302</v>
      </c>
      <c r="AE594" s="438">
        <f t="shared" si="359"/>
        <v>2083.7999999999997</v>
      </c>
      <c r="AF594" s="430">
        <f t="shared" si="360"/>
        <v>347.29999999999995</v>
      </c>
      <c r="AG594" s="460" t="str">
        <f t="shared" si="326"/>
        <v>ok</v>
      </c>
      <c r="AH594" s="98">
        <v>42894</v>
      </c>
      <c r="AI594" s="224">
        <f t="shared" si="361"/>
        <v>42908</v>
      </c>
      <c r="AJ594" s="224">
        <v>42944</v>
      </c>
      <c r="AK594" s="458"/>
      <c r="AL594" s="224">
        <v>42955</v>
      </c>
      <c r="AM594" s="458">
        <f t="shared" si="362"/>
        <v>1811.9999999999998</v>
      </c>
      <c r="AN594" s="458"/>
      <c r="AO594" s="458">
        <f t="shared" si="363"/>
        <v>1811.9999999999998</v>
      </c>
      <c r="AP594" s="224">
        <v>42975</v>
      </c>
      <c r="AQ594" s="224">
        <v>43007</v>
      </c>
      <c r="AR594" s="224">
        <v>43039</v>
      </c>
      <c r="AS594" s="497">
        <v>43066</v>
      </c>
      <c r="AT594" s="497">
        <v>43042</v>
      </c>
      <c r="AU594" s="497">
        <v>43069</v>
      </c>
      <c r="AV594" s="497">
        <v>43104</v>
      </c>
      <c r="AW594" s="497">
        <v>43124</v>
      </c>
      <c r="AX594" s="446">
        <f t="shared" si="364"/>
        <v>43131</v>
      </c>
      <c r="AY594" s="435">
        <f t="shared" si="325"/>
        <v>230</v>
      </c>
    </row>
    <row r="595" spans="1:51" ht="12.75" customHeight="1" x14ac:dyDescent="0.25">
      <c r="A595" s="426">
        <v>12</v>
      </c>
      <c r="B595" s="426" t="s">
        <v>47</v>
      </c>
      <c r="C595" s="426" t="s">
        <v>996</v>
      </c>
      <c r="D595" s="426"/>
      <c r="E595" s="457">
        <v>25</v>
      </c>
      <c r="F595" s="416">
        <v>15</v>
      </c>
      <c r="G595" s="417"/>
      <c r="H595" s="418">
        <v>43114</v>
      </c>
      <c r="I595" s="450">
        <v>42752</v>
      </c>
      <c r="J595" s="451">
        <v>130922</v>
      </c>
      <c r="K595" s="348" t="s">
        <v>1088</v>
      </c>
      <c r="L595" s="443" t="s">
        <v>997</v>
      </c>
      <c r="M595" s="443">
        <v>100</v>
      </c>
      <c r="N595" s="443" t="s">
        <v>998</v>
      </c>
      <c r="O595" s="462">
        <v>78</v>
      </c>
      <c r="P595" s="419">
        <v>60</v>
      </c>
      <c r="Q595" s="419">
        <v>1944</v>
      </c>
      <c r="R595" s="420">
        <v>37.75</v>
      </c>
      <c r="S595" s="452">
        <v>134</v>
      </c>
      <c r="T595" s="436">
        <v>20</v>
      </c>
      <c r="U595" s="422">
        <f t="shared" ref="U595:U606" si="366">F595*AA595/1000</f>
        <v>19.218181818181819</v>
      </c>
      <c r="V595" s="423" t="e">
        <f>IF((T595*#REF!/#REF!)&gt;#REF!,"too many rows!",T595*#REF!/#REF!)</f>
        <v>#REF!</v>
      </c>
      <c r="W595" s="415">
        <v>50</v>
      </c>
      <c r="X595" s="415">
        <v>50</v>
      </c>
      <c r="Y595" s="415">
        <v>5.6</v>
      </c>
      <c r="Z595" s="415">
        <v>1</v>
      </c>
      <c r="AA595" s="416">
        <f>(37.75*100)/W595*Y595/($Z595+$Y595)*$T595</f>
        <v>1281.2121212121212</v>
      </c>
      <c r="AB595" s="416">
        <f>(37.75*100)/X595*Z595/($Z595+$Y595)*$T595</f>
        <v>228.78787878787878</v>
      </c>
      <c r="AC595" s="416">
        <f t="shared" ref="AC595:AC606" si="367">AA595/M595*100</f>
        <v>1281.2121212121212</v>
      </c>
      <c r="AD595" s="416">
        <f>AB595/O595*100</f>
        <v>293.3177933177933</v>
      </c>
      <c r="AE595" s="427">
        <f t="shared" ref="AE595:AE606" si="368">IF(G595=0,AA595*1.15,IF(OR(G595=50%,G595=100%),AA595*1.15/G595,"check MS"))</f>
        <v>1473.3939393939393</v>
      </c>
      <c r="AF595" s="416">
        <f>AB595*1.15</f>
        <v>263.10606060606057</v>
      </c>
      <c r="AG595" s="428" t="str">
        <f t="shared" si="326"/>
        <v>Check!</v>
      </c>
      <c r="AH595" s="439">
        <v>42885</v>
      </c>
      <c r="AI595" s="455">
        <v>42961</v>
      </c>
      <c r="AJ595" s="245">
        <v>42957</v>
      </c>
      <c r="AK595" s="459"/>
      <c r="AL595" s="455">
        <v>43005</v>
      </c>
      <c r="AM595" s="459">
        <f>AA595</f>
        <v>1281.2121212121212</v>
      </c>
      <c r="AN595" s="459"/>
      <c r="AO595" s="459">
        <f>AM595-AN595</f>
        <v>1281.2121212121212</v>
      </c>
      <c r="AP595" s="497">
        <v>43048</v>
      </c>
      <c r="AQ595" s="497">
        <v>43076</v>
      </c>
      <c r="AR595" s="514">
        <v>43111</v>
      </c>
      <c r="AS595" s="424">
        <f>AP595+85</f>
        <v>43133</v>
      </c>
      <c r="AT595" s="388">
        <v>43105</v>
      </c>
      <c r="AU595" s="424">
        <f t="shared" ref="AU595:AU603" si="369">AQ595+77</f>
        <v>43153</v>
      </c>
      <c r="AV595" s="424">
        <f t="shared" ref="AV595:AV603" si="370">AR595+77</f>
        <v>43188</v>
      </c>
      <c r="AW595" s="424">
        <f t="shared" si="344"/>
        <v>43210</v>
      </c>
      <c r="AX595" s="424">
        <f t="shared" ref="AX595:AX600" si="371">AW595+7</f>
        <v>43217</v>
      </c>
      <c r="AY595" s="425">
        <f t="shared" si="325"/>
        <v>325</v>
      </c>
    </row>
    <row r="596" spans="1:51" ht="13.5" customHeight="1" x14ac:dyDescent="0.25">
      <c r="A596" s="426">
        <v>12</v>
      </c>
      <c r="B596" s="426" t="s">
        <v>47</v>
      </c>
      <c r="C596" s="426" t="s">
        <v>467</v>
      </c>
      <c r="D596" s="426"/>
      <c r="E596" s="457"/>
      <c r="F596" s="416">
        <v>15</v>
      </c>
      <c r="G596" s="417"/>
      <c r="H596" s="418"/>
      <c r="I596" s="450"/>
      <c r="J596" s="451">
        <v>130923</v>
      </c>
      <c r="K596" s="348">
        <v>81651</v>
      </c>
      <c r="L596" s="443" t="s">
        <v>340</v>
      </c>
      <c r="M596" s="443">
        <v>94</v>
      </c>
      <c r="N596" s="443" t="s">
        <v>341</v>
      </c>
      <c r="O596" s="462">
        <v>99</v>
      </c>
      <c r="P596" s="419">
        <v>60</v>
      </c>
      <c r="Q596" s="419">
        <v>1944</v>
      </c>
      <c r="R596" s="420">
        <v>37.75</v>
      </c>
      <c r="S596" s="452">
        <v>134</v>
      </c>
      <c r="T596" s="436">
        <v>4</v>
      </c>
      <c r="U596" s="422">
        <f t="shared" si="366"/>
        <v>4.4400000000000004</v>
      </c>
      <c r="V596" s="423" t="e">
        <f>IF((T596*#REF!/#REF!)&gt;#REF!,"too many rows!",T596*#REF!/#REF!)</f>
        <v>#REF!</v>
      </c>
      <c r="W596" s="415">
        <v>50</v>
      </c>
      <c r="X596" s="415">
        <v>50</v>
      </c>
      <c r="Y596" s="415">
        <v>1</v>
      </c>
      <c r="Z596" s="415">
        <v>1</v>
      </c>
      <c r="AA596" s="416">
        <f>T596*74</f>
        <v>296</v>
      </c>
      <c r="AB596" s="416"/>
      <c r="AC596" s="416">
        <f t="shared" si="367"/>
        <v>314.89361702127661</v>
      </c>
      <c r="AD596" s="416"/>
      <c r="AE596" s="427">
        <f t="shared" si="368"/>
        <v>340.4</v>
      </c>
      <c r="AF596" s="416"/>
      <c r="AG596" s="428"/>
      <c r="AH596" s="439">
        <v>42900</v>
      </c>
      <c r="AI596" s="455">
        <v>42961</v>
      </c>
      <c r="AJ596" s="424"/>
      <c r="AK596" s="459"/>
      <c r="AL596" s="455">
        <v>43005</v>
      </c>
      <c r="AM596" s="459"/>
      <c r="AN596" s="459"/>
      <c r="AO596" s="459"/>
      <c r="AP596" s="497">
        <v>43049</v>
      </c>
      <c r="AQ596" s="514">
        <v>43088</v>
      </c>
      <c r="AR596" s="514">
        <v>43112</v>
      </c>
      <c r="AS596" s="424">
        <f>AP596+85</f>
        <v>43134</v>
      </c>
      <c r="AT596" s="388">
        <v>43110</v>
      </c>
      <c r="AU596" s="424">
        <f t="shared" si="369"/>
        <v>43165</v>
      </c>
      <c r="AV596" s="424">
        <f t="shared" si="370"/>
        <v>43189</v>
      </c>
      <c r="AW596" s="424">
        <f t="shared" si="344"/>
        <v>43211</v>
      </c>
      <c r="AX596" s="424">
        <f t="shared" si="371"/>
        <v>43218</v>
      </c>
      <c r="AY596" s="425">
        <f t="shared" si="325"/>
        <v>311</v>
      </c>
    </row>
    <row r="597" spans="1:51" x14ac:dyDescent="0.25">
      <c r="A597" s="426">
        <v>12</v>
      </c>
      <c r="B597" s="426" t="s">
        <v>47</v>
      </c>
      <c r="C597" s="426" t="s">
        <v>999</v>
      </c>
      <c r="D597" s="426"/>
      <c r="E597" s="457">
        <v>18</v>
      </c>
      <c r="F597" s="416">
        <v>12</v>
      </c>
      <c r="G597" s="417"/>
      <c r="H597" s="418">
        <v>43114</v>
      </c>
      <c r="I597" s="450">
        <v>42823</v>
      </c>
      <c r="J597" s="451">
        <v>132071</v>
      </c>
      <c r="K597" s="348">
        <v>83376</v>
      </c>
      <c r="L597" s="443" t="s">
        <v>1002</v>
      </c>
      <c r="M597" s="443">
        <v>100</v>
      </c>
      <c r="N597" s="443" t="s">
        <v>1004</v>
      </c>
      <c r="O597" s="462">
        <v>100</v>
      </c>
      <c r="P597" s="419">
        <v>60</v>
      </c>
      <c r="Q597" s="419">
        <v>1944</v>
      </c>
      <c r="R597" s="420">
        <v>37.75</v>
      </c>
      <c r="S597" s="452">
        <v>134</v>
      </c>
      <c r="T597" s="436">
        <v>20</v>
      </c>
      <c r="U597" s="422">
        <f t="shared" si="366"/>
        <v>15.374545454545457</v>
      </c>
      <c r="V597" s="423" t="e">
        <f>IF((T597*#REF!/#REF!)&gt;#REF!,"too many rows!",T597*#REF!/#REF!)</f>
        <v>#REF!</v>
      </c>
      <c r="W597" s="415">
        <v>50</v>
      </c>
      <c r="X597" s="415">
        <v>50</v>
      </c>
      <c r="Y597" s="415">
        <v>5.6</v>
      </c>
      <c r="Z597" s="415">
        <v>1</v>
      </c>
      <c r="AA597" s="416">
        <f t="shared" ref="AA597:AB603" si="372">(37.75*100)/W597*Y597/($Z597+$Y597)*$T597</f>
        <v>1281.2121212121212</v>
      </c>
      <c r="AB597" s="416">
        <f t="shared" si="372"/>
        <v>228.78787878787878</v>
      </c>
      <c r="AC597" s="416">
        <f t="shared" si="367"/>
        <v>1281.2121212121212</v>
      </c>
      <c r="AD597" s="416">
        <f t="shared" ref="AD597:AD606" si="373">AB597/O597*100</f>
        <v>228.78787878787875</v>
      </c>
      <c r="AE597" s="427">
        <f t="shared" si="368"/>
        <v>1473.3939393939393</v>
      </c>
      <c r="AF597" s="416">
        <f t="shared" ref="AF597:AF606" si="374">AB597*1.15</f>
        <v>263.10606060606057</v>
      </c>
      <c r="AG597" s="428" t="str">
        <f t="shared" ref="AG597:AG606" si="375">IF((AW597+7)&gt;H597,"Check!","ok")</f>
        <v>Check!</v>
      </c>
      <c r="AH597" s="439">
        <v>42885</v>
      </c>
      <c r="AI597" s="455">
        <v>42900</v>
      </c>
      <c r="AJ597" s="245">
        <v>42957</v>
      </c>
      <c r="AK597" s="459"/>
      <c r="AL597" s="245">
        <v>42962</v>
      </c>
      <c r="AM597" s="459">
        <f t="shared" ref="AM597:AM606" si="376">AA597</f>
        <v>1281.2121212121212</v>
      </c>
      <c r="AN597" s="459"/>
      <c r="AO597" s="459">
        <f>AM597-AN597</f>
        <v>1281.2121212121212</v>
      </c>
      <c r="AP597" s="455">
        <v>42982</v>
      </c>
      <c r="AQ597" s="497">
        <v>43031</v>
      </c>
      <c r="AR597" s="497">
        <v>43041</v>
      </c>
      <c r="AS597" s="424">
        <v>43071</v>
      </c>
      <c r="AT597" s="388">
        <v>43041</v>
      </c>
      <c r="AU597" s="497">
        <v>43061</v>
      </c>
      <c r="AV597" s="497">
        <v>43456</v>
      </c>
      <c r="AW597" s="424">
        <f t="shared" si="344"/>
        <v>43148</v>
      </c>
      <c r="AX597" s="424">
        <f t="shared" si="371"/>
        <v>43155</v>
      </c>
      <c r="AY597" s="425">
        <f t="shared" si="325"/>
        <v>263</v>
      </c>
    </row>
    <row r="598" spans="1:51" x14ac:dyDescent="0.25">
      <c r="A598" s="426">
        <v>12</v>
      </c>
      <c r="B598" s="426" t="s">
        <v>47</v>
      </c>
      <c r="C598" s="426" t="s">
        <v>1000</v>
      </c>
      <c r="D598" s="426"/>
      <c r="E598" s="457">
        <v>9</v>
      </c>
      <c r="F598" s="416">
        <v>18</v>
      </c>
      <c r="G598" s="417"/>
      <c r="H598" s="418">
        <v>43114</v>
      </c>
      <c r="I598" s="450">
        <v>42823</v>
      </c>
      <c r="J598" s="451">
        <v>132072</v>
      </c>
      <c r="K598" s="348" t="s">
        <v>1089</v>
      </c>
      <c r="L598" s="443" t="s">
        <v>1003</v>
      </c>
      <c r="M598" s="443">
        <v>100</v>
      </c>
      <c r="N598" s="443" t="s">
        <v>1005</v>
      </c>
      <c r="O598" s="462">
        <v>100</v>
      </c>
      <c r="P598" s="419">
        <v>60</v>
      </c>
      <c r="Q598" s="419">
        <v>1944</v>
      </c>
      <c r="R598" s="420">
        <v>37.75</v>
      </c>
      <c r="S598" s="452">
        <v>134</v>
      </c>
      <c r="T598" s="436">
        <v>8</v>
      </c>
      <c r="U598" s="422">
        <f t="shared" si="366"/>
        <v>8.7812307692307687</v>
      </c>
      <c r="V598" s="423" t="e">
        <f>IF((T598*#REF!/#REF!)&gt;#REF!,"too many rows!",T598*#REF!/#REF!)</f>
        <v>#REF!</v>
      </c>
      <c r="W598" s="415">
        <v>50</v>
      </c>
      <c r="X598" s="415">
        <v>50</v>
      </c>
      <c r="Y598" s="415">
        <v>4.2</v>
      </c>
      <c r="Z598" s="415">
        <v>1</v>
      </c>
      <c r="AA598" s="416">
        <f t="shared" si="372"/>
        <v>487.84615384615387</v>
      </c>
      <c r="AB598" s="416">
        <f t="shared" si="372"/>
        <v>116.15384615384615</v>
      </c>
      <c r="AC598" s="416">
        <f t="shared" si="367"/>
        <v>487.84615384615392</v>
      </c>
      <c r="AD598" s="416">
        <f t="shared" si="373"/>
        <v>116.15384615384615</v>
      </c>
      <c r="AE598" s="427">
        <f t="shared" si="368"/>
        <v>561.02307692307693</v>
      </c>
      <c r="AF598" s="416">
        <f t="shared" si="374"/>
        <v>133.57692307692307</v>
      </c>
      <c r="AG598" s="428" t="str">
        <f t="shared" si="375"/>
        <v>Check!</v>
      </c>
      <c r="AH598" s="439">
        <v>42885</v>
      </c>
      <c r="AI598" s="455">
        <v>42961</v>
      </c>
      <c r="AJ598" s="245">
        <v>42957</v>
      </c>
      <c r="AK598" s="459"/>
      <c r="AL598" s="455">
        <v>43005</v>
      </c>
      <c r="AM598" s="459">
        <f t="shared" si="376"/>
        <v>487.84615384615387</v>
      </c>
      <c r="AN598" s="459"/>
      <c r="AO598" s="459">
        <f>AM598-AN598</f>
        <v>487.84615384615387</v>
      </c>
      <c r="AP598" s="497">
        <v>43041</v>
      </c>
      <c r="AQ598" s="497">
        <v>43063</v>
      </c>
      <c r="AR598" s="514">
        <v>43108</v>
      </c>
      <c r="AS598" s="424">
        <f>AP598+85</f>
        <v>43126</v>
      </c>
      <c r="AT598" s="388">
        <v>43111</v>
      </c>
      <c r="AU598" s="424">
        <f t="shared" si="369"/>
        <v>43140</v>
      </c>
      <c r="AV598" s="424">
        <f t="shared" si="370"/>
        <v>43185</v>
      </c>
      <c r="AW598" s="424">
        <f t="shared" si="344"/>
        <v>43203</v>
      </c>
      <c r="AX598" s="424">
        <f t="shared" si="371"/>
        <v>43210</v>
      </c>
      <c r="AY598" s="425">
        <f t="shared" si="325"/>
        <v>318</v>
      </c>
    </row>
    <row r="599" spans="1:51" x14ac:dyDescent="0.25">
      <c r="A599" s="426">
        <v>12</v>
      </c>
      <c r="B599" s="426" t="s">
        <v>47</v>
      </c>
      <c r="C599" s="426" t="s">
        <v>1001</v>
      </c>
      <c r="D599" s="426"/>
      <c r="E599" s="457">
        <v>6</v>
      </c>
      <c r="F599" s="416">
        <v>12</v>
      </c>
      <c r="G599" s="417"/>
      <c r="H599" s="418">
        <v>43114</v>
      </c>
      <c r="I599" s="450">
        <v>42823</v>
      </c>
      <c r="J599" s="451">
        <v>132073</v>
      </c>
      <c r="K599" s="348" t="s">
        <v>1089</v>
      </c>
      <c r="L599" s="443" t="s">
        <v>583</v>
      </c>
      <c r="M599" s="443">
        <v>100</v>
      </c>
      <c r="N599" s="443" t="s">
        <v>688</v>
      </c>
      <c r="O599" s="462">
        <v>53</v>
      </c>
      <c r="P599" s="419">
        <v>60</v>
      </c>
      <c r="Q599" s="419">
        <v>1944</v>
      </c>
      <c r="R599" s="420">
        <v>37.75</v>
      </c>
      <c r="S599" s="452">
        <v>134</v>
      </c>
      <c r="T599" s="436">
        <v>8</v>
      </c>
      <c r="U599" s="422">
        <f t="shared" si="366"/>
        <v>5.8541538461538467</v>
      </c>
      <c r="V599" s="423" t="e">
        <f>IF((T599*#REF!/#REF!)&gt;#REF!,"too many rows!",T599*#REF!/#REF!)</f>
        <v>#REF!</v>
      </c>
      <c r="W599" s="415">
        <v>50</v>
      </c>
      <c r="X599" s="415">
        <v>50</v>
      </c>
      <c r="Y599" s="415">
        <v>4.2</v>
      </c>
      <c r="Z599" s="415">
        <v>1</v>
      </c>
      <c r="AA599" s="416">
        <f t="shared" si="372"/>
        <v>487.84615384615387</v>
      </c>
      <c r="AB599" s="416">
        <f t="shared" si="372"/>
        <v>116.15384615384615</v>
      </c>
      <c r="AC599" s="416">
        <f t="shared" si="367"/>
        <v>487.84615384615392</v>
      </c>
      <c r="AD599" s="416">
        <f t="shared" si="373"/>
        <v>219.15820029027574</v>
      </c>
      <c r="AE599" s="427">
        <f t="shared" si="368"/>
        <v>561.02307692307693</v>
      </c>
      <c r="AF599" s="416">
        <f t="shared" si="374"/>
        <v>133.57692307692307</v>
      </c>
      <c r="AG599" s="428" t="str">
        <f t="shared" si="375"/>
        <v>Check!</v>
      </c>
      <c r="AH599" s="439">
        <v>42885</v>
      </c>
      <c r="AI599" s="455">
        <v>42961</v>
      </c>
      <c r="AJ599" s="245">
        <v>42957</v>
      </c>
      <c r="AK599" s="459"/>
      <c r="AL599" s="455">
        <v>43005</v>
      </c>
      <c r="AM599" s="459">
        <f t="shared" si="376"/>
        <v>487.84615384615387</v>
      </c>
      <c r="AN599" s="459"/>
      <c r="AO599" s="459">
        <f>AM599-AN599</f>
        <v>487.84615384615387</v>
      </c>
      <c r="AP599" s="497">
        <v>43045</v>
      </c>
      <c r="AQ599" s="514">
        <v>43088</v>
      </c>
      <c r="AR599" s="514">
        <v>43109</v>
      </c>
      <c r="AS599" s="424">
        <f>AP599+85</f>
        <v>43130</v>
      </c>
      <c r="AT599" s="388">
        <v>43115</v>
      </c>
      <c r="AU599" s="424">
        <f t="shared" si="369"/>
        <v>43165</v>
      </c>
      <c r="AV599" s="424">
        <f t="shared" si="370"/>
        <v>43186</v>
      </c>
      <c r="AW599" s="424">
        <f t="shared" si="344"/>
        <v>43207</v>
      </c>
      <c r="AX599" s="424">
        <f t="shared" si="371"/>
        <v>43214</v>
      </c>
      <c r="AY599" s="425">
        <f t="shared" si="325"/>
        <v>322</v>
      </c>
    </row>
    <row r="600" spans="1:51" x14ac:dyDescent="0.25">
      <c r="A600" s="319">
        <v>12</v>
      </c>
      <c r="B600" s="319" t="s">
        <v>47</v>
      </c>
      <c r="C600" s="319" t="s">
        <v>243</v>
      </c>
      <c r="D600" s="319"/>
      <c r="E600" s="320">
        <v>0</v>
      </c>
      <c r="F600" s="376">
        <v>16</v>
      </c>
      <c r="G600" s="322">
        <v>0.5</v>
      </c>
      <c r="H600" s="323">
        <v>43114</v>
      </c>
      <c r="I600" s="324">
        <v>42745</v>
      </c>
      <c r="J600" s="325">
        <v>130924</v>
      </c>
      <c r="K600" s="377">
        <v>81651</v>
      </c>
      <c r="L600" s="326" t="s">
        <v>244</v>
      </c>
      <c r="M600" s="326">
        <v>100</v>
      </c>
      <c r="N600" s="326" t="s">
        <v>121</v>
      </c>
      <c r="O600" s="327">
        <v>68</v>
      </c>
      <c r="P600" s="328">
        <v>60</v>
      </c>
      <c r="Q600" s="328">
        <v>1944</v>
      </c>
      <c r="R600" s="329">
        <v>37.75</v>
      </c>
      <c r="S600" s="330">
        <v>134</v>
      </c>
      <c r="T600" s="378">
        <v>0</v>
      </c>
      <c r="U600" s="379">
        <f t="shared" si="366"/>
        <v>0</v>
      </c>
      <c r="V600" s="380" t="e">
        <f>IF((T600*#REF!/#REF!)&gt;#REF!,"too many rows!",T600*#REF!/#REF!)</f>
        <v>#REF!</v>
      </c>
      <c r="W600" s="381">
        <v>36</v>
      </c>
      <c r="X600" s="381">
        <v>36</v>
      </c>
      <c r="Y600" s="381">
        <v>4.5999999999999996</v>
      </c>
      <c r="Z600" s="381">
        <v>1</v>
      </c>
      <c r="AA600" s="376">
        <f t="shared" si="372"/>
        <v>0</v>
      </c>
      <c r="AB600" s="376">
        <f t="shared" si="372"/>
        <v>0</v>
      </c>
      <c r="AC600" s="376">
        <f t="shared" si="367"/>
        <v>0</v>
      </c>
      <c r="AD600" s="376">
        <f t="shared" si="373"/>
        <v>0</v>
      </c>
      <c r="AE600" s="382">
        <f t="shared" si="368"/>
        <v>0</v>
      </c>
      <c r="AF600" s="376">
        <f t="shared" si="374"/>
        <v>0</v>
      </c>
      <c r="AG600" s="383" t="str">
        <f t="shared" si="375"/>
        <v>Check!</v>
      </c>
      <c r="AH600" s="490">
        <v>42873</v>
      </c>
      <c r="AI600" s="455">
        <v>42900</v>
      </c>
      <c r="AJ600" s="408">
        <f>AH600+35</f>
        <v>42908</v>
      </c>
      <c r="AK600" s="491"/>
      <c r="AL600" s="384">
        <f>AI600+35</f>
        <v>42935</v>
      </c>
      <c r="AM600" s="491">
        <f t="shared" si="376"/>
        <v>0</v>
      </c>
      <c r="AN600" s="491"/>
      <c r="AO600" s="491">
        <f t="shared" ref="AO600:AO608" si="377">AM600-AN600</f>
        <v>0</v>
      </c>
      <c r="AP600" s="384">
        <f t="shared" ref="AP600" si="378">AL600+21</f>
        <v>42956</v>
      </c>
      <c r="AQ600" s="384"/>
      <c r="AR600" s="384"/>
      <c r="AS600" s="384">
        <f>AP600+85</f>
        <v>43041</v>
      </c>
      <c r="AT600" s="384">
        <f>AP600+77</f>
        <v>43033</v>
      </c>
      <c r="AU600" s="424">
        <f t="shared" si="369"/>
        <v>77</v>
      </c>
      <c r="AV600" s="424">
        <f t="shared" si="370"/>
        <v>77</v>
      </c>
      <c r="AW600" s="384">
        <f t="shared" si="344"/>
        <v>43118</v>
      </c>
      <c r="AX600" s="384">
        <f t="shared" si="371"/>
        <v>43125</v>
      </c>
      <c r="AY600" s="385">
        <f t="shared" si="325"/>
        <v>245</v>
      </c>
    </row>
    <row r="601" spans="1:51" s="395" customFormat="1" x14ac:dyDescent="0.25">
      <c r="A601" s="448">
        <v>12</v>
      </c>
      <c r="B601" s="448" t="s">
        <v>55</v>
      </c>
      <c r="C601" s="448" t="s">
        <v>104</v>
      </c>
      <c r="D601" s="448"/>
      <c r="E601" s="456">
        <v>34.700000000000003</v>
      </c>
      <c r="F601" s="430">
        <v>14</v>
      </c>
      <c r="G601" s="431"/>
      <c r="H601" s="432">
        <v>43132</v>
      </c>
      <c r="I601" s="449">
        <v>42747</v>
      </c>
      <c r="J601" s="442">
        <v>130902</v>
      </c>
      <c r="K601" s="307">
        <v>83276</v>
      </c>
      <c r="L601" s="440" t="s">
        <v>106</v>
      </c>
      <c r="M601" s="440">
        <v>87</v>
      </c>
      <c r="N601" s="440" t="s">
        <v>107</v>
      </c>
      <c r="O601" s="440">
        <v>26</v>
      </c>
      <c r="P601" s="453">
        <v>60</v>
      </c>
      <c r="Q601" s="453">
        <v>1944</v>
      </c>
      <c r="R601" s="454">
        <v>37.75</v>
      </c>
      <c r="S601" s="162">
        <v>135</v>
      </c>
      <c r="T601" s="434">
        <v>40</v>
      </c>
      <c r="U601" s="444">
        <f t="shared" si="366"/>
        <v>36.994999999999997</v>
      </c>
      <c r="V601" s="445" t="e">
        <f>IF((T601*#REF!/#REF!)&gt;#REF!,"too many rows!",T601*#REF!/#REF!)</f>
        <v>#REF!</v>
      </c>
      <c r="W601" s="429">
        <v>50</v>
      </c>
      <c r="X601" s="429">
        <v>50</v>
      </c>
      <c r="Y601" s="429">
        <v>7</v>
      </c>
      <c r="Z601" s="429">
        <v>1</v>
      </c>
      <c r="AA601" s="430">
        <f t="shared" si="372"/>
        <v>2642.5</v>
      </c>
      <c r="AB601" s="430">
        <f t="shared" si="372"/>
        <v>377.5</v>
      </c>
      <c r="AC601" s="430">
        <f t="shared" si="367"/>
        <v>3037.3563218390805</v>
      </c>
      <c r="AD601" s="430">
        <f t="shared" si="373"/>
        <v>1451.9230769230769</v>
      </c>
      <c r="AE601" s="438">
        <f t="shared" si="368"/>
        <v>3038.8749999999995</v>
      </c>
      <c r="AF601" s="430">
        <f t="shared" si="374"/>
        <v>434.12499999999994</v>
      </c>
      <c r="AG601" s="460" t="str">
        <f t="shared" si="375"/>
        <v>Check!</v>
      </c>
      <c r="AH601" s="98">
        <v>42901</v>
      </c>
      <c r="AI601" s="224">
        <f>AH601+14</f>
        <v>42915</v>
      </c>
      <c r="AJ601" s="224">
        <v>42951</v>
      </c>
      <c r="AK601" s="458"/>
      <c r="AL601" s="246">
        <v>42958</v>
      </c>
      <c r="AM601" s="458">
        <f t="shared" si="376"/>
        <v>2642.5</v>
      </c>
      <c r="AN601" s="458"/>
      <c r="AO601" s="458">
        <f t="shared" si="377"/>
        <v>2642.5</v>
      </c>
      <c r="AP601" s="224">
        <v>42980</v>
      </c>
      <c r="AQ601" s="224"/>
      <c r="AR601" s="224"/>
      <c r="AS601" s="497">
        <v>43081</v>
      </c>
      <c r="AT601" s="224">
        <v>43029</v>
      </c>
      <c r="AU601" s="446"/>
      <c r="AV601" s="446"/>
      <c r="AW601" s="497">
        <v>43129</v>
      </c>
      <c r="AX601" s="446">
        <f t="shared" ref="AX601:AX606" si="379">AW601+7</f>
        <v>43136</v>
      </c>
      <c r="AY601" s="435">
        <f t="shared" ref="AY601:AY606" si="380">AW601-AH601</f>
        <v>228</v>
      </c>
    </row>
    <row r="602" spans="1:51" s="260" customFormat="1" x14ac:dyDescent="0.25">
      <c r="A602" s="448">
        <v>12</v>
      </c>
      <c r="B602" s="448" t="s">
        <v>55</v>
      </c>
      <c r="C602" s="448" t="s">
        <v>976</v>
      </c>
      <c r="D602" s="448"/>
      <c r="E602" s="456">
        <v>12</v>
      </c>
      <c r="F602" s="430">
        <v>10</v>
      </c>
      <c r="G602" s="431"/>
      <c r="H602" s="432">
        <v>43132</v>
      </c>
      <c r="I602" s="449">
        <v>42747</v>
      </c>
      <c r="J602" s="442">
        <v>130909</v>
      </c>
      <c r="K602" s="307">
        <v>81569</v>
      </c>
      <c r="L602" s="440" t="s">
        <v>851</v>
      </c>
      <c r="M602" s="440">
        <v>100</v>
      </c>
      <c r="N602" s="440" t="s">
        <v>319</v>
      </c>
      <c r="O602" s="440">
        <v>100</v>
      </c>
      <c r="P602" s="453">
        <v>60</v>
      </c>
      <c r="Q602" s="453">
        <v>1944</v>
      </c>
      <c r="R602" s="454">
        <v>37.75</v>
      </c>
      <c r="S602" s="162">
        <v>135</v>
      </c>
      <c r="T602" s="434">
        <v>20</v>
      </c>
      <c r="U602" s="444">
        <f t="shared" si="366"/>
        <v>12.196153846153848</v>
      </c>
      <c r="V602" s="445" t="e">
        <f>IF((T602*#REF!/#REF!)&gt;#REF!,"too many rows!",T602*#REF!/#REF!)</f>
        <v>#REF!</v>
      </c>
      <c r="W602" s="429">
        <v>50</v>
      </c>
      <c r="X602" s="429">
        <v>50</v>
      </c>
      <c r="Y602" s="429">
        <v>4.2</v>
      </c>
      <c r="Z602" s="429">
        <v>1</v>
      </c>
      <c r="AA602" s="430">
        <f t="shared" si="372"/>
        <v>1219.6153846153848</v>
      </c>
      <c r="AB602" s="430">
        <f t="shared" si="372"/>
        <v>290.38461538461536</v>
      </c>
      <c r="AC602" s="430">
        <f t="shared" si="367"/>
        <v>1219.6153846153848</v>
      </c>
      <c r="AD602" s="430">
        <f t="shared" si="373"/>
        <v>290.38461538461536</v>
      </c>
      <c r="AE602" s="438">
        <f t="shared" si="368"/>
        <v>1402.5576923076924</v>
      </c>
      <c r="AF602" s="430">
        <f t="shared" si="374"/>
        <v>333.94230769230762</v>
      </c>
      <c r="AG602" s="460" t="str">
        <f t="shared" si="375"/>
        <v>ok</v>
      </c>
      <c r="AH602" s="98">
        <v>42901</v>
      </c>
      <c r="AI602" s="224">
        <f>AH602+14</f>
        <v>42915</v>
      </c>
      <c r="AJ602" s="224">
        <v>42951</v>
      </c>
      <c r="AK602" s="458"/>
      <c r="AL602" s="246">
        <v>42958</v>
      </c>
      <c r="AM602" s="458">
        <f t="shared" si="376"/>
        <v>1219.6153846153848</v>
      </c>
      <c r="AN602" s="458"/>
      <c r="AO602" s="458">
        <f t="shared" si="377"/>
        <v>1219.6153846153848</v>
      </c>
      <c r="AP602" s="224">
        <v>42975</v>
      </c>
      <c r="AQ602" s="224"/>
      <c r="AR602" s="224"/>
      <c r="AS602" s="497">
        <v>43067</v>
      </c>
      <c r="AT602" s="224">
        <v>43026</v>
      </c>
      <c r="AU602" s="446"/>
      <c r="AV602" s="446"/>
      <c r="AW602" s="497">
        <v>43122</v>
      </c>
      <c r="AX602" s="446">
        <f t="shared" si="379"/>
        <v>43129</v>
      </c>
      <c r="AY602" s="435">
        <f t="shared" si="380"/>
        <v>221</v>
      </c>
    </row>
    <row r="603" spans="1:51" s="260" customFormat="1" x14ac:dyDescent="0.25">
      <c r="A603" s="426">
        <v>12</v>
      </c>
      <c r="B603" s="426" t="s">
        <v>47</v>
      </c>
      <c r="C603" s="426" t="s">
        <v>832</v>
      </c>
      <c r="D603" s="426"/>
      <c r="E603" s="457">
        <v>25</v>
      </c>
      <c r="F603" s="416">
        <v>10</v>
      </c>
      <c r="G603" s="417"/>
      <c r="H603" s="418">
        <v>43200</v>
      </c>
      <c r="I603" s="450">
        <v>42866</v>
      </c>
      <c r="J603" s="451">
        <v>32516</v>
      </c>
      <c r="K603" s="362">
        <v>83586</v>
      </c>
      <c r="L603" s="443" t="s">
        <v>833</v>
      </c>
      <c r="M603" s="443">
        <v>81</v>
      </c>
      <c r="N603" s="443" t="s">
        <v>690</v>
      </c>
      <c r="O603" s="462">
        <v>60</v>
      </c>
      <c r="P603" s="419">
        <v>40</v>
      </c>
      <c r="Q603" s="419">
        <v>1944</v>
      </c>
      <c r="R603" s="420">
        <v>37.75</v>
      </c>
      <c r="S603" s="452">
        <v>136</v>
      </c>
      <c r="T603" s="436">
        <v>37</v>
      </c>
      <c r="U603" s="422">
        <f t="shared" si="366"/>
        <v>23.279166666666665</v>
      </c>
      <c r="V603" s="423" t="e">
        <f>IF((T603*#REF!/#REF!)&gt;#REF!,"too many rows!",T603*#REF!/#REF!)</f>
        <v>#REF!</v>
      </c>
      <c r="W603" s="415">
        <v>50</v>
      </c>
      <c r="X603" s="415">
        <v>50</v>
      </c>
      <c r="Y603" s="415">
        <v>5</v>
      </c>
      <c r="Z603" s="415">
        <v>1</v>
      </c>
      <c r="AA603" s="416">
        <f t="shared" si="372"/>
        <v>2327.9166666666665</v>
      </c>
      <c r="AB603" s="416">
        <f t="shared" si="372"/>
        <v>465.58333333333337</v>
      </c>
      <c r="AC603" s="416">
        <f t="shared" si="367"/>
        <v>2873.9711934156376</v>
      </c>
      <c r="AD603" s="416">
        <f t="shared" si="373"/>
        <v>775.97222222222229</v>
      </c>
      <c r="AE603" s="427">
        <f t="shared" si="368"/>
        <v>2677.1041666666661</v>
      </c>
      <c r="AF603" s="416">
        <f t="shared" si="374"/>
        <v>535.42083333333335</v>
      </c>
      <c r="AG603" s="428" t="str">
        <f t="shared" si="375"/>
        <v>Check!</v>
      </c>
      <c r="AH603" s="439">
        <v>42956</v>
      </c>
      <c r="AI603" s="245">
        <v>42969</v>
      </c>
      <c r="AJ603" s="455">
        <v>43001</v>
      </c>
      <c r="AK603" s="459"/>
      <c r="AL603" s="455">
        <v>43007</v>
      </c>
      <c r="AM603" s="459">
        <f t="shared" si="376"/>
        <v>2327.9166666666665</v>
      </c>
      <c r="AN603" s="459"/>
      <c r="AO603" s="459">
        <f t="shared" si="377"/>
        <v>2327.9166666666665</v>
      </c>
      <c r="AP603" s="497">
        <v>43056</v>
      </c>
      <c r="AQ603" s="497">
        <v>43075</v>
      </c>
      <c r="AR603" s="514">
        <v>42740</v>
      </c>
      <c r="AS603" s="424">
        <f>AP603+85</f>
        <v>43141</v>
      </c>
      <c r="AT603" s="388">
        <v>43124</v>
      </c>
      <c r="AU603" s="424">
        <f t="shared" si="369"/>
        <v>43152</v>
      </c>
      <c r="AV603" s="424">
        <f t="shared" si="370"/>
        <v>42817</v>
      </c>
      <c r="AW603" s="424">
        <f>AS603+77</f>
        <v>43218</v>
      </c>
      <c r="AX603" s="424">
        <f t="shared" si="379"/>
        <v>43225</v>
      </c>
      <c r="AY603" s="425">
        <f t="shared" si="380"/>
        <v>262</v>
      </c>
    </row>
    <row r="604" spans="1:51" s="260" customFormat="1" x14ac:dyDescent="0.25">
      <c r="A604" s="426">
        <v>12</v>
      </c>
      <c r="B604" s="426" t="s">
        <v>47</v>
      </c>
      <c r="C604" s="426" t="s">
        <v>549</v>
      </c>
      <c r="D604" s="426">
        <v>-3</v>
      </c>
      <c r="E604" s="457">
        <v>1</v>
      </c>
      <c r="F604" s="416">
        <v>12</v>
      </c>
      <c r="G604" s="417"/>
      <c r="H604" s="418">
        <v>43200</v>
      </c>
      <c r="I604" s="450">
        <v>42866</v>
      </c>
      <c r="J604" s="451">
        <v>128757</v>
      </c>
      <c r="K604" s="362">
        <v>77234</v>
      </c>
      <c r="L604" s="443" t="s">
        <v>297</v>
      </c>
      <c r="M604" s="443">
        <v>100</v>
      </c>
      <c r="N604" s="462" t="s">
        <v>333</v>
      </c>
      <c r="O604" s="462">
        <v>100</v>
      </c>
      <c r="P604" s="419">
        <v>40</v>
      </c>
      <c r="Q604" s="419">
        <v>1944</v>
      </c>
      <c r="R604" s="420">
        <v>37.75</v>
      </c>
      <c r="S604" s="452">
        <v>136</v>
      </c>
      <c r="T604" s="436">
        <v>1</v>
      </c>
      <c r="U604" s="422">
        <f t="shared" si="366"/>
        <v>0.9</v>
      </c>
      <c r="V604" s="423" t="e">
        <f>IF((T604*#REF!/#REF!)&gt;#REF!,"too many rows!",T604*#REF!/#REF!)</f>
        <v>#REF!</v>
      </c>
      <c r="W604" s="415">
        <v>50</v>
      </c>
      <c r="X604" s="415">
        <v>50</v>
      </c>
      <c r="Y604" s="415">
        <v>1</v>
      </c>
      <c r="Z604" s="415">
        <v>1</v>
      </c>
      <c r="AA604" s="416">
        <v>75</v>
      </c>
      <c r="AB604" s="416"/>
      <c r="AC604" s="416">
        <f t="shared" si="367"/>
        <v>75</v>
      </c>
      <c r="AD604" s="416">
        <f t="shared" si="373"/>
        <v>0</v>
      </c>
      <c r="AE604" s="427">
        <f t="shared" si="368"/>
        <v>86.25</v>
      </c>
      <c r="AF604" s="416">
        <f t="shared" si="374"/>
        <v>0</v>
      </c>
      <c r="AG604" s="428" t="str">
        <f t="shared" si="375"/>
        <v>Check!</v>
      </c>
      <c r="AH604" s="441"/>
      <c r="AI604" s="245">
        <v>42969</v>
      </c>
      <c r="AJ604" s="455">
        <v>43001</v>
      </c>
      <c r="AK604" s="459"/>
      <c r="AL604" s="455">
        <v>43007</v>
      </c>
      <c r="AM604" s="459">
        <f t="shared" si="376"/>
        <v>75</v>
      </c>
      <c r="AN604" s="459"/>
      <c r="AO604" s="459">
        <f>AM604-AN604</f>
        <v>75</v>
      </c>
      <c r="AP604" s="497">
        <v>43057</v>
      </c>
      <c r="AQ604" s="514">
        <v>43084</v>
      </c>
      <c r="AR604" s="514">
        <v>43108</v>
      </c>
      <c r="AS604" s="424">
        <f>AP604+85</f>
        <v>43142</v>
      </c>
      <c r="AT604" s="424">
        <f>AP604+77</f>
        <v>43134</v>
      </c>
      <c r="AU604" s="424">
        <f t="shared" ref="AU604:AU606" si="381">AQ604+77</f>
        <v>43161</v>
      </c>
      <c r="AV604" s="424">
        <f t="shared" ref="AV604:AV606" si="382">AR604+77</f>
        <v>43185</v>
      </c>
      <c r="AW604" s="424">
        <f>AS604+77</f>
        <v>43219</v>
      </c>
      <c r="AX604" s="424">
        <f t="shared" si="379"/>
        <v>43226</v>
      </c>
      <c r="AY604" s="425">
        <f t="shared" si="380"/>
        <v>43219</v>
      </c>
    </row>
    <row r="605" spans="1:51" s="260" customFormat="1" x14ac:dyDescent="0.25">
      <c r="A605" s="426">
        <v>12</v>
      </c>
      <c r="B605" s="426" t="s">
        <v>47</v>
      </c>
      <c r="C605" s="426" t="s">
        <v>113</v>
      </c>
      <c r="D605" s="426">
        <v>-3</v>
      </c>
      <c r="E605" s="457">
        <v>1</v>
      </c>
      <c r="F605" s="416">
        <v>11</v>
      </c>
      <c r="G605" s="417"/>
      <c r="H605" s="418">
        <v>43200</v>
      </c>
      <c r="I605" s="450">
        <v>42866</v>
      </c>
      <c r="J605" s="494">
        <v>132728</v>
      </c>
      <c r="K605" s="362">
        <v>77234</v>
      </c>
      <c r="L605" s="443" t="s">
        <v>115</v>
      </c>
      <c r="M605" s="443">
        <v>100</v>
      </c>
      <c r="N605" s="462" t="s">
        <v>78</v>
      </c>
      <c r="O605" s="462">
        <v>100</v>
      </c>
      <c r="P605" s="419">
        <v>40</v>
      </c>
      <c r="Q605" s="419">
        <v>1944</v>
      </c>
      <c r="R605" s="420">
        <v>37.75</v>
      </c>
      <c r="S605" s="452">
        <v>136</v>
      </c>
      <c r="T605" s="436">
        <v>1</v>
      </c>
      <c r="U605" s="422">
        <f t="shared" si="366"/>
        <v>0.82499999999999996</v>
      </c>
      <c r="V605" s="423" t="e">
        <f>IF((T605*#REF!/#REF!)&gt;#REF!,"too many rows!",T605*#REF!/#REF!)</f>
        <v>#REF!</v>
      </c>
      <c r="W605" s="415">
        <v>50</v>
      </c>
      <c r="X605" s="415">
        <v>50</v>
      </c>
      <c r="Y605" s="415">
        <v>1</v>
      </c>
      <c r="Z605" s="415">
        <v>1</v>
      </c>
      <c r="AA605" s="416">
        <v>75</v>
      </c>
      <c r="AB605" s="416"/>
      <c r="AC605" s="416">
        <f t="shared" si="367"/>
        <v>75</v>
      </c>
      <c r="AD605" s="416">
        <f t="shared" si="373"/>
        <v>0</v>
      </c>
      <c r="AE605" s="427">
        <f t="shared" si="368"/>
        <v>86.25</v>
      </c>
      <c r="AF605" s="416">
        <f t="shared" si="374"/>
        <v>0</v>
      </c>
      <c r="AG605" s="428" t="str">
        <f t="shared" si="375"/>
        <v>Check!</v>
      </c>
      <c r="AH605" s="441"/>
      <c r="AI605" s="245">
        <v>42969</v>
      </c>
      <c r="AJ605" s="455">
        <v>43001</v>
      </c>
      <c r="AK605" s="459"/>
      <c r="AL605" s="455">
        <v>43007</v>
      </c>
      <c r="AM605" s="459">
        <f t="shared" si="376"/>
        <v>75</v>
      </c>
      <c r="AN605" s="459"/>
      <c r="AO605" s="459">
        <f>AM605-AN605</f>
        <v>75</v>
      </c>
      <c r="AP605" s="497">
        <v>43057</v>
      </c>
      <c r="AQ605" s="514">
        <v>43084</v>
      </c>
      <c r="AR605" s="514">
        <v>43108</v>
      </c>
      <c r="AS605" s="424">
        <f>AP605+85</f>
        <v>43142</v>
      </c>
      <c r="AT605" s="424">
        <f>AP605+77</f>
        <v>43134</v>
      </c>
      <c r="AU605" s="424">
        <f t="shared" si="381"/>
        <v>43161</v>
      </c>
      <c r="AV605" s="424">
        <f t="shared" si="382"/>
        <v>43185</v>
      </c>
      <c r="AW605" s="424">
        <f>AS605+77</f>
        <v>43219</v>
      </c>
      <c r="AX605" s="424">
        <f t="shared" si="379"/>
        <v>43226</v>
      </c>
      <c r="AY605" s="425">
        <f t="shared" si="380"/>
        <v>43219</v>
      </c>
    </row>
    <row r="606" spans="1:51" s="260" customFormat="1" ht="18" customHeight="1" x14ac:dyDescent="0.25">
      <c r="A606" s="426">
        <v>12</v>
      </c>
      <c r="B606" s="426" t="s">
        <v>47</v>
      </c>
      <c r="C606" s="426" t="s">
        <v>76</v>
      </c>
      <c r="D606" s="426">
        <v>-3</v>
      </c>
      <c r="E606" s="457">
        <v>1</v>
      </c>
      <c r="F606" s="416">
        <v>15</v>
      </c>
      <c r="G606" s="417">
        <v>0.5</v>
      </c>
      <c r="H606" s="418">
        <v>43200</v>
      </c>
      <c r="I606" s="450">
        <v>42866</v>
      </c>
      <c r="J606" s="451">
        <v>128760</v>
      </c>
      <c r="K606" s="362">
        <v>77234</v>
      </c>
      <c r="L606" s="443" t="s">
        <v>77</v>
      </c>
      <c r="M606" s="443">
        <v>100</v>
      </c>
      <c r="N606" s="462" t="s">
        <v>78</v>
      </c>
      <c r="O606" s="462">
        <v>100</v>
      </c>
      <c r="P606" s="419">
        <v>40</v>
      </c>
      <c r="Q606" s="419">
        <v>1944</v>
      </c>
      <c r="R606" s="420">
        <v>37.75</v>
      </c>
      <c r="S606" s="452">
        <v>136</v>
      </c>
      <c r="T606" s="436">
        <v>1</v>
      </c>
      <c r="U606" s="422">
        <f t="shared" si="366"/>
        <v>1.125</v>
      </c>
      <c r="V606" s="423" t="e">
        <f>IF((T606*#REF!/#REF!)&gt;#REF!,"too many rows!",T606*#REF!/#REF!)</f>
        <v>#REF!</v>
      </c>
      <c r="W606" s="415">
        <v>50</v>
      </c>
      <c r="X606" s="415">
        <v>50</v>
      </c>
      <c r="Y606" s="415">
        <v>1</v>
      </c>
      <c r="Z606" s="415">
        <v>1</v>
      </c>
      <c r="AA606" s="416">
        <v>75</v>
      </c>
      <c r="AB606" s="416"/>
      <c r="AC606" s="416">
        <f t="shared" si="367"/>
        <v>75</v>
      </c>
      <c r="AD606" s="416">
        <f t="shared" si="373"/>
        <v>0</v>
      </c>
      <c r="AE606" s="427">
        <f t="shared" si="368"/>
        <v>172.5</v>
      </c>
      <c r="AF606" s="416">
        <f t="shared" si="374"/>
        <v>0</v>
      </c>
      <c r="AG606" s="428" t="str">
        <f t="shared" si="375"/>
        <v>Check!</v>
      </c>
      <c r="AH606" s="441"/>
      <c r="AI606" s="245">
        <v>42969</v>
      </c>
      <c r="AJ606" s="455">
        <v>43001</v>
      </c>
      <c r="AK606" s="459"/>
      <c r="AL606" s="455">
        <v>43007</v>
      </c>
      <c r="AM606" s="459">
        <f t="shared" si="376"/>
        <v>75</v>
      </c>
      <c r="AN606" s="459"/>
      <c r="AO606" s="459">
        <f>AM606-AN606</f>
        <v>75</v>
      </c>
      <c r="AP606" s="497">
        <v>43060</v>
      </c>
      <c r="AQ606" s="514">
        <v>43084</v>
      </c>
      <c r="AR606" s="514">
        <v>43105</v>
      </c>
      <c r="AS606" s="424">
        <f>AP606+85</f>
        <v>43145</v>
      </c>
      <c r="AT606" s="424">
        <f>AP606+77</f>
        <v>43137</v>
      </c>
      <c r="AU606" s="424">
        <f t="shared" si="381"/>
        <v>43161</v>
      </c>
      <c r="AV606" s="424">
        <f t="shared" si="382"/>
        <v>43182</v>
      </c>
      <c r="AW606" s="424">
        <f>AS606+77</f>
        <v>43222</v>
      </c>
      <c r="AX606" s="424">
        <f t="shared" si="379"/>
        <v>43229</v>
      </c>
      <c r="AY606" s="425">
        <f t="shared" si="380"/>
        <v>43222</v>
      </c>
    </row>
    <row r="607" spans="1:51" s="260" customFormat="1" ht="8.25" hidden="1" customHeight="1" x14ac:dyDescent="0.25">
      <c r="A607" s="309"/>
      <c r="B607" s="309"/>
      <c r="C607" s="309"/>
      <c r="D607" s="309"/>
      <c r="E607" s="515"/>
      <c r="F607" s="516"/>
      <c r="G607" s="517"/>
      <c r="H607" s="518"/>
      <c r="I607" s="519"/>
      <c r="J607" s="520"/>
      <c r="K607" s="521"/>
      <c r="L607" s="522"/>
      <c r="M607" s="522"/>
      <c r="N607" s="523"/>
      <c r="O607" s="523"/>
      <c r="P607" s="35"/>
      <c r="Q607" s="35"/>
      <c r="R607" s="35"/>
      <c r="S607" s="524"/>
      <c r="T607" s="525"/>
      <c r="U607" s="526"/>
      <c r="V607" s="527"/>
      <c r="W607" s="528"/>
      <c r="X607" s="528"/>
      <c r="Y607" s="528"/>
      <c r="Z607" s="528"/>
      <c r="AA607" s="516"/>
      <c r="AB607" s="516"/>
      <c r="AC607" s="516"/>
      <c r="AD607" s="516"/>
      <c r="AE607" s="529"/>
      <c r="AF607" s="516"/>
      <c r="AG607" s="428"/>
      <c r="AH607" s="530"/>
      <c r="AI607" s="531"/>
      <c r="AJ607" s="532"/>
      <c r="AK607" s="533"/>
      <c r="AL607" s="532"/>
      <c r="AM607" s="533"/>
      <c r="AN607" s="533"/>
      <c r="AO607" s="533"/>
      <c r="AP607" s="534"/>
      <c r="AQ607" s="535"/>
      <c r="AR607" s="536"/>
      <c r="AS607" s="536"/>
      <c r="AT607" s="536"/>
      <c r="AU607" s="536"/>
      <c r="AV607" s="536"/>
      <c r="AW607" s="536"/>
      <c r="AX607" s="536"/>
      <c r="AY607" s="537"/>
    </row>
    <row r="608" spans="1:51" s="45" customFormat="1" ht="20.25" hidden="1" customHeight="1" x14ac:dyDescent="0.25">
      <c r="A608" s="26">
        <v>13</v>
      </c>
      <c r="B608" s="27" t="s">
        <v>977</v>
      </c>
      <c r="C608" s="27" t="s">
        <v>46</v>
      </c>
      <c r="D608" s="28"/>
      <c r="E608" s="29"/>
      <c r="F608" s="29"/>
      <c r="G608" s="30"/>
      <c r="H608" s="31"/>
      <c r="I608" s="32"/>
      <c r="J608" s="33"/>
      <c r="K608" s="34"/>
      <c r="L608" s="34"/>
      <c r="M608" s="34"/>
      <c r="N608" s="34"/>
      <c r="O608" s="34"/>
      <c r="P608" s="419">
        <v>40</v>
      </c>
      <c r="Q608" s="419">
        <v>1296</v>
      </c>
      <c r="R608" s="420">
        <v>37.75</v>
      </c>
      <c r="S608" s="36"/>
      <c r="T608" s="35"/>
      <c r="U608" s="37"/>
      <c r="V608" s="38"/>
      <c r="W608" s="35"/>
      <c r="X608" s="35"/>
      <c r="Y608" s="39"/>
      <c r="Z608" s="39"/>
      <c r="AA608" s="39"/>
      <c r="AB608" s="39"/>
      <c r="AC608" s="39"/>
      <c r="AD608" s="39"/>
      <c r="AE608" s="39"/>
      <c r="AF608" s="39"/>
      <c r="AG608" s="80"/>
      <c r="AH608" s="41"/>
      <c r="AI608" s="42"/>
      <c r="AJ608" s="42"/>
      <c r="AK608" s="43"/>
      <c r="AL608" s="42"/>
      <c r="AM608" s="43"/>
      <c r="AN608" s="280"/>
      <c r="AO608" s="43">
        <f t="shared" si="377"/>
        <v>0</v>
      </c>
      <c r="AP608" s="42"/>
      <c r="AQ608" s="42"/>
      <c r="AR608" s="42"/>
      <c r="AS608" s="42"/>
      <c r="AT608" s="42"/>
      <c r="AU608" s="42"/>
      <c r="AV608" s="42"/>
      <c r="AW608" s="42"/>
      <c r="AX608" s="42"/>
      <c r="AY608" s="44"/>
    </row>
    <row r="609" spans="1:51" s="260" customFormat="1" hidden="1" x14ac:dyDescent="0.25">
      <c r="A609" s="70">
        <v>13</v>
      </c>
      <c r="B609" s="70" t="s">
        <v>55</v>
      </c>
      <c r="C609" s="70" t="s">
        <v>1030</v>
      </c>
      <c r="D609" s="70"/>
      <c r="E609" s="234">
        <v>2.8</v>
      </c>
      <c r="F609" s="50">
        <v>14</v>
      </c>
      <c r="G609" s="51"/>
      <c r="H609" s="52">
        <v>43156</v>
      </c>
      <c r="I609" s="156">
        <v>42851</v>
      </c>
      <c r="J609" s="451">
        <v>132691</v>
      </c>
      <c r="K609" s="307">
        <v>83586</v>
      </c>
      <c r="L609" s="140" t="s">
        <v>1033</v>
      </c>
      <c r="M609" s="140">
        <v>100</v>
      </c>
      <c r="N609" s="140" t="s">
        <v>1037</v>
      </c>
      <c r="O609" s="140">
        <v>100</v>
      </c>
      <c r="P609" s="419">
        <v>40</v>
      </c>
      <c r="Q609" s="419">
        <v>1296</v>
      </c>
      <c r="R609" s="420">
        <v>37.75</v>
      </c>
      <c r="S609" s="159">
        <v>111</v>
      </c>
      <c r="T609" s="107">
        <v>3</v>
      </c>
      <c r="U609" s="60">
        <f t="shared" ref="U609:U617" si="383">F609*AA609/1000</f>
        <v>2.5367999999999999</v>
      </c>
      <c r="V609" s="61" t="e">
        <f>IF((T609*#REF!/#REF!)&gt;#REF!,"too many rows!",T609*#REF!/#REF!)</f>
        <v>#REF!</v>
      </c>
      <c r="W609" s="47">
        <v>50</v>
      </c>
      <c r="X609" s="47">
        <v>50</v>
      </c>
      <c r="Y609" s="47">
        <v>4</v>
      </c>
      <c r="Z609" s="47">
        <v>1</v>
      </c>
      <c r="AA609" s="50">
        <f t="shared" ref="AA609:AA617" si="384">(37.75*100)/W609*Y609/($Z609+$Y609)*$T609</f>
        <v>181.2</v>
      </c>
      <c r="AB609" s="50">
        <f t="shared" ref="AB609:AB617" si="385">(37.75*100)/X609*Z609/($Z609+$Y609)*$T609</f>
        <v>45.3</v>
      </c>
      <c r="AC609" s="50">
        <f t="shared" ref="AC609:AC617" si="386">AA609/M609*100</f>
        <v>181.2</v>
      </c>
      <c r="AD609" s="50">
        <f t="shared" ref="AD609:AD617" si="387">AB609/O609*100</f>
        <v>45.3</v>
      </c>
      <c r="AE609" s="79">
        <f t="shared" ref="AE609:AE617" si="388">IF(G609=0,AA609*1.15,IF(OR(G609=50%,G609=100%),AA609*1.15/G609,"check MS"))</f>
        <v>208.37999999999997</v>
      </c>
      <c r="AF609" s="50">
        <f t="shared" ref="AF609:AF617" si="389">AB609*1.15</f>
        <v>52.094999999999992</v>
      </c>
      <c r="AG609" s="80" t="str">
        <f t="shared" ref="AG609:AG622" si="390">IF((AW609+7)&gt;H609,"Check!","ok")</f>
        <v>Check!</v>
      </c>
      <c r="AH609" s="439">
        <v>42936</v>
      </c>
      <c r="AI609" s="455">
        <f t="shared" ref="AI609:AI616" si="391">AH609+14</f>
        <v>42950</v>
      </c>
      <c r="AJ609" s="455">
        <v>42977</v>
      </c>
      <c r="AK609" s="243"/>
      <c r="AL609" s="455">
        <v>42984</v>
      </c>
      <c r="AM609" s="243"/>
      <c r="AN609" s="243"/>
      <c r="AO609" s="499">
        <v>180</v>
      </c>
      <c r="AP609" s="455">
        <v>43007</v>
      </c>
      <c r="AQ609" s="455"/>
      <c r="AR609" s="455"/>
      <c r="AS609" s="514">
        <v>43096</v>
      </c>
      <c r="AT609" s="497">
        <v>43050</v>
      </c>
      <c r="AU609" s="424"/>
      <c r="AV609" s="424"/>
      <c r="AW609" s="67">
        <f t="shared" ref="AW609:AW617" si="392">AS609+56</f>
        <v>43152</v>
      </c>
      <c r="AX609" s="67"/>
      <c r="AY609" s="68"/>
    </row>
    <row r="610" spans="1:51" s="260" customFormat="1" hidden="1" x14ac:dyDescent="0.25">
      <c r="A610" s="70">
        <v>13</v>
      </c>
      <c r="B610" s="70" t="s">
        <v>55</v>
      </c>
      <c r="C610" s="70" t="s">
        <v>808</v>
      </c>
      <c r="D610" s="70"/>
      <c r="E610" s="234">
        <v>1.9</v>
      </c>
      <c r="F610" s="50">
        <v>7</v>
      </c>
      <c r="G610" s="51"/>
      <c r="H610" s="52">
        <v>43156</v>
      </c>
      <c r="I610" s="156">
        <v>42851</v>
      </c>
      <c r="J610" s="451">
        <v>132692</v>
      </c>
      <c r="K610" s="307">
        <v>83586</v>
      </c>
      <c r="L610" s="140" t="s">
        <v>820</v>
      </c>
      <c r="M610" s="140">
        <v>100</v>
      </c>
      <c r="N610" s="140" t="s">
        <v>814</v>
      </c>
      <c r="O610" s="140">
        <v>100</v>
      </c>
      <c r="P610" s="419">
        <v>40</v>
      </c>
      <c r="Q610" s="419">
        <v>1296</v>
      </c>
      <c r="R610" s="420">
        <v>37.75</v>
      </c>
      <c r="S610" s="159">
        <v>111</v>
      </c>
      <c r="T610" s="107">
        <v>4</v>
      </c>
      <c r="U610" s="60">
        <f t="shared" si="383"/>
        <v>1.7730322580645164</v>
      </c>
      <c r="V610" s="61" t="e">
        <f>IF((T610*#REF!/#REF!)&gt;#REF!,"too many rows!",T610*#REF!/#REF!)</f>
        <v>#REF!</v>
      </c>
      <c r="W610" s="47">
        <v>50</v>
      </c>
      <c r="X610" s="47">
        <v>50</v>
      </c>
      <c r="Y610" s="47">
        <v>5.2</v>
      </c>
      <c r="Z610" s="47">
        <v>1</v>
      </c>
      <c r="AA610" s="50">
        <f t="shared" si="384"/>
        <v>253.29032258064518</v>
      </c>
      <c r="AB610" s="50">
        <f t="shared" si="385"/>
        <v>48.70967741935484</v>
      </c>
      <c r="AC610" s="50">
        <f t="shared" si="386"/>
        <v>253.29032258064518</v>
      </c>
      <c r="AD610" s="50">
        <f t="shared" si="387"/>
        <v>48.70967741935484</v>
      </c>
      <c r="AE610" s="79">
        <f t="shared" si="388"/>
        <v>291.28387096774196</v>
      </c>
      <c r="AF610" s="50">
        <f t="shared" si="389"/>
        <v>56.016129032258064</v>
      </c>
      <c r="AG610" s="80" t="str">
        <f t="shared" si="390"/>
        <v>Check!</v>
      </c>
      <c r="AH610" s="439">
        <v>42936</v>
      </c>
      <c r="AI610" s="455">
        <f t="shared" si="391"/>
        <v>42950</v>
      </c>
      <c r="AJ610" s="455">
        <v>42977</v>
      </c>
      <c r="AK610" s="243"/>
      <c r="AL610" s="455">
        <v>42984</v>
      </c>
      <c r="AM610" s="243"/>
      <c r="AN610" s="243"/>
      <c r="AO610" s="499">
        <v>252</v>
      </c>
      <c r="AP610" s="455">
        <v>43007</v>
      </c>
      <c r="AQ610" s="455"/>
      <c r="AR610" s="455"/>
      <c r="AS610" s="514">
        <v>43099</v>
      </c>
      <c r="AT610" s="497">
        <v>43060</v>
      </c>
      <c r="AU610" s="424"/>
      <c r="AV610" s="424"/>
      <c r="AW610" s="67">
        <f t="shared" si="392"/>
        <v>43155</v>
      </c>
      <c r="AX610" s="67"/>
      <c r="AY610" s="68"/>
    </row>
    <row r="611" spans="1:51" s="501" customFormat="1" hidden="1" x14ac:dyDescent="0.25">
      <c r="A611" s="415">
        <v>13</v>
      </c>
      <c r="B611" s="415" t="s">
        <v>55</v>
      </c>
      <c r="C611" s="415" t="s">
        <v>351</v>
      </c>
      <c r="D611" s="415"/>
      <c r="E611" s="234">
        <v>2.7</v>
      </c>
      <c r="F611" s="50">
        <v>10</v>
      </c>
      <c r="G611" s="51"/>
      <c r="H611" s="52">
        <v>43156</v>
      </c>
      <c r="I611" s="156">
        <v>42851</v>
      </c>
      <c r="J611" s="451">
        <v>132693</v>
      </c>
      <c r="K611" s="307">
        <v>83586</v>
      </c>
      <c r="L611" s="140" t="s">
        <v>1034</v>
      </c>
      <c r="M611" s="140">
        <v>100</v>
      </c>
      <c r="N611" s="140" t="s">
        <v>353</v>
      </c>
      <c r="O611" s="140">
        <v>100</v>
      </c>
      <c r="P611" s="419">
        <v>40</v>
      </c>
      <c r="Q611" s="419">
        <v>1296</v>
      </c>
      <c r="R611" s="420">
        <v>37.75</v>
      </c>
      <c r="S611" s="421">
        <v>111</v>
      </c>
      <c r="T611" s="107">
        <v>4</v>
      </c>
      <c r="U611" s="60">
        <f t="shared" si="383"/>
        <v>2.5329032258064519</v>
      </c>
      <c r="V611" s="61" t="e">
        <f>IF((T611*#REF!/#REF!)&gt;#REF!,"too many rows!",T611*#REF!/#REF!)</f>
        <v>#REF!</v>
      </c>
      <c r="W611" s="47">
        <v>50</v>
      </c>
      <c r="X611" s="47">
        <v>50</v>
      </c>
      <c r="Y611" s="47">
        <v>5.2</v>
      </c>
      <c r="Z611" s="47">
        <v>1</v>
      </c>
      <c r="AA611" s="50">
        <f t="shared" si="384"/>
        <v>253.29032258064518</v>
      </c>
      <c r="AB611" s="50">
        <f t="shared" si="385"/>
        <v>48.70967741935484</v>
      </c>
      <c r="AC611" s="50">
        <f t="shared" si="386"/>
        <v>253.29032258064518</v>
      </c>
      <c r="AD611" s="50">
        <f t="shared" si="387"/>
        <v>48.70967741935484</v>
      </c>
      <c r="AE611" s="79">
        <f t="shared" si="388"/>
        <v>291.28387096774196</v>
      </c>
      <c r="AF611" s="50">
        <f t="shared" si="389"/>
        <v>56.016129032258064</v>
      </c>
      <c r="AG611" s="80" t="str">
        <f t="shared" si="390"/>
        <v>ok</v>
      </c>
      <c r="AH611" s="439">
        <v>42936</v>
      </c>
      <c r="AI611" s="455">
        <f t="shared" si="391"/>
        <v>42950</v>
      </c>
      <c r="AJ611" s="455">
        <v>42977</v>
      </c>
      <c r="AK611" s="243"/>
      <c r="AL611" s="455">
        <v>42984</v>
      </c>
      <c r="AM611" s="243"/>
      <c r="AN611" s="243"/>
      <c r="AO611" s="499">
        <v>252</v>
      </c>
      <c r="AP611" s="455">
        <v>43008</v>
      </c>
      <c r="AQ611" s="455"/>
      <c r="AR611" s="455"/>
      <c r="AS611" s="514">
        <v>43080</v>
      </c>
      <c r="AT611" s="497">
        <v>43052</v>
      </c>
      <c r="AU611" s="455"/>
      <c r="AV611" s="455"/>
      <c r="AW611" s="424">
        <f t="shared" si="392"/>
        <v>43136</v>
      </c>
      <c r="AX611" s="455"/>
      <c r="AY611" s="500"/>
    </row>
    <row r="612" spans="1:51" s="260" customFormat="1" hidden="1" x14ac:dyDescent="0.25">
      <c r="A612" s="70">
        <v>13</v>
      </c>
      <c r="B612" s="70" t="s">
        <v>55</v>
      </c>
      <c r="C612" s="70" t="s">
        <v>134</v>
      </c>
      <c r="D612" s="70"/>
      <c r="E612" s="234">
        <v>3.6</v>
      </c>
      <c r="F612" s="50">
        <v>6</v>
      </c>
      <c r="G612" s="51"/>
      <c r="H612" s="52">
        <v>43156</v>
      </c>
      <c r="I612" s="156">
        <v>42851</v>
      </c>
      <c r="J612" s="451">
        <v>132694</v>
      </c>
      <c r="K612" s="307">
        <v>83586</v>
      </c>
      <c r="L612" s="140" t="s">
        <v>135</v>
      </c>
      <c r="M612" s="140">
        <v>100</v>
      </c>
      <c r="N612" s="140" t="s">
        <v>136</v>
      </c>
      <c r="O612" s="140">
        <v>100</v>
      </c>
      <c r="P612" s="419">
        <v>40</v>
      </c>
      <c r="Q612" s="419">
        <v>1296</v>
      </c>
      <c r="R612" s="420">
        <v>37.75</v>
      </c>
      <c r="S612" s="159">
        <v>111</v>
      </c>
      <c r="T612" s="107">
        <v>11</v>
      </c>
      <c r="U612" s="60">
        <f t="shared" si="383"/>
        <v>3.9863999999999997</v>
      </c>
      <c r="V612" s="61" t="e">
        <f>IF((T612*#REF!/#REF!)&gt;#REF!,"too many rows!",T612*#REF!/#REF!)</f>
        <v>#REF!</v>
      </c>
      <c r="W612" s="47">
        <v>50</v>
      </c>
      <c r="X612" s="47">
        <v>50</v>
      </c>
      <c r="Y612" s="47">
        <v>4</v>
      </c>
      <c r="Z612" s="47">
        <v>1</v>
      </c>
      <c r="AA612" s="50">
        <f t="shared" si="384"/>
        <v>664.4</v>
      </c>
      <c r="AB612" s="50">
        <f t="shared" si="385"/>
        <v>166.1</v>
      </c>
      <c r="AC612" s="50">
        <f t="shared" si="386"/>
        <v>664.4</v>
      </c>
      <c r="AD612" s="50">
        <f t="shared" si="387"/>
        <v>166.1</v>
      </c>
      <c r="AE612" s="79">
        <f t="shared" si="388"/>
        <v>764.06</v>
      </c>
      <c r="AF612" s="50">
        <f t="shared" si="389"/>
        <v>191.01499999999999</v>
      </c>
      <c r="AG612" s="80" t="str">
        <f t="shared" si="390"/>
        <v>Check!</v>
      </c>
      <c r="AH612" s="439">
        <v>42936</v>
      </c>
      <c r="AI612" s="455">
        <f t="shared" si="391"/>
        <v>42950</v>
      </c>
      <c r="AJ612" s="455">
        <v>42977</v>
      </c>
      <c r="AK612" s="243"/>
      <c r="AL612" s="455">
        <v>42984</v>
      </c>
      <c r="AM612" s="243"/>
      <c r="AN612" s="243"/>
      <c r="AO612" s="499">
        <v>600</v>
      </c>
      <c r="AP612" s="455">
        <v>43007</v>
      </c>
      <c r="AQ612" s="455"/>
      <c r="AR612" s="455"/>
      <c r="AS612" s="514">
        <v>43099</v>
      </c>
      <c r="AT612" s="497">
        <v>43052</v>
      </c>
      <c r="AU612" s="424"/>
      <c r="AV612" s="424"/>
      <c r="AW612" s="67">
        <f t="shared" si="392"/>
        <v>43155</v>
      </c>
      <c r="AX612" s="67"/>
      <c r="AY612" s="68"/>
    </row>
    <row r="613" spans="1:51" s="260" customFormat="1" hidden="1" x14ac:dyDescent="0.25">
      <c r="A613" s="70">
        <v>13</v>
      </c>
      <c r="B613" s="70" t="s">
        <v>55</v>
      </c>
      <c r="C613" s="70" t="s">
        <v>1031</v>
      </c>
      <c r="D613" s="70"/>
      <c r="E613" s="234">
        <v>0.45</v>
      </c>
      <c r="F613" s="50">
        <v>7</v>
      </c>
      <c r="G613" s="51"/>
      <c r="H613" s="52">
        <v>43156</v>
      </c>
      <c r="I613" s="156">
        <v>42851</v>
      </c>
      <c r="J613" s="451">
        <v>132695</v>
      </c>
      <c r="K613" s="307">
        <v>84244</v>
      </c>
      <c r="L613" s="140" t="s">
        <v>1035</v>
      </c>
      <c r="M613" s="140">
        <v>100</v>
      </c>
      <c r="N613" s="140" t="s">
        <v>1038</v>
      </c>
      <c r="O613" s="140">
        <v>100</v>
      </c>
      <c r="P613" s="419">
        <v>40</v>
      </c>
      <c r="Q613" s="419">
        <v>1296</v>
      </c>
      <c r="R613" s="420">
        <v>37.75</v>
      </c>
      <c r="S613" s="159">
        <v>111</v>
      </c>
      <c r="T613" s="107">
        <v>1</v>
      </c>
      <c r="U613" s="60">
        <f t="shared" si="383"/>
        <v>0.42280000000000001</v>
      </c>
      <c r="V613" s="61" t="e">
        <f>IF((T613*#REF!/#REF!)&gt;#REF!,"too many rows!",T613*#REF!/#REF!)</f>
        <v>#REF!</v>
      </c>
      <c r="W613" s="47">
        <v>50</v>
      </c>
      <c r="X613" s="47">
        <v>50</v>
      </c>
      <c r="Y613" s="47">
        <v>4</v>
      </c>
      <c r="Z613" s="47">
        <v>1</v>
      </c>
      <c r="AA613" s="50">
        <f t="shared" si="384"/>
        <v>60.4</v>
      </c>
      <c r="AB613" s="50">
        <f t="shared" si="385"/>
        <v>15.1</v>
      </c>
      <c r="AC613" s="50">
        <f t="shared" si="386"/>
        <v>60.4</v>
      </c>
      <c r="AD613" s="50">
        <f t="shared" si="387"/>
        <v>15.1</v>
      </c>
      <c r="AE613" s="79">
        <f t="shared" si="388"/>
        <v>69.459999999999994</v>
      </c>
      <c r="AF613" s="50">
        <f t="shared" si="389"/>
        <v>17.364999999999998</v>
      </c>
      <c r="AG613" s="80" t="str">
        <f t="shared" si="390"/>
        <v>Check!</v>
      </c>
      <c r="AH613" s="439">
        <v>42936</v>
      </c>
      <c r="AI613" s="455">
        <f t="shared" si="391"/>
        <v>42950</v>
      </c>
      <c r="AJ613" s="455">
        <v>42977</v>
      </c>
      <c r="AK613" s="243"/>
      <c r="AL613" s="455">
        <v>42984</v>
      </c>
      <c r="AM613" s="243"/>
      <c r="AN613" s="243"/>
      <c r="AO613" s="499">
        <v>60</v>
      </c>
      <c r="AP613" s="455">
        <v>43022</v>
      </c>
      <c r="AQ613" s="424"/>
      <c r="AR613" s="424"/>
      <c r="AS613" s="514">
        <v>43099</v>
      </c>
      <c r="AT613" s="497">
        <v>43070</v>
      </c>
      <c r="AU613" s="424"/>
      <c r="AV613" s="424"/>
      <c r="AW613" s="67">
        <f t="shared" si="392"/>
        <v>43155</v>
      </c>
      <c r="AX613" s="67"/>
      <c r="AY613" s="68"/>
    </row>
    <row r="614" spans="1:51" s="260" customFormat="1" hidden="1" x14ac:dyDescent="0.25">
      <c r="A614" s="70">
        <v>13</v>
      </c>
      <c r="B614" s="70" t="s">
        <v>55</v>
      </c>
      <c r="C614" s="70" t="s">
        <v>1032</v>
      </c>
      <c r="D614" s="70"/>
      <c r="E614" s="234">
        <v>1.1000000000000001</v>
      </c>
      <c r="F614" s="50">
        <v>8</v>
      </c>
      <c r="G614" s="51"/>
      <c r="H614" s="52">
        <v>43156</v>
      </c>
      <c r="I614" s="156">
        <v>42851</v>
      </c>
      <c r="J614" s="451">
        <v>132696</v>
      </c>
      <c r="K614" s="307">
        <v>84244</v>
      </c>
      <c r="L614" s="140" t="s">
        <v>1036</v>
      </c>
      <c r="M614" s="140">
        <v>70</v>
      </c>
      <c r="N614" s="140" t="s">
        <v>136</v>
      </c>
      <c r="O614" s="140">
        <v>100</v>
      </c>
      <c r="P614" s="419">
        <v>40</v>
      </c>
      <c r="Q614" s="419">
        <v>1296</v>
      </c>
      <c r="R614" s="420">
        <v>37.75</v>
      </c>
      <c r="S614" s="159">
        <v>111</v>
      </c>
      <c r="T614" s="107">
        <v>2</v>
      </c>
      <c r="U614" s="60">
        <f t="shared" si="383"/>
        <v>0.96639999999999993</v>
      </c>
      <c r="V614" s="61" t="e">
        <f>IF((T614*#REF!/#REF!)&gt;#REF!,"too many rows!",T614*#REF!/#REF!)</f>
        <v>#REF!</v>
      </c>
      <c r="W614" s="47">
        <v>50</v>
      </c>
      <c r="X614" s="47">
        <v>50</v>
      </c>
      <c r="Y614" s="47">
        <v>4</v>
      </c>
      <c r="Z614" s="47">
        <v>1</v>
      </c>
      <c r="AA614" s="50">
        <f t="shared" si="384"/>
        <v>120.8</v>
      </c>
      <c r="AB614" s="50">
        <f t="shared" si="385"/>
        <v>30.2</v>
      </c>
      <c r="AC614" s="50">
        <f t="shared" si="386"/>
        <v>172.57142857142858</v>
      </c>
      <c r="AD614" s="50">
        <f t="shared" si="387"/>
        <v>30.2</v>
      </c>
      <c r="AE614" s="79">
        <f t="shared" si="388"/>
        <v>138.91999999999999</v>
      </c>
      <c r="AF614" s="50">
        <f t="shared" si="389"/>
        <v>34.729999999999997</v>
      </c>
      <c r="AG614" s="80" t="str">
        <f t="shared" si="390"/>
        <v>ok</v>
      </c>
      <c r="AH614" s="439">
        <v>42936</v>
      </c>
      <c r="AI614" s="455">
        <f t="shared" si="391"/>
        <v>42950</v>
      </c>
      <c r="AJ614" s="455">
        <v>42977</v>
      </c>
      <c r="AK614" s="243"/>
      <c r="AL614" s="455">
        <v>42984</v>
      </c>
      <c r="AM614" s="243"/>
      <c r="AN614" s="243"/>
      <c r="AO614" s="499">
        <v>150</v>
      </c>
      <c r="AP614" s="455">
        <v>43007</v>
      </c>
      <c r="AQ614" s="455"/>
      <c r="AR614" s="455"/>
      <c r="AS614" s="514">
        <v>43092</v>
      </c>
      <c r="AT614" s="497">
        <v>43052</v>
      </c>
      <c r="AU614" s="424"/>
      <c r="AV614" s="424"/>
      <c r="AW614" s="67">
        <f t="shared" si="392"/>
        <v>43148</v>
      </c>
      <c r="AX614" s="67"/>
      <c r="AY614" s="68"/>
    </row>
    <row r="615" spans="1:51" s="260" customFormat="1" hidden="1" x14ac:dyDescent="0.25">
      <c r="A615" s="70">
        <v>13</v>
      </c>
      <c r="B615" s="70" t="s">
        <v>55</v>
      </c>
      <c r="C615" s="70" t="s">
        <v>907</v>
      </c>
      <c r="D615" s="70"/>
      <c r="E615" s="234">
        <v>1.9</v>
      </c>
      <c r="F615" s="50">
        <v>7</v>
      </c>
      <c r="G615" s="51"/>
      <c r="H615" s="52">
        <v>43156</v>
      </c>
      <c r="I615" s="156">
        <v>42851</v>
      </c>
      <c r="J615" s="451">
        <v>132697</v>
      </c>
      <c r="K615" s="307">
        <v>84244</v>
      </c>
      <c r="L615" s="140" t="s">
        <v>910</v>
      </c>
      <c r="M615" s="140">
        <v>44</v>
      </c>
      <c r="N615" s="140" t="s">
        <v>913</v>
      </c>
      <c r="O615" s="140">
        <v>100</v>
      </c>
      <c r="P615" s="419">
        <v>40</v>
      </c>
      <c r="Q615" s="419">
        <v>1296</v>
      </c>
      <c r="R615" s="420">
        <v>37.75</v>
      </c>
      <c r="S615" s="159">
        <v>111</v>
      </c>
      <c r="T615" s="107">
        <v>4</v>
      </c>
      <c r="U615" s="60">
        <f t="shared" si="383"/>
        <v>1.7730322580645164</v>
      </c>
      <c r="V615" s="61" t="e">
        <f>IF((T615*#REF!/#REF!)&gt;#REF!,"too many rows!",T615*#REF!/#REF!)</f>
        <v>#REF!</v>
      </c>
      <c r="W615" s="47">
        <v>50</v>
      </c>
      <c r="X615" s="47">
        <v>50</v>
      </c>
      <c r="Y615" s="47">
        <v>5.2</v>
      </c>
      <c r="Z615" s="47">
        <v>1</v>
      </c>
      <c r="AA615" s="50">
        <f t="shared" si="384"/>
        <v>253.29032258064518</v>
      </c>
      <c r="AB615" s="50">
        <f t="shared" si="385"/>
        <v>48.70967741935484</v>
      </c>
      <c r="AC615" s="50">
        <f t="shared" si="386"/>
        <v>575.65982404692079</v>
      </c>
      <c r="AD615" s="50">
        <f t="shared" si="387"/>
        <v>48.70967741935484</v>
      </c>
      <c r="AE615" s="79">
        <f t="shared" si="388"/>
        <v>291.28387096774196</v>
      </c>
      <c r="AF615" s="50">
        <f t="shared" si="389"/>
        <v>56.016129032258064</v>
      </c>
      <c r="AG615" s="80" t="str">
        <f t="shared" si="390"/>
        <v>ok</v>
      </c>
      <c r="AH615" s="439">
        <v>42936</v>
      </c>
      <c r="AI615" s="455">
        <f t="shared" si="391"/>
        <v>42950</v>
      </c>
      <c r="AJ615" s="455">
        <v>42977</v>
      </c>
      <c r="AK615" s="243"/>
      <c r="AL615" s="455">
        <v>42984</v>
      </c>
      <c r="AM615" s="243"/>
      <c r="AN615" s="243"/>
      <c r="AO615" s="499">
        <v>252</v>
      </c>
      <c r="AP615" s="455">
        <v>43008</v>
      </c>
      <c r="AQ615" s="455"/>
      <c r="AR615" s="455"/>
      <c r="AS615" s="514">
        <v>43092</v>
      </c>
      <c r="AT615" s="497">
        <v>43060</v>
      </c>
      <c r="AU615" s="424"/>
      <c r="AV615" s="424"/>
      <c r="AW615" s="67">
        <f t="shared" si="392"/>
        <v>43148</v>
      </c>
      <c r="AX615" s="67"/>
      <c r="AY615" s="68"/>
    </row>
    <row r="616" spans="1:51" s="501" customFormat="1" hidden="1" x14ac:dyDescent="0.25">
      <c r="A616" s="415">
        <v>13</v>
      </c>
      <c r="B616" s="415" t="s">
        <v>55</v>
      </c>
      <c r="C616" s="415" t="s">
        <v>461</v>
      </c>
      <c r="D616" s="415"/>
      <c r="E616" s="234">
        <v>1.6</v>
      </c>
      <c r="F616" s="50">
        <v>6</v>
      </c>
      <c r="G616" s="51"/>
      <c r="H616" s="52">
        <v>43156</v>
      </c>
      <c r="I616" s="156">
        <v>42851</v>
      </c>
      <c r="J616" s="451">
        <v>132699</v>
      </c>
      <c r="K616" s="307">
        <v>84244</v>
      </c>
      <c r="L616" s="140" t="s">
        <v>462</v>
      </c>
      <c r="M616" s="140">
        <v>80</v>
      </c>
      <c r="N616" s="140" t="s">
        <v>463</v>
      </c>
      <c r="O616" s="140">
        <v>100</v>
      </c>
      <c r="P616" s="419">
        <v>40</v>
      </c>
      <c r="Q616" s="419">
        <v>1296</v>
      </c>
      <c r="R616" s="420">
        <v>37.75</v>
      </c>
      <c r="S616" s="421">
        <v>111</v>
      </c>
      <c r="T616" s="107">
        <v>4</v>
      </c>
      <c r="U616" s="60">
        <f t="shared" si="383"/>
        <v>1.5197419354838713</v>
      </c>
      <c r="V616" s="61" t="e">
        <f>IF((T616*#REF!/#REF!)&gt;#REF!,"too many rows!",T616*#REF!/#REF!)</f>
        <v>#REF!</v>
      </c>
      <c r="W616" s="47">
        <v>50</v>
      </c>
      <c r="X616" s="47">
        <v>50</v>
      </c>
      <c r="Y616" s="47">
        <v>5.2</v>
      </c>
      <c r="Z616" s="47">
        <v>1</v>
      </c>
      <c r="AA616" s="50">
        <f t="shared" si="384"/>
        <v>253.29032258064518</v>
      </c>
      <c r="AB616" s="50">
        <f t="shared" si="385"/>
        <v>48.70967741935484</v>
      </c>
      <c r="AC616" s="50">
        <f t="shared" si="386"/>
        <v>316.61290322580646</v>
      </c>
      <c r="AD616" s="50">
        <f t="shared" si="387"/>
        <v>48.70967741935484</v>
      </c>
      <c r="AE616" s="79">
        <f t="shared" si="388"/>
        <v>291.28387096774196</v>
      </c>
      <c r="AF616" s="50">
        <f t="shared" si="389"/>
        <v>56.016129032258064</v>
      </c>
      <c r="AG616" s="80" t="str">
        <f t="shared" si="390"/>
        <v>Check!</v>
      </c>
      <c r="AH616" s="439">
        <v>42936</v>
      </c>
      <c r="AI616" s="455">
        <f t="shared" si="391"/>
        <v>42950</v>
      </c>
      <c r="AJ616" s="455">
        <v>42977</v>
      </c>
      <c r="AK616" s="243"/>
      <c r="AL616" s="455">
        <v>42984</v>
      </c>
      <c r="AM616" s="243"/>
      <c r="AN616" s="243"/>
      <c r="AO616" s="499">
        <v>252</v>
      </c>
      <c r="AP616" s="455">
        <v>43008</v>
      </c>
      <c r="AQ616" s="455"/>
      <c r="AR616" s="455"/>
      <c r="AS616" s="514">
        <v>43099</v>
      </c>
      <c r="AT616" s="497">
        <v>43060</v>
      </c>
      <c r="AU616" s="455"/>
      <c r="AV616" s="455"/>
      <c r="AW616" s="424">
        <f t="shared" si="392"/>
        <v>43155</v>
      </c>
      <c r="AX616" s="455"/>
      <c r="AY616" s="500"/>
    </row>
    <row r="617" spans="1:51" s="260" customFormat="1" hidden="1" x14ac:dyDescent="0.25">
      <c r="A617" s="70">
        <v>13</v>
      </c>
      <c r="B617" s="70" t="s">
        <v>55</v>
      </c>
      <c r="C617" s="70" t="s">
        <v>937</v>
      </c>
      <c r="D617" s="70"/>
      <c r="E617" s="234">
        <v>3.8</v>
      </c>
      <c r="F617" s="50">
        <v>8</v>
      </c>
      <c r="G617" s="51"/>
      <c r="H617" s="52">
        <v>43156</v>
      </c>
      <c r="I617" s="156">
        <v>42851</v>
      </c>
      <c r="J617" s="451">
        <v>132700</v>
      </c>
      <c r="K617" s="307">
        <v>83586</v>
      </c>
      <c r="L617" s="140" t="s">
        <v>941</v>
      </c>
      <c r="M617" s="140">
        <v>42</v>
      </c>
      <c r="N617" s="140" t="s">
        <v>559</v>
      </c>
      <c r="O617" s="140">
        <v>100</v>
      </c>
      <c r="P617" s="453">
        <v>60</v>
      </c>
      <c r="Q617" s="453">
        <v>1944</v>
      </c>
      <c r="R617" s="454">
        <v>37.75</v>
      </c>
      <c r="S617" s="159">
        <v>111</v>
      </c>
      <c r="T617" s="107">
        <v>7</v>
      </c>
      <c r="U617" s="60">
        <f t="shared" si="383"/>
        <v>3.5460645161290327</v>
      </c>
      <c r="V617" s="61" t="e">
        <f>IF((T617*#REF!/#REF!)&gt;#REF!,"too many rows!",T617*#REF!/#REF!)</f>
        <v>#REF!</v>
      </c>
      <c r="W617" s="47">
        <v>50</v>
      </c>
      <c r="X617" s="47">
        <v>50</v>
      </c>
      <c r="Y617" s="47">
        <v>5.2</v>
      </c>
      <c r="Z617" s="47">
        <v>1</v>
      </c>
      <c r="AA617" s="50">
        <f t="shared" si="384"/>
        <v>443.25806451612908</v>
      </c>
      <c r="AB617" s="50">
        <f t="shared" si="385"/>
        <v>85.241935483870975</v>
      </c>
      <c r="AC617" s="50">
        <f t="shared" si="386"/>
        <v>1055.3763440860216</v>
      </c>
      <c r="AD617" s="50">
        <f t="shared" si="387"/>
        <v>85.241935483870975</v>
      </c>
      <c r="AE617" s="79">
        <f t="shared" si="388"/>
        <v>509.74677419354839</v>
      </c>
      <c r="AF617" s="50">
        <f t="shared" si="389"/>
        <v>98.028225806451616</v>
      </c>
      <c r="AG617" s="80" t="str">
        <f t="shared" si="390"/>
        <v>ok</v>
      </c>
      <c r="AH617" s="439">
        <v>42936</v>
      </c>
      <c r="AI617" s="455">
        <f>AH617+14</f>
        <v>42950</v>
      </c>
      <c r="AJ617" s="455">
        <v>42977</v>
      </c>
      <c r="AK617" s="243"/>
      <c r="AL617" s="455">
        <v>42984</v>
      </c>
      <c r="AM617" s="243"/>
      <c r="AN617" s="243"/>
      <c r="AO617" s="499">
        <v>441</v>
      </c>
      <c r="AP617" s="455">
        <v>43007</v>
      </c>
      <c r="AQ617" s="455"/>
      <c r="AR617" s="455"/>
      <c r="AS617" s="514">
        <v>43092</v>
      </c>
      <c r="AT617" s="497">
        <v>43059</v>
      </c>
      <c r="AU617" s="424"/>
      <c r="AV617" s="424"/>
      <c r="AW617" s="67">
        <f t="shared" si="392"/>
        <v>43148</v>
      </c>
      <c r="AX617" s="67"/>
      <c r="AY617" s="68"/>
    </row>
    <row r="618" spans="1:51" s="45" customFormat="1" ht="15" hidden="1" customHeight="1" x14ac:dyDescent="0.25">
      <c r="A618" s="148">
        <v>13</v>
      </c>
      <c r="B618" s="148" t="s">
        <v>47</v>
      </c>
      <c r="C618" s="464" t="s">
        <v>115</v>
      </c>
      <c r="D618" s="148"/>
      <c r="E618" s="233">
        <v>2</v>
      </c>
      <c r="F618" s="85">
        <v>25</v>
      </c>
      <c r="G618" s="86"/>
      <c r="H618" s="87">
        <v>43227</v>
      </c>
      <c r="I618" s="149">
        <v>42969</v>
      </c>
      <c r="J618" s="442">
        <v>129706</v>
      </c>
      <c r="K618" s="362">
        <v>79439</v>
      </c>
      <c r="L618" s="134" t="s">
        <v>115</v>
      </c>
      <c r="M618" s="134">
        <v>100</v>
      </c>
      <c r="N618" s="134"/>
      <c r="O618" s="297"/>
      <c r="P618" s="453">
        <v>60</v>
      </c>
      <c r="Q618" s="453">
        <v>1944</v>
      </c>
      <c r="R618" s="454">
        <v>37.75</v>
      </c>
      <c r="S618" s="92">
        <v>112</v>
      </c>
      <c r="T618" s="93">
        <v>1</v>
      </c>
      <c r="U618" s="143">
        <f>F618*AA618/1000</f>
        <v>1.875</v>
      </c>
      <c r="V618" s="144" t="e">
        <f>IF((T618*#REF!/#REF!)&gt;#REF!,"too many rows!",T618*#REF!/#REF!)</f>
        <v>#REF!</v>
      </c>
      <c r="W618" s="82">
        <v>50</v>
      </c>
      <c r="X618" s="82">
        <v>50</v>
      </c>
      <c r="Y618" s="82">
        <v>1</v>
      </c>
      <c r="Z618" s="82">
        <v>1</v>
      </c>
      <c r="AA618" s="85">
        <v>75</v>
      </c>
      <c r="AB618" s="85">
        <v>0</v>
      </c>
      <c r="AC618" s="85">
        <f>AA618/M618*100</f>
        <v>75</v>
      </c>
      <c r="AD618" s="85">
        <v>0</v>
      </c>
      <c r="AE618" s="115">
        <f>IF(G618=0,AA618*1.15,IF(OR(G618=50%,G618=100%),AA618*1.15/G618,"check MS"))</f>
        <v>86.25</v>
      </c>
      <c r="AF618" s="85">
        <f>AB618*1.15</f>
        <v>0</v>
      </c>
      <c r="AG618" s="289" t="str">
        <f t="shared" si="390"/>
        <v>Check!</v>
      </c>
      <c r="AH618" s="147"/>
      <c r="AI618" s="224">
        <v>43003</v>
      </c>
      <c r="AJ618" s="246">
        <v>43031</v>
      </c>
      <c r="AK618" s="242"/>
      <c r="AL618" s="497">
        <v>43051</v>
      </c>
      <c r="AM618" s="242">
        <f>AA618</f>
        <v>75</v>
      </c>
      <c r="AN618" s="242"/>
      <c r="AO618" s="242">
        <f>AM618-AN618</f>
        <v>75</v>
      </c>
      <c r="AP618" s="145">
        <f t="shared" ref="AP618:AP624" si="393">AL618+21</f>
        <v>43072</v>
      </c>
      <c r="AQ618" s="446"/>
      <c r="AR618" s="446"/>
      <c r="AS618" s="145">
        <f t="shared" ref="AS618:AS624" si="394">AP618+85</f>
        <v>43157</v>
      </c>
      <c r="AT618" s="145">
        <f>AP618+77</f>
        <v>43149</v>
      </c>
      <c r="AU618" s="446"/>
      <c r="AV618" s="446"/>
      <c r="AW618" s="145">
        <f>AS618+77</f>
        <v>43234</v>
      </c>
      <c r="AX618" s="145"/>
      <c r="AY618" s="102">
        <f>AW618-AH618</f>
        <v>43234</v>
      </c>
    </row>
    <row r="619" spans="1:51" s="45" customFormat="1" ht="15" hidden="1" customHeight="1" x14ac:dyDescent="0.25">
      <c r="A619" s="148">
        <v>13</v>
      </c>
      <c r="B619" s="148" t="s">
        <v>47</v>
      </c>
      <c r="C619" s="464" t="s">
        <v>549</v>
      </c>
      <c r="D619" s="148"/>
      <c r="E619" s="233">
        <v>1</v>
      </c>
      <c r="F619" s="85">
        <v>12</v>
      </c>
      <c r="G619" s="86"/>
      <c r="H619" s="87">
        <v>43282</v>
      </c>
      <c r="I619" s="149">
        <v>42969</v>
      </c>
      <c r="J619" s="442">
        <v>129705</v>
      </c>
      <c r="K619" s="362">
        <v>79439</v>
      </c>
      <c r="L619" s="134" t="s">
        <v>297</v>
      </c>
      <c r="M619" s="134">
        <v>100</v>
      </c>
      <c r="N619" s="297" t="s">
        <v>333</v>
      </c>
      <c r="O619" s="297">
        <v>100</v>
      </c>
      <c r="P619" s="453">
        <v>60</v>
      </c>
      <c r="Q619" s="453">
        <v>1944</v>
      </c>
      <c r="R619" s="454">
        <v>37.75</v>
      </c>
      <c r="S619" s="162">
        <v>112</v>
      </c>
      <c r="T619" s="93">
        <v>1</v>
      </c>
      <c r="U619" s="143">
        <f>F619*AA619/1000</f>
        <v>0.9</v>
      </c>
      <c r="V619" s="144" t="e">
        <f>IF((T619*#REF!/#REF!)&gt;#REF!,"too many rows!",T619*#REF!/#REF!)</f>
        <v>#REF!</v>
      </c>
      <c r="W619" s="82">
        <v>50</v>
      </c>
      <c r="X619" s="82">
        <v>50</v>
      </c>
      <c r="Y619" s="82">
        <v>1</v>
      </c>
      <c r="Z619" s="82">
        <v>1</v>
      </c>
      <c r="AA619" s="85">
        <v>75</v>
      </c>
      <c r="AB619" s="85"/>
      <c r="AC619" s="85">
        <f>AA619/M619*100</f>
        <v>75</v>
      </c>
      <c r="AD619" s="85">
        <f>AB619/O619*100</f>
        <v>0</v>
      </c>
      <c r="AE619" s="115">
        <f>IF(G619=0,AA619*1.15,IF(OR(G619=50%,G619=100%),AA619*1.15/G619,"check MS"))</f>
        <v>86.25</v>
      </c>
      <c r="AF619" s="85">
        <f>AB619*1.15</f>
        <v>0</v>
      </c>
      <c r="AG619" s="289" t="str">
        <f t="shared" si="390"/>
        <v>ok</v>
      </c>
      <c r="AH619" s="147"/>
      <c r="AI619" s="224">
        <v>43003</v>
      </c>
      <c r="AJ619" s="246">
        <v>43031</v>
      </c>
      <c r="AK619" s="242"/>
      <c r="AL619" s="497">
        <v>43051</v>
      </c>
      <c r="AM619" s="242">
        <f>AA619</f>
        <v>75</v>
      </c>
      <c r="AN619" s="242"/>
      <c r="AO619" s="242">
        <f>AM619-AN619</f>
        <v>75</v>
      </c>
      <c r="AP619" s="145">
        <f t="shared" si="393"/>
        <v>43072</v>
      </c>
      <c r="AQ619" s="446">
        <f t="shared" ref="AQ619:AR621" si="395">AP619+28</f>
        <v>43100</v>
      </c>
      <c r="AR619" s="446">
        <f t="shared" si="395"/>
        <v>43128</v>
      </c>
      <c r="AS619" s="145">
        <f t="shared" si="394"/>
        <v>43157</v>
      </c>
      <c r="AT619" s="145">
        <f>AP619+77</f>
        <v>43149</v>
      </c>
      <c r="AU619" s="446">
        <f t="shared" ref="AU619:AU621" si="396">AQ619+77</f>
        <v>43177</v>
      </c>
      <c r="AV619" s="446">
        <f t="shared" ref="AV619:AV621" si="397">AR619+77</f>
        <v>43205</v>
      </c>
      <c r="AW619" s="145">
        <f>AS619+77</f>
        <v>43234</v>
      </c>
      <c r="AX619" s="145">
        <f>AW619+7</f>
        <v>43241</v>
      </c>
      <c r="AY619" s="102">
        <f>AW619-AH619</f>
        <v>43234</v>
      </c>
    </row>
    <row r="620" spans="1:51" s="45" customFormat="1" ht="15" hidden="1" customHeight="1" x14ac:dyDescent="0.25">
      <c r="A620" s="148">
        <v>13</v>
      </c>
      <c r="B620" s="148" t="s">
        <v>47</v>
      </c>
      <c r="C620" s="464" t="s">
        <v>113</v>
      </c>
      <c r="D620" s="148"/>
      <c r="E620" s="233">
        <v>1</v>
      </c>
      <c r="F620" s="85">
        <v>11</v>
      </c>
      <c r="G620" s="86"/>
      <c r="H620" s="87">
        <v>43282</v>
      </c>
      <c r="I620" s="149">
        <v>42969</v>
      </c>
      <c r="J620" s="442">
        <v>129706</v>
      </c>
      <c r="K620" s="362">
        <v>79439</v>
      </c>
      <c r="L620" s="134" t="s">
        <v>115</v>
      </c>
      <c r="M620" s="134">
        <v>100</v>
      </c>
      <c r="N620" s="297" t="s">
        <v>78</v>
      </c>
      <c r="O620" s="297">
        <v>100</v>
      </c>
      <c r="P620" s="453">
        <v>60</v>
      </c>
      <c r="Q620" s="453">
        <v>1944</v>
      </c>
      <c r="R620" s="454">
        <v>37.75</v>
      </c>
      <c r="S620" s="162">
        <v>112</v>
      </c>
      <c r="T620" s="93">
        <v>1</v>
      </c>
      <c r="U620" s="143">
        <f>F620*AA620/1000</f>
        <v>0.82499999999999996</v>
      </c>
      <c r="V620" s="144" t="e">
        <f>IF((T620*#REF!/#REF!)&gt;#REF!,"too many rows!",T620*#REF!/#REF!)</f>
        <v>#REF!</v>
      </c>
      <c r="W620" s="82">
        <v>50</v>
      </c>
      <c r="X620" s="82">
        <v>50</v>
      </c>
      <c r="Y620" s="82">
        <v>1</v>
      </c>
      <c r="Z620" s="82">
        <v>1</v>
      </c>
      <c r="AA620" s="85">
        <v>75</v>
      </c>
      <c r="AB620" s="85"/>
      <c r="AC620" s="85">
        <f>AA620/M620*100</f>
        <v>75</v>
      </c>
      <c r="AD620" s="85">
        <f>AB620/O620*100</f>
        <v>0</v>
      </c>
      <c r="AE620" s="115">
        <f>IF(G620=0,AA620*1.15,IF(OR(G620=50%,G620=100%),AA620*1.15/G620,"check MS"))</f>
        <v>86.25</v>
      </c>
      <c r="AF620" s="85">
        <f>AB620*1.15</f>
        <v>0</v>
      </c>
      <c r="AG620" s="289" t="str">
        <f t="shared" si="390"/>
        <v>ok</v>
      </c>
      <c r="AH620" s="147"/>
      <c r="AI620" s="224">
        <v>43003</v>
      </c>
      <c r="AJ620" s="246">
        <v>43031</v>
      </c>
      <c r="AK620" s="242"/>
      <c r="AL620" s="497">
        <v>43051</v>
      </c>
      <c r="AM620" s="242">
        <f>AA620</f>
        <v>75</v>
      </c>
      <c r="AN620" s="242"/>
      <c r="AO620" s="242">
        <f>AM620-AN620</f>
        <v>75</v>
      </c>
      <c r="AP620" s="145">
        <f t="shared" si="393"/>
        <v>43072</v>
      </c>
      <c r="AQ620" s="446">
        <f t="shared" si="395"/>
        <v>43100</v>
      </c>
      <c r="AR620" s="446">
        <f t="shared" si="395"/>
        <v>43128</v>
      </c>
      <c r="AS620" s="145">
        <f t="shared" si="394"/>
        <v>43157</v>
      </c>
      <c r="AT620" s="145">
        <f>AP620+77</f>
        <v>43149</v>
      </c>
      <c r="AU620" s="446">
        <f t="shared" si="396"/>
        <v>43177</v>
      </c>
      <c r="AV620" s="446">
        <f t="shared" si="397"/>
        <v>43205</v>
      </c>
      <c r="AW620" s="145">
        <f>AS620+77</f>
        <v>43234</v>
      </c>
      <c r="AX620" s="145">
        <f>AW620+7</f>
        <v>43241</v>
      </c>
      <c r="AY620" s="102">
        <f>AW620-AH620</f>
        <v>43234</v>
      </c>
    </row>
    <row r="621" spans="1:51" s="45" customFormat="1" ht="15" hidden="1" customHeight="1" x14ac:dyDescent="0.25">
      <c r="A621" s="148">
        <v>13</v>
      </c>
      <c r="B621" s="148" t="s">
        <v>47</v>
      </c>
      <c r="C621" s="464" t="s">
        <v>76</v>
      </c>
      <c r="D621" s="148"/>
      <c r="E621" s="233">
        <v>1</v>
      </c>
      <c r="F621" s="85">
        <v>15</v>
      </c>
      <c r="G621" s="86">
        <v>0.5</v>
      </c>
      <c r="H621" s="87">
        <v>43282</v>
      </c>
      <c r="I621" s="149">
        <v>42969</v>
      </c>
      <c r="J621" s="442">
        <v>129708</v>
      </c>
      <c r="K621" s="362">
        <v>79439</v>
      </c>
      <c r="L621" s="134" t="s">
        <v>77</v>
      </c>
      <c r="M621" s="134">
        <v>100</v>
      </c>
      <c r="N621" s="297" t="s">
        <v>78</v>
      </c>
      <c r="O621" s="297">
        <v>100</v>
      </c>
      <c r="P621" s="453">
        <v>60</v>
      </c>
      <c r="Q621" s="453">
        <v>1944</v>
      </c>
      <c r="R621" s="454">
        <v>37.75</v>
      </c>
      <c r="S621" s="162">
        <v>112</v>
      </c>
      <c r="T621" s="93">
        <v>1</v>
      </c>
      <c r="U621" s="143">
        <f>F621*AA621/1000</f>
        <v>1.125</v>
      </c>
      <c r="V621" s="144" t="e">
        <f>IF((T621*#REF!/#REF!)&gt;#REF!,"too many rows!",T621*#REF!/#REF!)</f>
        <v>#REF!</v>
      </c>
      <c r="W621" s="82">
        <v>50</v>
      </c>
      <c r="X621" s="82">
        <v>50</v>
      </c>
      <c r="Y621" s="82">
        <v>1</v>
      </c>
      <c r="Z621" s="82">
        <v>1</v>
      </c>
      <c r="AA621" s="85">
        <v>75</v>
      </c>
      <c r="AB621" s="85"/>
      <c r="AC621" s="85">
        <f>AA621/M621*100</f>
        <v>75</v>
      </c>
      <c r="AD621" s="85">
        <f>AB621/O621*100</f>
        <v>0</v>
      </c>
      <c r="AE621" s="115">
        <f>IF(G621=0,AA621*1.15,IF(OR(G621=50%,G621=100%),AA621*1.15/G621,"check MS"))</f>
        <v>172.5</v>
      </c>
      <c r="AF621" s="85">
        <f>AB621*1.15</f>
        <v>0</v>
      </c>
      <c r="AG621" s="289" t="str">
        <f t="shared" si="390"/>
        <v>ok</v>
      </c>
      <c r="AH621" s="147"/>
      <c r="AI621" s="224">
        <v>43003</v>
      </c>
      <c r="AJ621" s="246">
        <v>43031</v>
      </c>
      <c r="AK621" s="242"/>
      <c r="AL621" s="497">
        <v>43051</v>
      </c>
      <c r="AM621" s="242">
        <f>AA621</f>
        <v>75</v>
      </c>
      <c r="AN621" s="242"/>
      <c r="AO621" s="242">
        <f>AM621-AN621</f>
        <v>75</v>
      </c>
      <c r="AP621" s="145">
        <f t="shared" si="393"/>
        <v>43072</v>
      </c>
      <c r="AQ621" s="446">
        <f t="shared" si="395"/>
        <v>43100</v>
      </c>
      <c r="AR621" s="446">
        <f t="shared" si="395"/>
        <v>43128</v>
      </c>
      <c r="AS621" s="145">
        <f t="shared" si="394"/>
        <v>43157</v>
      </c>
      <c r="AT621" s="145">
        <f>AP621+77</f>
        <v>43149</v>
      </c>
      <c r="AU621" s="446">
        <f t="shared" si="396"/>
        <v>43177</v>
      </c>
      <c r="AV621" s="446">
        <f t="shared" si="397"/>
        <v>43205</v>
      </c>
      <c r="AW621" s="145">
        <f>AS621+77</f>
        <v>43234</v>
      </c>
      <c r="AX621" s="145">
        <f>AW621+7</f>
        <v>43241</v>
      </c>
      <c r="AY621" s="102">
        <f>AW621-AH621</f>
        <v>43234</v>
      </c>
    </row>
    <row r="622" spans="1:51" s="45" customFormat="1" ht="15" hidden="1" customHeight="1" x14ac:dyDescent="0.25">
      <c r="A622" s="148">
        <v>13</v>
      </c>
      <c r="B622" s="148" t="s">
        <v>47</v>
      </c>
      <c r="C622" s="464" t="s">
        <v>1095</v>
      </c>
      <c r="D622" s="148"/>
      <c r="E622" s="233">
        <v>42</v>
      </c>
      <c r="F622" s="85">
        <v>12</v>
      </c>
      <c r="G622" s="86"/>
      <c r="H622" s="87">
        <v>43227</v>
      </c>
      <c r="I622" s="149">
        <v>42969</v>
      </c>
      <c r="J622" s="442">
        <v>133430</v>
      </c>
      <c r="K622" s="362">
        <v>85112</v>
      </c>
      <c r="L622" s="461" t="s">
        <v>1096</v>
      </c>
      <c r="M622" s="461">
        <v>100</v>
      </c>
      <c r="N622" s="297" t="s">
        <v>1097</v>
      </c>
      <c r="O622" s="297">
        <v>100</v>
      </c>
      <c r="P622" s="419">
        <v>60</v>
      </c>
      <c r="Q622" s="419">
        <v>1944</v>
      </c>
      <c r="R622" s="420">
        <v>37.75</v>
      </c>
      <c r="S622" s="162">
        <v>112</v>
      </c>
      <c r="T622" s="93">
        <v>56</v>
      </c>
      <c r="U622" s="143">
        <f>F622*AA622/1000</f>
        <v>42.552774193548395</v>
      </c>
      <c r="V622" s="144" t="e">
        <f>IF((T622*#REF!/#REF!)&gt;#REF!,"too many rows!",T622*#REF!/#REF!)</f>
        <v>#REF!</v>
      </c>
      <c r="W622" s="82">
        <v>50</v>
      </c>
      <c r="X622" s="82">
        <v>50</v>
      </c>
      <c r="Y622" s="82">
        <v>5.2</v>
      </c>
      <c r="Z622" s="82">
        <v>1</v>
      </c>
      <c r="AA622" s="85">
        <f t="shared" ref="AA622" si="398">(37.75*100)/W622*Y622/($Z622+$Y622)*$T622</f>
        <v>3546.0645161290327</v>
      </c>
      <c r="AB622" s="85">
        <f t="shared" ref="AB622" si="399">(37.75*100)/X622*Z622/($Z622+$Y622)*$T622</f>
        <v>681.9354838709678</v>
      </c>
      <c r="AC622" s="85">
        <f>AA622/M622*100</f>
        <v>3546.0645161290331</v>
      </c>
      <c r="AD622" s="85">
        <f>AB622/O622*100</f>
        <v>681.9354838709678</v>
      </c>
      <c r="AE622" s="438">
        <f t="shared" ref="AE622" si="400">IF(G622=0,AA622*1.15,IF(OR(G622=50%,G622=100%),AA622*1.15/G622,"check MS"))</f>
        <v>4077.9741935483871</v>
      </c>
      <c r="AF622" s="85">
        <f>AB622*1.15</f>
        <v>784.22580645161293</v>
      </c>
      <c r="AG622" s="289" t="str">
        <f t="shared" si="390"/>
        <v>Check!</v>
      </c>
      <c r="AH622" s="98">
        <v>42986</v>
      </c>
      <c r="AI622" s="224">
        <v>43003</v>
      </c>
      <c r="AJ622" s="246">
        <v>43031</v>
      </c>
      <c r="AK622" s="242"/>
      <c r="AL622" s="497">
        <v>43051</v>
      </c>
      <c r="AM622" s="242">
        <f>AA622</f>
        <v>3546.0645161290327</v>
      </c>
      <c r="AN622" s="242"/>
      <c r="AO622" s="242">
        <f>AM622-AN622</f>
        <v>3546.0645161290327</v>
      </c>
      <c r="AP622" s="145">
        <f t="shared" si="393"/>
        <v>43072</v>
      </c>
      <c r="AQ622" s="446"/>
      <c r="AR622" s="446"/>
      <c r="AS622" s="145">
        <f t="shared" si="394"/>
        <v>43157</v>
      </c>
      <c r="AT622" s="145">
        <f>AP622+77</f>
        <v>43149</v>
      </c>
      <c r="AU622" s="446"/>
      <c r="AV622" s="446"/>
      <c r="AW622" s="145">
        <f>AS622+77</f>
        <v>43234</v>
      </c>
      <c r="AX622" s="145">
        <f>AW622+7</f>
        <v>43241</v>
      </c>
      <c r="AY622" s="102">
        <f>AW622-AH622</f>
        <v>248</v>
      </c>
    </row>
    <row r="623" spans="1:51" s="45" customFormat="1" ht="15" hidden="1" customHeight="1" x14ac:dyDescent="0.25">
      <c r="A623" s="426">
        <v>13</v>
      </c>
      <c r="B623" s="426" t="s">
        <v>47</v>
      </c>
      <c r="C623" s="426" t="s">
        <v>1068</v>
      </c>
      <c r="D623" s="426"/>
      <c r="E623" s="457">
        <v>40</v>
      </c>
      <c r="F623" s="416">
        <v>20</v>
      </c>
      <c r="G623" s="417"/>
      <c r="H623" s="418">
        <v>43282</v>
      </c>
      <c r="I623" s="450">
        <v>42913</v>
      </c>
      <c r="J623" s="451">
        <v>133436</v>
      </c>
      <c r="K623" s="307" t="s">
        <v>1172</v>
      </c>
      <c r="L623" s="443" t="s">
        <v>1069</v>
      </c>
      <c r="M623" s="443">
        <v>100</v>
      </c>
      <c r="N623" s="443" t="s">
        <v>167</v>
      </c>
      <c r="O623" s="462">
        <v>100</v>
      </c>
      <c r="P623" s="419">
        <v>60</v>
      </c>
      <c r="Q623" s="419">
        <v>1944</v>
      </c>
      <c r="R623" s="420">
        <v>37.75</v>
      </c>
      <c r="S623" s="421">
        <v>113</v>
      </c>
      <c r="T623" s="436">
        <v>32</v>
      </c>
      <c r="U623" s="422">
        <f t="shared" ref="U623:U624" si="401">F623*AA623/1000</f>
        <v>40.77000000000001</v>
      </c>
      <c r="V623" s="423" t="e">
        <f>IF((T623*#REF!/#REF!)&gt;#REF!,"too many rows!",T623*#REF!/#REF!)</f>
        <v>#REF!</v>
      </c>
      <c r="W623" s="415">
        <v>50</v>
      </c>
      <c r="X623" s="415">
        <v>50</v>
      </c>
      <c r="Y623" s="415">
        <v>5.4</v>
      </c>
      <c r="Z623" s="415">
        <v>1</v>
      </c>
      <c r="AA623" s="416">
        <f>(37.75*100)/W623*Y623/($Z623+$Y623)*$T623</f>
        <v>2038.5000000000002</v>
      </c>
      <c r="AB623" s="416">
        <f>(37.75*100)/X623*Z623/($Z623+$Y623)*$T623</f>
        <v>377.5</v>
      </c>
      <c r="AC623" s="416">
        <f t="shared" ref="AC623:AC624" si="402">AA623/M623*100</f>
        <v>2038.5000000000002</v>
      </c>
      <c r="AD623" s="416">
        <f t="shared" ref="AD623:AD624" si="403">AB623/O623*100</f>
        <v>377.5</v>
      </c>
      <c r="AE623" s="427">
        <f t="shared" ref="AE623:AE624" si="404">IF(G623=0,AA623*1.15,IF(OR(G623=50%,G623=100%),AA623*1.15/G623,"check MS"))</f>
        <v>2344.2750000000001</v>
      </c>
      <c r="AF623" s="416">
        <f t="shared" ref="AF623:AF624" si="405">AB623*1.15</f>
        <v>434.12499999999994</v>
      </c>
      <c r="AG623" s="428" t="str">
        <f t="shared" ref="AG623:AG630" si="406">IF((AW623+7)&gt;H623,"Check!","ok")</f>
        <v>ok</v>
      </c>
      <c r="AH623" s="498">
        <v>43096</v>
      </c>
      <c r="AI623" s="497">
        <v>10</v>
      </c>
      <c r="AJ623" s="424">
        <f t="shared" ref="AJ623:AJ624" si="407">AH623+35</f>
        <v>43131</v>
      </c>
      <c r="AK623" s="459"/>
      <c r="AL623" s="424">
        <f t="shared" ref="AL623:AL624" si="408">AI623+35</f>
        <v>45</v>
      </c>
      <c r="AM623" s="459">
        <f t="shared" ref="AM623:AM624" si="409">AA623</f>
        <v>2038.5000000000002</v>
      </c>
      <c r="AN623" s="459"/>
      <c r="AO623" s="459">
        <f t="shared" ref="AO623:AO624" si="410">AM623-AN623</f>
        <v>2038.5000000000002</v>
      </c>
      <c r="AP623" s="424">
        <f t="shared" si="393"/>
        <v>66</v>
      </c>
      <c r="AQ623" s="424">
        <f>AP623+28</f>
        <v>94</v>
      </c>
      <c r="AR623" s="424">
        <f>AQ623+28</f>
        <v>122</v>
      </c>
      <c r="AS623" s="424">
        <f t="shared" si="394"/>
        <v>151</v>
      </c>
      <c r="AT623" s="424">
        <f t="shared" ref="AT623:AT630" si="411">AP623+77</f>
        <v>143</v>
      </c>
      <c r="AU623" s="424">
        <f t="shared" ref="AU623:AU624" si="412">AQ623+77</f>
        <v>171</v>
      </c>
      <c r="AV623" s="424">
        <f t="shared" ref="AV623:AV624" si="413">AR623+77</f>
        <v>199</v>
      </c>
      <c r="AW623" s="424">
        <f t="shared" ref="AW623:AW630" si="414">AS623+77</f>
        <v>228</v>
      </c>
      <c r="AX623" s="424"/>
      <c r="AY623" s="425">
        <f t="shared" ref="AY623:AY630" si="415">AW623-AH623</f>
        <v>-42868</v>
      </c>
    </row>
    <row r="624" spans="1:51" s="45" customFormat="1" ht="15" hidden="1" customHeight="1" x14ac:dyDescent="0.25">
      <c r="A624" s="426">
        <v>13</v>
      </c>
      <c r="B624" s="426" t="s">
        <v>47</v>
      </c>
      <c r="C624" s="426" t="s">
        <v>228</v>
      </c>
      <c r="D624" s="426"/>
      <c r="E624" s="457">
        <v>17</v>
      </c>
      <c r="F624" s="416">
        <v>12</v>
      </c>
      <c r="G624" s="417"/>
      <c r="H624" s="418">
        <v>43282</v>
      </c>
      <c r="I624" s="450">
        <v>42913</v>
      </c>
      <c r="J624" s="451">
        <v>133438</v>
      </c>
      <c r="K624" s="307" t="s">
        <v>1172</v>
      </c>
      <c r="L624" s="443" t="s">
        <v>229</v>
      </c>
      <c r="M624" s="443">
        <v>100</v>
      </c>
      <c r="N624" s="443" t="s">
        <v>121</v>
      </c>
      <c r="O624" s="462">
        <v>100</v>
      </c>
      <c r="P624" s="419">
        <v>60</v>
      </c>
      <c r="Q624" s="419">
        <v>1944</v>
      </c>
      <c r="R624" s="420">
        <v>37.75</v>
      </c>
      <c r="S624" s="421">
        <v>113</v>
      </c>
      <c r="T624" s="436">
        <v>22</v>
      </c>
      <c r="U624" s="422">
        <f t="shared" si="401"/>
        <v>17.20158904109589</v>
      </c>
      <c r="V624" s="423" t="e">
        <f>IF((T624*#REF!/#REF!)&gt;#REF!,"too many rows!",T624*#REF!/#REF!)</f>
        <v>#REF!</v>
      </c>
      <c r="W624" s="415">
        <v>50</v>
      </c>
      <c r="X624" s="415">
        <v>50</v>
      </c>
      <c r="Y624" s="415">
        <v>6.3</v>
      </c>
      <c r="Z624" s="415">
        <v>1</v>
      </c>
      <c r="AA624" s="416">
        <f>(37.75*100)/W624*Y624/($Z624+$Y624)*$T624</f>
        <v>1433.4657534246574</v>
      </c>
      <c r="AB624" s="416">
        <f>(37.75*100)/X624*Z624/($Z624+$Y624)*$T624</f>
        <v>227.53424657534248</v>
      </c>
      <c r="AC624" s="416">
        <f t="shared" si="402"/>
        <v>1433.4657534246574</v>
      </c>
      <c r="AD624" s="416">
        <f t="shared" si="403"/>
        <v>227.53424657534248</v>
      </c>
      <c r="AE624" s="427">
        <f t="shared" si="404"/>
        <v>1648.4856164383559</v>
      </c>
      <c r="AF624" s="416">
        <f t="shared" si="405"/>
        <v>261.66438356164383</v>
      </c>
      <c r="AG624" s="428" t="str">
        <f t="shared" si="406"/>
        <v>Check!</v>
      </c>
      <c r="AH624" s="498">
        <v>43096</v>
      </c>
      <c r="AI624" s="497">
        <v>43110</v>
      </c>
      <c r="AJ624" s="424">
        <f t="shared" si="407"/>
        <v>43131</v>
      </c>
      <c r="AK624" s="459"/>
      <c r="AL624" s="424">
        <f t="shared" si="408"/>
        <v>43145</v>
      </c>
      <c r="AM624" s="459">
        <f t="shared" si="409"/>
        <v>1433.4657534246574</v>
      </c>
      <c r="AN624" s="459"/>
      <c r="AO624" s="459">
        <f t="shared" si="410"/>
        <v>1433.4657534246574</v>
      </c>
      <c r="AP624" s="424">
        <f t="shared" si="393"/>
        <v>43166</v>
      </c>
      <c r="AQ624" s="424">
        <f>AP624+28</f>
        <v>43194</v>
      </c>
      <c r="AR624" s="424">
        <f>AQ624+28</f>
        <v>43222</v>
      </c>
      <c r="AS624" s="424">
        <f t="shared" si="394"/>
        <v>43251</v>
      </c>
      <c r="AT624" s="424">
        <f t="shared" si="411"/>
        <v>43243</v>
      </c>
      <c r="AU624" s="424">
        <f t="shared" si="412"/>
        <v>43271</v>
      </c>
      <c r="AV624" s="424">
        <f t="shared" si="413"/>
        <v>43299</v>
      </c>
      <c r="AW624" s="424">
        <f t="shared" si="414"/>
        <v>43328</v>
      </c>
      <c r="AX624" s="424"/>
      <c r="AY624" s="425">
        <f t="shared" si="415"/>
        <v>232</v>
      </c>
    </row>
    <row r="625" spans="1:51" s="45" customFormat="1" ht="15.75" hidden="1" customHeight="1" x14ac:dyDescent="0.25">
      <c r="A625" s="426">
        <v>13</v>
      </c>
      <c r="B625" s="426" t="s">
        <v>47</v>
      </c>
      <c r="C625" s="426" t="s">
        <v>549</v>
      </c>
      <c r="D625" s="426"/>
      <c r="E625" s="457">
        <v>2</v>
      </c>
      <c r="F625" s="416">
        <v>12</v>
      </c>
      <c r="G625" s="417"/>
      <c r="H625" s="418">
        <v>43282</v>
      </c>
      <c r="I625" s="450"/>
      <c r="J625" s="451">
        <v>129705</v>
      </c>
      <c r="K625" s="362">
        <v>79439</v>
      </c>
      <c r="L625" s="443" t="s">
        <v>297</v>
      </c>
      <c r="M625" s="443">
        <v>100</v>
      </c>
      <c r="N625" s="462" t="s">
        <v>333</v>
      </c>
      <c r="O625" s="462">
        <v>100</v>
      </c>
      <c r="P625" s="419">
        <v>60</v>
      </c>
      <c r="Q625" s="419">
        <v>1944</v>
      </c>
      <c r="R625" s="420">
        <v>37.75</v>
      </c>
      <c r="S625" s="421">
        <v>113</v>
      </c>
      <c r="T625" s="436">
        <v>2</v>
      </c>
      <c r="U625" s="422">
        <f t="shared" ref="U625:U631" si="416">F625*AA625/1000</f>
        <v>1.8</v>
      </c>
      <c r="V625" s="423" t="e">
        <f>IF((T625*#REF!/#REF!)&gt;#REF!,"too many rows!",T625*#REF!/#REF!)</f>
        <v>#REF!</v>
      </c>
      <c r="W625" s="415">
        <v>50</v>
      </c>
      <c r="X625" s="415">
        <v>50</v>
      </c>
      <c r="Y625" s="415">
        <v>1</v>
      </c>
      <c r="Z625" s="415">
        <v>1</v>
      </c>
      <c r="AA625" s="416">
        <v>150</v>
      </c>
      <c r="AB625" s="416"/>
      <c r="AC625" s="416">
        <f>AA625/M625*100</f>
        <v>150</v>
      </c>
      <c r="AD625" s="416">
        <f>AB625/O625*100</f>
        <v>0</v>
      </c>
      <c r="AE625" s="427">
        <f t="shared" ref="AE625:AE630" si="417">IF(G625=0,AA625*1.15,IF(OR(G625=50%,G625=100%),AA625*1.15/G625,"check MS"))</f>
        <v>172.5</v>
      </c>
      <c r="AF625" s="416">
        <f t="shared" ref="AF625:AF630" si="418">AB625*1.15</f>
        <v>0</v>
      </c>
      <c r="AG625" s="428" t="str">
        <f t="shared" si="406"/>
        <v>ok</v>
      </c>
      <c r="AH625" s="441"/>
      <c r="AI625" s="497">
        <v>10</v>
      </c>
      <c r="AJ625" s="424">
        <f>AH625+35</f>
        <v>35</v>
      </c>
      <c r="AK625" s="459"/>
      <c r="AL625" s="424">
        <f t="shared" ref="AL625:AL630" si="419">AI625+35</f>
        <v>45</v>
      </c>
      <c r="AM625" s="459">
        <f t="shared" ref="AM625:AM630" si="420">AA625</f>
        <v>150</v>
      </c>
      <c r="AN625" s="459"/>
      <c r="AO625" s="459">
        <f t="shared" ref="AO625:AO630" si="421">AM625-AN625</f>
        <v>150</v>
      </c>
      <c r="AP625" s="424">
        <f t="shared" ref="AP625:AP630" si="422">AL625+21</f>
        <v>66</v>
      </c>
      <c r="AQ625" s="424">
        <f t="shared" ref="AQ625:AR625" si="423">AP625+28</f>
        <v>94</v>
      </c>
      <c r="AR625" s="424">
        <f t="shared" si="423"/>
        <v>122</v>
      </c>
      <c r="AS625" s="424">
        <f t="shared" ref="AS625:AS630" si="424">AP625+85</f>
        <v>151</v>
      </c>
      <c r="AT625" s="424">
        <f t="shared" si="411"/>
        <v>143</v>
      </c>
      <c r="AU625" s="424">
        <f t="shared" ref="AU625:AV630" si="425">AQ625+77</f>
        <v>171</v>
      </c>
      <c r="AV625" s="424">
        <f t="shared" si="425"/>
        <v>199</v>
      </c>
      <c r="AW625" s="424">
        <f t="shared" si="414"/>
        <v>228</v>
      </c>
      <c r="AX625" s="424">
        <f>AW625+7</f>
        <v>235</v>
      </c>
      <c r="AY625" s="425">
        <f t="shared" si="415"/>
        <v>228</v>
      </c>
    </row>
    <row r="626" spans="1:51" s="45" customFormat="1" ht="15.75" hidden="1" customHeight="1" x14ac:dyDescent="0.25">
      <c r="A626" s="426">
        <v>13</v>
      </c>
      <c r="B626" s="426" t="s">
        <v>47</v>
      </c>
      <c r="C626" s="426" t="s">
        <v>113</v>
      </c>
      <c r="D626" s="426"/>
      <c r="E626" s="457">
        <v>1</v>
      </c>
      <c r="F626" s="416">
        <v>11</v>
      </c>
      <c r="G626" s="417"/>
      <c r="H626" s="418">
        <v>43282</v>
      </c>
      <c r="I626" s="450"/>
      <c r="J626" s="451">
        <v>129706</v>
      </c>
      <c r="K626" s="362">
        <v>79439</v>
      </c>
      <c r="L626" s="443" t="s">
        <v>115</v>
      </c>
      <c r="M626" s="443">
        <v>100</v>
      </c>
      <c r="N626" s="462" t="s">
        <v>78</v>
      </c>
      <c r="O626" s="462">
        <v>100</v>
      </c>
      <c r="P626" s="419">
        <v>60</v>
      </c>
      <c r="Q626" s="419">
        <v>1944</v>
      </c>
      <c r="R626" s="420">
        <v>37.75</v>
      </c>
      <c r="S626" s="421">
        <v>113</v>
      </c>
      <c r="T626" s="436">
        <v>1</v>
      </c>
      <c r="U626" s="422">
        <f t="shared" si="416"/>
        <v>0.82499999999999996</v>
      </c>
      <c r="V626" s="423" t="e">
        <f>IF((T626*#REF!/#REF!)&gt;#REF!,"too many rows!",T626*#REF!/#REF!)</f>
        <v>#REF!</v>
      </c>
      <c r="W626" s="415">
        <v>50</v>
      </c>
      <c r="X626" s="415">
        <v>50</v>
      </c>
      <c r="Y626" s="415">
        <v>1</v>
      </c>
      <c r="Z626" s="415">
        <v>1</v>
      </c>
      <c r="AA626" s="416">
        <v>75</v>
      </c>
      <c r="AB626" s="416"/>
      <c r="AC626" s="416">
        <f>AA626/M626*100</f>
        <v>75</v>
      </c>
      <c r="AD626" s="416">
        <f>AB626/O626*100</f>
        <v>0</v>
      </c>
      <c r="AE626" s="427">
        <f t="shared" si="417"/>
        <v>86.25</v>
      </c>
      <c r="AF626" s="416">
        <f t="shared" si="418"/>
        <v>0</v>
      </c>
      <c r="AG626" s="428" t="str">
        <f t="shared" si="406"/>
        <v>ok</v>
      </c>
      <c r="AH626" s="441"/>
      <c r="AI626" s="497">
        <v>10</v>
      </c>
      <c r="AJ626" s="424"/>
      <c r="AK626" s="459"/>
      <c r="AL626" s="424">
        <f t="shared" si="419"/>
        <v>45</v>
      </c>
      <c r="AM626" s="459">
        <f t="shared" si="420"/>
        <v>75</v>
      </c>
      <c r="AN626" s="459"/>
      <c r="AO626" s="459">
        <f t="shared" si="421"/>
        <v>75</v>
      </c>
      <c r="AP626" s="424">
        <f t="shared" si="422"/>
        <v>66</v>
      </c>
      <c r="AQ626" s="424">
        <f t="shared" ref="AQ626:AR626" si="426">AP626+28</f>
        <v>94</v>
      </c>
      <c r="AR626" s="424">
        <f t="shared" si="426"/>
        <v>122</v>
      </c>
      <c r="AS626" s="424">
        <f t="shared" si="424"/>
        <v>151</v>
      </c>
      <c r="AT626" s="424">
        <f t="shared" si="411"/>
        <v>143</v>
      </c>
      <c r="AU626" s="424">
        <f t="shared" si="425"/>
        <v>171</v>
      </c>
      <c r="AV626" s="424">
        <f t="shared" si="425"/>
        <v>199</v>
      </c>
      <c r="AW626" s="424">
        <f t="shared" si="414"/>
        <v>228</v>
      </c>
      <c r="AX626" s="424">
        <f>AW626+7</f>
        <v>235</v>
      </c>
      <c r="AY626" s="425">
        <f t="shared" si="415"/>
        <v>228</v>
      </c>
    </row>
    <row r="627" spans="1:51" s="45" customFormat="1" ht="16.5" hidden="1" customHeight="1" x14ac:dyDescent="0.25">
      <c r="A627" s="426">
        <v>13</v>
      </c>
      <c r="B627" s="426" t="s">
        <v>47</v>
      </c>
      <c r="C627" s="426" t="s">
        <v>76</v>
      </c>
      <c r="D627" s="426"/>
      <c r="E627" s="457">
        <v>1</v>
      </c>
      <c r="F627" s="416">
        <v>15</v>
      </c>
      <c r="G627" s="417">
        <v>0.5</v>
      </c>
      <c r="H627" s="418">
        <v>43282</v>
      </c>
      <c r="I627" s="450"/>
      <c r="J627" s="451">
        <v>129708</v>
      </c>
      <c r="K627" s="362">
        <v>79439</v>
      </c>
      <c r="L627" s="443" t="s">
        <v>77</v>
      </c>
      <c r="M627" s="443">
        <v>100</v>
      </c>
      <c r="N627" s="462" t="s">
        <v>78</v>
      </c>
      <c r="O627" s="462">
        <v>100</v>
      </c>
      <c r="P627" s="419">
        <v>60</v>
      </c>
      <c r="Q627" s="419">
        <v>1944</v>
      </c>
      <c r="R627" s="420">
        <v>37.75</v>
      </c>
      <c r="S627" s="421">
        <v>113</v>
      </c>
      <c r="T627" s="436">
        <v>1</v>
      </c>
      <c r="U627" s="422">
        <f t="shared" si="416"/>
        <v>1.125</v>
      </c>
      <c r="V627" s="423" t="e">
        <f>IF((T627*#REF!/#REF!)&gt;#REF!,"too many rows!",T627*#REF!/#REF!)</f>
        <v>#REF!</v>
      </c>
      <c r="W627" s="415">
        <v>50</v>
      </c>
      <c r="X627" s="415">
        <v>50</v>
      </c>
      <c r="Y627" s="415">
        <v>1</v>
      </c>
      <c r="Z627" s="415">
        <v>1</v>
      </c>
      <c r="AA627" s="416">
        <v>75</v>
      </c>
      <c r="AB627" s="416"/>
      <c r="AC627" s="416">
        <f>AA627/M627*100</f>
        <v>75</v>
      </c>
      <c r="AD627" s="416">
        <f>AB627/O627*100</f>
        <v>0</v>
      </c>
      <c r="AE627" s="427">
        <f t="shared" si="417"/>
        <v>172.5</v>
      </c>
      <c r="AF627" s="416">
        <f t="shared" si="418"/>
        <v>0</v>
      </c>
      <c r="AG627" s="428" t="str">
        <f t="shared" si="406"/>
        <v>ok</v>
      </c>
      <c r="AH627" s="441"/>
      <c r="AI627" s="497">
        <v>10</v>
      </c>
      <c r="AJ627" s="424"/>
      <c r="AK627" s="459"/>
      <c r="AL627" s="424">
        <f t="shared" si="419"/>
        <v>45</v>
      </c>
      <c r="AM627" s="459">
        <f t="shared" si="420"/>
        <v>75</v>
      </c>
      <c r="AN627" s="459"/>
      <c r="AO627" s="459">
        <f t="shared" si="421"/>
        <v>75</v>
      </c>
      <c r="AP627" s="424">
        <f t="shared" si="422"/>
        <v>66</v>
      </c>
      <c r="AQ627" s="424">
        <f t="shared" ref="AQ627:AR627" si="427">AP627+28</f>
        <v>94</v>
      </c>
      <c r="AR627" s="424">
        <f t="shared" si="427"/>
        <v>122</v>
      </c>
      <c r="AS627" s="424">
        <f t="shared" si="424"/>
        <v>151</v>
      </c>
      <c r="AT627" s="424">
        <f t="shared" si="411"/>
        <v>143</v>
      </c>
      <c r="AU627" s="424">
        <f t="shared" si="425"/>
        <v>171</v>
      </c>
      <c r="AV627" s="424">
        <f t="shared" si="425"/>
        <v>199</v>
      </c>
      <c r="AW627" s="424">
        <f t="shared" si="414"/>
        <v>228</v>
      </c>
      <c r="AX627" s="424">
        <f>AW627+7</f>
        <v>235</v>
      </c>
      <c r="AY627" s="425">
        <f t="shared" si="415"/>
        <v>228</v>
      </c>
    </row>
    <row r="628" spans="1:51" s="45" customFormat="1" ht="17.25" hidden="1" customHeight="1" x14ac:dyDescent="0.25">
      <c r="A628" s="426">
        <v>13</v>
      </c>
      <c r="B628" s="426" t="s">
        <v>47</v>
      </c>
      <c r="C628" s="426" t="s">
        <v>340</v>
      </c>
      <c r="D628" s="426"/>
      <c r="E628" s="457">
        <v>1</v>
      </c>
      <c r="F628" s="416">
        <v>15</v>
      </c>
      <c r="G628" s="417"/>
      <c r="H628" s="418">
        <v>43252</v>
      </c>
      <c r="I628" s="450">
        <v>42899</v>
      </c>
      <c r="J628" s="451">
        <v>133265</v>
      </c>
      <c r="K628" s="437">
        <v>84585</v>
      </c>
      <c r="L628" s="443" t="s">
        <v>340</v>
      </c>
      <c r="M628" s="443">
        <v>100</v>
      </c>
      <c r="N628" s="443"/>
      <c r="O628" s="462"/>
      <c r="P628" s="328">
        <v>60</v>
      </c>
      <c r="Q628" s="328">
        <v>1944</v>
      </c>
      <c r="R628" s="329">
        <v>37.75</v>
      </c>
      <c r="S628" s="421">
        <v>113</v>
      </c>
      <c r="T628" s="436">
        <v>1</v>
      </c>
      <c r="U628" s="422">
        <f t="shared" si="416"/>
        <v>1.125</v>
      </c>
      <c r="V628" s="423" t="e">
        <f>IF((T628*#REF!/#REF!)&gt;#REF!,"too many rows!",T628*#REF!/#REF!)</f>
        <v>#REF!</v>
      </c>
      <c r="W628" s="415">
        <v>50</v>
      </c>
      <c r="X628" s="415">
        <v>50</v>
      </c>
      <c r="Y628" s="415">
        <v>1</v>
      </c>
      <c r="Z628" s="415">
        <v>1</v>
      </c>
      <c r="AA628" s="416">
        <v>75</v>
      </c>
      <c r="AB628" s="416">
        <v>0</v>
      </c>
      <c r="AC628" s="416">
        <v>75</v>
      </c>
      <c r="AD628" s="416">
        <v>0</v>
      </c>
      <c r="AE628" s="427">
        <f t="shared" si="417"/>
        <v>86.25</v>
      </c>
      <c r="AF628" s="416">
        <f t="shared" si="418"/>
        <v>0</v>
      </c>
      <c r="AG628" s="428" t="str">
        <f t="shared" si="406"/>
        <v>ok</v>
      </c>
      <c r="AH628" s="441"/>
      <c r="AI628" s="497">
        <v>10</v>
      </c>
      <c r="AJ628" s="424"/>
      <c r="AK628" s="459"/>
      <c r="AL628" s="424">
        <f t="shared" si="419"/>
        <v>45</v>
      </c>
      <c r="AM628" s="459">
        <f t="shared" si="420"/>
        <v>75</v>
      </c>
      <c r="AN628" s="459"/>
      <c r="AO628" s="459">
        <f t="shared" si="421"/>
        <v>75</v>
      </c>
      <c r="AP628" s="424">
        <f t="shared" si="422"/>
        <v>66</v>
      </c>
      <c r="AQ628" s="424">
        <f t="shared" ref="AQ628:AR628" si="428">AP628+28</f>
        <v>94</v>
      </c>
      <c r="AR628" s="424">
        <f t="shared" si="428"/>
        <v>122</v>
      </c>
      <c r="AS628" s="424">
        <f t="shared" si="424"/>
        <v>151</v>
      </c>
      <c r="AT628" s="424">
        <f t="shared" si="411"/>
        <v>143</v>
      </c>
      <c r="AU628" s="424">
        <f t="shared" si="425"/>
        <v>171</v>
      </c>
      <c r="AV628" s="424">
        <f t="shared" si="425"/>
        <v>199</v>
      </c>
      <c r="AW628" s="424">
        <f t="shared" si="414"/>
        <v>228</v>
      </c>
      <c r="AX628" s="424"/>
      <c r="AY628" s="425">
        <f t="shared" si="415"/>
        <v>228</v>
      </c>
    </row>
    <row r="629" spans="1:51" s="45" customFormat="1" ht="15" hidden="1" customHeight="1" x14ac:dyDescent="0.25">
      <c r="A629" s="319">
        <v>13</v>
      </c>
      <c r="B629" s="319" t="s">
        <v>47</v>
      </c>
      <c r="C629" s="319" t="s">
        <v>121</v>
      </c>
      <c r="D629" s="319"/>
      <c r="E629" s="320">
        <v>1</v>
      </c>
      <c r="F629" s="376">
        <v>15</v>
      </c>
      <c r="G629" s="322"/>
      <c r="H629" s="323">
        <v>43252</v>
      </c>
      <c r="I629" s="324">
        <v>42899</v>
      </c>
      <c r="J629" s="325">
        <v>133267</v>
      </c>
      <c r="K629" s="539">
        <v>84585</v>
      </c>
      <c r="L629" s="326" t="s">
        <v>121</v>
      </c>
      <c r="M629" s="326">
        <v>100</v>
      </c>
      <c r="N629" s="326"/>
      <c r="O629" s="327"/>
      <c r="P629" s="419">
        <v>60</v>
      </c>
      <c r="Q629" s="419">
        <v>1944</v>
      </c>
      <c r="R629" s="420">
        <v>37.75</v>
      </c>
      <c r="S629" s="540">
        <v>113</v>
      </c>
      <c r="T629" s="378">
        <v>0</v>
      </c>
      <c r="U629" s="379">
        <f t="shared" si="416"/>
        <v>1.125</v>
      </c>
      <c r="V629" s="380" t="e">
        <f>IF((T629*#REF!/#REF!)&gt;#REF!,"too many rows!",T629*#REF!/#REF!)</f>
        <v>#REF!</v>
      </c>
      <c r="W629" s="381">
        <v>50</v>
      </c>
      <c r="X629" s="381">
        <v>50</v>
      </c>
      <c r="Y629" s="381">
        <v>1</v>
      </c>
      <c r="Z629" s="381">
        <v>1</v>
      </c>
      <c r="AA629" s="376">
        <v>75</v>
      </c>
      <c r="AB629" s="376">
        <v>0</v>
      </c>
      <c r="AC629" s="376">
        <v>75</v>
      </c>
      <c r="AD629" s="376">
        <v>0</v>
      </c>
      <c r="AE629" s="382">
        <f t="shared" si="417"/>
        <v>86.25</v>
      </c>
      <c r="AF629" s="376">
        <f t="shared" si="418"/>
        <v>0</v>
      </c>
      <c r="AG629" s="383" t="str">
        <f t="shared" si="406"/>
        <v>ok</v>
      </c>
      <c r="AH629" s="441"/>
      <c r="AI629" s="497">
        <v>10</v>
      </c>
      <c r="AJ629" s="384"/>
      <c r="AK629" s="491"/>
      <c r="AL629" s="384">
        <f t="shared" si="419"/>
        <v>45</v>
      </c>
      <c r="AM629" s="491">
        <f t="shared" si="420"/>
        <v>75</v>
      </c>
      <c r="AN629" s="491"/>
      <c r="AO629" s="491">
        <f t="shared" si="421"/>
        <v>75</v>
      </c>
      <c r="AP629" s="384">
        <f t="shared" si="422"/>
        <v>66</v>
      </c>
      <c r="AQ629" s="424">
        <f t="shared" ref="AQ629:AR629" si="429">AP629+28</f>
        <v>94</v>
      </c>
      <c r="AR629" s="424">
        <f t="shared" si="429"/>
        <v>122</v>
      </c>
      <c r="AS629" s="384">
        <f t="shared" si="424"/>
        <v>151</v>
      </c>
      <c r="AT629" s="384">
        <f t="shared" si="411"/>
        <v>143</v>
      </c>
      <c r="AU629" s="424">
        <f t="shared" si="425"/>
        <v>171</v>
      </c>
      <c r="AV629" s="424">
        <f t="shared" si="425"/>
        <v>199</v>
      </c>
      <c r="AW629" s="384">
        <f t="shared" si="414"/>
        <v>228</v>
      </c>
      <c r="AX629" s="384"/>
      <c r="AY629" s="385">
        <f t="shared" si="415"/>
        <v>228</v>
      </c>
    </row>
    <row r="630" spans="1:51" s="45" customFormat="1" ht="15" hidden="1" customHeight="1" x14ac:dyDescent="0.25">
      <c r="A630" s="426">
        <v>13</v>
      </c>
      <c r="B630" s="426" t="s">
        <v>47</v>
      </c>
      <c r="C630" s="426" t="s">
        <v>833</v>
      </c>
      <c r="D630" s="426"/>
      <c r="E630" s="457">
        <v>1</v>
      </c>
      <c r="F630" s="416">
        <v>15</v>
      </c>
      <c r="G630" s="417"/>
      <c r="H630" s="418">
        <v>43252</v>
      </c>
      <c r="I630" s="450">
        <v>42899</v>
      </c>
      <c r="J630" s="451">
        <v>133268</v>
      </c>
      <c r="K630" s="437">
        <v>84585</v>
      </c>
      <c r="L630" s="443" t="s">
        <v>833</v>
      </c>
      <c r="M630" s="443">
        <v>100</v>
      </c>
      <c r="N630" s="443"/>
      <c r="O630" s="462"/>
      <c r="P630" s="453">
        <v>60</v>
      </c>
      <c r="Q630" s="453">
        <v>1944</v>
      </c>
      <c r="R630" s="454">
        <v>37.75</v>
      </c>
      <c r="S630" s="421">
        <v>113</v>
      </c>
      <c r="T630" s="436">
        <v>1</v>
      </c>
      <c r="U630" s="422">
        <f t="shared" si="416"/>
        <v>1.125</v>
      </c>
      <c r="V630" s="423" t="e">
        <f>IF((T630*#REF!/#REF!)&gt;#REF!,"too many rows!",T630*#REF!/#REF!)</f>
        <v>#REF!</v>
      </c>
      <c r="W630" s="415">
        <v>50</v>
      </c>
      <c r="X630" s="415">
        <v>50</v>
      </c>
      <c r="Y630" s="415">
        <v>1</v>
      </c>
      <c r="Z630" s="415">
        <v>1</v>
      </c>
      <c r="AA630" s="416">
        <v>75</v>
      </c>
      <c r="AB630" s="416">
        <v>0</v>
      </c>
      <c r="AC630" s="416">
        <v>75</v>
      </c>
      <c r="AD630" s="416">
        <v>0</v>
      </c>
      <c r="AE630" s="427">
        <f t="shared" si="417"/>
        <v>86.25</v>
      </c>
      <c r="AF630" s="416">
        <f t="shared" si="418"/>
        <v>0</v>
      </c>
      <c r="AG630" s="428" t="str">
        <f t="shared" si="406"/>
        <v>ok</v>
      </c>
      <c r="AH630" s="441"/>
      <c r="AI630" s="497">
        <v>10</v>
      </c>
      <c r="AJ630" s="424"/>
      <c r="AK630" s="459"/>
      <c r="AL630" s="424">
        <f t="shared" si="419"/>
        <v>45</v>
      </c>
      <c r="AM630" s="459">
        <f t="shared" si="420"/>
        <v>75</v>
      </c>
      <c r="AN630" s="459"/>
      <c r="AO630" s="459">
        <f t="shared" si="421"/>
        <v>75</v>
      </c>
      <c r="AP630" s="424">
        <f t="shared" si="422"/>
        <v>66</v>
      </c>
      <c r="AQ630" s="424">
        <f t="shared" ref="AQ630:AR630" si="430">AP630+28</f>
        <v>94</v>
      </c>
      <c r="AR630" s="424">
        <f t="shared" si="430"/>
        <v>122</v>
      </c>
      <c r="AS630" s="424">
        <f t="shared" si="424"/>
        <v>151</v>
      </c>
      <c r="AT630" s="424">
        <f t="shared" si="411"/>
        <v>143</v>
      </c>
      <c r="AU630" s="424">
        <f t="shared" si="425"/>
        <v>171</v>
      </c>
      <c r="AV630" s="424">
        <f t="shared" si="425"/>
        <v>199</v>
      </c>
      <c r="AW630" s="424">
        <f t="shared" si="414"/>
        <v>228</v>
      </c>
      <c r="AX630" s="424"/>
      <c r="AY630" s="425">
        <f t="shared" si="415"/>
        <v>228</v>
      </c>
    </row>
    <row r="631" spans="1:51" s="45" customFormat="1" ht="15" hidden="1" customHeight="1" x14ac:dyDescent="0.25">
      <c r="A631" s="148">
        <v>13</v>
      </c>
      <c r="B631" s="148" t="s">
        <v>55</v>
      </c>
      <c r="C631" s="148" t="s">
        <v>1010</v>
      </c>
      <c r="D631" s="148"/>
      <c r="E631" s="233">
        <v>4.8499999999999996</v>
      </c>
      <c r="F631" s="85">
        <v>9</v>
      </c>
      <c r="G631" s="86"/>
      <c r="H631" s="87">
        <v>43195</v>
      </c>
      <c r="I631" s="149">
        <v>42851</v>
      </c>
      <c r="J631" s="442">
        <v>132708</v>
      </c>
      <c r="K631" s="413">
        <v>85560</v>
      </c>
      <c r="L631" s="134" t="s">
        <v>1018</v>
      </c>
      <c r="M631" s="134">
        <v>100</v>
      </c>
      <c r="N631" s="134" t="s">
        <v>1026</v>
      </c>
      <c r="O631" s="134">
        <v>100</v>
      </c>
      <c r="P631" s="453">
        <v>60</v>
      </c>
      <c r="Q631" s="453">
        <v>1944</v>
      </c>
      <c r="R631" s="454">
        <v>37.75</v>
      </c>
      <c r="S631" s="162">
        <v>114</v>
      </c>
      <c r="T631" s="93">
        <v>8</v>
      </c>
      <c r="U631" s="143">
        <f t="shared" si="416"/>
        <v>4.5592258064516136</v>
      </c>
      <c r="V631" s="144" t="e">
        <f>IF((T631*#REF!/#REF!)&gt;#REF!,"too many rows!",T631*#REF!/#REF!)</f>
        <v>#REF!</v>
      </c>
      <c r="W631" s="82">
        <v>50</v>
      </c>
      <c r="X631" s="82">
        <v>50</v>
      </c>
      <c r="Y631" s="82">
        <v>5.2</v>
      </c>
      <c r="Z631" s="82">
        <v>1</v>
      </c>
      <c r="AA631" s="85">
        <f t="shared" ref="AA631:AA644" si="431">(37.75*100)/W631*Y631/($Z631+$Y631)*$T631</f>
        <v>506.58064516129036</v>
      </c>
      <c r="AB631" s="85">
        <f t="shared" ref="AB631:AB644" si="432">(37.75*100)/X631*Z631/($Z631+$Y631)*$T631</f>
        <v>97.41935483870968</v>
      </c>
      <c r="AC631" s="85">
        <f>AA631/M631*100</f>
        <v>506.58064516129036</v>
      </c>
      <c r="AD631" s="85">
        <f>AB631/O631*100</f>
        <v>97.41935483870968</v>
      </c>
      <c r="AE631" s="115">
        <f>IF(G631=0,AA631*1.15,IF(OR(G631=50%,G631=100%),AA631*1.15/G631,"check MS"))</f>
        <v>582.56774193548392</v>
      </c>
      <c r="AF631" s="85">
        <f>AB631*1.15</f>
        <v>112.03225806451613</v>
      </c>
      <c r="AG631" s="289" t="str">
        <f t="shared" ref="AG631:AG671" si="433">IF((AW631+7)&gt;H631,"Check!","ok")</f>
        <v>Check!</v>
      </c>
      <c r="AH631" s="98">
        <v>42983</v>
      </c>
      <c r="AI631" s="224">
        <f>AH631+14</f>
        <v>42997</v>
      </c>
      <c r="AJ631" s="224">
        <v>43021</v>
      </c>
      <c r="AK631" s="458"/>
      <c r="AL631" s="224">
        <v>43033</v>
      </c>
      <c r="AM631" s="242">
        <f>AA631</f>
        <v>506.58064516129036</v>
      </c>
      <c r="AN631" s="242"/>
      <c r="AO631" s="242">
        <f>AM631-AN631</f>
        <v>506.58064516129036</v>
      </c>
      <c r="AP631" s="497">
        <v>43068</v>
      </c>
      <c r="AQ631" s="446"/>
      <c r="AR631" s="446"/>
      <c r="AS631" s="145">
        <f>AP631+90</f>
        <v>43158</v>
      </c>
      <c r="AT631" s="388">
        <v>43123</v>
      </c>
      <c r="AU631" s="446"/>
      <c r="AV631" s="446"/>
      <c r="AW631" s="145">
        <f t="shared" ref="AW631:AW644" si="434">AS631+56</f>
        <v>43214</v>
      </c>
      <c r="AX631" s="446">
        <f t="shared" ref="AX631:AX643" si="435">AW634+7</f>
        <v>43206</v>
      </c>
      <c r="AY631" s="102"/>
    </row>
    <row r="632" spans="1:51" s="45" customFormat="1" ht="15" hidden="1" customHeight="1" x14ac:dyDescent="0.25">
      <c r="A632" s="148">
        <v>13</v>
      </c>
      <c r="B632" s="148" t="s">
        <v>55</v>
      </c>
      <c r="C632" s="148" t="s">
        <v>1039</v>
      </c>
      <c r="D632" s="148"/>
      <c r="E632" s="233">
        <v>0.6</v>
      </c>
      <c r="F632" s="85">
        <v>8</v>
      </c>
      <c r="G632" s="86"/>
      <c r="H632" s="87">
        <v>43195</v>
      </c>
      <c r="I632" s="149">
        <v>42851</v>
      </c>
      <c r="J632" s="442">
        <v>132701</v>
      </c>
      <c r="K632" s="412">
        <v>84968</v>
      </c>
      <c r="L632" s="134" t="s">
        <v>1044</v>
      </c>
      <c r="M632" s="134">
        <v>100</v>
      </c>
      <c r="N632" s="134" t="s">
        <v>1047</v>
      </c>
      <c r="O632" s="134">
        <v>100</v>
      </c>
      <c r="P632" s="453">
        <v>60</v>
      </c>
      <c r="Q632" s="453">
        <v>1944</v>
      </c>
      <c r="R632" s="454">
        <v>37.75</v>
      </c>
      <c r="S632" s="162">
        <v>114</v>
      </c>
      <c r="T632" s="93">
        <v>1</v>
      </c>
      <c r="U632" s="143">
        <f t="shared" ref="U632:U639" si="436">F632*AA632/1000</f>
        <v>0.50658064516129031</v>
      </c>
      <c r="V632" s="144" t="e">
        <f>IF((T632*#REF!/#REF!)&gt;#REF!,"too many rows!",T632*#REF!/#REF!)</f>
        <v>#REF!</v>
      </c>
      <c r="W632" s="82">
        <v>50</v>
      </c>
      <c r="X632" s="82">
        <v>50</v>
      </c>
      <c r="Y632" s="82">
        <v>5.2</v>
      </c>
      <c r="Z632" s="82">
        <v>1</v>
      </c>
      <c r="AA632" s="85">
        <f t="shared" si="431"/>
        <v>63.322580645161295</v>
      </c>
      <c r="AB632" s="85">
        <f t="shared" si="432"/>
        <v>12.17741935483871</v>
      </c>
      <c r="AC632" s="85">
        <f t="shared" ref="AC632:AC639" si="437">AA632/M632*100</f>
        <v>63.322580645161295</v>
      </c>
      <c r="AD632" s="85">
        <f t="shared" ref="AD632:AD639" si="438">AB632/O632*100</f>
        <v>12.17741935483871</v>
      </c>
      <c r="AE632" s="115">
        <f t="shared" ref="AE632:AE639" si="439">IF(G632=0,AA632*1.15,IF(OR(G632=50%,G632=100%),AA632*1.15/G632,"check MS"))</f>
        <v>72.82096774193549</v>
      </c>
      <c r="AF632" s="85">
        <f t="shared" ref="AF632:AF639" si="440">AB632*1.15</f>
        <v>14.004032258064516</v>
      </c>
      <c r="AG632" s="289" t="str">
        <f t="shared" si="433"/>
        <v>Check!</v>
      </c>
      <c r="AH632" s="98">
        <v>42983</v>
      </c>
      <c r="AI632" s="224">
        <f t="shared" ref="AI632:AI638" si="441">AH632+14</f>
        <v>42997</v>
      </c>
      <c r="AJ632" s="224">
        <v>43021</v>
      </c>
      <c r="AK632" s="458"/>
      <c r="AL632" s="224">
        <v>43033</v>
      </c>
      <c r="AM632" s="242"/>
      <c r="AN632" s="242"/>
      <c r="AO632" s="242"/>
      <c r="AP632" s="497">
        <v>43067</v>
      </c>
      <c r="AQ632" s="446"/>
      <c r="AR632" s="446"/>
      <c r="AS632" s="446">
        <f t="shared" ref="AS632:AS643" si="442">AP632+90</f>
        <v>43157</v>
      </c>
      <c r="AT632" s="388">
        <f t="shared" ref="AT632:AT644" si="443">AP632+56</f>
        <v>43123</v>
      </c>
      <c r="AU632" s="446"/>
      <c r="AV632" s="446"/>
      <c r="AW632" s="145">
        <f t="shared" si="434"/>
        <v>43213</v>
      </c>
      <c r="AX632" s="446">
        <f t="shared" si="435"/>
        <v>43220</v>
      </c>
      <c r="AY632" s="102"/>
    </row>
    <row r="633" spans="1:51" s="45" customFormat="1" ht="15" hidden="1" customHeight="1" x14ac:dyDescent="0.25">
      <c r="A633" s="148">
        <v>13</v>
      </c>
      <c r="B633" s="148" t="s">
        <v>55</v>
      </c>
      <c r="C633" s="148" t="s">
        <v>1011</v>
      </c>
      <c r="D633" s="148"/>
      <c r="E633" s="233">
        <v>4.8499999999999996</v>
      </c>
      <c r="F633" s="85">
        <v>9</v>
      </c>
      <c r="G633" s="86"/>
      <c r="H633" s="87">
        <v>43195</v>
      </c>
      <c r="I633" s="149">
        <v>42851</v>
      </c>
      <c r="J633" s="442">
        <v>132709</v>
      </c>
      <c r="K633" s="413">
        <v>85560</v>
      </c>
      <c r="L633" s="134" t="s">
        <v>1019</v>
      </c>
      <c r="M633" s="134">
        <v>100</v>
      </c>
      <c r="N633" s="134" t="s">
        <v>1027</v>
      </c>
      <c r="O633" s="134">
        <v>100</v>
      </c>
      <c r="P633" s="472">
        <v>60</v>
      </c>
      <c r="Q633" s="472">
        <v>1944</v>
      </c>
      <c r="R633" s="473">
        <v>37.75</v>
      </c>
      <c r="S633" s="162">
        <v>114</v>
      </c>
      <c r="T633" s="93">
        <v>8</v>
      </c>
      <c r="U633" s="143">
        <f t="shared" si="436"/>
        <v>4.5592258064516136</v>
      </c>
      <c r="V633" s="144" t="e">
        <f>IF((T633*#REF!/#REF!)&gt;#REF!,"too many rows!",T633*#REF!/#REF!)</f>
        <v>#REF!</v>
      </c>
      <c r="W633" s="82">
        <v>50</v>
      </c>
      <c r="X633" s="82">
        <v>50</v>
      </c>
      <c r="Y633" s="82">
        <v>5.2</v>
      </c>
      <c r="Z633" s="82">
        <v>1</v>
      </c>
      <c r="AA633" s="85">
        <f t="shared" si="431"/>
        <v>506.58064516129036</v>
      </c>
      <c r="AB633" s="85">
        <f t="shared" si="432"/>
        <v>97.41935483870968</v>
      </c>
      <c r="AC633" s="85">
        <f t="shared" si="437"/>
        <v>506.58064516129036</v>
      </c>
      <c r="AD633" s="85">
        <f t="shared" si="438"/>
        <v>97.41935483870968</v>
      </c>
      <c r="AE633" s="115">
        <f t="shared" si="439"/>
        <v>582.56774193548392</v>
      </c>
      <c r="AF633" s="85">
        <f t="shared" si="440"/>
        <v>112.03225806451613</v>
      </c>
      <c r="AG633" s="289" t="str">
        <f t="shared" si="433"/>
        <v>Check!</v>
      </c>
      <c r="AH633" s="98">
        <v>42983</v>
      </c>
      <c r="AI633" s="224">
        <f t="shared" si="441"/>
        <v>42997</v>
      </c>
      <c r="AJ633" s="224">
        <v>43021</v>
      </c>
      <c r="AK633" s="458"/>
      <c r="AL633" s="224">
        <v>43033</v>
      </c>
      <c r="AM633" s="242">
        <f>AA633</f>
        <v>506.58064516129036</v>
      </c>
      <c r="AN633" s="242"/>
      <c r="AO633" s="242">
        <f>AM633-AN633</f>
        <v>506.58064516129036</v>
      </c>
      <c r="AP633" s="497">
        <v>43068</v>
      </c>
      <c r="AQ633" s="446"/>
      <c r="AR633" s="446"/>
      <c r="AS633" s="446">
        <f t="shared" si="442"/>
        <v>43158</v>
      </c>
      <c r="AT633" s="388">
        <v>43123</v>
      </c>
      <c r="AU633" s="446"/>
      <c r="AV633" s="446"/>
      <c r="AW633" s="145">
        <f t="shared" si="434"/>
        <v>43214</v>
      </c>
      <c r="AX633" s="446">
        <f t="shared" si="435"/>
        <v>43217</v>
      </c>
      <c r="AY633" s="102"/>
    </row>
    <row r="634" spans="1:51" s="45" customFormat="1" ht="15" hidden="1" customHeight="1" x14ac:dyDescent="0.25">
      <c r="A634" s="389">
        <v>13</v>
      </c>
      <c r="B634" s="389" t="s">
        <v>55</v>
      </c>
      <c r="C634" s="389" t="s">
        <v>1041</v>
      </c>
      <c r="D634" s="389"/>
      <c r="E634" s="390">
        <v>2.4</v>
      </c>
      <c r="F634" s="391">
        <v>9</v>
      </c>
      <c r="G634" s="392"/>
      <c r="H634" s="393">
        <v>43195</v>
      </c>
      <c r="I634" s="398">
        <v>42851</v>
      </c>
      <c r="J634" s="470">
        <v>132715</v>
      </c>
      <c r="K634" s="414"/>
      <c r="L634" s="399" t="s">
        <v>1045</v>
      </c>
      <c r="M634" s="399">
        <v>100</v>
      </c>
      <c r="N634" s="399" t="s">
        <v>650</v>
      </c>
      <c r="O634" s="399">
        <v>64</v>
      </c>
      <c r="P634" s="453">
        <v>60</v>
      </c>
      <c r="Q634" s="453">
        <v>1944</v>
      </c>
      <c r="R634" s="454">
        <v>37.75</v>
      </c>
      <c r="S634" s="400">
        <v>114</v>
      </c>
      <c r="T634" s="401">
        <v>0</v>
      </c>
      <c r="U634" s="402">
        <f t="shared" si="436"/>
        <v>0</v>
      </c>
      <c r="V634" s="403" t="e">
        <f>IF((T634*#REF!/#REF!)&gt;#REF!,"too many rows!",T634*#REF!/#REF!)</f>
        <v>#REF!</v>
      </c>
      <c r="W634" s="404">
        <v>50</v>
      </c>
      <c r="X634" s="404">
        <v>50</v>
      </c>
      <c r="Y634" s="404">
        <v>5.2</v>
      </c>
      <c r="Z634" s="404">
        <v>1</v>
      </c>
      <c r="AA634" s="391">
        <f t="shared" si="431"/>
        <v>0</v>
      </c>
      <c r="AB634" s="391">
        <f t="shared" si="432"/>
        <v>0</v>
      </c>
      <c r="AC634" s="391">
        <f t="shared" si="437"/>
        <v>0</v>
      </c>
      <c r="AD634" s="391">
        <f t="shared" si="438"/>
        <v>0</v>
      </c>
      <c r="AE634" s="405">
        <f t="shared" si="439"/>
        <v>0</v>
      </c>
      <c r="AF634" s="391">
        <f t="shared" si="440"/>
        <v>0</v>
      </c>
      <c r="AG634" s="406" t="str">
        <f t="shared" si="433"/>
        <v>Check!</v>
      </c>
      <c r="AH634" s="407">
        <v>42983</v>
      </c>
      <c r="AI634" s="408">
        <f t="shared" si="441"/>
        <v>42997</v>
      </c>
      <c r="AJ634" s="480">
        <f>AH634+35</f>
        <v>43018</v>
      </c>
      <c r="AK634" s="481"/>
      <c r="AL634" s="496">
        <v>43033</v>
      </c>
      <c r="AM634" s="409"/>
      <c r="AN634" s="409"/>
      <c r="AO634" s="409"/>
      <c r="AP634" s="408">
        <f t="shared" ref="AP634" si="444">AL634+20</f>
        <v>43053</v>
      </c>
      <c r="AQ634" s="480"/>
      <c r="AR634" s="480"/>
      <c r="AS634" s="446">
        <f t="shared" si="442"/>
        <v>43143</v>
      </c>
      <c r="AT634" s="408">
        <f t="shared" si="443"/>
        <v>43109</v>
      </c>
      <c r="AU634" s="480"/>
      <c r="AV634" s="480"/>
      <c r="AW634" s="408">
        <f t="shared" si="434"/>
        <v>43199</v>
      </c>
      <c r="AX634" s="446">
        <f t="shared" si="435"/>
        <v>43217</v>
      </c>
      <c r="AY634" s="410"/>
    </row>
    <row r="635" spans="1:51" s="45" customFormat="1" ht="15" hidden="1" customHeight="1" x14ac:dyDescent="0.25">
      <c r="A635" s="148">
        <v>13</v>
      </c>
      <c r="B635" s="148" t="s">
        <v>55</v>
      </c>
      <c r="C635" s="148" t="s">
        <v>751</v>
      </c>
      <c r="D635" s="148"/>
      <c r="E635" s="233">
        <v>5</v>
      </c>
      <c r="F635" s="85">
        <v>17</v>
      </c>
      <c r="G635" s="86"/>
      <c r="H635" s="87">
        <v>43195</v>
      </c>
      <c r="I635" s="149">
        <v>42954</v>
      </c>
      <c r="J635" s="442">
        <v>133734</v>
      </c>
      <c r="K635" s="412">
        <v>85560</v>
      </c>
      <c r="L635" s="134" t="s">
        <v>758</v>
      </c>
      <c r="M635" s="134">
        <v>100</v>
      </c>
      <c r="N635" s="134" t="s">
        <v>752</v>
      </c>
      <c r="O635" s="134">
        <v>100</v>
      </c>
      <c r="P635" s="453">
        <v>60</v>
      </c>
      <c r="Q635" s="453">
        <v>1944</v>
      </c>
      <c r="R635" s="454">
        <v>37.75</v>
      </c>
      <c r="S635" s="162">
        <v>114</v>
      </c>
      <c r="T635" s="93">
        <v>4</v>
      </c>
      <c r="U635" s="143">
        <f>F635*AA635/1000</f>
        <v>4.305935483870968</v>
      </c>
      <c r="V635" s="144" t="e">
        <f>IF((T635*#REF!/#REF!)&gt;#REF!,"too many rows!",T635*#REF!/#REF!)</f>
        <v>#REF!</v>
      </c>
      <c r="W635" s="82">
        <v>50</v>
      </c>
      <c r="X635" s="82">
        <v>50</v>
      </c>
      <c r="Y635" s="82">
        <v>5.2</v>
      </c>
      <c r="Z635" s="82">
        <v>1</v>
      </c>
      <c r="AA635" s="85">
        <f t="shared" si="431"/>
        <v>253.29032258064518</v>
      </c>
      <c r="AB635" s="85">
        <f t="shared" si="432"/>
        <v>48.70967741935484</v>
      </c>
      <c r="AC635" s="85">
        <f>AA635/M635*100</f>
        <v>253.29032258064518</v>
      </c>
      <c r="AD635" s="85">
        <f>AB635/O635*100</f>
        <v>48.70967741935484</v>
      </c>
      <c r="AE635" s="115">
        <f>IF(G635=0,AA635*1.15,IF(OR(G635=50%,G635=100%),AA635*1.15/G635,"check MS"))</f>
        <v>291.28387096774196</v>
      </c>
      <c r="AF635" s="85">
        <f>AB635*1.15</f>
        <v>56.016129032258064</v>
      </c>
      <c r="AG635" s="289" t="str">
        <f t="shared" si="433"/>
        <v>Check!</v>
      </c>
      <c r="AH635" s="98">
        <v>42983</v>
      </c>
      <c r="AI635" s="224">
        <f>AH635+14</f>
        <v>42997</v>
      </c>
      <c r="AJ635" s="224">
        <v>43021</v>
      </c>
      <c r="AK635" s="458"/>
      <c r="AL635" s="224">
        <v>43033</v>
      </c>
      <c r="AM635" s="242"/>
      <c r="AN635" s="242"/>
      <c r="AO635" s="242"/>
      <c r="AP635" s="497">
        <v>43067</v>
      </c>
      <c r="AQ635" s="446"/>
      <c r="AR635" s="446"/>
      <c r="AS635" s="446">
        <f t="shared" si="442"/>
        <v>43157</v>
      </c>
      <c r="AT635" s="388">
        <v>43113</v>
      </c>
      <c r="AU635" s="446"/>
      <c r="AV635" s="446"/>
      <c r="AW635" s="145">
        <f t="shared" si="434"/>
        <v>43213</v>
      </c>
      <c r="AX635" s="446">
        <f t="shared" si="435"/>
        <v>43221</v>
      </c>
      <c r="AY635" s="102"/>
    </row>
    <row r="636" spans="1:51" s="45" customFormat="1" ht="12.75" hidden="1" customHeight="1" x14ac:dyDescent="0.25">
      <c r="A636" s="148">
        <v>13</v>
      </c>
      <c r="B636" s="148" t="s">
        <v>55</v>
      </c>
      <c r="C636" s="148" t="s">
        <v>976</v>
      </c>
      <c r="D636" s="148"/>
      <c r="E636" s="233">
        <v>8.8000000000000007</v>
      </c>
      <c r="F636" s="85">
        <v>13</v>
      </c>
      <c r="G636" s="86"/>
      <c r="H636" s="87">
        <v>43195</v>
      </c>
      <c r="I636" s="149">
        <v>42851</v>
      </c>
      <c r="J636" s="442">
        <v>132706</v>
      </c>
      <c r="K636" s="412">
        <v>83586</v>
      </c>
      <c r="L636" s="134" t="s">
        <v>851</v>
      </c>
      <c r="M636" s="134">
        <v>62</v>
      </c>
      <c r="N636" s="134" t="s">
        <v>319</v>
      </c>
      <c r="O636" s="134">
        <v>100</v>
      </c>
      <c r="P636" s="453">
        <v>60</v>
      </c>
      <c r="Q636" s="453">
        <v>1944</v>
      </c>
      <c r="R636" s="454">
        <v>37.75</v>
      </c>
      <c r="S636" s="162">
        <v>114</v>
      </c>
      <c r="T636" s="93">
        <v>10</v>
      </c>
      <c r="U636" s="143">
        <f t="shared" si="436"/>
        <v>8.8335000000000008</v>
      </c>
      <c r="V636" s="144" t="e">
        <f>IF((T636*#REF!/#REF!)&gt;#REF!,"too many rows!",T636*#REF!/#REF!)</f>
        <v>#REF!</v>
      </c>
      <c r="W636" s="82">
        <v>50</v>
      </c>
      <c r="X636" s="82">
        <v>50</v>
      </c>
      <c r="Y636" s="82">
        <v>9</v>
      </c>
      <c r="Z636" s="82">
        <v>1</v>
      </c>
      <c r="AA636" s="85">
        <f t="shared" si="431"/>
        <v>679.5</v>
      </c>
      <c r="AB636" s="85">
        <f t="shared" si="432"/>
        <v>75.5</v>
      </c>
      <c r="AC636" s="85">
        <f t="shared" si="437"/>
        <v>1095.9677419354839</v>
      </c>
      <c r="AD636" s="85">
        <f t="shared" si="438"/>
        <v>75.5</v>
      </c>
      <c r="AE636" s="115">
        <f t="shared" si="439"/>
        <v>781.42499999999995</v>
      </c>
      <c r="AF636" s="85">
        <f t="shared" si="440"/>
        <v>86.824999999999989</v>
      </c>
      <c r="AG636" s="289" t="str">
        <f t="shared" si="433"/>
        <v>Check!</v>
      </c>
      <c r="AH636" s="98">
        <v>42983</v>
      </c>
      <c r="AI636" s="224">
        <f t="shared" si="441"/>
        <v>42997</v>
      </c>
      <c r="AJ636" s="224">
        <v>43021</v>
      </c>
      <c r="AK636" s="458"/>
      <c r="AL636" s="224">
        <v>43033</v>
      </c>
      <c r="AM636" s="242"/>
      <c r="AN636" s="242"/>
      <c r="AO636" s="242"/>
      <c r="AP636" s="497">
        <v>43064</v>
      </c>
      <c r="AQ636" s="446"/>
      <c r="AR636" s="446"/>
      <c r="AS636" s="446">
        <f t="shared" si="442"/>
        <v>43154</v>
      </c>
      <c r="AT636" s="388">
        <v>43123</v>
      </c>
      <c r="AU636" s="446"/>
      <c r="AV636" s="446"/>
      <c r="AW636" s="145">
        <f t="shared" si="434"/>
        <v>43210</v>
      </c>
      <c r="AX636" s="446">
        <f t="shared" si="435"/>
        <v>43220</v>
      </c>
      <c r="AY636" s="102"/>
    </row>
    <row r="637" spans="1:51" s="260" customFormat="1" ht="15" hidden="1" customHeight="1" x14ac:dyDescent="0.25">
      <c r="A637" s="148">
        <v>13</v>
      </c>
      <c r="B637" s="148" t="s">
        <v>55</v>
      </c>
      <c r="C637" s="148" t="s">
        <v>1009</v>
      </c>
      <c r="D637" s="148"/>
      <c r="E637" s="233">
        <v>4.8499999999999996</v>
      </c>
      <c r="F637" s="85">
        <v>9</v>
      </c>
      <c r="G637" s="86"/>
      <c r="H637" s="87">
        <v>43195</v>
      </c>
      <c r="I637" s="149">
        <v>42851</v>
      </c>
      <c r="J637" s="442">
        <v>132707</v>
      </c>
      <c r="K637" s="413">
        <v>85560</v>
      </c>
      <c r="L637" s="134" t="s">
        <v>1017</v>
      </c>
      <c r="M637" s="134">
        <v>100</v>
      </c>
      <c r="N637" s="134" t="s">
        <v>1025</v>
      </c>
      <c r="O637" s="134">
        <v>100</v>
      </c>
      <c r="P637" s="453">
        <v>60</v>
      </c>
      <c r="Q637" s="453">
        <v>1944</v>
      </c>
      <c r="R637" s="454">
        <v>37.75</v>
      </c>
      <c r="S637" s="162">
        <v>114</v>
      </c>
      <c r="T637" s="93">
        <v>8</v>
      </c>
      <c r="U637" s="143">
        <f t="shared" si="436"/>
        <v>4.5592258064516136</v>
      </c>
      <c r="V637" s="144" t="e">
        <f>IF((T637*#REF!/#REF!)&gt;#REF!,"too many rows!",T637*#REF!/#REF!)</f>
        <v>#REF!</v>
      </c>
      <c r="W637" s="82">
        <v>50</v>
      </c>
      <c r="X637" s="82">
        <v>50</v>
      </c>
      <c r="Y637" s="82">
        <v>5.2</v>
      </c>
      <c r="Z637" s="82">
        <v>1</v>
      </c>
      <c r="AA637" s="85">
        <f t="shared" si="431"/>
        <v>506.58064516129036</v>
      </c>
      <c r="AB637" s="85">
        <f t="shared" si="432"/>
        <v>97.41935483870968</v>
      </c>
      <c r="AC637" s="85">
        <f t="shared" si="437"/>
        <v>506.58064516129036</v>
      </c>
      <c r="AD637" s="85">
        <f t="shared" si="438"/>
        <v>97.41935483870968</v>
      </c>
      <c r="AE637" s="115">
        <f t="shared" si="439"/>
        <v>582.56774193548392</v>
      </c>
      <c r="AF637" s="85">
        <f t="shared" si="440"/>
        <v>112.03225806451613</v>
      </c>
      <c r="AG637" s="289" t="str">
        <f t="shared" si="433"/>
        <v>Check!</v>
      </c>
      <c r="AH637" s="98">
        <v>42983</v>
      </c>
      <c r="AI637" s="224">
        <f t="shared" si="441"/>
        <v>42997</v>
      </c>
      <c r="AJ637" s="224">
        <v>43021</v>
      </c>
      <c r="AK637" s="458"/>
      <c r="AL637" s="224">
        <v>43033</v>
      </c>
      <c r="AM637" s="242">
        <f>AA637</f>
        <v>506.58064516129036</v>
      </c>
      <c r="AN637" s="242"/>
      <c r="AO637" s="242">
        <f>AM637-AN637</f>
        <v>506.58064516129036</v>
      </c>
      <c r="AP637" s="497">
        <v>43064</v>
      </c>
      <c r="AQ637" s="446"/>
      <c r="AR637" s="446"/>
      <c r="AS637" s="446">
        <f t="shared" si="442"/>
        <v>43154</v>
      </c>
      <c r="AT637" s="388">
        <v>43123</v>
      </c>
      <c r="AU637" s="446"/>
      <c r="AV637" s="446"/>
      <c r="AW637" s="145">
        <f t="shared" si="434"/>
        <v>43210</v>
      </c>
      <c r="AX637" s="446">
        <f t="shared" si="435"/>
        <v>43220</v>
      </c>
      <c r="AY637" s="102"/>
    </row>
    <row r="638" spans="1:51" s="260" customFormat="1" ht="15" hidden="1" customHeight="1" x14ac:dyDescent="0.25">
      <c r="A638" s="148">
        <v>13</v>
      </c>
      <c r="B638" s="148" t="s">
        <v>55</v>
      </c>
      <c r="C638" s="148" t="s">
        <v>1043</v>
      </c>
      <c r="D638" s="148"/>
      <c r="E638" s="233">
        <v>0.6</v>
      </c>
      <c r="F638" s="85">
        <v>8</v>
      </c>
      <c r="G638" s="86"/>
      <c r="H638" s="87">
        <v>43195</v>
      </c>
      <c r="I638" s="149">
        <v>42851</v>
      </c>
      <c r="J638" s="442">
        <v>132713</v>
      </c>
      <c r="K638" s="412">
        <v>84968</v>
      </c>
      <c r="L638" s="134" t="s">
        <v>1046</v>
      </c>
      <c r="M638" s="134">
        <v>100</v>
      </c>
      <c r="N638" s="134" t="s">
        <v>1049</v>
      </c>
      <c r="O638" s="134">
        <v>100</v>
      </c>
      <c r="P638" s="453">
        <v>60</v>
      </c>
      <c r="Q638" s="453">
        <v>1944</v>
      </c>
      <c r="R638" s="454">
        <v>37.75</v>
      </c>
      <c r="S638" s="162">
        <v>114</v>
      </c>
      <c r="T638" s="93">
        <v>1</v>
      </c>
      <c r="U638" s="143">
        <f t="shared" si="436"/>
        <v>0.50658064516129031</v>
      </c>
      <c r="V638" s="144" t="e">
        <f>IF((T638*#REF!/#REF!)&gt;#REF!,"too many rows!",T638*#REF!/#REF!)</f>
        <v>#REF!</v>
      </c>
      <c r="W638" s="82">
        <v>50</v>
      </c>
      <c r="X638" s="82">
        <v>50</v>
      </c>
      <c r="Y638" s="82">
        <v>5.2</v>
      </c>
      <c r="Z638" s="82">
        <v>1</v>
      </c>
      <c r="AA638" s="85">
        <f t="shared" si="431"/>
        <v>63.322580645161295</v>
      </c>
      <c r="AB638" s="85">
        <f t="shared" si="432"/>
        <v>12.17741935483871</v>
      </c>
      <c r="AC638" s="85">
        <f t="shared" si="437"/>
        <v>63.322580645161295</v>
      </c>
      <c r="AD638" s="85">
        <f t="shared" si="438"/>
        <v>12.17741935483871</v>
      </c>
      <c r="AE638" s="115">
        <f t="shared" si="439"/>
        <v>72.82096774193549</v>
      </c>
      <c r="AF638" s="85">
        <f t="shared" si="440"/>
        <v>14.004032258064516</v>
      </c>
      <c r="AG638" s="289" t="str">
        <f t="shared" si="433"/>
        <v>Check!</v>
      </c>
      <c r="AH638" s="98">
        <v>42983</v>
      </c>
      <c r="AI638" s="224">
        <f t="shared" si="441"/>
        <v>42997</v>
      </c>
      <c r="AJ638" s="224">
        <v>43021</v>
      </c>
      <c r="AK638" s="458"/>
      <c r="AL638" s="224">
        <v>43033</v>
      </c>
      <c r="AM638" s="242"/>
      <c r="AN638" s="242"/>
      <c r="AO638" s="242"/>
      <c r="AP638" s="497">
        <v>43068</v>
      </c>
      <c r="AQ638" s="446"/>
      <c r="AR638" s="446"/>
      <c r="AS638" s="446">
        <f t="shared" si="442"/>
        <v>43158</v>
      </c>
      <c r="AT638" s="388">
        <v>43123</v>
      </c>
      <c r="AU638" s="446"/>
      <c r="AV638" s="446"/>
      <c r="AW638" s="145">
        <f t="shared" si="434"/>
        <v>43214</v>
      </c>
      <c r="AX638" s="446">
        <f t="shared" si="435"/>
        <v>43220</v>
      </c>
      <c r="AY638" s="102"/>
    </row>
    <row r="639" spans="1:51" s="260" customFormat="1" ht="15" hidden="1" customHeight="1" x14ac:dyDescent="0.25">
      <c r="A639" s="148">
        <v>13</v>
      </c>
      <c r="B639" s="148" t="s">
        <v>55</v>
      </c>
      <c r="C639" s="148" t="s">
        <v>1081</v>
      </c>
      <c r="D639" s="148"/>
      <c r="E639" s="233">
        <v>0.5</v>
      </c>
      <c r="F639" s="85">
        <v>11</v>
      </c>
      <c r="G639" s="86"/>
      <c r="H639" s="250">
        <v>43266</v>
      </c>
      <c r="I639" s="149">
        <v>42926</v>
      </c>
      <c r="J639" s="442">
        <v>133735</v>
      </c>
      <c r="K639" s="307">
        <v>85560</v>
      </c>
      <c r="L639" s="134" t="s">
        <v>216</v>
      </c>
      <c r="M639" s="134">
        <v>100</v>
      </c>
      <c r="N639" s="134" t="s">
        <v>1082</v>
      </c>
      <c r="O639" s="134">
        <v>100</v>
      </c>
      <c r="P639" s="453">
        <v>60</v>
      </c>
      <c r="Q639" s="453">
        <v>1944</v>
      </c>
      <c r="R639" s="454">
        <v>37.75</v>
      </c>
      <c r="S639" s="162">
        <v>114</v>
      </c>
      <c r="T639" s="93">
        <v>1</v>
      </c>
      <c r="U639" s="143">
        <f t="shared" si="436"/>
        <v>0.69654838709677425</v>
      </c>
      <c r="V639" s="144" t="e">
        <f>IF((T639*#REF!/#REF!)&gt;#REF!,"too many rows!",T639*#REF!/#REF!)</f>
        <v>#REF!</v>
      </c>
      <c r="W639" s="82">
        <v>50</v>
      </c>
      <c r="X639" s="82">
        <v>50</v>
      </c>
      <c r="Y639" s="82">
        <v>5.2</v>
      </c>
      <c r="Z639" s="82">
        <v>1</v>
      </c>
      <c r="AA639" s="85">
        <f t="shared" si="431"/>
        <v>63.322580645161295</v>
      </c>
      <c r="AB639" s="85">
        <f t="shared" si="432"/>
        <v>12.17741935483871</v>
      </c>
      <c r="AC639" s="85">
        <f t="shared" si="437"/>
        <v>63.322580645161295</v>
      </c>
      <c r="AD639" s="85">
        <f t="shared" si="438"/>
        <v>12.17741935483871</v>
      </c>
      <c r="AE639" s="115">
        <f t="shared" si="439"/>
        <v>72.82096774193549</v>
      </c>
      <c r="AF639" s="85">
        <f t="shared" si="440"/>
        <v>14.004032258064516</v>
      </c>
      <c r="AG639" s="289" t="str">
        <f t="shared" si="433"/>
        <v>ok</v>
      </c>
      <c r="AH639" s="98">
        <v>42983</v>
      </c>
      <c r="AI639" s="224">
        <f>AH639+14</f>
        <v>42997</v>
      </c>
      <c r="AJ639" s="224">
        <v>43021</v>
      </c>
      <c r="AK639" s="458"/>
      <c r="AL639" s="224">
        <v>43033</v>
      </c>
      <c r="AM639" s="242"/>
      <c r="AN639" s="242"/>
      <c r="AO639" s="242"/>
      <c r="AP639" s="497">
        <v>43067</v>
      </c>
      <c r="AQ639" s="446"/>
      <c r="AR639" s="446"/>
      <c r="AS639" s="446">
        <f t="shared" si="442"/>
        <v>43157</v>
      </c>
      <c r="AT639" s="388">
        <f t="shared" si="443"/>
        <v>43123</v>
      </c>
      <c r="AU639" s="446"/>
      <c r="AV639" s="446"/>
      <c r="AW639" s="145">
        <f t="shared" si="434"/>
        <v>43213</v>
      </c>
      <c r="AX639" s="446">
        <f t="shared" si="435"/>
        <v>43220</v>
      </c>
      <c r="AY639" s="102"/>
    </row>
    <row r="640" spans="1:51" s="411" customFormat="1" ht="15" hidden="1" customHeight="1" x14ac:dyDescent="0.25">
      <c r="A640" s="148">
        <v>13</v>
      </c>
      <c r="B640" s="148" t="s">
        <v>55</v>
      </c>
      <c r="C640" s="148" t="s">
        <v>1050</v>
      </c>
      <c r="D640" s="148"/>
      <c r="E640" s="233">
        <v>4.3</v>
      </c>
      <c r="F640" s="85">
        <v>8</v>
      </c>
      <c r="G640" s="86"/>
      <c r="H640" s="87">
        <v>43195</v>
      </c>
      <c r="I640" s="149">
        <v>42851</v>
      </c>
      <c r="J640" s="442">
        <v>132685</v>
      </c>
      <c r="K640" s="412">
        <v>85560</v>
      </c>
      <c r="L640" s="134" t="s">
        <v>1052</v>
      </c>
      <c r="M640" s="134">
        <v>100</v>
      </c>
      <c r="N640" s="134" t="s">
        <v>1054</v>
      </c>
      <c r="O640" s="134">
        <v>100</v>
      </c>
      <c r="P640" s="453">
        <v>60</v>
      </c>
      <c r="Q640" s="453">
        <v>1944</v>
      </c>
      <c r="R640" s="454">
        <v>37.75</v>
      </c>
      <c r="S640" s="162">
        <v>114</v>
      </c>
      <c r="T640" s="93">
        <v>8</v>
      </c>
      <c r="U640" s="143">
        <f>F640*AA640/1000</f>
        <v>4.0526451612903225</v>
      </c>
      <c r="V640" s="144" t="e">
        <f>IF((T640*#REF!/#REF!)&gt;#REF!,"too many rows!",T640*#REF!/#REF!)</f>
        <v>#REF!</v>
      </c>
      <c r="W640" s="82">
        <v>50</v>
      </c>
      <c r="X640" s="82">
        <v>50</v>
      </c>
      <c r="Y640" s="82">
        <v>5.2</v>
      </c>
      <c r="Z640" s="82">
        <v>1</v>
      </c>
      <c r="AA640" s="85">
        <f t="shared" si="431"/>
        <v>506.58064516129036</v>
      </c>
      <c r="AB640" s="85">
        <f t="shared" si="432"/>
        <v>97.41935483870968</v>
      </c>
      <c r="AC640" s="85">
        <f>AA640/M640*100</f>
        <v>506.58064516129036</v>
      </c>
      <c r="AD640" s="85">
        <f>AB640/O640*100</f>
        <v>97.41935483870968</v>
      </c>
      <c r="AE640" s="115">
        <f>IF(G640=0,AA640*1.15,IF(OR(G640=50%,G640=100%),AA640*1.15/G640,"check MS"))</f>
        <v>582.56774193548392</v>
      </c>
      <c r="AF640" s="85">
        <f>AB640*1.15</f>
        <v>112.03225806451613</v>
      </c>
      <c r="AG640" s="289" t="str">
        <f t="shared" si="433"/>
        <v>Check!</v>
      </c>
      <c r="AH640" s="98">
        <v>42983</v>
      </c>
      <c r="AI640" s="224">
        <f>AH640+14</f>
        <v>42997</v>
      </c>
      <c r="AJ640" s="224">
        <v>43021</v>
      </c>
      <c r="AK640" s="458"/>
      <c r="AL640" s="224">
        <v>43033</v>
      </c>
      <c r="AM640" s="242"/>
      <c r="AN640" s="242"/>
      <c r="AO640" s="242"/>
      <c r="AP640" s="497">
        <v>43067</v>
      </c>
      <c r="AQ640" s="446"/>
      <c r="AR640" s="446"/>
      <c r="AS640" s="446">
        <f t="shared" si="442"/>
        <v>43157</v>
      </c>
      <c r="AT640" s="388">
        <f t="shared" si="443"/>
        <v>43123</v>
      </c>
      <c r="AU640" s="446"/>
      <c r="AV640" s="446"/>
      <c r="AW640" s="145">
        <f t="shared" si="434"/>
        <v>43213</v>
      </c>
      <c r="AX640" s="446">
        <f t="shared" si="435"/>
        <v>43223</v>
      </c>
      <c r="AY640" s="102"/>
    </row>
    <row r="641" spans="1:51" s="260" customFormat="1" ht="15" hidden="1" customHeight="1" x14ac:dyDescent="0.25">
      <c r="A641" s="148">
        <v>13</v>
      </c>
      <c r="B641" s="148" t="s">
        <v>55</v>
      </c>
      <c r="C641" s="148" t="s">
        <v>1051</v>
      </c>
      <c r="D641" s="148"/>
      <c r="E641" s="233">
        <v>1.1000000000000001</v>
      </c>
      <c r="F641" s="85">
        <v>8</v>
      </c>
      <c r="G641" s="86"/>
      <c r="H641" s="87">
        <v>43195</v>
      </c>
      <c r="I641" s="149">
        <v>42851</v>
      </c>
      <c r="J641" s="442">
        <v>132686</v>
      </c>
      <c r="K641" s="412">
        <v>84968</v>
      </c>
      <c r="L641" s="134" t="s">
        <v>1053</v>
      </c>
      <c r="M641" s="134">
        <v>100</v>
      </c>
      <c r="N641" s="134" t="s">
        <v>1055</v>
      </c>
      <c r="O641" s="134">
        <v>100</v>
      </c>
      <c r="P641" s="453">
        <v>60</v>
      </c>
      <c r="Q641" s="453">
        <v>1944</v>
      </c>
      <c r="R641" s="454">
        <v>37.75</v>
      </c>
      <c r="S641" s="162">
        <v>114</v>
      </c>
      <c r="T641" s="93">
        <v>2</v>
      </c>
      <c r="U641" s="143">
        <f>F641*AA641/1000</f>
        <v>1.0131612903225806</v>
      </c>
      <c r="V641" s="144" t="e">
        <f>IF((T641*#REF!/#REF!)&gt;#REF!,"too many rows!",T641*#REF!/#REF!)</f>
        <v>#REF!</v>
      </c>
      <c r="W641" s="82">
        <v>50</v>
      </c>
      <c r="X641" s="82">
        <v>50</v>
      </c>
      <c r="Y641" s="82">
        <v>5.2</v>
      </c>
      <c r="Z641" s="82">
        <v>1</v>
      </c>
      <c r="AA641" s="85">
        <f t="shared" si="431"/>
        <v>126.64516129032259</v>
      </c>
      <c r="AB641" s="85">
        <f t="shared" si="432"/>
        <v>24.35483870967742</v>
      </c>
      <c r="AC641" s="85">
        <f>AA641/M641*100</f>
        <v>126.64516129032259</v>
      </c>
      <c r="AD641" s="85">
        <f>AB641/O641*100</f>
        <v>24.35483870967742</v>
      </c>
      <c r="AE641" s="115">
        <f>IF(G641=0,AA641*1.15,IF(OR(G641=50%,G641=100%),AA641*1.15/G641,"check MS"))</f>
        <v>145.64193548387098</v>
      </c>
      <c r="AF641" s="85">
        <f>AB641*1.15</f>
        <v>28.008064516129032</v>
      </c>
      <c r="AG641" s="289" t="str">
        <f t="shared" si="433"/>
        <v>Check!</v>
      </c>
      <c r="AH641" s="98">
        <v>42983</v>
      </c>
      <c r="AI641" s="224">
        <f>AH641+14</f>
        <v>42997</v>
      </c>
      <c r="AJ641" s="224">
        <v>43021</v>
      </c>
      <c r="AK641" s="458"/>
      <c r="AL641" s="224">
        <v>43033</v>
      </c>
      <c r="AM641" s="242"/>
      <c r="AN641" s="242"/>
      <c r="AO641" s="242"/>
      <c r="AP641" s="497">
        <v>43067</v>
      </c>
      <c r="AQ641" s="446"/>
      <c r="AR641" s="446"/>
      <c r="AS641" s="446">
        <f t="shared" si="442"/>
        <v>43157</v>
      </c>
      <c r="AT641" s="388">
        <f t="shared" si="443"/>
        <v>43123</v>
      </c>
      <c r="AU641" s="446"/>
      <c r="AV641" s="446"/>
      <c r="AW641" s="145">
        <f t="shared" si="434"/>
        <v>43213</v>
      </c>
      <c r="AX641" s="446">
        <f t="shared" si="435"/>
        <v>43211</v>
      </c>
      <c r="AY641" s="102"/>
    </row>
    <row r="642" spans="1:51" s="260" customFormat="1" ht="15" hidden="1" customHeight="1" x14ac:dyDescent="0.25">
      <c r="A642" s="148">
        <v>13</v>
      </c>
      <c r="B642" s="148" t="s">
        <v>55</v>
      </c>
      <c r="C642" s="148" t="s">
        <v>1013</v>
      </c>
      <c r="D642" s="148"/>
      <c r="E642" s="233">
        <v>0.6</v>
      </c>
      <c r="F642" s="85">
        <v>9</v>
      </c>
      <c r="G642" s="86"/>
      <c r="H642" s="87">
        <v>43195</v>
      </c>
      <c r="I642" s="149">
        <v>42851</v>
      </c>
      <c r="J642" s="442">
        <v>132711</v>
      </c>
      <c r="K642" s="413">
        <v>85560</v>
      </c>
      <c r="L642" s="134" t="s">
        <v>1021</v>
      </c>
      <c r="M642" s="134">
        <v>100</v>
      </c>
      <c r="N642" s="134" t="s">
        <v>1029</v>
      </c>
      <c r="O642" s="134">
        <v>100</v>
      </c>
      <c r="P642" s="453">
        <v>60</v>
      </c>
      <c r="Q642" s="453">
        <v>1944</v>
      </c>
      <c r="R642" s="454">
        <v>37.75</v>
      </c>
      <c r="S642" s="162">
        <v>114</v>
      </c>
      <c r="T642" s="93">
        <v>1</v>
      </c>
      <c r="U642" s="143">
        <f>F642*AA642/1000</f>
        <v>0.5699032258064517</v>
      </c>
      <c r="V642" s="144" t="e">
        <f>IF((T642*#REF!/#REF!)&gt;#REF!,"too many rows!",T642*#REF!/#REF!)</f>
        <v>#REF!</v>
      </c>
      <c r="W642" s="82">
        <v>50</v>
      </c>
      <c r="X642" s="82">
        <v>50</v>
      </c>
      <c r="Y642" s="82">
        <v>5.2</v>
      </c>
      <c r="Z642" s="82">
        <v>1</v>
      </c>
      <c r="AA642" s="85">
        <f t="shared" si="431"/>
        <v>63.322580645161295</v>
      </c>
      <c r="AB642" s="85">
        <f t="shared" si="432"/>
        <v>12.17741935483871</v>
      </c>
      <c r="AC642" s="85">
        <f>AA642/M642*100</f>
        <v>63.322580645161295</v>
      </c>
      <c r="AD642" s="85">
        <f>AB642/O642*100</f>
        <v>12.17741935483871</v>
      </c>
      <c r="AE642" s="115">
        <f>IF(G642=0,AA642*1.15,IF(OR(G642=50%,G642=100%),AA642*1.15/G642,"check MS"))</f>
        <v>72.82096774193549</v>
      </c>
      <c r="AF642" s="85">
        <f>AB642*1.15</f>
        <v>14.004032258064516</v>
      </c>
      <c r="AG642" s="289" t="str">
        <f t="shared" si="433"/>
        <v>Check!</v>
      </c>
      <c r="AH642" s="98">
        <v>42983</v>
      </c>
      <c r="AI642" s="224">
        <f>AH642+14</f>
        <v>42997</v>
      </c>
      <c r="AJ642" s="224">
        <v>43021</v>
      </c>
      <c r="AK642" s="458"/>
      <c r="AL642" s="224">
        <v>43033</v>
      </c>
      <c r="AM642" s="242">
        <f>AA642</f>
        <v>63.322580645161295</v>
      </c>
      <c r="AN642" s="242"/>
      <c r="AO642" s="242">
        <f>AM642-AN642</f>
        <v>63.322580645161295</v>
      </c>
      <c r="AP642" s="497">
        <v>43067</v>
      </c>
      <c r="AQ642" s="446"/>
      <c r="AR642" s="446"/>
      <c r="AS642" s="446">
        <f t="shared" si="442"/>
        <v>43157</v>
      </c>
      <c r="AT642" s="388">
        <f t="shared" si="443"/>
        <v>43123</v>
      </c>
      <c r="AU642" s="446"/>
      <c r="AV642" s="446"/>
      <c r="AW642" s="145">
        <f t="shared" si="434"/>
        <v>43213</v>
      </c>
      <c r="AX642" s="446">
        <f>AW642+7</f>
        <v>43220</v>
      </c>
      <c r="AY642" s="102"/>
    </row>
    <row r="643" spans="1:51" s="260" customFormat="1" ht="15" hidden="1" customHeight="1" x14ac:dyDescent="0.25">
      <c r="A643" s="148">
        <v>13</v>
      </c>
      <c r="B643" s="148" t="s">
        <v>55</v>
      </c>
      <c r="C643" s="148" t="s">
        <v>1012</v>
      </c>
      <c r="D643" s="148"/>
      <c r="E643" s="233">
        <v>4.8499999999999996</v>
      </c>
      <c r="F643" s="85">
        <v>9</v>
      </c>
      <c r="G643" s="86"/>
      <c r="H643" s="87">
        <v>43195</v>
      </c>
      <c r="I643" s="149">
        <v>42851</v>
      </c>
      <c r="J643" s="442">
        <v>132710</v>
      </c>
      <c r="K643" s="413">
        <v>85560</v>
      </c>
      <c r="L643" s="134" t="s">
        <v>1020</v>
      </c>
      <c r="M643" s="134">
        <v>100</v>
      </c>
      <c r="N643" s="134" t="s">
        <v>1028</v>
      </c>
      <c r="O643" s="134">
        <v>100</v>
      </c>
      <c r="P643" s="419">
        <v>60</v>
      </c>
      <c r="Q643" s="419">
        <v>1944</v>
      </c>
      <c r="R643" s="420">
        <v>37.75</v>
      </c>
      <c r="S643" s="162">
        <v>114</v>
      </c>
      <c r="T643" s="93">
        <v>8</v>
      </c>
      <c r="U643" s="143">
        <f>F643*AA643/1000</f>
        <v>4.5592258064516136</v>
      </c>
      <c r="V643" s="144" t="e">
        <f>IF((T643*#REF!/#REF!)&gt;#REF!,"too many rows!",T643*#REF!/#REF!)</f>
        <v>#REF!</v>
      </c>
      <c r="W643" s="82">
        <v>50</v>
      </c>
      <c r="X643" s="82">
        <v>50</v>
      </c>
      <c r="Y643" s="82">
        <v>5.2</v>
      </c>
      <c r="Z643" s="82">
        <v>1</v>
      </c>
      <c r="AA643" s="85">
        <f t="shared" si="431"/>
        <v>506.58064516129036</v>
      </c>
      <c r="AB643" s="85">
        <f t="shared" si="432"/>
        <v>97.41935483870968</v>
      </c>
      <c r="AC643" s="85">
        <f>AA643/M643*100</f>
        <v>506.58064516129036</v>
      </c>
      <c r="AD643" s="85">
        <f>AB643/O643*100</f>
        <v>97.41935483870968</v>
      </c>
      <c r="AE643" s="115">
        <f>IF(G643=0,AA643*1.15,IF(OR(G643=50%,G643=100%),AA643*1.15/G643,"check MS"))</f>
        <v>582.56774193548392</v>
      </c>
      <c r="AF643" s="85">
        <f>AB643*1.15</f>
        <v>112.03225806451613</v>
      </c>
      <c r="AG643" s="289" t="str">
        <f t="shared" si="433"/>
        <v>Check!</v>
      </c>
      <c r="AH643" s="98">
        <v>42983</v>
      </c>
      <c r="AI643" s="224">
        <f>AH643+14</f>
        <v>42997</v>
      </c>
      <c r="AJ643" s="224">
        <v>43021</v>
      </c>
      <c r="AK643" s="458"/>
      <c r="AL643" s="224">
        <v>43033</v>
      </c>
      <c r="AM643" s="242">
        <f>AA643</f>
        <v>506.58064516129036</v>
      </c>
      <c r="AN643" s="242"/>
      <c r="AO643" s="242">
        <f>AM643-AN643</f>
        <v>506.58064516129036</v>
      </c>
      <c r="AP643" s="497">
        <v>43070</v>
      </c>
      <c r="AQ643" s="446"/>
      <c r="AR643" s="446"/>
      <c r="AS643" s="446">
        <f t="shared" si="442"/>
        <v>43160</v>
      </c>
      <c r="AT643" s="388">
        <v>43123</v>
      </c>
      <c r="AU643" s="446"/>
      <c r="AV643" s="446"/>
      <c r="AW643" s="145">
        <f t="shared" si="434"/>
        <v>43216</v>
      </c>
      <c r="AX643" s="446">
        <f t="shared" si="435"/>
        <v>43053</v>
      </c>
      <c r="AY643" s="102">
        <f t="shared" ref="AY643:AY656" si="445">AW643-AH643</f>
        <v>233</v>
      </c>
    </row>
    <row r="644" spans="1:51" s="260" customFormat="1" ht="15" hidden="1" customHeight="1" x14ac:dyDescent="0.25">
      <c r="A644" s="426">
        <v>13</v>
      </c>
      <c r="B644" s="426" t="s">
        <v>55</v>
      </c>
      <c r="C644" s="426" t="s">
        <v>236</v>
      </c>
      <c r="D644" s="426"/>
      <c r="E644" s="457">
        <v>33</v>
      </c>
      <c r="F644" s="416">
        <v>4</v>
      </c>
      <c r="G644" s="417"/>
      <c r="H644" s="418">
        <v>43221</v>
      </c>
      <c r="I644" s="450">
        <v>42851</v>
      </c>
      <c r="J644" s="451">
        <v>132705</v>
      </c>
      <c r="K644" s="437">
        <v>83586</v>
      </c>
      <c r="L644" s="443" t="s">
        <v>237</v>
      </c>
      <c r="M644" s="443">
        <v>82</v>
      </c>
      <c r="N644" s="443" t="s">
        <v>139</v>
      </c>
      <c r="O644" s="443">
        <v>45</v>
      </c>
      <c r="P644" s="453">
        <v>40</v>
      </c>
      <c r="Q644" s="453">
        <v>1296</v>
      </c>
      <c r="R644" s="454">
        <v>37.75</v>
      </c>
      <c r="S644" s="452">
        <v>115</v>
      </c>
      <c r="T644" s="436">
        <v>60</v>
      </c>
      <c r="U644" s="422">
        <f t="shared" ref="U644" si="446">F644*AA644/1000</f>
        <v>30.394838709677419</v>
      </c>
      <c r="V644" s="423" t="e">
        <f>IF((T644*#REF!/#REF!)&gt;#REF!,"too many rows!",T644*#REF!/#REF!)</f>
        <v>#REF!</v>
      </c>
      <c r="W644" s="415">
        <v>25</v>
      </c>
      <c r="X644" s="415">
        <v>50</v>
      </c>
      <c r="Y644" s="415">
        <v>5.2</v>
      </c>
      <c r="Z644" s="415">
        <v>1</v>
      </c>
      <c r="AA644" s="416">
        <f t="shared" si="431"/>
        <v>7598.7096774193551</v>
      </c>
      <c r="AB644" s="416">
        <f t="shared" si="432"/>
        <v>730.64516129032256</v>
      </c>
      <c r="AC644" s="416">
        <f t="shared" ref="AC644" si="447">AA644/M644*100</f>
        <v>9266.7191188040924</v>
      </c>
      <c r="AD644" s="416">
        <f t="shared" ref="AD644" si="448">AB644/O644*100</f>
        <v>1623.6559139784945</v>
      </c>
      <c r="AE644" s="427">
        <f t="shared" ref="AE644" si="449">IF(G644=0,AA644*1.15,IF(OR(G644=50%,G644=100%),AA644*1.15/G644,"check MS"))</f>
        <v>8738.5161290322576</v>
      </c>
      <c r="AF644" s="416">
        <f t="shared" ref="AF644" si="450">AB644*1.15</f>
        <v>840.24193548387086</v>
      </c>
      <c r="AG644" s="428" t="str">
        <f t="shared" si="433"/>
        <v>ok</v>
      </c>
      <c r="AH644" s="439">
        <v>42996</v>
      </c>
      <c r="AI644" s="455">
        <v>43011</v>
      </c>
      <c r="AJ644" s="497">
        <v>43039</v>
      </c>
      <c r="AK644" s="459"/>
      <c r="AL644" s="497">
        <v>43048</v>
      </c>
      <c r="AM644" s="459"/>
      <c r="AN644" s="459"/>
      <c r="AO644" s="459"/>
      <c r="AP644" s="424">
        <f t="shared" ref="AP644" si="451">AL644+20</f>
        <v>43068</v>
      </c>
      <c r="AQ644" s="424"/>
      <c r="AR644" s="424"/>
      <c r="AS644" s="424">
        <f t="shared" ref="AS644" si="452">AP644+80</f>
        <v>43148</v>
      </c>
      <c r="AT644" s="424">
        <f t="shared" si="443"/>
        <v>43124</v>
      </c>
      <c r="AU644" s="424"/>
      <c r="AV644" s="424"/>
      <c r="AW644" s="424">
        <f t="shared" si="434"/>
        <v>43204</v>
      </c>
      <c r="AX644" s="424">
        <f t="shared" ref="AX644" si="453">AW644+7</f>
        <v>43211</v>
      </c>
      <c r="AY644" s="425">
        <f t="shared" si="445"/>
        <v>208</v>
      </c>
    </row>
    <row r="645" spans="1:51" s="260" customFormat="1" ht="15" hidden="1" customHeight="1" x14ac:dyDescent="0.25">
      <c r="A645" s="148">
        <v>13</v>
      </c>
      <c r="B645" s="148" t="s">
        <v>55</v>
      </c>
      <c r="C645" s="148" t="s">
        <v>973</v>
      </c>
      <c r="D645" s="148"/>
      <c r="E645" s="233">
        <v>4</v>
      </c>
      <c r="F645" s="85">
        <v>16</v>
      </c>
      <c r="G645" s="86"/>
      <c r="H645" s="87">
        <v>43053</v>
      </c>
      <c r="I645" s="149">
        <v>42747</v>
      </c>
      <c r="J645" s="442">
        <v>130901</v>
      </c>
      <c r="K645" s="307">
        <v>81569</v>
      </c>
      <c r="L645" s="134" t="s">
        <v>712</v>
      </c>
      <c r="M645" s="134">
        <v>100</v>
      </c>
      <c r="N645" s="134" t="s">
        <v>319</v>
      </c>
      <c r="O645" s="134">
        <v>100</v>
      </c>
      <c r="P645" s="453">
        <v>40</v>
      </c>
      <c r="Q645" s="453">
        <v>1296</v>
      </c>
      <c r="R645" s="454">
        <v>37.75</v>
      </c>
      <c r="S645" s="162">
        <v>116</v>
      </c>
      <c r="T645" s="93">
        <v>4</v>
      </c>
      <c r="U645" s="143">
        <f t="shared" ref="U645:U661" si="454">F645*AA645/1000</f>
        <v>3.8655999999999997</v>
      </c>
      <c r="V645" s="144" t="e">
        <f>IF((T645*#REF!/#REF!)&gt;#REF!,"too many rows!",T645*#REF!/#REF!)</f>
        <v>#REF!</v>
      </c>
      <c r="W645" s="82">
        <v>50</v>
      </c>
      <c r="X645" s="82">
        <v>50</v>
      </c>
      <c r="Y645" s="82">
        <v>4</v>
      </c>
      <c r="Z645" s="82">
        <v>1</v>
      </c>
      <c r="AA645" s="85">
        <f t="shared" ref="AA645:AA661" si="455">(37.75*100)/W645*Y645/($Z645+$Y645)*$T645</f>
        <v>241.6</v>
      </c>
      <c r="AB645" s="85">
        <f t="shared" ref="AB645:AB661" si="456">(37.75*100)/X645*Z645/($Z645+$Y645)*$T645</f>
        <v>60.4</v>
      </c>
      <c r="AC645" s="85">
        <f t="shared" ref="AC645:AC661" si="457">AA645/M645*100</f>
        <v>241.6</v>
      </c>
      <c r="AD645" s="85">
        <f t="shared" ref="AD645:AD661" si="458">AB645/O645*100</f>
        <v>60.4</v>
      </c>
      <c r="AE645" s="115">
        <f t="shared" ref="AE645:AE661" si="459">IF(G645=0,AA645*1.15,IF(OR(G645=50%,G645=100%),AA645*1.15/G645,"check MS"))</f>
        <v>277.83999999999997</v>
      </c>
      <c r="AF645" s="85">
        <f t="shared" ref="AF645:AF661" si="460">AB645*1.15</f>
        <v>69.459999999999994</v>
      </c>
      <c r="AG645" s="289" t="str">
        <f t="shared" si="433"/>
        <v>ok</v>
      </c>
      <c r="AH645" s="310">
        <v>42809</v>
      </c>
      <c r="AI645" s="224">
        <v>42824</v>
      </c>
      <c r="AJ645" s="224">
        <v>42850</v>
      </c>
      <c r="AK645" s="242"/>
      <c r="AL645" s="224">
        <f>AI645+35</f>
        <v>42859</v>
      </c>
      <c r="AM645" s="242">
        <f t="shared" ref="AM645" si="461">AA645</f>
        <v>241.6</v>
      </c>
      <c r="AN645" s="242"/>
      <c r="AO645" s="242">
        <f t="shared" ref="AO645" si="462">AM645-AN645</f>
        <v>241.6</v>
      </c>
      <c r="AP645" s="224">
        <f t="shared" ref="AP645" si="463">AL645+21</f>
        <v>42880</v>
      </c>
      <c r="AQ645" s="224"/>
      <c r="AR645" s="224"/>
      <c r="AS645" s="224">
        <f>AP645+90</f>
        <v>42970</v>
      </c>
      <c r="AT645" s="446">
        <v>42941</v>
      </c>
      <c r="AU645" s="446"/>
      <c r="AV645" s="446"/>
      <c r="AW645" s="446">
        <f>AS645+75</f>
        <v>43045</v>
      </c>
      <c r="AX645" s="145"/>
      <c r="AY645" s="102">
        <f t="shared" si="445"/>
        <v>236</v>
      </c>
    </row>
    <row r="646" spans="1:51" s="260" customFormat="1" ht="15" hidden="1" customHeight="1" x14ac:dyDescent="0.25">
      <c r="A646" s="148">
        <v>13</v>
      </c>
      <c r="B646" s="148" t="s">
        <v>55</v>
      </c>
      <c r="C646" s="148" t="s">
        <v>598</v>
      </c>
      <c r="D646" s="148"/>
      <c r="E646" s="233">
        <v>4.5</v>
      </c>
      <c r="F646" s="85">
        <v>9</v>
      </c>
      <c r="G646" s="86"/>
      <c r="H646" s="87">
        <v>43053</v>
      </c>
      <c r="I646" s="149">
        <v>42747</v>
      </c>
      <c r="J646" s="442">
        <v>130903</v>
      </c>
      <c r="K646" s="307">
        <v>81569</v>
      </c>
      <c r="L646" s="134" t="s">
        <v>560</v>
      </c>
      <c r="M646" s="134">
        <v>100</v>
      </c>
      <c r="N646" s="134" t="s">
        <v>599</v>
      </c>
      <c r="O646" s="134">
        <v>100</v>
      </c>
      <c r="P646" s="453">
        <v>40</v>
      </c>
      <c r="Q646" s="453">
        <v>1296</v>
      </c>
      <c r="R646" s="454">
        <v>37.75</v>
      </c>
      <c r="S646" s="162">
        <v>116</v>
      </c>
      <c r="T646" s="93">
        <v>8</v>
      </c>
      <c r="U646" s="143">
        <f t="shared" si="454"/>
        <v>4.5592258064516136</v>
      </c>
      <c r="V646" s="144" t="e">
        <f>IF((T646*#REF!/#REF!)&gt;#REF!,"too many rows!",T646*#REF!/#REF!)</f>
        <v>#REF!</v>
      </c>
      <c r="W646" s="82">
        <v>50</v>
      </c>
      <c r="X646" s="82">
        <v>50</v>
      </c>
      <c r="Y646" s="82">
        <v>5.2</v>
      </c>
      <c r="Z646" s="82">
        <v>1</v>
      </c>
      <c r="AA646" s="85">
        <f t="shared" si="455"/>
        <v>506.58064516129036</v>
      </c>
      <c r="AB646" s="85">
        <f t="shared" si="456"/>
        <v>97.41935483870968</v>
      </c>
      <c r="AC646" s="85">
        <f t="shared" si="457"/>
        <v>506.58064516129036</v>
      </c>
      <c r="AD646" s="85">
        <f t="shared" si="458"/>
        <v>97.41935483870968</v>
      </c>
      <c r="AE646" s="115">
        <f t="shared" si="459"/>
        <v>582.56774193548392</v>
      </c>
      <c r="AF646" s="85">
        <f t="shared" si="460"/>
        <v>112.03225806451613</v>
      </c>
      <c r="AG646" s="289" t="str">
        <f t="shared" si="433"/>
        <v>ok</v>
      </c>
      <c r="AH646" s="310">
        <v>42809</v>
      </c>
      <c r="AI646" s="224">
        <v>42824</v>
      </c>
      <c r="AJ646" s="224">
        <v>42850</v>
      </c>
      <c r="AK646" s="242"/>
      <c r="AL646" s="224">
        <f t="shared" ref="AL646:AL653" si="464">AI646+35</f>
        <v>42859</v>
      </c>
      <c r="AM646" s="242">
        <f t="shared" ref="AM646:AM653" si="465">AA646</f>
        <v>506.58064516129036</v>
      </c>
      <c r="AN646" s="242"/>
      <c r="AO646" s="242">
        <f t="shared" ref="AO646:AO653" si="466">AM646-AN646</f>
        <v>506.58064516129036</v>
      </c>
      <c r="AP646" s="224">
        <f t="shared" ref="AP646:AP652" si="467">AL646+21</f>
        <v>42880</v>
      </c>
      <c r="AQ646" s="224"/>
      <c r="AR646" s="224"/>
      <c r="AS646" s="224">
        <v>42971</v>
      </c>
      <c r="AT646" s="446">
        <v>42931</v>
      </c>
      <c r="AU646" s="446"/>
      <c r="AV646" s="446"/>
      <c r="AW646" s="446">
        <f>AS646+75</f>
        <v>43046</v>
      </c>
      <c r="AX646" s="145"/>
      <c r="AY646" s="102">
        <f t="shared" si="445"/>
        <v>237</v>
      </c>
    </row>
    <row r="647" spans="1:51" s="260" customFormat="1" ht="15" hidden="1" customHeight="1" x14ac:dyDescent="0.25">
      <c r="A647" s="148">
        <v>13</v>
      </c>
      <c r="B647" s="148" t="s">
        <v>55</v>
      </c>
      <c r="C647" s="148" t="s">
        <v>974</v>
      </c>
      <c r="D647" s="148"/>
      <c r="E647" s="233">
        <v>1.6</v>
      </c>
      <c r="F647" s="85">
        <v>13</v>
      </c>
      <c r="G647" s="86"/>
      <c r="H647" s="87">
        <v>43053</v>
      </c>
      <c r="I647" s="149">
        <v>42747</v>
      </c>
      <c r="J647" s="442">
        <v>130904</v>
      </c>
      <c r="K647" s="307">
        <v>81893</v>
      </c>
      <c r="L647" s="134" t="s">
        <v>822</v>
      </c>
      <c r="M647" s="134">
        <v>85</v>
      </c>
      <c r="N647" s="134" t="s">
        <v>975</v>
      </c>
      <c r="O647" s="134">
        <v>97</v>
      </c>
      <c r="P647" s="453">
        <v>40</v>
      </c>
      <c r="Q647" s="453">
        <v>1296</v>
      </c>
      <c r="R647" s="454">
        <v>37.75</v>
      </c>
      <c r="S647" s="162">
        <v>116</v>
      </c>
      <c r="T647" s="93">
        <v>2</v>
      </c>
      <c r="U647" s="143">
        <f t="shared" si="454"/>
        <v>1.5703999999999998</v>
      </c>
      <c r="V647" s="144" t="e">
        <f>IF((T647*#REF!/#REF!)&gt;#REF!,"too many rows!",T647*#REF!/#REF!)</f>
        <v>#REF!</v>
      </c>
      <c r="W647" s="82">
        <v>50</v>
      </c>
      <c r="X647" s="82">
        <v>50</v>
      </c>
      <c r="Y647" s="82">
        <v>4</v>
      </c>
      <c r="Z647" s="82">
        <v>1</v>
      </c>
      <c r="AA647" s="85">
        <f t="shared" si="455"/>
        <v>120.8</v>
      </c>
      <c r="AB647" s="85">
        <f t="shared" si="456"/>
        <v>30.2</v>
      </c>
      <c r="AC647" s="85">
        <f t="shared" si="457"/>
        <v>142.11764705882354</v>
      </c>
      <c r="AD647" s="85">
        <f t="shared" si="458"/>
        <v>31.134020618556701</v>
      </c>
      <c r="AE647" s="115">
        <f t="shared" si="459"/>
        <v>138.91999999999999</v>
      </c>
      <c r="AF647" s="85">
        <f t="shared" si="460"/>
        <v>34.729999999999997</v>
      </c>
      <c r="AG647" s="289" t="str">
        <f t="shared" si="433"/>
        <v>Check!</v>
      </c>
      <c r="AH647" s="310">
        <v>42809</v>
      </c>
      <c r="AI647" s="224">
        <v>42824</v>
      </c>
      <c r="AJ647" s="224">
        <v>42850</v>
      </c>
      <c r="AK647" s="242"/>
      <c r="AL647" s="224">
        <f t="shared" si="464"/>
        <v>42859</v>
      </c>
      <c r="AM647" s="242">
        <f t="shared" si="465"/>
        <v>120.8</v>
      </c>
      <c r="AN647" s="242"/>
      <c r="AO647" s="242">
        <f t="shared" si="466"/>
        <v>120.8</v>
      </c>
      <c r="AP647" s="224">
        <v>42874</v>
      </c>
      <c r="AQ647" s="224"/>
      <c r="AR647" s="224"/>
      <c r="AS647" s="224">
        <v>42972</v>
      </c>
      <c r="AT647" s="446">
        <v>42915</v>
      </c>
      <c r="AU647" s="446"/>
      <c r="AV647" s="446"/>
      <c r="AW647" s="446">
        <f>AS647+75</f>
        <v>43047</v>
      </c>
      <c r="AX647" s="145"/>
      <c r="AY647" s="102">
        <f t="shared" si="445"/>
        <v>238</v>
      </c>
    </row>
    <row r="648" spans="1:51" s="260" customFormat="1" ht="15" hidden="1" customHeight="1" x14ac:dyDescent="0.25">
      <c r="A648" s="148">
        <v>13</v>
      </c>
      <c r="B648" s="148" t="s">
        <v>55</v>
      </c>
      <c r="C648" s="148" t="s">
        <v>810</v>
      </c>
      <c r="D648" s="148"/>
      <c r="E648" s="233">
        <v>5.6</v>
      </c>
      <c r="F648" s="85">
        <v>14</v>
      </c>
      <c r="G648" s="86"/>
      <c r="H648" s="87">
        <v>43053</v>
      </c>
      <c r="I648" s="149">
        <v>42747</v>
      </c>
      <c r="J648" s="442">
        <v>130905</v>
      </c>
      <c r="K648" s="307">
        <v>81569</v>
      </c>
      <c r="L648" s="134" t="s">
        <v>145</v>
      </c>
      <c r="M648" s="134">
        <v>100</v>
      </c>
      <c r="N648" s="134" t="s">
        <v>816</v>
      </c>
      <c r="O648" s="134">
        <v>100</v>
      </c>
      <c r="P648" s="453">
        <v>40</v>
      </c>
      <c r="Q648" s="453">
        <v>1296</v>
      </c>
      <c r="R648" s="454">
        <v>37.75</v>
      </c>
      <c r="S648" s="162">
        <v>116</v>
      </c>
      <c r="T648" s="93">
        <v>7</v>
      </c>
      <c r="U648" s="143">
        <f t="shared" si="454"/>
        <v>6.2056129032258065</v>
      </c>
      <c r="V648" s="144" t="e">
        <f>IF((T648*#REF!/#REF!)&gt;#REF!,"too many rows!",T648*#REF!/#REF!)</f>
        <v>#REF!</v>
      </c>
      <c r="W648" s="82">
        <v>50</v>
      </c>
      <c r="X648" s="82">
        <v>50</v>
      </c>
      <c r="Y648" s="82">
        <v>5.2</v>
      </c>
      <c r="Z648" s="82">
        <v>1</v>
      </c>
      <c r="AA648" s="85">
        <f t="shared" si="455"/>
        <v>443.25806451612908</v>
      </c>
      <c r="AB648" s="85">
        <f t="shared" si="456"/>
        <v>85.241935483870975</v>
      </c>
      <c r="AC648" s="85">
        <f t="shared" si="457"/>
        <v>443.25806451612914</v>
      </c>
      <c r="AD648" s="85">
        <f t="shared" si="458"/>
        <v>85.241935483870975</v>
      </c>
      <c r="AE648" s="115">
        <f t="shared" si="459"/>
        <v>509.74677419354839</v>
      </c>
      <c r="AF648" s="85">
        <f t="shared" si="460"/>
        <v>98.028225806451616</v>
      </c>
      <c r="AG648" s="289" t="str">
        <f t="shared" si="433"/>
        <v>ok</v>
      </c>
      <c r="AH648" s="310">
        <v>42809</v>
      </c>
      <c r="AI648" s="224">
        <v>42824</v>
      </c>
      <c r="AJ648" s="224">
        <v>42850</v>
      </c>
      <c r="AK648" s="242"/>
      <c r="AL648" s="224">
        <f t="shared" si="464"/>
        <v>42859</v>
      </c>
      <c r="AM648" s="242">
        <f t="shared" si="465"/>
        <v>443.25806451612908</v>
      </c>
      <c r="AN648" s="242"/>
      <c r="AO648" s="242">
        <f t="shared" si="466"/>
        <v>443.25806451612908</v>
      </c>
      <c r="AP648" s="224">
        <v>42874</v>
      </c>
      <c r="AQ648" s="224"/>
      <c r="AR648" s="224"/>
      <c r="AS648" s="224">
        <v>42972</v>
      </c>
      <c r="AT648" s="446">
        <v>42921</v>
      </c>
      <c r="AU648" s="446"/>
      <c r="AV648" s="446"/>
      <c r="AW648" s="446">
        <v>43024</v>
      </c>
      <c r="AX648" s="145"/>
      <c r="AY648" s="102">
        <f t="shared" si="445"/>
        <v>215</v>
      </c>
    </row>
    <row r="649" spans="1:51" s="260" customFormat="1" ht="15" hidden="1" customHeight="1" x14ac:dyDescent="0.25">
      <c r="A649" s="148">
        <v>13</v>
      </c>
      <c r="B649" s="148" t="s">
        <v>55</v>
      </c>
      <c r="C649" s="148" t="s">
        <v>847</v>
      </c>
      <c r="D649" s="148"/>
      <c r="E649" s="233">
        <v>5</v>
      </c>
      <c r="F649" s="85">
        <v>10</v>
      </c>
      <c r="G649" s="86"/>
      <c r="H649" s="87">
        <v>43053</v>
      </c>
      <c r="I649" s="149">
        <v>42747</v>
      </c>
      <c r="J649" s="442">
        <v>130906</v>
      </c>
      <c r="K649" s="307">
        <v>81569</v>
      </c>
      <c r="L649" s="134" t="s">
        <v>848</v>
      </c>
      <c r="M649" s="134">
        <v>100</v>
      </c>
      <c r="N649" s="134" t="s">
        <v>849</v>
      </c>
      <c r="O649" s="134">
        <v>100</v>
      </c>
      <c r="P649" s="453">
        <v>40</v>
      </c>
      <c r="Q649" s="453">
        <v>1296</v>
      </c>
      <c r="R649" s="454">
        <v>37.75</v>
      </c>
      <c r="S649" s="162">
        <v>116</v>
      </c>
      <c r="T649" s="93">
        <v>8</v>
      </c>
      <c r="U649" s="143">
        <f t="shared" si="454"/>
        <v>5.0658064516129038</v>
      </c>
      <c r="V649" s="144" t="e">
        <f>IF((T649*#REF!/#REF!)&gt;#REF!,"too many rows!",T649*#REF!/#REF!)</f>
        <v>#REF!</v>
      </c>
      <c r="W649" s="82">
        <v>50</v>
      </c>
      <c r="X649" s="82">
        <v>50</v>
      </c>
      <c r="Y649" s="82">
        <v>5.2</v>
      </c>
      <c r="Z649" s="82">
        <v>1</v>
      </c>
      <c r="AA649" s="85">
        <f t="shared" si="455"/>
        <v>506.58064516129036</v>
      </c>
      <c r="AB649" s="85">
        <f t="shared" si="456"/>
        <v>97.41935483870968</v>
      </c>
      <c r="AC649" s="85">
        <f t="shared" si="457"/>
        <v>506.58064516129036</v>
      </c>
      <c r="AD649" s="85">
        <f t="shared" si="458"/>
        <v>97.41935483870968</v>
      </c>
      <c r="AE649" s="115">
        <f t="shared" si="459"/>
        <v>582.56774193548392</v>
      </c>
      <c r="AF649" s="85">
        <f t="shared" si="460"/>
        <v>112.03225806451613</v>
      </c>
      <c r="AG649" s="289" t="str">
        <f t="shared" si="433"/>
        <v>ok</v>
      </c>
      <c r="AH649" s="310">
        <v>42809</v>
      </c>
      <c r="AI649" s="224">
        <v>42824</v>
      </c>
      <c r="AJ649" s="224">
        <v>42850</v>
      </c>
      <c r="AK649" s="242"/>
      <c r="AL649" s="224">
        <f t="shared" si="464"/>
        <v>42859</v>
      </c>
      <c r="AM649" s="242">
        <f t="shared" si="465"/>
        <v>506.58064516129036</v>
      </c>
      <c r="AN649" s="242"/>
      <c r="AO649" s="242">
        <f t="shared" si="466"/>
        <v>506.58064516129036</v>
      </c>
      <c r="AP649" s="224">
        <v>42878</v>
      </c>
      <c r="AQ649" s="224"/>
      <c r="AR649" s="224"/>
      <c r="AS649" s="224">
        <v>42972</v>
      </c>
      <c r="AT649" s="446">
        <v>42891</v>
      </c>
      <c r="AU649" s="446"/>
      <c r="AV649" s="446"/>
      <c r="AW649" s="446">
        <v>43018</v>
      </c>
      <c r="AX649" s="145"/>
      <c r="AY649" s="102">
        <f t="shared" si="445"/>
        <v>209</v>
      </c>
    </row>
    <row r="650" spans="1:51" s="45" customFormat="1" ht="15" hidden="1" customHeight="1" x14ac:dyDescent="0.25">
      <c r="A650" s="148">
        <v>13</v>
      </c>
      <c r="B650" s="148" t="s">
        <v>55</v>
      </c>
      <c r="C650" s="148" t="s">
        <v>751</v>
      </c>
      <c r="D650" s="148"/>
      <c r="E650" s="233">
        <v>3.2</v>
      </c>
      <c r="F650" s="85">
        <v>17</v>
      </c>
      <c r="G650" s="86"/>
      <c r="H650" s="87">
        <v>43053</v>
      </c>
      <c r="I650" s="149">
        <v>42747</v>
      </c>
      <c r="J650" s="442">
        <v>130907</v>
      </c>
      <c r="K650" s="307">
        <v>81569</v>
      </c>
      <c r="L650" s="134" t="s">
        <v>758</v>
      </c>
      <c r="M650" s="134">
        <v>100</v>
      </c>
      <c r="N650" s="134" t="s">
        <v>752</v>
      </c>
      <c r="O650" s="134">
        <v>100</v>
      </c>
      <c r="P650" s="453">
        <v>40</v>
      </c>
      <c r="Q650" s="453">
        <v>1296</v>
      </c>
      <c r="R650" s="454">
        <v>37.75</v>
      </c>
      <c r="S650" s="162">
        <v>116</v>
      </c>
      <c r="T650" s="93">
        <v>3</v>
      </c>
      <c r="U650" s="143">
        <f t="shared" si="454"/>
        <v>3.0803999999999996</v>
      </c>
      <c r="V650" s="144" t="e">
        <f>IF((T650*#REF!/#REF!)&gt;#REF!,"too many rows!",T650*#REF!/#REF!)</f>
        <v>#REF!</v>
      </c>
      <c r="W650" s="82">
        <v>50</v>
      </c>
      <c r="X650" s="82">
        <v>50</v>
      </c>
      <c r="Y650" s="82">
        <v>4</v>
      </c>
      <c r="Z650" s="82">
        <v>1</v>
      </c>
      <c r="AA650" s="85">
        <f t="shared" si="455"/>
        <v>181.2</v>
      </c>
      <c r="AB650" s="85">
        <f t="shared" si="456"/>
        <v>45.3</v>
      </c>
      <c r="AC650" s="85">
        <f t="shared" si="457"/>
        <v>181.2</v>
      </c>
      <c r="AD650" s="85">
        <f t="shared" si="458"/>
        <v>45.3</v>
      </c>
      <c r="AE650" s="115">
        <f t="shared" si="459"/>
        <v>208.37999999999997</v>
      </c>
      <c r="AF650" s="85">
        <f t="shared" si="460"/>
        <v>52.094999999999992</v>
      </c>
      <c r="AG650" s="289" t="str">
        <f t="shared" si="433"/>
        <v>ok</v>
      </c>
      <c r="AH650" s="310">
        <v>42809</v>
      </c>
      <c r="AI650" s="224">
        <v>42824</v>
      </c>
      <c r="AJ650" s="224">
        <v>42850</v>
      </c>
      <c r="AK650" s="242"/>
      <c r="AL650" s="224">
        <f t="shared" si="464"/>
        <v>42859</v>
      </c>
      <c r="AM650" s="242">
        <f t="shared" si="465"/>
        <v>181.2</v>
      </c>
      <c r="AN650" s="242"/>
      <c r="AO650" s="242">
        <f t="shared" si="466"/>
        <v>181.2</v>
      </c>
      <c r="AP650" s="224">
        <v>42874</v>
      </c>
      <c r="AQ650" s="224"/>
      <c r="AR650" s="224"/>
      <c r="AS650" s="224">
        <v>42972</v>
      </c>
      <c r="AT650" s="446">
        <v>42915</v>
      </c>
      <c r="AU650" s="446"/>
      <c r="AV650" s="446"/>
      <c r="AW650" s="446">
        <v>43020</v>
      </c>
      <c r="AX650" s="145"/>
      <c r="AY650" s="102">
        <f t="shared" si="445"/>
        <v>211</v>
      </c>
    </row>
    <row r="651" spans="1:51" s="260" customFormat="1" ht="15.75" hidden="1" customHeight="1" x14ac:dyDescent="0.25">
      <c r="A651" s="148">
        <v>13</v>
      </c>
      <c r="B651" s="148" t="s">
        <v>55</v>
      </c>
      <c r="C651" s="148" t="s">
        <v>803</v>
      </c>
      <c r="D651" s="148"/>
      <c r="E651" s="233">
        <v>3.3</v>
      </c>
      <c r="F651" s="85">
        <v>13</v>
      </c>
      <c r="G651" s="86"/>
      <c r="H651" s="87">
        <v>43053</v>
      </c>
      <c r="I651" s="149">
        <v>42747</v>
      </c>
      <c r="J651" s="442">
        <v>130908</v>
      </c>
      <c r="K651" s="307">
        <v>81569</v>
      </c>
      <c r="L651" s="134" t="s">
        <v>805</v>
      </c>
      <c r="M651" s="134">
        <v>100</v>
      </c>
      <c r="N651" s="134" t="s">
        <v>806</v>
      </c>
      <c r="O651" s="134">
        <v>100</v>
      </c>
      <c r="P651" s="453">
        <v>40</v>
      </c>
      <c r="Q651" s="453">
        <v>1296</v>
      </c>
      <c r="R651" s="454">
        <v>37.75</v>
      </c>
      <c r="S651" s="162">
        <v>116</v>
      </c>
      <c r="T651" s="93">
        <v>4</v>
      </c>
      <c r="U651" s="143">
        <f t="shared" si="454"/>
        <v>3.1407999999999996</v>
      </c>
      <c r="V651" s="144" t="e">
        <f>IF((T651*#REF!/#REF!)&gt;#REF!,"too many rows!",T651*#REF!/#REF!)</f>
        <v>#REF!</v>
      </c>
      <c r="W651" s="82">
        <v>50</v>
      </c>
      <c r="X651" s="82">
        <v>50</v>
      </c>
      <c r="Y651" s="82">
        <v>4</v>
      </c>
      <c r="Z651" s="82">
        <v>1</v>
      </c>
      <c r="AA651" s="85">
        <f t="shared" si="455"/>
        <v>241.6</v>
      </c>
      <c r="AB651" s="85">
        <f t="shared" si="456"/>
        <v>60.4</v>
      </c>
      <c r="AC651" s="85">
        <f t="shared" si="457"/>
        <v>241.6</v>
      </c>
      <c r="AD651" s="85">
        <f t="shared" si="458"/>
        <v>60.4</v>
      </c>
      <c r="AE651" s="115">
        <f t="shared" si="459"/>
        <v>277.83999999999997</v>
      </c>
      <c r="AF651" s="85">
        <f t="shared" si="460"/>
        <v>69.459999999999994</v>
      </c>
      <c r="AG651" s="289" t="str">
        <f t="shared" si="433"/>
        <v>Check!</v>
      </c>
      <c r="AH651" s="310">
        <v>42809</v>
      </c>
      <c r="AI651" s="224">
        <v>42824</v>
      </c>
      <c r="AJ651" s="224">
        <v>42850</v>
      </c>
      <c r="AK651" s="242"/>
      <c r="AL651" s="224">
        <f t="shared" si="464"/>
        <v>42859</v>
      </c>
      <c r="AM651" s="242">
        <f t="shared" si="465"/>
        <v>241.6</v>
      </c>
      <c r="AN651" s="242"/>
      <c r="AO651" s="242">
        <f t="shared" si="466"/>
        <v>241.6</v>
      </c>
      <c r="AP651" s="224">
        <f t="shared" si="467"/>
        <v>42880</v>
      </c>
      <c r="AQ651" s="224"/>
      <c r="AR651" s="224"/>
      <c r="AS651" s="224">
        <v>42972</v>
      </c>
      <c r="AT651" s="446">
        <v>42934</v>
      </c>
      <c r="AU651" s="446"/>
      <c r="AV651" s="446"/>
      <c r="AW651" s="446">
        <f>AS651+75</f>
        <v>43047</v>
      </c>
      <c r="AX651" s="145"/>
      <c r="AY651" s="102">
        <f t="shared" si="445"/>
        <v>238</v>
      </c>
    </row>
    <row r="652" spans="1:51" s="260" customFormat="1" hidden="1" x14ac:dyDescent="0.25">
      <c r="A652" s="148">
        <v>13</v>
      </c>
      <c r="B652" s="148" t="s">
        <v>55</v>
      </c>
      <c r="C652" s="148" t="s">
        <v>960</v>
      </c>
      <c r="D652" s="148"/>
      <c r="E652" s="233">
        <v>0.5</v>
      </c>
      <c r="F652" s="85">
        <v>4</v>
      </c>
      <c r="G652" s="86"/>
      <c r="H652" s="87">
        <v>43053</v>
      </c>
      <c r="I652" s="149">
        <v>42747</v>
      </c>
      <c r="J652" s="442">
        <v>130900</v>
      </c>
      <c r="K652" s="307">
        <v>81569</v>
      </c>
      <c r="L652" s="134" t="s">
        <v>911</v>
      </c>
      <c r="M652" s="134">
        <v>100</v>
      </c>
      <c r="N652" s="134" t="s">
        <v>664</v>
      </c>
      <c r="O652" s="134">
        <v>100</v>
      </c>
      <c r="P652" s="453">
        <v>40</v>
      </c>
      <c r="Q652" s="453">
        <v>1296</v>
      </c>
      <c r="R652" s="454">
        <v>37.75</v>
      </c>
      <c r="S652" s="162">
        <v>116</v>
      </c>
      <c r="T652" s="93">
        <v>2</v>
      </c>
      <c r="U652" s="143">
        <f t="shared" si="454"/>
        <v>0.48319999999999996</v>
      </c>
      <c r="V652" s="144" t="e">
        <f>IF((T652*#REF!/#REF!)&gt;#REF!,"too many rows!",T652*#REF!/#REF!)</f>
        <v>#REF!</v>
      </c>
      <c r="W652" s="82">
        <v>50</v>
      </c>
      <c r="X652" s="82">
        <v>50</v>
      </c>
      <c r="Y652" s="82">
        <v>4</v>
      </c>
      <c r="Z652" s="82">
        <v>1</v>
      </c>
      <c r="AA652" s="85">
        <f t="shared" si="455"/>
        <v>120.8</v>
      </c>
      <c r="AB652" s="85">
        <f t="shared" si="456"/>
        <v>30.2</v>
      </c>
      <c r="AC652" s="85">
        <f t="shared" si="457"/>
        <v>120.8</v>
      </c>
      <c r="AD652" s="85">
        <f t="shared" si="458"/>
        <v>30.2</v>
      </c>
      <c r="AE652" s="115">
        <f t="shared" si="459"/>
        <v>138.91999999999999</v>
      </c>
      <c r="AF652" s="85">
        <f t="shared" si="460"/>
        <v>34.729999999999997</v>
      </c>
      <c r="AG652" s="289" t="str">
        <f t="shared" si="433"/>
        <v>ok</v>
      </c>
      <c r="AH652" s="310">
        <v>42809</v>
      </c>
      <c r="AI652" s="224">
        <v>42824</v>
      </c>
      <c r="AJ652" s="224">
        <v>42850</v>
      </c>
      <c r="AK652" s="242"/>
      <c r="AL652" s="224">
        <f t="shared" si="464"/>
        <v>42859</v>
      </c>
      <c r="AM652" s="242">
        <f t="shared" si="465"/>
        <v>120.8</v>
      </c>
      <c r="AN652" s="242"/>
      <c r="AO652" s="242">
        <f t="shared" si="466"/>
        <v>120.8</v>
      </c>
      <c r="AP652" s="446">
        <f t="shared" si="467"/>
        <v>42880</v>
      </c>
      <c r="AQ652" s="446"/>
      <c r="AR652" s="446"/>
      <c r="AS652" s="446">
        <f t="shared" ref="AS652" si="468">AP652+90</f>
        <v>42970</v>
      </c>
      <c r="AT652" s="446">
        <f>AP652+75</f>
        <v>42955</v>
      </c>
      <c r="AU652" s="446"/>
      <c r="AV652" s="446"/>
      <c r="AW652" s="446">
        <f>AS652+75</f>
        <v>43045</v>
      </c>
      <c r="AX652" s="145"/>
      <c r="AY652" s="102">
        <f t="shared" si="445"/>
        <v>236</v>
      </c>
    </row>
    <row r="653" spans="1:51" s="260" customFormat="1" hidden="1" x14ac:dyDescent="0.25">
      <c r="A653" s="148">
        <v>13</v>
      </c>
      <c r="B653" s="148" t="s">
        <v>55</v>
      </c>
      <c r="C653" s="148" t="s">
        <v>68</v>
      </c>
      <c r="D653" s="148"/>
      <c r="E653" s="233">
        <v>0.5</v>
      </c>
      <c r="F653" s="85">
        <v>4</v>
      </c>
      <c r="G653" s="86"/>
      <c r="H653" s="87">
        <v>43053</v>
      </c>
      <c r="I653" s="149">
        <v>42747</v>
      </c>
      <c r="J653" s="442">
        <v>130899</v>
      </c>
      <c r="K653" s="307">
        <v>81569</v>
      </c>
      <c r="L653" s="134" t="s">
        <v>70</v>
      </c>
      <c r="M653" s="134">
        <v>100</v>
      </c>
      <c r="N653" s="134" t="s">
        <v>71</v>
      </c>
      <c r="O653" s="134">
        <v>100</v>
      </c>
      <c r="P653" s="419">
        <v>40</v>
      </c>
      <c r="Q653" s="419">
        <v>1296</v>
      </c>
      <c r="R653" s="420">
        <v>37.75</v>
      </c>
      <c r="S653" s="162">
        <v>116</v>
      </c>
      <c r="T653" s="93">
        <v>2</v>
      </c>
      <c r="U653" s="143">
        <f t="shared" si="454"/>
        <v>0.48319999999999996</v>
      </c>
      <c r="V653" s="144" t="e">
        <f>IF((T653*#REF!/#REF!)&gt;#REF!,"too many rows!",T653*#REF!/#REF!)</f>
        <v>#REF!</v>
      </c>
      <c r="W653" s="82">
        <v>50</v>
      </c>
      <c r="X653" s="82">
        <v>50</v>
      </c>
      <c r="Y653" s="82">
        <v>4</v>
      </c>
      <c r="Z653" s="82">
        <v>1</v>
      </c>
      <c r="AA653" s="85">
        <f t="shared" si="455"/>
        <v>120.8</v>
      </c>
      <c r="AB653" s="85">
        <f t="shared" si="456"/>
        <v>30.2</v>
      </c>
      <c r="AC653" s="85">
        <f t="shared" si="457"/>
        <v>120.8</v>
      </c>
      <c r="AD653" s="85">
        <f t="shared" si="458"/>
        <v>30.2</v>
      </c>
      <c r="AE653" s="115">
        <f t="shared" si="459"/>
        <v>138.91999999999999</v>
      </c>
      <c r="AF653" s="85">
        <f t="shared" si="460"/>
        <v>34.729999999999997</v>
      </c>
      <c r="AG653" s="289" t="str">
        <f t="shared" si="433"/>
        <v>Check!</v>
      </c>
      <c r="AH653" s="310">
        <v>42809</v>
      </c>
      <c r="AI653" s="224">
        <v>42824</v>
      </c>
      <c r="AJ653" s="224">
        <v>42850</v>
      </c>
      <c r="AK653" s="242"/>
      <c r="AL653" s="224">
        <f t="shared" si="464"/>
        <v>42859</v>
      </c>
      <c r="AM653" s="242">
        <f t="shared" si="465"/>
        <v>120.8</v>
      </c>
      <c r="AN653" s="242"/>
      <c r="AO653" s="242">
        <f t="shared" si="466"/>
        <v>120.8</v>
      </c>
      <c r="AP653" s="224">
        <v>42874</v>
      </c>
      <c r="AQ653" s="224"/>
      <c r="AR653" s="224"/>
      <c r="AS653" s="224">
        <v>42972</v>
      </c>
      <c r="AT653" s="446">
        <v>42921</v>
      </c>
      <c r="AU653" s="446"/>
      <c r="AV653" s="446"/>
      <c r="AW653" s="446">
        <f>AS653+75</f>
        <v>43047</v>
      </c>
      <c r="AX653" s="145"/>
      <c r="AY653" s="102">
        <f t="shared" si="445"/>
        <v>238</v>
      </c>
    </row>
    <row r="654" spans="1:51" s="260" customFormat="1" hidden="1" x14ac:dyDescent="0.25">
      <c r="A654" s="70">
        <v>13</v>
      </c>
      <c r="B654" s="70" t="s">
        <v>55</v>
      </c>
      <c r="C654" s="70" t="s">
        <v>1007</v>
      </c>
      <c r="D654" s="70"/>
      <c r="E654" s="234">
        <v>0.5</v>
      </c>
      <c r="F654" s="50">
        <v>7</v>
      </c>
      <c r="G654" s="51"/>
      <c r="H654" s="52">
        <v>43174</v>
      </c>
      <c r="I654" s="156">
        <v>42851</v>
      </c>
      <c r="J654" s="451">
        <v>132688</v>
      </c>
      <c r="K654" s="375">
        <v>84968</v>
      </c>
      <c r="L654" s="140" t="s">
        <v>1015</v>
      </c>
      <c r="M654" s="140">
        <v>100</v>
      </c>
      <c r="N654" s="140" t="s">
        <v>1023</v>
      </c>
      <c r="O654" s="140">
        <v>100</v>
      </c>
      <c r="P654" s="419">
        <v>40</v>
      </c>
      <c r="Q654" s="419">
        <v>1296</v>
      </c>
      <c r="R654" s="420">
        <v>37.75</v>
      </c>
      <c r="S654" s="159">
        <v>121</v>
      </c>
      <c r="T654" s="107">
        <v>1</v>
      </c>
      <c r="U654" s="60">
        <f t="shared" si="454"/>
        <v>0.42280000000000001</v>
      </c>
      <c r="V654" s="61" t="e">
        <f>IF((T654*#REF!/#REF!)&gt;#REF!,"too many rows!",T654*#REF!/#REF!)</f>
        <v>#REF!</v>
      </c>
      <c r="W654" s="47">
        <v>50</v>
      </c>
      <c r="X654" s="47">
        <v>50</v>
      </c>
      <c r="Y654" s="47">
        <v>4</v>
      </c>
      <c r="Z654" s="47">
        <v>1</v>
      </c>
      <c r="AA654" s="50">
        <f t="shared" si="455"/>
        <v>60.4</v>
      </c>
      <c r="AB654" s="50">
        <f t="shared" si="456"/>
        <v>15.1</v>
      </c>
      <c r="AC654" s="50">
        <f t="shared" si="457"/>
        <v>60.4</v>
      </c>
      <c r="AD654" s="50">
        <f t="shared" si="458"/>
        <v>15.1</v>
      </c>
      <c r="AE654" s="79">
        <f t="shared" si="459"/>
        <v>69.459999999999994</v>
      </c>
      <c r="AF654" s="50">
        <f t="shared" si="460"/>
        <v>17.364999999999998</v>
      </c>
      <c r="AG654" s="80" t="str">
        <f t="shared" si="433"/>
        <v>ok</v>
      </c>
      <c r="AH654" s="439">
        <v>42950</v>
      </c>
      <c r="AI654" s="245">
        <f t="shared" ref="AI654:AI661" si="469">AH654+14</f>
        <v>42964</v>
      </c>
      <c r="AJ654" s="455">
        <v>42989</v>
      </c>
      <c r="AK654" s="459"/>
      <c r="AL654" s="455">
        <v>42997</v>
      </c>
      <c r="AM654" s="243">
        <f>AA654</f>
        <v>60.4</v>
      </c>
      <c r="AN654" s="243"/>
      <c r="AO654" s="499">
        <f>AM654-AN654</f>
        <v>60.4</v>
      </c>
      <c r="AP654" s="497">
        <v>43017</v>
      </c>
      <c r="AQ654" s="424"/>
      <c r="AR654" s="424"/>
      <c r="AS654" s="514">
        <v>43102</v>
      </c>
      <c r="AT654" s="388">
        <v>43069</v>
      </c>
      <c r="AU654" s="424"/>
      <c r="AV654" s="424"/>
      <c r="AW654" s="67">
        <f t="shared" ref="AW654:AW661" si="470">AS654+56</f>
        <v>43158</v>
      </c>
      <c r="AX654" s="67"/>
      <c r="AY654" s="68">
        <f t="shared" si="445"/>
        <v>208</v>
      </c>
    </row>
    <row r="655" spans="1:51" s="260" customFormat="1" hidden="1" x14ac:dyDescent="0.25">
      <c r="A655" s="70">
        <v>13</v>
      </c>
      <c r="B655" s="70" t="s">
        <v>55</v>
      </c>
      <c r="C655" s="70" t="s">
        <v>1008</v>
      </c>
      <c r="D655" s="70"/>
      <c r="E655" s="234">
        <v>0.55000000000000004</v>
      </c>
      <c r="F655" s="50">
        <v>8</v>
      </c>
      <c r="G655" s="51"/>
      <c r="H655" s="52">
        <v>43174</v>
      </c>
      <c r="I655" s="156">
        <v>42851</v>
      </c>
      <c r="J655" s="451">
        <v>132702</v>
      </c>
      <c r="K655" s="394">
        <v>84244</v>
      </c>
      <c r="L655" s="140" t="s">
        <v>1016</v>
      </c>
      <c r="M655" s="140">
        <v>100</v>
      </c>
      <c r="N655" s="140" t="s">
        <v>1024</v>
      </c>
      <c r="O655" s="140">
        <v>75</v>
      </c>
      <c r="P655" s="419">
        <v>40</v>
      </c>
      <c r="Q655" s="419">
        <v>1296</v>
      </c>
      <c r="R655" s="420">
        <v>37.75</v>
      </c>
      <c r="S655" s="159">
        <v>121</v>
      </c>
      <c r="T655" s="107">
        <v>1</v>
      </c>
      <c r="U655" s="60">
        <f t="shared" si="454"/>
        <v>0.48319999999999996</v>
      </c>
      <c r="V655" s="61" t="e">
        <f>IF((T655*#REF!/#REF!)&gt;#REF!,"too many rows!",T655*#REF!/#REF!)</f>
        <v>#REF!</v>
      </c>
      <c r="W655" s="47">
        <v>50</v>
      </c>
      <c r="X655" s="47">
        <v>50</v>
      </c>
      <c r="Y655" s="47">
        <v>4</v>
      </c>
      <c r="Z655" s="47">
        <v>1</v>
      </c>
      <c r="AA655" s="50">
        <f t="shared" si="455"/>
        <v>60.4</v>
      </c>
      <c r="AB655" s="50">
        <f t="shared" si="456"/>
        <v>15.1</v>
      </c>
      <c r="AC655" s="50">
        <f t="shared" si="457"/>
        <v>60.4</v>
      </c>
      <c r="AD655" s="50">
        <f t="shared" si="458"/>
        <v>20.133333333333333</v>
      </c>
      <c r="AE655" s="79">
        <f t="shared" si="459"/>
        <v>69.459999999999994</v>
      </c>
      <c r="AF655" s="50">
        <f t="shared" si="460"/>
        <v>17.364999999999998</v>
      </c>
      <c r="AG655" s="80" t="str">
        <f t="shared" si="433"/>
        <v>ok</v>
      </c>
      <c r="AH655" s="439">
        <v>42950</v>
      </c>
      <c r="AI655" s="245">
        <f t="shared" si="469"/>
        <v>42964</v>
      </c>
      <c r="AJ655" s="455">
        <v>42989</v>
      </c>
      <c r="AK655" s="459"/>
      <c r="AL655" s="455">
        <v>42997</v>
      </c>
      <c r="AM655" s="243">
        <f>AA655</f>
        <v>60.4</v>
      </c>
      <c r="AN655" s="243"/>
      <c r="AO655" s="499">
        <f>AM655-AN655</f>
        <v>60.4</v>
      </c>
      <c r="AP655" s="497">
        <v>43019</v>
      </c>
      <c r="AQ655" s="424"/>
      <c r="AR655" s="424"/>
      <c r="AS655" s="514">
        <v>43102</v>
      </c>
      <c r="AT655" s="67">
        <f>AP655+56</f>
        <v>43075</v>
      </c>
      <c r="AU655" s="424"/>
      <c r="AV655" s="424"/>
      <c r="AW655" s="67">
        <f t="shared" si="470"/>
        <v>43158</v>
      </c>
      <c r="AX655" s="67"/>
      <c r="AY655" s="68">
        <f t="shared" si="445"/>
        <v>208</v>
      </c>
    </row>
    <row r="656" spans="1:51" s="260" customFormat="1" hidden="1" x14ac:dyDescent="0.25">
      <c r="A656" s="70">
        <v>13</v>
      </c>
      <c r="B656" s="70" t="s">
        <v>55</v>
      </c>
      <c r="C656" s="70" t="s">
        <v>771</v>
      </c>
      <c r="D656" s="70"/>
      <c r="E656" s="234">
        <v>5</v>
      </c>
      <c r="F656" s="50">
        <v>18</v>
      </c>
      <c r="G656" s="51"/>
      <c r="H656" s="52">
        <v>43174</v>
      </c>
      <c r="I656" s="156">
        <v>42888</v>
      </c>
      <c r="J656" s="451">
        <v>132714</v>
      </c>
      <c r="K656" s="307">
        <v>83586</v>
      </c>
      <c r="L656" s="140" t="s">
        <v>319</v>
      </c>
      <c r="M656" s="140">
        <v>100</v>
      </c>
      <c r="N656" s="140" t="s">
        <v>506</v>
      </c>
      <c r="O656" s="140">
        <v>63</v>
      </c>
      <c r="P656" s="419">
        <v>40</v>
      </c>
      <c r="Q656" s="419">
        <v>1296</v>
      </c>
      <c r="R656" s="420">
        <v>37.75</v>
      </c>
      <c r="S656" s="159">
        <v>121</v>
      </c>
      <c r="T656" s="107">
        <v>4</v>
      </c>
      <c r="U656" s="60">
        <f t="shared" si="454"/>
        <v>4.3487999999999998</v>
      </c>
      <c r="V656" s="61" t="e">
        <f>IF((T656*#REF!/#REF!)&gt;#REF!,"too many rows!",T656*#REF!/#REF!)</f>
        <v>#REF!</v>
      </c>
      <c r="W656" s="47">
        <v>50</v>
      </c>
      <c r="X656" s="47">
        <v>50</v>
      </c>
      <c r="Y656" s="47">
        <v>4</v>
      </c>
      <c r="Z656" s="47">
        <v>1</v>
      </c>
      <c r="AA656" s="50">
        <f t="shared" si="455"/>
        <v>241.6</v>
      </c>
      <c r="AB656" s="50">
        <f t="shared" si="456"/>
        <v>60.4</v>
      </c>
      <c r="AC656" s="50">
        <f t="shared" si="457"/>
        <v>241.6</v>
      </c>
      <c r="AD656" s="50">
        <f t="shared" si="458"/>
        <v>95.873015873015859</v>
      </c>
      <c r="AE656" s="79">
        <f t="shared" si="459"/>
        <v>277.83999999999997</v>
      </c>
      <c r="AF656" s="50">
        <f t="shared" si="460"/>
        <v>69.459999999999994</v>
      </c>
      <c r="AG656" s="80" t="str">
        <f t="shared" si="433"/>
        <v>ok</v>
      </c>
      <c r="AH656" s="439">
        <v>42950</v>
      </c>
      <c r="AI656" s="245">
        <f t="shared" si="469"/>
        <v>42964</v>
      </c>
      <c r="AJ656" s="455">
        <v>42989</v>
      </c>
      <c r="AK656" s="459"/>
      <c r="AL656" s="455">
        <v>42997</v>
      </c>
      <c r="AM656" s="243">
        <f>AA656</f>
        <v>241.6</v>
      </c>
      <c r="AN656" s="243"/>
      <c r="AO656" s="499">
        <v>240</v>
      </c>
      <c r="AP656" s="497">
        <f t="shared" ref="AP656:AP661" si="471">AL656+20</f>
        <v>43017</v>
      </c>
      <c r="AQ656" s="424"/>
      <c r="AR656" s="424"/>
      <c r="AS656" s="514">
        <v>43102</v>
      </c>
      <c r="AT656" s="388">
        <v>43071</v>
      </c>
      <c r="AU656" s="424"/>
      <c r="AV656" s="424"/>
      <c r="AW656" s="67">
        <f t="shared" si="470"/>
        <v>43158</v>
      </c>
      <c r="AX656" s="67"/>
      <c r="AY656" s="68">
        <f t="shared" si="445"/>
        <v>208</v>
      </c>
    </row>
    <row r="657" spans="1:51" s="260" customFormat="1" hidden="1" x14ac:dyDescent="0.25">
      <c r="A657" s="70">
        <v>13</v>
      </c>
      <c r="B657" s="70" t="s">
        <v>55</v>
      </c>
      <c r="C657" s="70" t="s">
        <v>708</v>
      </c>
      <c r="D657" s="70"/>
      <c r="E657" s="234">
        <v>5.4</v>
      </c>
      <c r="F657" s="50">
        <v>20</v>
      </c>
      <c r="G657" s="51"/>
      <c r="H657" s="52">
        <v>43174</v>
      </c>
      <c r="I657" s="156">
        <v>42851</v>
      </c>
      <c r="J657" s="451">
        <v>132689</v>
      </c>
      <c r="K657" s="307">
        <v>83586</v>
      </c>
      <c r="L657" s="140" t="s">
        <v>427</v>
      </c>
      <c r="M657" s="140">
        <v>70</v>
      </c>
      <c r="N657" s="140" t="s">
        <v>717</v>
      </c>
      <c r="O657" s="140">
        <v>100</v>
      </c>
      <c r="P657" s="419">
        <v>40</v>
      </c>
      <c r="Q657" s="419">
        <v>1296</v>
      </c>
      <c r="R657" s="420">
        <v>37.75</v>
      </c>
      <c r="S657" s="159">
        <v>121</v>
      </c>
      <c r="T657" s="107">
        <v>5</v>
      </c>
      <c r="U657" s="60">
        <f t="shared" si="454"/>
        <v>6.3322580645161288</v>
      </c>
      <c r="V657" s="61" t="e">
        <f>IF((T657*#REF!/#REF!)&gt;#REF!,"too many rows!",T657*#REF!/#REF!)</f>
        <v>#REF!</v>
      </c>
      <c r="W657" s="47">
        <v>50</v>
      </c>
      <c r="X657" s="47">
        <v>50</v>
      </c>
      <c r="Y657" s="47">
        <v>5.2</v>
      </c>
      <c r="Z657" s="47">
        <v>1</v>
      </c>
      <c r="AA657" s="50">
        <f>(37.75*100)/W657*Y657/($Z657+$Y657)*$T657</f>
        <v>316.61290322580646</v>
      </c>
      <c r="AB657" s="50">
        <f t="shared" si="456"/>
        <v>60.887096774193552</v>
      </c>
      <c r="AC657" s="50">
        <f t="shared" si="457"/>
        <v>452.30414746543784</v>
      </c>
      <c r="AD657" s="50">
        <f t="shared" si="458"/>
        <v>60.887096774193552</v>
      </c>
      <c r="AE657" s="79">
        <f t="shared" si="459"/>
        <v>364.10483870967738</v>
      </c>
      <c r="AF657" s="50">
        <f t="shared" si="460"/>
        <v>70.020161290322577</v>
      </c>
      <c r="AG657" s="80" t="str">
        <f t="shared" si="433"/>
        <v>ok</v>
      </c>
      <c r="AH657" s="439">
        <v>42950</v>
      </c>
      <c r="AI657" s="245">
        <f t="shared" si="469"/>
        <v>42964</v>
      </c>
      <c r="AJ657" s="455">
        <v>42989</v>
      </c>
      <c r="AK657" s="459"/>
      <c r="AL657" s="455">
        <v>42997</v>
      </c>
      <c r="AM657" s="243"/>
      <c r="AN657" s="242"/>
      <c r="AO657" s="499">
        <v>315</v>
      </c>
      <c r="AP657" s="497">
        <v>43017</v>
      </c>
      <c r="AQ657" s="424"/>
      <c r="AR657" s="424"/>
      <c r="AS657" s="514">
        <v>43102</v>
      </c>
      <c r="AT657" s="388">
        <v>43071</v>
      </c>
      <c r="AU657" s="424"/>
      <c r="AV657" s="424"/>
      <c r="AW657" s="145">
        <f t="shared" si="470"/>
        <v>43158</v>
      </c>
      <c r="AX657" s="145"/>
      <c r="AY657" s="102"/>
    </row>
    <row r="658" spans="1:51" s="260" customFormat="1" hidden="1" x14ac:dyDescent="0.25">
      <c r="A658" s="70">
        <v>13</v>
      </c>
      <c r="B658" s="70" t="s">
        <v>55</v>
      </c>
      <c r="C658" s="70" t="s">
        <v>845</v>
      </c>
      <c r="D658" s="70"/>
      <c r="E658" s="234">
        <v>12.4</v>
      </c>
      <c r="F658" s="50">
        <v>8</v>
      </c>
      <c r="G658" s="51"/>
      <c r="H658" s="52">
        <v>43174</v>
      </c>
      <c r="I658" s="156">
        <v>42851</v>
      </c>
      <c r="J658" s="451">
        <v>132698</v>
      </c>
      <c r="K658" s="307">
        <v>83586</v>
      </c>
      <c r="L658" s="140" t="s">
        <v>625</v>
      </c>
      <c r="M658" s="140">
        <v>82</v>
      </c>
      <c r="N658" s="140" t="s">
        <v>846</v>
      </c>
      <c r="O658" s="140">
        <v>62</v>
      </c>
      <c r="P658" s="419">
        <v>40</v>
      </c>
      <c r="Q658" s="419">
        <v>1296</v>
      </c>
      <c r="R658" s="420">
        <v>37.75</v>
      </c>
      <c r="S658" s="159">
        <v>121</v>
      </c>
      <c r="T658" s="107">
        <v>22</v>
      </c>
      <c r="U658" s="60">
        <f t="shared" si="454"/>
        <v>11.467726027397259</v>
      </c>
      <c r="V658" s="61" t="e">
        <f>IF((T658*#REF!/#REF!)&gt;#REF!,"too many rows!",T658*#REF!/#REF!)</f>
        <v>#REF!</v>
      </c>
      <c r="W658" s="47">
        <v>50</v>
      </c>
      <c r="X658" s="47">
        <v>50</v>
      </c>
      <c r="Y658" s="47">
        <v>6.3</v>
      </c>
      <c r="Z658" s="47">
        <v>1</v>
      </c>
      <c r="AA658" s="50">
        <f t="shared" si="455"/>
        <v>1433.4657534246574</v>
      </c>
      <c r="AB658" s="50">
        <f t="shared" si="456"/>
        <v>227.53424657534248</v>
      </c>
      <c r="AC658" s="50">
        <f t="shared" si="457"/>
        <v>1748.1289675910457</v>
      </c>
      <c r="AD658" s="50">
        <f t="shared" si="458"/>
        <v>366.99072028281046</v>
      </c>
      <c r="AE658" s="79">
        <f t="shared" si="459"/>
        <v>1648.4856164383559</v>
      </c>
      <c r="AF658" s="50">
        <f t="shared" si="460"/>
        <v>261.66438356164383</v>
      </c>
      <c r="AG658" s="80" t="str">
        <f t="shared" si="433"/>
        <v>ok</v>
      </c>
      <c r="AH658" s="439">
        <v>42950</v>
      </c>
      <c r="AI658" s="245">
        <f t="shared" si="469"/>
        <v>42964</v>
      </c>
      <c r="AJ658" s="455">
        <v>42989</v>
      </c>
      <c r="AK658" s="459"/>
      <c r="AL658" s="455">
        <v>42997</v>
      </c>
      <c r="AM658" s="243"/>
      <c r="AN658" s="243"/>
      <c r="AO658" s="499">
        <v>1425</v>
      </c>
      <c r="AP658" s="497">
        <v>43014</v>
      </c>
      <c r="AQ658" s="424"/>
      <c r="AR658" s="424"/>
      <c r="AS658" s="514">
        <v>42738</v>
      </c>
      <c r="AT658" s="388">
        <v>43056</v>
      </c>
      <c r="AU658" s="424"/>
      <c r="AV658" s="424"/>
      <c r="AW658" s="67">
        <f t="shared" si="470"/>
        <v>42794</v>
      </c>
      <c r="AX658" s="67"/>
      <c r="AY658" s="68"/>
    </row>
    <row r="659" spans="1:51" s="260" customFormat="1" hidden="1" x14ac:dyDescent="0.25">
      <c r="A659" s="70">
        <v>13</v>
      </c>
      <c r="B659" s="70" t="s">
        <v>55</v>
      </c>
      <c r="C659" s="70" t="s">
        <v>1040</v>
      </c>
      <c r="D659" s="70"/>
      <c r="E659" s="234">
        <v>2.7</v>
      </c>
      <c r="F659" s="50">
        <v>20</v>
      </c>
      <c r="G659" s="51"/>
      <c r="H659" s="52">
        <v>43174</v>
      </c>
      <c r="I659" s="156">
        <v>42851</v>
      </c>
      <c r="J659" s="451">
        <v>132703</v>
      </c>
      <c r="K659" s="307">
        <v>84244</v>
      </c>
      <c r="L659" s="140" t="s">
        <v>660</v>
      </c>
      <c r="M659" s="140">
        <v>80</v>
      </c>
      <c r="N659" s="140" t="s">
        <v>852</v>
      </c>
      <c r="O659" s="140">
        <v>52</v>
      </c>
      <c r="P659" s="419">
        <v>40</v>
      </c>
      <c r="Q659" s="419">
        <v>1296</v>
      </c>
      <c r="R659" s="420">
        <v>37.75</v>
      </c>
      <c r="S659" s="159">
        <v>121</v>
      </c>
      <c r="T659" s="107">
        <v>2</v>
      </c>
      <c r="U659" s="60">
        <f t="shared" si="454"/>
        <v>2.4159999999999999</v>
      </c>
      <c r="V659" s="61" t="e">
        <f>IF((T659*#REF!/#REF!)&gt;#REF!,"too many rows!",T659*#REF!/#REF!)</f>
        <v>#REF!</v>
      </c>
      <c r="W659" s="47">
        <v>50</v>
      </c>
      <c r="X659" s="47">
        <v>50</v>
      </c>
      <c r="Y659" s="47">
        <v>4</v>
      </c>
      <c r="Z659" s="47">
        <v>1</v>
      </c>
      <c r="AA659" s="50">
        <f t="shared" si="455"/>
        <v>120.8</v>
      </c>
      <c r="AB659" s="50">
        <f t="shared" si="456"/>
        <v>30.2</v>
      </c>
      <c r="AC659" s="50">
        <f t="shared" si="457"/>
        <v>151</v>
      </c>
      <c r="AD659" s="50">
        <f t="shared" si="458"/>
        <v>58.076923076923073</v>
      </c>
      <c r="AE659" s="79">
        <f t="shared" si="459"/>
        <v>138.91999999999999</v>
      </c>
      <c r="AF659" s="50">
        <f t="shared" si="460"/>
        <v>34.729999999999997</v>
      </c>
      <c r="AG659" s="80" t="str">
        <f t="shared" si="433"/>
        <v>ok</v>
      </c>
      <c r="AH659" s="439">
        <v>42950</v>
      </c>
      <c r="AI659" s="245">
        <f t="shared" si="469"/>
        <v>42964</v>
      </c>
      <c r="AJ659" s="455">
        <v>42989</v>
      </c>
      <c r="AK659" s="459"/>
      <c r="AL659" s="455">
        <v>42997</v>
      </c>
      <c r="AM659" s="243"/>
      <c r="AN659" s="242"/>
      <c r="AO659" s="499">
        <v>120</v>
      </c>
      <c r="AP659" s="497">
        <v>43017</v>
      </c>
      <c r="AQ659" s="424"/>
      <c r="AR659" s="424"/>
      <c r="AS659" s="514">
        <v>43102</v>
      </c>
      <c r="AT659" s="388">
        <f>AP659+56</f>
        <v>43073</v>
      </c>
      <c r="AU659" s="424"/>
      <c r="AV659" s="424"/>
      <c r="AW659" s="145">
        <f t="shared" si="470"/>
        <v>43158</v>
      </c>
      <c r="AX659" s="67"/>
      <c r="AY659" s="68"/>
    </row>
    <row r="660" spans="1:51" s="45" customFormat="1" ht="15" hidden="1" customHeight="1" x14ac:dyDescent="0.25">
      <c r="A660" s="70">
        <v>13</v>
      </c>
      <c r="B660" s="70" t="s">
        <v>55</v>
      </c>
      <c r="C660" s="70" t="s">
        <v>1076</v>
      </c>
      <c r="D660" s="70"/>
      <c r="E660" s="234">
        <v>2.2000000000000002</v>
      </c>
      <c r="F660" s="50">
        <v>8</v>
      </c>
      <c r="G660" s="51"/>
      <c r="H660" s="52">
        <v>43174</v>
      </c>
      <c r="I660" s="156">
        <v>42920</v>
      </c>
      <c r="J660" s="451">
        <v>133316</v>
      </c>
      <c r="K660" s="307">
        <v>84968</v>
      </c>
      <c r="L660" s="140" t="s">
        <v>1077</v>
      </c>
      <c r="M660" s="140">
        <v>100</v>
      </c>
      <c r="N660" s="140" t="s">
        <v>191</v>
      </c>
      <c r="O660" s="140">
        <v>74</v>
      </c>
      <c r="P660" s="419">
        <v>40</v>
      </c>
      <c r="Q660" s="419">
        <v>1296</v>
      </c>
      <c r="R660" s="420">
        <v>37.75</v>
      </c>
      <c r="S660" s="159">
        <v>121</v>
      </c>
      <c r="T660" s="107">
        <v>4</v>
      </c>
      <c r="U660" s="60">
        <f t="shared" si="454"/>
        <v>1.9327999999999999</v>
      </c>
      <c r="V660" s="61" t="e">
        <f>IF((T660*#REF!/#REF!)&gt;#REF!,"too many rows!",T660*#REF!/#REF!)</f>
        <v>#REF!</v>
      </c>
      <c r="W660" s="47">
        <v>50</v>
      </c>
      <c r="X660" s="47">
        <v>50</v>
      </c>
      <c r="Y660" s="47">
        <v>4</v>
      </c>
      <c r="Z660" s="47">
        <v>1</v>
      </c>
      <c r="AA660" s="50">
        <f t="shared" si="455"/>
        <v>241.6</v>
      </c>
      <c r="AB660" s="50">
        <f t="shared" si="456"/>
        <v>60.4</v>
      </c>
      <c r="AC660" s="50">
        <f t="shared" si="457"/>
        <v>241.6</v>
      </c>
      <c r="AD660" s="50">
        <f t="shared" si="458"/>
        <v>81.621621621621614</v>
      </c>
      <c r="AE660" s="79">
        <f t="shared" si="459"/>
        <v>277.83999999999997</v>
      </c>
      <c r="AF660" s="50">
        <f t="shared" si="460"/>
        <v>69.459999999999994</v>
      </c>
      <c r="AG660" s="80" t="str">
        <f t="shared" si="433"/>
        <v>ok</v>
      </c>
      <c r="AH660" s="439">
        <v>42950</v>
      </c>
      <c r="AI660" s="245">
        <f t="shared" si="469"/>
        <v>42964</v>
      </c>
      <c r="AJ660" s="455">
        <v>42989</v>
      </c>
      <c r="AK660" s="459"/>
      <c r="AL660" s="455">
        <v>42997</v>
      </c>
      <c r="AM660" s="243"/>
      <c r="AN660" s="242"/>
      <c r="AO660" s="499">
        <v>240</v>
      </c>
      <c r="AP660" s="497">
        <f t="shared" si="471"/>
        <v>43017</v>
      </c>
      <c r="AQ660" s="424"/>
      <c r="AR660" s="424"/>
      <c r="AS660" s="514">
        <v>43102</v>
      </c>
      <c r="AT660" s="388">
        <v>43071</v>
      </c>
      <c r="AU660" s="424"/>
      <c r="AV660" s="424"/>
      <c r="AW660" s="145">
        <f t="shared" si="470"/>
        <v>43158</v>
      </c>
      <c r="AX660" s="67"/>
      <c r="AY660" s="68"/>
    </row>
    <row r="661" spans="1:51" s="45" customFormat="1" ht="15" hidden="1" customHeight="1" x14ac:dyDescent="0.25">
      <c r="A661" s="70">
        <v>13</v>
      </c>
      <c r="B661" s="70" t="s">
        <v>55</v>
      </c>
      <c r="C661" s="70" t="s">
        <v>1042</v>
      </c>
      <c r="D661" s="70"/>
      <c r="E661" s="234">
        <v>0.6</v>
      </c>
      <c r="F661" s="50">
        <v>8</v>
      </c>
      <c r="G661" s="51"/>
      <c r="H661" s="52">
        <v>43174</v>
      </c>
      <c r="I661" s="156">
        <v>42851</v>
      </c>
      <c r="J661" s="451">
        <v>132712</v>
      </c>
      <c r="K661" s="307">
        <v>84968</v>
      </c>
      <c r="L661" s="140" t="s">
        <v>1046</v>
      </c>
      <c r="M661" s="140">
        <v>100</v>
      </c>
      <c r="N661" s="140" t="s">
        <v>1048</v>
      </c>
      <c r="O661" s="140">
        <v>100</v>
      </c>
      <c r="P661" s="453">
        <v>60</v>
      </c>
      <c r="Q661" s="453">
        <v>1944</v>
      </c>
      <c r="R661" s="454">
        <v>37.75</v>
      </c>
      <c r="S661" s="159">
        <v>121</v>
      </c>
      <c r="T661" s="107">
        <v>1</v>
      </c>
      <c r="U661" s="60">
        <f t="shared" si="454"/>
        <v>0.48319999999999996</v>
      </c>
      <c r="V661" s="61" t="e">
        <f>IF((T661*#REF!/#REF!)&gt;#REF!,"too many rows!",T661*#REF!/#REF!)</f>
        <v>#REF!</v>
      </c>
      <c r="W661" s="47">
        <v>50</v>
      </c>
      <c r="X661" s="47">
        <v>50</v>
      </c>
      <c r="Y661" s="47">
        <v>4</v>
      </c>
      <c r="Z661" s="47">
        <v>1</v>
      </c>
      <c r="AA661" s="50">
        <f t="shared" si="455"/>
        <v>60.4</v>
      </c>
      <c r="AB661" s="50">
        <f t="shared" si="456"/>
        <v>15.1</v>
      </c>
      <c r="AC661" s="50">
        <f t="shared" si="457"/>
        <v>60.4</v>
      </c>
      <c r="AD661" s="50">
        <f t="shared" si="458"/>
        <v>15.1</v>
      </c>
      <c r="AE661" s="79">
        <f t="shared" si="459"/>
        <v>69.459999999999994</v>
      </c>
      <c r="AF661" s="50">
        <f t="shared" si="460"/>
        <v>17.364999999999998</v>
      </c>
      <c r="AG661" s="80" t="str">
        <f t="shared" si="433"/>
        <v>ok</v>
      </c>
      <c r="AH661" s="439">
        <v>42950</v>
      </c>
      <c r="AI661" s="245">
        <f t="shared" si="469"/>
        <v>42964</v>
      </c>
      <c r="AJ661" s="455">
        <v>42989</v>
      </c>
      <c r="AK661" s="459"/>
      <c r="AL661" s="455">
        <v>42997</v>
      </c>
      <c r="AM661" s="243"/>
      <c r="AN661" s="243"/>
      <c r="AO661" s="499">
        <v>60</v>
      </c>
      <c r="AP661" s="497">
        <f t="shared" si="471"/>
        <v>43017</v>
      </c>
      <c r="AQ661" s="424"/>
      <c r="AR661" s="424"/>
      <c r="AS661" s="514">
        <v>43090</v>
      </c>
      <c r="AT661" s="388">
        <v>43069</v>
      </c>
      <c r="AU661" s="424"/>
      <c r="AV661" s="424"/>
      <c r="AW661" s="67">
        <f t="shared" si="470"/>
        <v>43146</v>
      </c>
      <c r="AX661" s="67"/>
      <c r="AY661" s="68"/>
    </row>
    <row r="662" spans="1:51" s="45" customFormat="1" ht="15" hidden="1" customHeight="1" x14ac:dyDescent="0.25">
      <c r="A662" s="448">
        <v>13</v>
      </c>
      <c r="B662" s="448" t="s">
        <v>47</v>
      </c>
      <c r="C662" s="448" t="s">
        <v>590</v>
      </c>
      <c r="D662" s="448"/>
      <c r="E662" s="456">
        <v>25</v>
      </c>
      <c r="F662" s="430">
        <v>20</v>
      </c>
      <c r="G662" s="431"/>
      <c r="H662" s="432">
        <v>43282</v>
      </c>
      <c r="I662" s="449">
        <v>42913</v>
      </c>
      <c r="J662" s="442">
        <v>133432</v>
      </c>
      <c r="K662" s="307">
        <v>85112</v>
      </c>
      <c r="L662" s="440" t="s">
        <v>592</v>
      </c>
      <c r="M662" s="440">
        <v>100</v>
      </c>
      <c r="N662" s="440" t="s">
        <v>593</v>
      </c>
      <c r="O662" s="461">
        <v>100</v>
      </c>
      <c r="P662" s="453">
        <v>60</v>
      </c>
      <c r="Q662" s="453">
        <v>1944</v>
      </c>
      <c r="R662" s="454">
        <v>37.75</v>
      </c>
      <c r="S662" s="433">
        <v>122</v>
      </c>
      <c r="T662" s="434">
        <v>20</v>
      </c>
      <c r="U662" s="444">
        <f>F662*AA662/1000</f>
        <v>25.367999999999999</v>
      </c>
      <c r="V662" s="445" t="e">
        <f>IF((T662*#REF!/#REF!)&gt;#REF!,"too many rows!",T662*#REF!/#REF!)</f>
        <v>#REF!</v>
      </c>
      <c r="W662" s="429">
        <v>50</v>
      </c>
      <c r="X662" s="429">
        <v>50</v>
      </c>
      <c r="Y662" s="429">
        <v>5.25</v>
      </c>
      <c r="Z662" s="429">
        <v>1</v>
      </c>
      <c r="AA662" s="430">
        <f t="shared" ref="AA662:AB666" si="472">(37.75*100)/W662*Y662/($Z662+$Y662)*$T662</f>
        <v>1268.4000000000001</v>
      </c>
      <c r="AB662" s="430">
        <f t="shared" si="472"/>
        <v>241.6</v>
      </c>
      <c r="AC662" s="430">
        <f>AA662/M662*100</f>
        <v>1268.4000000000001</v>
      </c>
      <c r="AD662" s="430">
        <f>AB662/O662*100</f>
        <v>241.6</v>
      </c>
      <c r="AE662" s="438">
        <f>IF(G662=0,AA662*1.15,IF(OR(G662=50%,G662=100%),AA662*1.15/G662,"check MS"))</f>
        <v>1458.66</v>
      </c>
      <c r="AF662" s="430">
        <f>AB662*1.15</f>
        <v>277.83999999999997</v>
      </c>
      <c r="AG662" s="460" t="str">
        <f t="shared" si="433"/>
        <v>ok</v>
      </c>
      <c r="AH662" s="310">
        <v>43014</v>
      </c>
      <c r="AI662" s="224">
        <f t="shared" ref="AI662:AI666" si="473">AH662+14</f>
        <v>43028</v>
      </c>
      <c r="AJ662" s="497">
        <v>43056</v>
      </c>
      <c r="AK662" s="458"/>
      <c r="AL662" s="497">
        <v>43066</v>
      </c>
      <c r="AM662" s="458">
        <f>AA662</f>
        <v>1268.4000000000001</v>
      </c>
      <c r="AN662" s="458"/>
      <c r="AO662" s="458">
        <f>AM662-AN662</f>
        <v>1268.4000000000001</v>
      </c>
      <c r="AP662" s="497">
        <v>43099</v>
      </c>
      <c r="AQ662" s="446">
        <f>AP662+28</f>
        <v>43127</v>
      </c>
      <c r="AR662" s="446">
        <f>AQ662+28</f>
        <v>43155</v>
      </c>
      <c r="AS662" s="446">
        <f t="shared" ref="AS662:AS667" si="474">AP662+85</f>
        <v>43184</v>
      </c>
      <c r="AT662" s="446">
        <f>AP662+77</f>
        <v>43176</v>
      </c>
      <c r="AU662" s="446"/>
      <c r="AV662" s="446"/>
      <c r="AW662" s="446">
        <f>AS662+77</f>
        <v>43261</v>
      </c>
      <c r="AX662" s="446">
        <f t="shared" ref="AX662:AX666" si="475">AW662+7</f>
        <v>43268</v>
      </c>
      <c r="AY662" s="435">
        <f>AW662-AH662</f>
        <v>247</v>
      </c>
    </row>
    <row r="663" spans="1:51" s="45" customFormat="1" ht="15" hidden="1" customHeight="1" x14ac:dyDescent="0.25">
      <c r="A663" s="448">
        <v>13</v>
      </c>
      <c r="B663" s="448" t="s">
        <v>47</v>
      </c>
      <c r="C663" s="448" t="s">
        <v>1061</v>
      </c>
      <c r="D663" s="448"/>
      <c r="E663" s="456">
        <v>10</v>
      </c>
      <c r="F663" s="430">
        <v>16</v>
      </c>
      <c r="G663" s="431"/>
      <c r="H663" s="432">
        <v>43282</v>
      </c>
      <c r="I663" s="449">
        <v>42913</v>
      </c>
      <c r="J663" s="442">
        <v>133433</v>
      </c>
      <c r="K663" s="307">
        <v>85112</v>
      </c>
      <c r="L663" s="440" t="s">
        <v>1063</v>
      </c>
      <c r="M663" s="440">
        <v>100</v>
      </c>
      <c r="N663" s="440" t="s">
        <v>341</v>
      </c>
      <c r="O663" s="461">
        <v>100</v>
      </c>
      <c r="P663" s="453">
        <v>60</v>
      </c>
      <c r="Q663" s="453">
        <v>1944</v>
      </c>
      <c r="R663" s="454">
        <v>37.75</v>
      </c>
      <c r="S663" s="433">
        <v>122</v>
      </c>
      <c r="T663" s="434">
        <v>10</v>
      </c>
      <c r="U663" s="444">
        <f>F663*AA663/1000</f>
        <v>10.147200000000002</v>
      </c>
      <c r="V663" s="445" t="e">
        <f>IF((T663*#REF!/#REF!)&gt;#REF!,"too many rows!",T663*#REF!/#REF!)</f>
        <v>#REF!</v>
      </c>
      <c r="W663" s="429">
        <v>50</v>
      </c>
      <c r="X663" s="429">
        <v>50</v>
      </c>
      <c r="Y663" s="429">
        <v>5.25</v>
      </c>
      <c r="Z663" s="429">
        <v>1</v>
      </c>
      <c r="AA663" s="430">
        <f t="shared" si="472"/>
        <v>634.20000000000005</v>
      </c>
      <c r="AB663" s="430">
        <f t="shared" si="472"/>
        <v>120.8</v>
      </c>
      <c r="AC663" s="430">
        <f>AA663/M663*100</f>
        <v>634.20000000000005</v>
      </c>
      <c r="AD663" s="430">
        <f>AB663/O663*100</f>
        <v>120.8</v>
      </c>
      <c r="AE663" s="438">
        <f>IF(G663=0,AA663*1.15,IF(OR(G663=50%,G663=100%),AA663*1.15/G663,"check MS"))</f>
        <v>729.33</v>
      </c>
      <c r="AF663" s="430">
        <f>AB663*1.15</f>
        <v>138.91999999999999</v>
      </c>
      <c r="AG663" s="460" t="str">
        <f t="shared" si="433"/>
        <v>ok</v>
      </c>
      <c r="AH663" s="310">
        <v>43014</v>
      </c>
      <c r="AI663" s="224">
        <f t="shared" si="473"/>
        <v>43028</v>
      </c>
      <c r="AJ663" s="497">
        <v>43056</v>
      </c>
      <c r="AK663" s="458"/>
      <c r="AL663" s="497">
        <v>43066</v>
      </c>
      <c r="AM663" s="458">
        <f>AA663</f>
        <v>634.20000000000005</v>
      </c>
      <c r="AN663" s="458"/>
      <c r="AO663" s="458">
        <f>AM663-AN663</f>
        <v>634.20000000000005</v>
      </c>
      <c r="AP663" s="497">
        <v>43110</v>
      </c>
      <c r="AQ663" s="446">
        <f t="shared" ref="AQ663:AR663" si="476">AP663+28</f>
        <v>43138</v>
      </c>
      <c r="AR663" s="446">
        <f t="shared" si="476"/>
        <v>43166</v>
      </c>
      <c r="AS663" s="446">
        <f t="shared" si="474"/>
        <v>43195</v>
      </c>
      <c r="AT663" s="446">
        <f>AP663+77</f>
        <v>43187</v>
      </c>
      <c r="AU663" s="446"/>
      <c r="AV663" s="446"/>
      <c r="AW663" s="446">
        <f>AS663+77</f>
        <v>43272</v>
      </c>
      <c r="AX663" s="446">
        <f t="shared" si="475"/>
        <v>43279</v>
      </c>
      <c r="AY663" s="435">
        <f>AW663-AH663</f>
        <v>258</v>
      </c>
    </row>
    <row r="664" spans="1:51" s="45" customFormat="1" ht="15" hidden="1" customHeight="1" x14ac:dyDescent="0.25">
      <c r="A664" s="448">
        <v>13</v>
      </c>
      <c r="B664" s="448" t="s">
        <v>47</v>
      </c>
      <c r="C664" s="448" t="s">
        <v>1066</v>
      </c>
      <c r="D664" s="448"/>
      <c r="E664" s="456">
        <v>7</v>
      </c>
      <c r="F664" s="430">
        <v>13</v>
      </c>
      <c r="G664" s="431"/>
      <c r="H664" s="432">
        <v>43282</v>
      </c>
      <c r="I664" s="449">
        <v>42913</v>
      </c>
      <c r="J664" s="442">
        <v>133431</v>
      </c>
      <c r="K664" s="307">
        <v>85112</v>
      </c>
      <c r="L664" s="440" t="s">
        <v>701</v>
      </c>
      <c r="M664" s="440">
        <v>100</v>
      </c>
      <c r="N664" s="440" t="s">
        <v>1067</v>
      </c>
      <c r="O664" s="461">
        <v>100</v>
      </c>
      <c r="P664" s="453">
        <v>60</v>
      </c>
      <c r="Q664" s="453">
        <v>1944</v>
      </c>
      <c r="R664" s="454">
        <v>37.75</v>
      </c>
      <c r="S664" s="433">
        <v>122</v>
      </c>
      <c r="T664" s="434">
        <v>8</v>
      </c>
      <c r="U664" s="444">
        <f>F664*AA664/1000</f>
        <v>6.5956800000000007</v>
      </c>
      <c r="V664" s="445" t="e">
        <f>IF((T664*#REF!/#REF!)&gt;#REF!,"too many rows!",T664*#REF!/#REF!)</f>
        <v>#REF!</v>
      </c>
      <c r="W664" s="429">
        <v>50</v>
      </c>
      <c r="X664" s="429">
        <v>50</v>
      </c>
      <c r="Y664" s="429">
        <v>5.25</v>
      </c>
      <c r="Z664" s="429">
        <v>1</v>
      </c>
      <c r="AA664" s="430">
        <f t="shared" si="472"/>
        <v>507.36</v>
      </c>
      <c r="AB664" s="430">
        <f t="shared" si="472"/>
        <v>96.64</v>
      </c>
      <c r="AC664" s="430">
        <f>AA664/M664*100</f>
        <v>507.36</v>
      </c>
      <c r="AD664" s="430">
        <f>AB664/O664*100</f>
        <v>96.64</v>
      </c>
      <c r="AE664" s="438">
        <f>IF(G664=0,AA664*1.15,IF(OR(G664=50%,G664=100%),AA664*1.15/G664,"check MS"))</f>
        <v>583.46399999999994</v>
      </c>
      <c r="AF664" s="430">
        <f>AB664*1.15</f>
        <v>111.136</v>
      </c>
      <c r="AG664" s="460" t="str">
        <f t="shared" si="433"/>
        <v>ok</v>
      </c>
      <c r="AH664" s="310">
        <v>43014</v>
      </c>
      <c r="AI664" s="224">
        <f>AH664+14</f>
        <v>43028</v>
      </c>
      <c r="AJ664" s="497">
        <v>43056</v>
      </c>
      <c r="AK664" s="458"/>
      <c r="AL664" s="497">
        <v>43066</v>
      </c>
      <c r="AM664" s="458">
        <f>AA664</f>
        <v>507.36</v>
      </c>
      <c r="AN664" s="458"/>
      <c r="AO664" s="458">
        <f>AM664-AN664</f>
        <v>507.36</v>
      </c>
      <c r="AP664" s="497">
        <v>43098</v>
      </c>
      <c r="AQ664" s="446">
        <f t="shared" ref="AQ664:AR664" si="477">AP664+28</f>
        <v>43126</v>
      </c>
      <c r="AR664" s="446">
        <f t="shared" si="477"/>
        <v>43154</v>
      </c>
      <c r="AS664" s="446">
        <f t="shared" si="474"/>
        <v>43183</v>
      </c>
      <c r="AT664" s="446">
        <f>AP664+77</f>
        <v>43175</v>
      </c>
      <c r="AU664" s="446"/>
      <c r="AV664" s="446"/>
      <c r="AW664" s="446">
        <f>AS664+77</f>
        <v>43260</v>
      </c>
      <c r="AX664" s="446">
        <f t="shared" si="475"/>
        <v>43267</v>
      </c>
      <c r="AY664" s="435">
        <f>AW664-AH664</f>
        <v>246</v>
      </c>
    </row>
    <row r="665" spans="1:51" s="45" customFormat="1" ht="15" hidden="1" customHeight="1" x14ac:dyDescent="0.25">
      <c r="A665" s="448">
        <v>13</v>
      </c>
      <c r="B665" s="448" t="s">
        <v>47</v>
      </c>
      <c r="C665" s="448" t="s">
        <v>1062</v>
      </c>
      <c r="D665" s="448"/>
      <c r="E665" s="456">
        <v>10</v>
      </c>
      <c r="F665" s="430">
        <v>15</v>
      </c>
      <c r="G665" s="431"/>
      <c r="H665" s="432">
        <v>42862</v>
      </c>
      <c r="I665" s="449">
        <v>42913</v>
      </c>
      <c r="J665" s="442">
        <v>133434</v>
      </c>
      <c r="K665" s="307">
        <v>85112</v>
      </c>
      <c r="L665" s="440" t="s">
        <v>1064</v>
      </c>
      <c r="M665" s="440">
        <v>100</v>
      </c>
      <c r="N665" s="440" t="s">
        <v>1065</v>
      </c>
      <c r="O665" s="461">
        <v>100</v>
      </c>
      <c r="P665" s="453">
        <v>60</v>
      </c>
      <c r="Q665" s="453">
        <v>1944</v>
      </c>
      <c r="R665" s="454">
        <v>37.75</v>
      </c>
      <c r="S665" s="433">
        <v>122</v>
      </c>
      <c r="T665" s="434">
        <v>10</v>
      </c>
      <c r="U665" s="444">
        <f>F665*AA665/1000</f>
        <v>9.5129999999999999</v>
      </c>
      <c r="V665" s="445" t="e">
        <f>IF((T665*#REF!/#REF!)&gt;#REF!,"too many rows!",T665*#REF!/#REF!)</f>
        <v>#REF!</v>
      </c>
      <c r="W665" s="429">
        <v>50</v>
      </c>
      <c r="X665" s="429">
        <v>50</v>
      </c>
      <c r="Y665" s="429">
        <v>5.25</v>
      </c>
      <c r="Z665" s="429">
        <v>1</v>
      </c>
      <c r="AA665" s="430">
        <f t="shared" si="472"/>
        <v>634.20000000000005</v>
      </c>
      <c r="AB665" s="430">
        <f t="shared" si="472"/>
        <v>120.8</v>
      </c>
      <c r="AC665" s="430">
        <f>AA665/M665*100</f>
        <v>634.20000000000005</v>
      </c>
      <c r="AD665" s="430">
        <f>AB665/O665*100</f>
        <v>120.8</v>
      </c>
      <c r="AE665" s="438">
        <f>IF(G665=0,AA665*1.15,IF(OR(G665=50%,G665=100%),AA665*1.15/G665,"check MS"))</f>
        <v>729.33</v>
      </c>
      <c r="AF665" s="430">
        <f>AB665*1.15</f>
        <v>138.91999999999999</v>
      </c>
      <c r="AG665" s="460" t="str">
        <f t="shared" si="433"/>
        <v>Check!</v>
      </c>
      <c r="AH665" s="310">
        <v>43014</v>
      </c>
      <c r="AI665" s="224">
        <f t="shared" si="473"/>
        <v>43028</v>
      </c>
      <c r="AJ665" s="497">
        <v>43056</v>
      </c>
      <c r="AK665" s="458"/>
      <c r="AL665" s="497">
        <v>43066</v>
      </c>
      <c r="AM665" s="458">
        <f>AA665</f>
        <v>634.20000000000005</v>
      </c>
      <c r="AN665" s="458"/>
      <c r="AO665" s="458">
        <f>AM665-AN665</f>
        <v>634.20000000000005</v>
      </c>
      <c r="AP665" s="497">
        <v>43098</v>
      </c>
      <c r="AQ665" s="446">
        <f t="shared" ref="AQ665:AR665" si="478">AP665+28</f>
        <v>43126</v>
      </c>
      <c r="AR665" s="446">
        <f t="shared" si="478"/>
        <v>43154</v>
      </c>
      <c r="AS665" s="446">
        <f t="shared" si="474"/>
        <v>43183</v>
      </c>
      <c r="AT665" s="446">
        <f>AP665+77</f>
        <v>43175</v>
      </c>
      <c r="AU665" s="446"/>
      <c r="AV665" s="446"/>
      <c r="AW665" s="446">
        <f>AS665+77</f>
        <v>43260</v>
      </c>
      <c r="AX665" s="446">
        <f t="shared" si="475"/>
        <v>43267</v>
      </c>
      <c r="AY665" s="435">
        <f>AW665-AH665</f>
        <v>246</v>
      </c>
    </row>
    <row r="666" spans="1:51" s="45" customFormat="1" ht="15" hidden="1" customHeight="1" x14ac:dyDescent="0.25">
      <c r="A666" s="448">
        <v>13</v>
      </c>
      <c r="B666" s="448" t="s">
        <v>47</v>
      </c>
      <c r="C666" s="448" t="s">
        <v>1000</v>
      </c>
      <c r="D666" s="448"/>
      <c r="E666" s="456">
        <v>13</v>
      </c>
      <c r="F666" s="430">
        <v>18</v>
      </c>
      <c r="G666" s="431"/>
      <c r="H666" s="432">
        <v>43282</v>
      </c>
      <c r="I666" s="449">
        <v>42913</v>
      </c>
      <c r="J666" s="442">
        <v>133437</v>
      </c>
      <c r="K666" s="307">
        <v>85112</v>
      </c>
      <c r="L666" s="440" t="s">
        <v>1003</v>
      </c>
      <c r="M666" s="440">
        <v>100</v>
      </c>
      <c r="N666" s="440" t="s">
        <v>1005</v>
      </c>
      <c r="O666" s="461">
        <v>100</v>
      </c>
      <c r="P666" s="419">
        <v>60</v>
      </c>
      <c r="Q666" s="419">
        <v>1944</v>
      </c>
      <c r="R666" s="420">
        <v>37.75</v>
      </c>
      <c r="S666" s="433">
        <v>122</v>
      </c>
      <c r="T666" s="434">
        <v>12</v>
      </c>
      <c r="U666" s="444">
        <f>F666*AA666/1000</f>
        <v>13.69872</v>
      </c>
      <c r="V666" s="445" t="e">
        <f>IF((T666*#REF!/#REF!)&gt;#REF!,"too many rows!",T666*#REF!/#REF!)</f>
        <v>#REF!</v>
      </c>
      <c r="W666" s="429">
        <v>50</v>
      </c>
      <c r="X666" s="429">
        <v>50</v>
      </c>
      <c r="Y666" s="429">
        <v>5.25</v>
      </c>
      <c r="Z666" s="429">
        <v>1</v>
      </c>
      <c r="AA666" s="430">
        <f t="shared" si="472"/>
        <v>761.04</v>
      </c>
      <c r="AB666" s="430">
        <f t="shared" si="472"/>
        <v>144.96</v>
      </c>
      <c r="AC666" s="430">
        <f>AA666/M666*100</f>
        <v>761.04</v>
      </c>
      <c r="AD666" s="430">
        <f>AB666/O666*100</f>
        <v>144.96</v>
      </c>
      <c r="AE666" s="438">
        <f>IF(G666=0,AA666*1.15,IF(OR(G666=50%,G666=100%),AA666*1.15/G666,"check MS"))</f>
        <v>875.19599999999991</v>
      </c>
      <c r="AF666" s="430">
        <f>AB666*1.15</f>
        <v>166.70400000000001</v>
      </c>
      <c r="AG666" s="460" t="str">
        <f t="shared" si="433"/>
        <v>ok</v>
      </c>
      <c r="AH666" s="310">
        <v>43014</v>
      </c>
      <c r="AI666" s="224">
        <f t="shared" si="473"/>
        <v>43028</v>
      </c>
      <c r="AJ666" s="497">
        <v>43056</v>
      </c>
      <c r="AK666" s="458"/>
      <c r="AL666" s="497">
        <v>43066</v>
      </c>
      <c r="AM666" s="458">
        <f>AA666</f>
        <v>761.04</v>
      </c>
      <c r="AN666" s="458"/>
      <c r="AO666" s="458">
        <f>AM666-AN666</f>
        <v>761.04</v>
      </c>
      <c r="AP666" s="497">
        <v>43104</v>
      </c>
      <c r="AQ666" s="446">
        <f t="shared" ref="AQ666:AR667" si="479">AP666+28</f>
        <v>43132</v>
      </c>
      <c r="AR666" s="446">
        <f t="shared" si="479"/>
        <v>43160</v>
      </c>
      <c r="AS666" s="446">
        <f t="shared" si="474"/>
        <v>43189</v>
      </c>
      <c r="AT666" s="446">
        <f>AP666+77</f>
        <v>43181</v>
      </c>
      <c r="AU666" s="446"/>
      <c r="AV666" s="446"/>
      <c r="AW666" s="446">
        <f>AS666+77</f>
        <v>43266</v>
      </c>
      <c r="AX666" s="446">
        <f t="shared" si="475"/>
        <v>43273</v>
      </c>
      <c r="AY666" s="435">
        <f>AW666-AH666</f>
        <v>252</v>
      </c>
    </row>
    <row r="667" spans="1:51" s="45" customFormat="1" ht="15" hidden="1" customHeight="1" x14ac:dyDescent="0.25">
      <c r="A667" s="426">
        <v>13</v>
      </c>
      <c r="B667" s="426" t="s">
        <v>47</v>
      </c>
      <c r="C667" s="426" t="s">
        <v>435</v>
      </c>
      <c r="D667" s="426"/>
      <c r="E667" s="457">
        <v>15</v>
      </c>
      <c r="F667" s="416">
        <v>7</v>
      </c>
      <c r="G667" s="417"/>
      <c r="H667" s="418">
        <v>43361</v>
      </c>
      <c r="I667" s="450">
        <v>42983</v>
      </c>
      <c r="J667" s="451">
        <v>134236</v>
      </c>
      <c r="K667" s="307">
        <v>86863</v>
      </c>
      <c r="L667" s="443" t="s">
        <v>436</v>
      </c>
      <c r="M667" s="443">
        <v>100</v>
      </c>
      <c r="N667" s="443" t="s">
        <v>437</v>
      </c>
      <c r="O667" s="462">
        <v>100</v>
      </c>
      <c r="P667" s="419">
        <v>60</v>
      </c>
      <c r="Q667" s="419">
        <v>1944</v>
      </c>
      <c r="R667" s="420">
        <v>37.75</v>
      </c>
      <c r="S667" s="421">
        <v>123</v>
      </c>
      <c r="T667" s="436">
        <v>32</v>
      </c>
      <c r="U667" s="422">
        <v>14.20608</v>
      </c>
      <c r="V667" s="423">
        <v>1036.8</v>
      </c>
      <c r="W667" s="415">
        <v>50</v>
      </c>
      <c r="X667" s="415">
        <v>50</v>
      </c>
      <c r="Y667" s="415">
        <v>5.2</v>
      </c>
      <c r="Z667" s="415">
        <v>1</v>
      </c>
      <c r="AA667" s="416">
        <v>2029.44</v>
      </c>
      <c r="AB667" s="416">
        <v>386.56</v>
      </c>
      <c r="AC667" s="416">
        <v>2029.44</v>
      </c>
      <c r="AD667" s="416">
        <v>386.56</v>
      </c>
      <c r="AE667" s="427">
        <v>2333.8559999999998</v>
      </c>
      <c r="AF667" s="416">
        <v>444.54399999999998</v>
      </c>
      <c r="AG667" s="460" t="str">
        <f t="shared" si="433"/>
        <v>ok</v>
      </c>
      <c r="AH667" s="498">
        <v>43123</v>
      </c>
      <c r="AI667" s="424">
        <v>43136</v>
      </c>
      <c r="AJ667" s="424">
        <v>43157</v>
      </c>
      <c r="AK667" s="459"/>
      <c r="AL667" s="424">
        <v>43171</v>
      </c>
      <c r="AM667" s="459">
        <v>2029.44</v>
      </c>
      <c r="AN667" s="459"/>
      <c r="AO667" s="459">
        <v>2029.44</v>
      </c>
      <c r="AP667" s="424">
        <v>43192</v>
      </c>
      <c r="AQ667" s="424">
        <f>AP667+28</f>
        <v>43220</v>
      </c>
      <c r="AR667" s="424">
        <f t="shared" si="479"/>
        <v>43248</v>
      </c>
      <c r="AS667" s="424">
        <f t="shared" si="474"/>
        <v>43277</v>
      </c>
      <c r="AT667" s="424">
        <v>43269</v>
      </c>
      <c r="AU667" s="424"/>
      <c r="AV667" s="424"/>
      <c r="AW667" s="424">
        <v>43354</v>
      </c>
      <c r="AX667" s="424"/>
      <c r="AY667" s="425">
        <v>232</v>
      </c>
    </row>
    <row r="668" spans="1:51" s="45" customFormat="1" ht="15" hidden="1" customHeight="1" x14ac:dyDescent="0.25">
      <c r="A668" s="426">
        <v>13</v>
      </c>
      <c r="B668" s="426" t="s">
        <v>47</v>
      </c>
      <c r="C668" s="426" t="s">
        <v>549</v>
      </c>
      <c r="D668" s="426"/>
      <c r="E668" s="457">
        <v>2</v>
      </c>
      <c r="F668" s="416">
        <v>12</v>
      </c>
      <c r="G668" s="417"/>
      <c r="H668" s="418">
        <v>43359</v>
      </c>
      <c r="I668" s="450"/>
      <c r="J668" s="451">
        <v>128757</v>
      </c>
      <c r="K668" s="362">
        <v>77234</v>
      </c>
      <c r="L668" s="443" t="s">
        <v>297</v>
      </c>
      <c r="M668" s="443">
        <v>100</v>
      </c>
      <c r="N668" s="462" t="s">
        <v>333</v>
      </c>
      <c r="O668" s="462">
        <v>100</v>
      </c>
      <c r="P668" s="419">
        <v>60</v>
      </c>
      <c r="Q668" s="419">
        <v>1944</v>
      </c>
      <c r="R668" s="420">
        <v>37.75</v>
      </c>
      <c r="S668" s="452">
        <v>123</v>
      </c>
      <c r="T668" s="436">
        <v>2</v>
      </c>
      <c r="U668" s="422">
        <f>F668*AA668/1000</f>
        <v>1.8</v>
      </c>
      <c r="V668" s="423">
        <v>32.4</v>
      </c>
      <c r="W668" s="415">
        <v>50</v>
      </c>
      <c r="X668" s="415">
        <v>50</v>
      </c>
      <c r="Y668" s="415">
        <v>5.2</v>
      </c>
      <c r="Z668" s="415">
        <v>1</v>
      </c>
      <c r="AA668" s="416">
        <v>150</v>
      </c>
      <c r="AB668" s="416"/>
      <c r="AC668" s="416">
        <v>150</v>
      </c>
      <c r="AD668" s="416">
        <v>0</v>
      </c>
      <c r="AE668" s="427">
        <v>86.25</v>
      </c>
      <c r="AF668" s="416">
        <v>0</v>
      </c>
      <c r="AG668" s="460" t="str">
        <f t="shared" si="433"/>
        <v>ok</v>
      </c>
      <c r="AH668" s="441"/>
      <c r="AI668" s="498">
        <v>43123</v>
      </c>
      <c r="AJ668" s="424">
        <f>AH668+35</f>
        <v>35</v>
      </c>
      <c r="AK668" s="459"/>
      <c r="AL668" s="424">
        <v>43157</v>
      </c>
      <c r="AM668" s="459">
        <v>75</v>
      </c>
      <c r="AN668" s="459"/>
      <c r="AO668" s="459">
        <v>75</v>
      </c>
      <c r="AP668" s="424">
        <v>43178</v>
      </c>
      <c r="AQ668" s="424">
        <f t="shared" ref="AQ668:AR668" si="480">AP668+28</f>
        <v>43206</v>
      </c>
      <c r="AR668" s="424">
        <f t="shared" si="480"/>
        <v>43234</v>
      </c>
      <c r="AS668" s="424">
        <f t="shared" ref="AS668:AS671" si="481">AP668+85</f>
        <v>43263</v>
      </c>
      <c r="AT668" s="424">
        <v>43255</v>
      </c>
      <c r="AU668" s="424">
        <f t="shared" ref="AU668:AU670" si="482">AQ668+77</f>
        <v>43283</v>
      </c>
      <c r="AV668" s="424">
        <f t="shared" ref="AV668:AV670" si="483">AR668+77</f>
        <v>43311</v>
      </c>
      <c r="AW668" s="424">
        <v>43340</v>
      </c>
      <c r="AX668" s="424">
        <v>43347</v>
      </c>
      <c r="AY668" s="425">
        <v>43340</v>
      </c>
    </row>
    <row r="669" spans="1:51" s="45" customFormat="1" ht="15" hidden="1" customHeight="1" x14ac:dyDescent="0.25">
      <c r="A669" s="426">
        <v>13</v>
      </c>
      <c r="B669" s="426" t="s">
        <v>47</v>
      </c>
      <c r="C669" s="426" t="s">
        <v>113</v>
      </c>
      <c r="D669" s="426"/>
      <c r="E669" s="457">
        <v>1</v>
      </c>
      <c r="F669" s="416">
        <v>11</v>
      </c>
      <c r="G669" s="417"/>
      <c r="H669" s="418">
        <v>43359</v>
      </c>
      <c r="I669" s="450"/>
      <c r="J669" s="451">
        <v>128758</v>
      </c>
      <c r="K669" s="362">
        <v>77234</v>
      </c>
      <c r="L669" s="443" t="s">
        <v>115</v>
      </c>
      <c r="M669" s="443">
        <v>100</v>
      </c>
      <c r="N669" s="462" t="s">
        <v>78</v>
      </c>
      <c r="O669" s="462">
        <v>100</v>
      </c>
      <c r="P669" s="419">
        <v>60</v>
      </c>
      <c r="Q669" s="419">
        <v>1944</v>
      </c>
      <c r="R669" s="420">
        <v>37.75</v>
      </c>
      <c r="S669" s="452">
        <v>123</v>
      </c>
      <c r="T669" s="436">
        <v>2</v>
      </c>
      <c r="U669" s="422">
        <v>0.82499999999999996</v>
      </c>
      <c r="V669" s="423">
        <v>32.4</v>
      </c>
      <c r="W669" s="415">
        <v>50</v>
      </c>
      <c r="X669" s="415">
        <v>50</v>
      </c>
      <c r="Y669" s="415">
        <v>5.2</v>
      </c>
      <c r="Z669" s="415">
        <v>1</v>
      </c>
      <c r="AA669" s="416">
        <v>75</v>
      </c>
      <c r="AB669" s="416"/>
      <c r="AC669" s="416">
        <v>150</v>
      </c>
      <c r="AD669" s="416">
        <v>0</v>
      </c>
      <c r="AE669" s="427">
        <v>86.25</v>
      </c>
      <c r="AF669" s="416">
        <v>0</v>
      </c>
      <c r="AG669" s="460" t="str">
        <f t="shared" si="433"/>
        <v>ok</v>
      </c>
      <c r="AH669" s="441"/>
      <c r="AI669" s="498">
        <v>43123</v>
      </c>
      <c r="AJ669" s="424">
        <f t="shared" ref="AJ669:AJ670" si="484">AH669+35</f>
        <v>35</v>
      </c>
      <c r="AK669" s="459"/>
      <c r="AL669" s="424">
        <v>43157</v>
      </c>
      <c r="AM669" s="459">
        <v>75</v>
      </c>
      <c r="AN669" s="459"/>
      <c r="AO669" s="459">
        <v>75</v>
      </c>
      <c r="AP669" s="424">
        <v>43178</v>
      </c>
      <c r="AQ669" s="424">
        <f t="shared" ref="AQ669:AR669" si="485">AP669+28</f>
        <v>43206</v>
      </c>
      <c r="AR669" s="424">
        <f t="shared" si="485"/>
        <v>43234</v>
      </c>
      <c r="AS669" s="424">
        <f t="shared" si="481"/>
        <v>43263</v>
      </c>
      <c r="AT669" s="424">
        <v>43255</v>
      </c>
      <c r="AU669" s="424">
        <f t="shared" si="482"/>
        <v>43283</v>
      </c>
      <c r="AV669" s="424">
        <f t="shared" si="483"/>
        <v>43311</v>
      </c>
      <c r="AW669" s="424">
        <v>43340</v>
      </c>
      <c r="AX669" s="424">
        <v>43347</v>
      </c>
      <c r="AY669" s="425">
        <v>43340</v>
      </c>
    </row>
    <row r="670" spans="1:51" s="45" customFormat="1" ht="15" hidden="1" customHeight="1" x14ac:dyDescent="0.25">
      <c r="A670" s="426">
        <v>13</v>
      </c>
      <c r="B670" s="426" t="s">
        <v>47</v>
      </c>
      <c r="C670" s="426" t="s">
        <v>76</v>
      </c>
      <c r="D670" s="426"/>
      <c r="E670" s="457">
        <v>1</v>
      </c>
      <c r="F670" s="416">
        <v>15</v>
      </c>
      <c r="G670" s="417">
        <v>0.5</v>
      </c>
      <c r="H670" s="418">
        <v>43359</v>
      </c>
      <c r="I670" s="450"/>
      <c r="J670" s="451">
        <v>128760</v>
      </c>
      <c r="K670" s="362">
        <v>77234</v>
      </c>
      <c r="L670" s="443" t="s">
        <v>77</v>
      </c>
      <c r="M670" s="443">
        <v>100</v>
      </c>
      <c r="N670" s="462" t="s">
        <v>78</v>
      </c>
      <c r="O670" s="462">
        <v>100</v>
      </c>
      <c r="P670" s="419">
        <v>60</v>
      </c>
      <c r="Q670" s="419">
        <v>1944</v>
      </c>
      <c r="R670" s="420">
        <v>37.75</v>
      </c>
      <c r="S670" s="452">
        <v>123</v>
      </c>
      <c r="T670" s="436">
        <v>2</v>
      </c>
      <c r="U670" s="422">
        <v>1.125</v>
      </c>
      <c r="V670" s="423">
        <v>32.4</v>
      </c>
      <c r="W670" s="415">
        <v>50</v>
      </c>
      <c r="X670" s="415">
        <v>50</v>
      </c>
      <c r="Y670" s="415">
        <v>5.2</v>
      </c>
      <c r="Z670" s="415">
        <v>1</v>
      </c>
      <c r="AA670" s="416">
        <v>75</v>
      </c>
      <c r="AB670" s="416"/>
      <c r="AC670" s="416">
        <v>300</v>
      </c>
      <c r="AD670" s="416">
        <v>0</v>
      </c>
      <c r="AE670" s="427">
        <v>172.5</v>
      </c>
      <c r="AF670" s="416">
        <v>0</v>
      </c>
      <c r="AG670" s="460" t="str">
        <f>IF((AW670+7)&gt;H670,"Check!","ok")</f>
        <v>ok</v>
      </c>
      <c r="AH670" s="498">
        <v>43123</v>
      </c>
      <c r="AI670" s="498">
        <v>43123</v>
      </c>
      <c r="AJ670" s="424">
        <f t="shared" si="484"/>
        <v>43158</v>
      </c>
      <c r="AK670" s="459"/>
      <c r="AL670" s="424">
        <v>43157</v>
      </c>
      <c r="AM670" s="459">
        <v>75</v>
      </c>
      <c r="AN670" s="459"/>
      <c r="AO670" s="459">
        <v>75</v>
      </c>
      <c r="AP670" s="424">
        <v>43178</v>
      </c>
      <c r="AQ670" s="424">
        <f t="shared" ref="AQ670:AR670" si="486">AP670+28</f>
        <v>43206</v>
      </c>
      <c r="AR670" s="424">
        <f t="shared" si="486"/>
        <v>43234</v>
      </c>
      <c r="AS670" s="424">
        <f t="shared" si="481"/>
        <v>43263</v>
      </c>
      <c r="AT670" s="424">
        <v>43255</v>
      </c>
      <c r="AU670" s="424">
        <f t="shared" si="482"/>
        <v>43283</v>
      </c>
      <c r="AV670" s="424">
        <f t="shared" si="483"/>
        <v>43311</v>
      </c>
      <c r="AW670" s="424">
        <v>43340</v>
      </c>
      <c r="AX670" s="424">
        <v>43347</v>
      </c>
      <c r="AY670" s="425">
        <v>43340</v>
      </c>
    </row>
    <row r="671" spans="1:51" s="45" customFormat="1" ht="15" hidden="1" customHeight="1" x14ac:dyDescent="0.25">
      <c r="A671" s="426">
        <v>13</v>
      </c>
      <c r="B671" s="426" t="s">
        <v>47</v>
      </c>
      <c r="C671" s="426" t="s">
        <v>787</v>
      </c>
      <c r="D671" s="426"/>
      <c r="E671" s="457">
        <v>18</v>
      </c>
      <c r="F671" s="416">
        <v>11</v>
      </c>
      <c r="G671" s="417"/>
      <c r="H671" s="418">
        <v>43361</v>
      </c>
      <c r="I671" s="450">
        <v>42983</v>
      </c>
      <c r="J671" s="451">
        <v>134241</v>
      </c>
      <c r="K671" s="307">
        <v>86708</v>
      </c>
      <c r="L671" s="443" t="s">
        <v>788</v>
      </c>
      <c r="M671" s="443">
        <v>100</v>
      </c>
      <c r="N671" s="443" t="s">
        <v>118</v>
      </c>
      <c r="O671" s="462">
        <v>100</v>
      </c>
      <c r="P671" s="551">
        <v>60</v>
      </c>
      <c r="Q671" s="551">
        <v>1944</v>
      </c>
      <c r="R671" s="552">
        <v>37.75</v>
      </c>
      <c r="S671" s="421">
        <v>123</v>
      </c>
      <c r="T671" s="436">
        <v>22</v>
      </c>
      <c r="U671" s="422">
        <v>17.4405</v>
      </c>
      <c r="V671" s="423">
        <v>810</v>
      </c>
      <c r="W671" s="415">
        <v>50</v>
      </c>
      <c r="X671" s="415">
        <v>50</v>
      </c>
      <c r="Y671" s="415">
        <v>5.25</v>
      </c>
      <c r="Z671" s="415">
        <v>1</v>
      </c>
      <c r="AA671" s="416">
        <v>1585.5</v>
      </c>
      <c r="AB671" s="416">
        <v>302</v>
      </c>
      <c r="AC671" s="416">
        <v>1585.5</v>
      </c>
      <c r="AD671" s="416">
        <v>302</v>
      </c>
      <c r="AE671" s="427">
        <v>1823.3249999999998</v>
      </c>
      <c r="AF671" s="416">
        <v>347.29999999999995</v>
      </c>
      <c r="AG671" s="460" t="str">
        <f t="shared" si="433"/>
        <v>ok</v>
      </c>
      <c r="AH671" s="498">
        <v>43123</v>
      </c>
      <c r="AI671" s="424">
        <v>43136</v>
      </c>
      <c r="AJ671" s="424">
        <v>43157</v>
      </c>
      <c r="AK671" s="459"/>
      <c r="AL671" s="424">
        <v>43171</v>
      </c>
      <c r="AM671" s="459">
        <v>1585.5</v>
      </c>
      <c r="AN671" s="459"/>
      <c r="AO671" s="459">
        <v>1585.5</v>
      </c>
      <c r="AP671" s="424">
        <v>43192</v>
      </c>
      <c r="AQ671" s="424">
        <f t="shared" ref="AQ671:AR671" si="487">AP671+28</f>
        <v>43220</v>
      </c>
      <c r="AR671" s="424">
        <f t="shared" si="487"/>
        <v>43248</v>
      </c>
      <c r="AS671" s="424">
        <f t="shared" si="481"/>
        <v>43277</v>
      </c>
      <c r="AT671" s="424">
        <v>43269</v>
      </c>
      <c r="AU671" s="424"/>
      <c r="AV671" s="424"/>
      <c r="AW671" s="424">
        <v>43354</v>
      </c>
      <c r="AX671" s="424"/>
      <c r="AY671" s="425">
        <v>232</v>
      </c>
    </row>
    <row r="672" spans="1:51" s="45" customFormat="1" ht="15" hidden="1" customHeight="1" x14ac:dyDescent="0.25">
      <c r="A672" s="426"/>
      <c r="B672" s="426"/>
      <c r="C672" s="426"/>
      <c r="D672" s="426"/>
      <c r="E672" s="457"/>
      <c r="F672" s="416"/>
      <c r="G672" s="417"/>
      <c r="H672" s="418"/>
      <c r="I672" s="450"/>
      <c r="J672" s="451"/>
      <c r="K672" s="307"/>
      <c r="L672" s="443"/>
      <c r="M672" s="443"/>
      <c r="N672" s="443"/>
      <c r="O672" s="462"/>
      <c r="P672" s="551">
        <v>60</v>
      </c>
      <c r="Q672" s="551">
        <v>1944</v>
      </c>
      <c r="R672" s="552">
        <v>37.75</v>
      </c>
      <c r="S672" s="421"/>
      <c r="T672" s="436"/>
      <c r="U672" s="422"/>
      <c r="V672" s="423"/>
      <c r="W672" s="415"/>
      <c r="X672" s="415"/>
      <c r="Y672" s="415"/>
      <c r="Z672" s="415"/>
      <c r="AA672" s="416"/>
      <c r="AB672" s="416"/>
      <c r="AC672" s="416"/>
      <c r="AD672" s="416"/>
      <c r="AE672" s="427"/>
      <c r="AF672" s="416"/>
      <c r="AG672" s="460"/>
      <c r="AH672" s="441"/>
      <c r="AI672" s="424"/>
      <c r="AJ672" s="424"/>
      <c r="AK672" s="459"/>
      <c r="AL672" s="424"/>
      <c r="AM672" s="459"/>
      <c r="AN672" s="459"/>
      <c r="AO672" s="459"/>
      <c r="AP672" s="424"/>
      <c r="AQ672" s="424"/>
      <c r="AR672" s="424"/>
      <c r="AS672" s="424"/>
      <c r="AT672" s="424"/>
      <c r="AU672" s="424"/>
      <c r="AV672" s="424"/>
      <c r="AW672" s="424"/>
      <c r="AX672" s="424"/>
      <c r="AY672" s="425"/>
    </row>
    <row r="673" spans="1:51" s="45" customFormat="1" ht="15.75" hidden="1" customHeight="1" x14ac:dyDescent="0.25">
      <c r="A673" s="448">
        <v>13</v>
      </c>
      <c r="B673" s="541" t="s">
        <v>55</v>
      </c>
      <c r="C673" s="541" t="s">
        <v>663</v>
      </c>
      <c r="D673" s="541"/>
      <c r="E673" s="542"/>
      <c r="F673" s="543">
        <v>10</v>
      </c>
      <c r="G673" s="544"/>
      <c r="H673" s="545"/>
      <c r="I673" s="546"/>
      <c r="J673" s="547">
        <v>134772</v>
      </c>
      <c r="K673" s="548">
        <v>87163</v>
      </c>
      <c r="L673" s="549"/>
      <c r="M673" s="440"/>
      <c r="N673" s="549" t="s">
        <v>663</v>
      </c>
      <c r="O673" s="550">
        <v>51</v>
      </c>
      <c r="P673" s="551">
        <v>60</v>
      </c>
      <c r="Q673" s="551">
        <v>1944</v>
      </c>
      <c r="R673" s="552">
        <v>37.75</v>
      </c>
      <c r="S673" s="162">
        <v>124</v>
      </c>
      <c r="T673" s="434">
        <v>13</v>
      </c>
      <c r="U673" s="553">
        <v>0</v>
      </c>
      <c r="V673" s="554">
        <v>1944</v>
      </c>
      <c r="W673" s="429">
        <v>50</v>
      </c>
      <c r="X673" s="429">
        <v>0</v>
      </c>
      <c r="Y673" s="429">
        <v>5.2</v>
      </c>
      <c r="Z673" s="429">
        <v>1</v>
      </c>
      <c r="AA673" s="430">
        <f>T673*75</f>
        <v>975</v>
      </c>
      <c r="AB673" s="430">
        <v>0</v>
      </c>
      <c r="AC673" s="430"/>
      <c r="AD673" s="430">
        <v>0</v>
      </c>
      <c r="AE673" s="438">
        <f t="shared" ref="AE673:AE675" si="488">IF(G673=0,AA673*1.15,IF(OR(G673=50%,G673=100%),AA673*1.15/G673,"check MS"))</f>
        <v>1121.25</v>
      </c>
      <c r="AF673" s="430">
        <f t="shared" ref="AF673:AF675" si="489">AB673*1.15</f>
        <v>0</v>
      </c>
      <c r="AG673" s="460" t="str">
        <f t="shared" ref="AG673:AG675" si="490">IF((AW673+7)&gt;H673,"Check!","ok")</f>
        <v>Check!</v>
      </c>
      <c r="AH673" s="98">
        <v>43053</v>
      </c>
      <c r="AI673" s="446"/>
      <c r="AJ673" s="498">
        <v>43091</v>
      </c>
      <c r="AK673" s="458"/>
      <c r="AL673" s="446"/>
      <c r="AM673" s="458"/>
      <c r="AN673" s="458"/>
      <c r="AO673" s="458"/>
      <c r="AP673" s="446">
        <f t="shared" ref="AP673:AP675" si="491">AL673+20</f>
        <v>20</v>
      </c>
      <c r="AQ673" s="446"/>
      <c r="AR673" s="446"/>
      <c r="AS673" s="446">
        <f t="shared" ref="AS673:AS675" si="492">AP673+180</f>
        <v>200</v>
      </c>
      <c r="AT673" s="446"/>
      <c r="AU673" s="446"/>
      <c r="AV673" s="446"/>
      <c r="AW673" s="446">
        <v>42934</v>
      </c>
      <c r="AX673" s="446"/>
      <c r="AY673" s="435"/>
    </row>
    <row r="674" spans="1:51" s="45" customFormat="1" ht="17.25" hidden="1" customHeight="1" x14ac:dyDescent="0.25">
      <c r="A674" s="448">
        <v>13</v>
      </c>
      <c r="B674" s="541" t="s">
        <v>55</v>
      </c>
      <c r="C674" s="541" t="s">
        <v>664</v>
      </c>
      <c r="D674" s="541"/>
      <c r="E674" s="542"/>
      <c r="F674" s="543">
        <v>10</v>
      </c>
      <c r="G674" s="544"/>
      <c r="H674" s="545"/>
      <c r="I674" s="546"/>
      <c r="J674" s="547">
        <v>134771</v>
      </c>
      <c r="K674" s="548">
        <v>87163</v>
      </c>
      <c r="L674" s="549"/>
      <c r="M674" s="440"/>
      <c r="N674" s="549" t="s">
        <v>664</v>
      </c>
      <c r="O674" s="550">
        <v>85</v>
      </c>
      <c r="P674" s="512">
        <v>60</v>
      </c>
      <c r="Q674" s="426">
        <v>1944</v>
      </c>
      <c r="R674" s="426">
        <v>37.75</v>
      </c>
      <c r="S674" s="162">
        <v>124</v>
      </c>
      <c r="T674" s="434">
        <v>9</v>
      </c>
      <c r="U674" s="553">
        <v>0</v>
      </c>
      <c r="V674" s="554">
        <v>1944</v>
      </c>
      <c r="W674" s="429">
        <v>50</v>
      </c>
      <c r="X674" s="429">
        <v>0</v>
      </c>
      <c r="Y674" s="429">
        <v>5.2</v>
      </c>
      <c r="Z674" s="429">
        <v>1</v>
      </c>
      <c r="AA674" s="430">
        <f t="shared" ref="AA674:AA675" si="493">T674*75</f>
        <v>675</v>
      </c>
      <c r="AB674" s="430">
        <v>0</v>
      </c>
      <c r="AC674" s="430" t="e">
        <f t="shared" ref="AC674:AC675" si="494">AA674/M674*100</f>
        <v>#DIV/0!</v>
      </c>
      <c r="AD674" s="430">
        <v>0</v>
      </c>
      <c r="AE674" s="438">
        <f t="shared" si="488"/>
        <v>776.24999999999989</v>
      </c>
      <c r="AF674" s="430">
        <f t="shared" si="489"/>
        <v>0</v>
      </c>
      <c r="AG674" s="460" t="str">
        <f t="shared" si="490"/>
        <v>Check!</v>
      </c>
      <c r="AH674" s="98">
        <v>43053</v>
      </c>
      <c r="AI674" s="446"/>
      <c r="AJ674" s="498">
        <v>43091</v>
      </c>
      <c r="AK674" s="458"/>
      <c r="AL674" s="446"/>
      <c r="AM674" s="458"/>
      <c r="AN674" s="458"/>
      <c r="AO674" s="458"/>
      <c r="AP674" s="446">
        <f t="shared" si="491"/>
        <v>20</v>
      </c>
      <c r="AQ674" s="446"/>
      <c r="AR674" s="446"/>
      <c r="AS674" s="446">
        <f t="shared" si="492"/>
        <v>200</v>
      </c>
      <c r="AT674" s="446"/>
      <c r="AU674" s="446"/>
      <c r="AV674" s="446"/>
      <c r="AW674" s="446">
        <v>42934</v>
      </c>
      <c r="AX674" s="446"/>
      <c r="AY674" s="435"/>
    </row>
    <row r="675" spans="1:51" s="45" customFormat="1" ht="16.5" hidden="1" customHeight="1" x14ac:dyDescent="0.25">
      <c r="A675" s="448">
        <v>13</v>
      </c>
      <c r="B675" s="541" t="s">
        <v>55</v>
      </c>
      <c r="C675" s="541" t="s">
        <v>71</v>
      </c>
      <c r="D675" s="541"/>
      <c r="E675" s="542"/>
      <c r="F675" s="543">
        <v>10</v>
      </c>
      <c r="G675" s="544"/>
      <c r="H675" s="545"/>
      <c r="I675" s="546"/>
      <c r="J675" s="547">
        <v>134770</v>
      </c>
      <c r="K675" s="548">
        <v>87163</v>
      </c>
      <c r="L675" s="549"/>
      <c r="M675" s="440"/>
      <c r="N675" s="549" t="s">
        <v>71</v>
      </c>
      <c r="O675" s="550">
        <v>89</v>
      </c>
      <c r="P675" s="512">
        <v>60</v>
      </c>
      <c r="Q675" s="426">
        <v>1944</v>
      </c>
      <c r="R675" s="426">
        <v>37.75</v>
      </c>
      <c r="S675" s="162">
        <v>124</v>
      </c>
      <c r="T675" s="434">
        <v>37</v>
      </c>
      <c r="U675" s="553">
        <v>0</v>
      </c>
      <c r="V675" s="554">
        <v>1944</v>
      </c>
      <c r="W675" s="429">
        <v>50</v>
      </c>
      <c r="X675" s="429">
        <v>0</v>
      </c>
      <c r="Y675" s="429">
        <v>5.2</v>
      </c>
      <c r="Z675" s="429">
        <v>1</v>
      </c>
      <c r="AA675" s="430">
        <f t="shared" si="493"/>
        <v>2775</v>
      </c>
      <c r="AB675" s="430">
        <v>0</v>
      </c>
      <c r="AC675" s="430" t="e">
        <f t="shared" si="494"/>
        <v>#DIV/0!</v>
      </c>
      <c r="AD675" s="430">
        <v>0</v>
      </c>
      <c r="AE675" s="438">
        <f t="shared" si="488"/>
        <v>3191.2499999999995</v>
      </c>
      <c r="AF675" s="430">
        <f t="shared" si="489"/>
        <v>0</v>
      </c>
      <c r="AG675" s="460" t="str">
        <f t="shared" si="490"/>
        <v>Check!</v>
      </c>
      <c r="AH675" s="98">
        <v>43053</v>
      </c>
      <c r="AI675" s="446"/>
      <c r="AJ675" s="498">
        <v>43091</v>
      </c>
      <c r="AK675" s="458"/>
      <c r="AL675" s="446"/>
      <c r="AM675" s="458"/>
      <c r="AN675" s="458"/>
      <c r="AO675" s="458"/>
      <c r="AP675" s="446">
        <f t="shared" si="491"/>
        <v>20</v>
      </c>
      <c r="AQ675" s="446"/>
      <c r="AR675" s="446"/>
      <c r="AS675" s="446">
        <f t="shared" si="492"/>
        <v>200</v>
      </c>
      <c r="AT675" s="446"/>
      <c r="AU675" s="446"/>
      <c r="AV675" s="446"/>
      <c r="AW675" s="446">
        <v>42934</v>
      </c>
      <c r="AX675" s="446"/>
      <c r="AY675" s="435"/>
    </row>
    <row r="676" spans="1:51" s="45" customFormat="1" ht="15" hidden="1" customHeight="1" x14ac:dyDescent="0.25">
      <c r="A676" s="426">
        <v>13</v>
      </c>
      <c r="B676" s="426" t="s">
        <v>55</v>
      </c>
      <c r="C676" s="124" t="s">
        <v>1112</v>
      </c>
      <c r="D676" s="426"/>
      <c r="E676" s="510">
        <v>1.1000000000000001</v>
      </c>
      <c r="F676" s="124">
        <v>7</v>
      </c>
      <c r="G676" s="426"/>
      <c r="H676" s="247">
        <v>43336</v>
      </c>
      <c r="I676" s="511">
        <v>43049</v>
      </c>
      <c r="J676" s="557">
        <v>134685</v>
      </c>
      <c r="K676" s="362">
        <v>87470</v>
      </c>
      <c r="L676" s="124" t="s">
        <v>560</v>
      </c>
      <c r="M676" s="443">
        <v>67</v>
      </c>
      <c r="N676" s="124" t="s">
        <v>1154</v>
      </c>
      <c r="O676" s="443">
        <v>100</v>
      </c>
      <c r="P676" s="512">
        <v>60</v>
      </c>
      <c r="Q676" s="426">
        <v>1944</v>
      </c>
      <c r="R676" s="426">
        <v>37.75</v>
      </c>
      <c r="S676" s="452">
        <v>125</v>
      </c>
      <c r="T676" s="555">
        <v>2</v>
      </c>
      <c r="U676" s="422">
        <f t="shared" ref="U676:U705" si="495">F676*AA676/1000</f>
        <v>1.1000000000000001</v>
      </c>
      <c r="V676" s="423" t="e">
        <f>IF((T676*#REF!/#REF!)&gt;#REF!,"too many rows!",T676*#REF!/#REF!)</f>
        <v>#REF!</v>
      </c>
      <c r="W676" s="415">
        <v>50</v>
      </c>
      <c r="X676" s="415">
        <v>50</v>
      </c>
      <c r="Y676" s="426">
        <v>5.2</v>
      </c>
      <c r="Z676" s="426">
        <v>1</v>
      </c>
      <c r="AA676" s="513">
        <v>157.14285714285714</v>
      </c>
      <c r="AB676" s="416">
        <f t="shared" ref="AB676:AB705" si="496">(37.75*100)/X676*Z676/($Z676+$Y676)*$T676</f>
        <v>24.35483870967742</v>
      </c>
      <c r="AC676" s="416">
        <f t="shared" ref="AC676:AC705" si="497">AA676/M676*100</f>
        <v>234.54157782515992</v>
      </c>
      <c r="AD676" s="416">
        <f t="shared" ref="AD676:AD705" si="498">AB676/O676*100</f>
        <v>24.35483870967742</v>
      </c>
      <c r="AE676" s="427">
        <f t="shared" ref="AE676:AE705" si="499">IF(G676=0,AA676*1.15,IF(OR(G676=50%,G676=100%),AA676*1.15/G676,"check MS"))</f>
        <v>180.71428571428569</v>
      </c>
      <c r="AF676" s="416">
        <f t="shared" ref="AF676:AF705" si="500">AB676*1.15</f>
        <v>28.008064516129032</v>
      </c>
      <c r="AG676" s="428" t="str">
        <f t="shared" ref="AG676:AG705" si="501">IF((AW676+7)&gt;H676,"Check!","ok")</f>
        <v>ok</v>
      </c>
      <c r="AH676" s="498">
        <v>43097</v>
      </c>
      <c r="AI676" s="497">
        <f>AH676+14</f>
        <v>43111</v>
      </c>
      <c r="AJ676" s="424">
        <f>AH676+35</f>
        <v>43132</v>
      </c>
      <c r="AK676" s="426"/>
      <c r="AL676" s="424">
        <f>AI676+35</f>
        <v>43146</v>
      </c>
      <c r="AM676" s="459">
        <f t="shared" ref="AM676:AM705" si="502">AA676</f>
        <v>157.14285714285714</v>
      </c>
      <c r="AN676" s="459"/>
      <c r="AO676" s="459">
        <f t="shared" ref="AO676:AO705" si="503">AM676-AN676</f>
        <v>157.14285714285714</v>
      </c>
      <c r="AP676" s="424">
        <f t="shared" ref="AP676:AP705" si="504">AL676+21</f>
        <v>43167</v>
      </c>
      <c r="AQ676" s="424"/>
      <c r="AR676" s="424"/>
      <c r="AS676" s="424">
        <f t="shared" ref="AS676:AS705" si="505">AP676+85</f>
        <v>43252</v>
      </c>
      <c r="AT676" s="424">
        <f t="shared" ref="AT676:AT705" si="506">AP676+77</f>
        <v>43244</v>
      </c>
      <c r="AU676" s="424"/>
      <c r="AV676" s="424"/>
      <c r="AW676" s="424">
        <f t="shared" ref="AW676:AW705" si="507">AS676+77</f>
        <v>43329</v>
      </c>
      <c r="AX676" s="424">
        <f t="shared" ref="AX676:AX705" si="508">AW676+7</f>
        <v>43336</v>
      </c>
      <c r="AY676" s="425">
        <f t="shared" ref="AY676:AY705" si="509">AW676-AH676</f>
        <v>232</v>
      </c>
    </row>
    <row r="677" spans="1:51" s="45" customFormat="1" ht="15" hidden="1" customHeight="1" x14ac:dyDescent="0.25">
      <c r="A677" s="426">
        <v>13</v>
      </c>
      <c r="B677" s="426" t="s">
        <v>55</v>
      </c>
      <c r="C677" s="124" t="s">
        <v>1113</v>
      </c>
      <c r="D677" s="426"/>
      <c r="E677" s="510">
        <v>0.45714285714199998</v>
      </c>
      <c r="F677" s="124">
        <v>12</v>
      </c>
      <c r="G677" s="426"/>
      <c r="H677" s="247">
        <v>43336</v>
      </c>
      <c r="I677" s="511">
        <v>43049</v>
      </c>
      <c r="J677" s="557">
        <v>134656</v>
      </c>
      <c r="K677" s="362">
        <v>87470</v>
      </c>
      <c r="L677" s="124" t="s">
        <v>1138</v>
      </c>
      <c r="M677" s="443">
        <v>100</v>
      </c>
      <c r="N677" s="124" t="s">
        <v>271</v>
      </c>
      <c r="O677" s="443">
        <v>100</v>
      </c>
      <c r="P677" s="512">
        <v>60</v>
      </c>
      <c r="Q677" s="426">
        <v>1944</v>
      </c>
      <c r="R677" s="426">
        <v>37.75</v>
      </c>
      <c r="S677" s="452">
        <v>125</v>
      </c>
      <c r="T677" s="555">
        <v>1</v>
      </c>
      <c r="U677" s="422">
        <f t="shared" si="495"/>
        <v>0.45714285714199998</v>
      </c>
      <c r="V677" s="423" t="e">
        <f>IF((T677*#REF!/#REF!)&gt;#REF!,"too many rows!",T677*#REF!/#REF!)</f>
        <v>#REF!</v>
      </c>
      <c r="W677" s="415">
        <v>50</v>
      </c>
      <c r="X677" s="415">
        <v>50</v>
      </c>
      <c r="Y677" s="426">
        <v>5.2</v>
      </c>
      <c r="Z677" s="426">
        <v>1</v>
      </c>
      <c r="AA677" s="513">
        <v>38.095238095166664</v>
      </c>
      <c r="AB677" s="416">
        <f t="shared" si="496"/>
        <v>12.17741935483871</v>
      </c>
      <c r="AC677" s="416">
        <f t="shared" si="497"/>
        <v>38.095238095166664</v>
      </c>
      <c r="AD677" s="416">
        <f t="shared" si="498"/>
        <v>12.17741935483871</v>
      </c>
      <c r="AE677" s="427">
        <f t="shared" si="499"/>
        <v>43.809523809441657</v>
      </c>
      <c r="AF677" s="416">
        <f t="shared" si="500"/>
        <v>14.004032258064516</v>
      </c>
      <c r="AG677" s="428" t="str">
        <f t="shared" si="501"/>
        <v>ok</v>
      </c>
      <c r="AH677" s="498">
        <v>43097</v>
      </c>
      <c r="AI677" s="497">
        <f t="shared" ref="AI677:AI705" si="510">AH677+14</f>
        <v>43111</v>
      </c>
      <c r="AJ677" s="424">
        <f t="shared" ref="AJ677:AJ705" si="511">AH677+35</f>
        <v>43132</v>
      </c>
      <c r="AK677" s="426"/>
      <c r="AL677" s="424">
        <f t="shared" ref="AL677:AL705" si="512">AI677+35</f>
        <v>43146</v>
      </c>
      <c r="AM677" s="459">
        <f t="shared" si="502"/>
        <v>38.095238095166664</v>
      </c>
      <c r="AN677" s="459"/>
      <c r="AO677" s="459">
        <f t="shared" si="503"/>
        <v>38.095238095166664</v>
      </c>
      <c r="AP677" s="424">
        <f t="shared" si="504"/>
        <v>43167</v>
      </c>
      <c r="AQ677" s="424"/>
      <c r="AR677" s="424"/>
      <c r="AS677" s="424">
        <f t="shared" si="505"/>
        <v>43252</v>
      </c>
      <c r="AT677" s="424">
        <f t="shared" si="506"/>
        <v>43244</v>
      </c>
      <c r="AU677" s="424"/>
      <c r="AV677" s="424"/>
      <c r="AW677" s="424">
        <f t="shared" si="507"/>
        <v>43329</v>
      </c>
      <c r="AX677" s="424">
        <f t="shared" si="508"/>
        <v>43336</v>
      </c>
      <c r="AY677" s="425">
        <f t="shared" si="509"/>
        <v>232</v>
      </c>
    </row>
    <row r="678" spans="1:51" s="45" customFormat="1" ht="15" hidden="1" customHeight="1" x14ac:dyDescent="0.25">
      <c r="A678" s="426">
        <v>13</v>
      </c>
      <c r="B678" s="426" t="s">
        <v>55</v>
      </c>
      <c r="C678" s="124" t="s">
        <v>1114</v>
      </c>
      <c r="D678" s="426"/>
      <c r="E678" s="510">
        <v>0.45714285714199998</v>
      </c>
      <c r="F678" s="124">
        <v>13</v>
      </c>
      <c r="G678" s="426"/>
      <c r="H678" s="247">
        <v>43336</v>
      </c>
      <c r="I678" s="511">
        <v>43049</v>
      </c>
      <c r="J678" s="557">
        <v>134657</v>
      </c>
      <c r="K678" s="362">
        <v>87470</v>
      </c>
      <c r="L678" s="124" t="s">
        <v>1138</v>
      </c>
      <c r="M678" s="443">
        <v>100</v>
      </c>
      <c r="N678" s="124" t="s">
        <v>1155</v>
      </c>
      <c r="O678" s="443">
        <v>100</v>
      </c>
      <c r="P678" s="512">
        <v>60</v>
      </c>
      <c r="Q678" s="426">
        <v>1944</v>
      </c>
      <c r="R678" s="426">
        <v>37.75</v>
      </c>
      <c r="S678" s="452">
        <v>125</v>
      </c>
      <c r="T678" s="555">
        <v>1</v>
      </c>
      <c r="U678" s="422">
        <f t="shared" si="495"/>
        <v>0.45714285714199998</v>
      </c>
      <c r="V678" s="423" t="e">
        <f>IF((T678*#REF!/#REF!)&gt;#REF!,"too many rows!",T678*#REF!/#REF!)</f>
        <v>#REF!</v>
      </c>
      <c r="W678" s="415">
        <v>50</v>
      </c>
      <c r="X678" s="415">
        <v>50</v>
      </c>
      <c r="Y678" s="426">
        <v>5.2</v>
      </c>
      <c r="Z678" s="426">
        <v>1</v>
      </c>
      <c r="AA678" s="513">
        <v>35.164835164769229</v>
      </c>
      <c r="AB678" s="416">
        <f t="shared" si="496"/>
        <v>12.17741935483871</v>
      </c>
      <c r="AC678" s="416">
        <f t="shared" si="497"/>
        <v>35.164835164769229</v>
      </c>
      <c r="AD678" s="416">
        <f t="shared" si="498"/>
        <v>12.17741935483871</v>
      </c>
      <c r="AE678" s="427">
        <f t="shared" si="499"/>
        <v>40.439560439484609</v>
      </c>
      <c r="AF678" s="416">
        <f t="shared" si="500"/>
        <v>14.004032258064516</v>
      </c>
      <c r="AG678" s="428" t="str">
        <f t="shared" si="501"/>
        <v>ok</v>
      </c>
      <c r="AH678" s="498">
        <v>43097</v>
      </c>
      <c r="AI678" s="497">
        <f t="shared" si="510"/>
        <v>43111</v>
      </c>
      <c r="AJ678" s="424">
        <f t="shared" si="511"/>
        <v>43132</v>
      </c>
      <c r="AK678" s="426"/>
      <c r="AL678" s="424">
        <f t="shared" si="512"/>
        <v>43146</v>
      </c>
      <c r="AM678" s="459">
        <f t="shared" si="502"/>
        <v>35.164835164769229</v>
      </c>
      <c r="AN678" s="459"/>
      <c r="AO678" s="459">
        <f t="shared" si="503"/>
        <v>35.164835164769229</v>
      </c>
      <c r="AP678" s="424">
        <f t="shared" si="504"/>
        <v>43167</v>
      </c>
      <c r="AQ678" s="424"/>
      <c r="AR678" s="424"/>
      <c r="AS678" s="424">
        <f t="shared" si="505"/>
        <v>43252</v>
      </c>
      <c r="AT678" s="424">
        <f t="shared" si="506"/>
        <v>43244</v>
      </c>
      <c r="AU678" s="424"/>
      <c r="AV678" s="424"/>
      <c r="AW678" s="424">
        <f t="shared" si="507"/>
        <v>43329</v>
      </c>
      <c r="AX678" s="424">
        <f t="shared" si="508"/>
        <v>43336</v>
      </c>
      <c r="AY678" s="425">
        <f t="shared" si="509"/>
        <v>232</v>
      </c>
    </row>
    <row r="679" spans="1:51" s="45" customFormat="1" ht="15" hidden="1" customHeight="1" x14ac:dyDescent="0.25">
      <c r="A679" s="426">
        <v>13</v>
      </c>
      <c r="B679" s="426" t="s">
        <v>55</v>
      </c>
      <c r="C679" s="124" t="s">
        <v>1115</v>
      </c>
      <c r="D679" s="426"/>
      <c r="E679" s="510">
        <v>0.45714285714199998</v>
      </c>
      <c r="F679" s="124">
        <v>12</v>
      </c>
      <c r="G679" s="426"/>
      <c r="H679" s="247">
        <v>43336</v>
      </c>
      <c r="I679" s="511">
        <v>43049</v>
      </c>
      <c r="J679" s="557">
        <v>134658</v>
      </c>
      <c r="K679" s="362">
        <v>87470</v>
      </c>
      <c r="L679" s="124" t="s">
        <v>1139</v>
      </c>
      <c r="M679" s="443">
        <v>100</v>
      </c>
      <c r="N679" s="124" t="s">
        <v>1156</v>
      </c>
      <c r="O679" s="443">
        <v>100</v>
      </c>
      <c r="P679" s="512">
        <v>60</v>
      </c>
      <c r="Q679" s="426">
        <v>1944</v>
      </c>
      <c r="R679" s="426">
        <v>37.75</v>
      </c>
      <c r="S679" s="452">
        <v>125</v>
      </c>
      <c r="T679" s="555">
        <v>1</v>
      </c>
      <c r="U679" s="422">
        <f t="shared" si="495"/>
        <v>0.45714285714199998</v>
      </c>
      <c r="V679" s="423" t="e">
        <f>IF((T679*#REF!/#REF!)&gt;#REF!,"too many rows!",T679*#REF!/#REF!)</f>
        <v>#REF!</v>
      </c>
      <c r="W679" s="415">
        <v>50</v>
      </c>
      <c r="X679" s="415">
        <v>50</v>
      </c>
      <c r="Y679" s="426">
        <v>5.2</v>
      </c>
      <c r="Z679" s="426">
        <v>1</v>
      </c>
      <c r="AA679" s="513">
        <v>38.095238095166664</v>
      </c>
      <c r="AB679" s="416">
        <f t="shared" si="496"/>
        <v>12.17741935483871</v>
      </c>
      <c r="AC679" s="416">
        <f t="shared" si="497"/>
        <v>38.095238095166664</v>
      </c>
      <c r="AD679" s="416">
        <f t="shared" si="498"/>
        <v>12.17741935483871</v>
      </c>
      <c r="AE679" s="427">
        <f t="shared" si="499"/>
        <v>43.809523809441657</v>
      </c>
      <c r="AF679" s="416">
        <f t="shared" si="500"/>
        <v>14.004032258064516</v>
      </c>
      <c r="AG679" s="428" t="str">
        <f t="shared" si="501"/>
        <v>ok</v>
      </c>
      <c r="AH679" s="498">
        <v>43097</v>
      </c>
      <c r="AI679" s="497">
        <f t="shared" si="510"/>
        <v>43111</v>
      </c>
      <c r="AJ679" s="424">
        <f t="shared" si="511"/>
        <v>43132</v>
      </c>
      <c r="AK679" s="426"/>
      <c r="AL679" s="424">
        <f t="shared" si="512"/>
        <v>43146</v>
      </c>
      <c r="AM679" s="459">
        <f t="shared" si="502"/>
        <v>38.095238095166664</v>
      </c>
      <c r="AN679" s="459"/>
      <c r="AO679" s="459">
        <f t="shared" si="503"/>
        <v>38.095238095166664</v>
      </c>
      <c r="AP679" s="424">
        <f t="shared" si="504"/>
        <v>43167</v>
      </c>
      <c r="AQ679" s="424"/>
      <c r="AR679" s="424"/>
      <c r="AS679" s="424">
        <f t="shared" si="505"/>
        <v>43252</v>
      </c>
      <c r="AT679" s="424">
        <f t="shared" si="506"/>
        <v>43244</v>
      </c>
      <c r="AU679" s="424"/>
      <c r="AV679" s="424"/>
      <c r="AW679" s="424">
        <f t="shared" si="507"/>
        <v>43329</v>
      </c>
      <c r="AX679" s="424">
        <f t="shared" si="508"/>
        <v>43336</v>
      </c>
      <c r="AY679" s="425">
        <f t="shared" si="509"/>
        <v>232</v>
      </c>
    </row>
    <row r="680" spans="1:51" s="45" customFormat="1" ht="15" hidden="1" customHeight="1" x14ac:dyDescent="0.25">
      <c r="A680" s="426">
        <v>13</v>
      </c>
      <c r="B680" s="426" t="s">
        <v>55</v>
      </c>
      <c r="C680" s="124" t="s">
        <v>1116</v>
      </c>
      <c r="D680" s="426"/>
      <c r="E680" s="510">
        <v>1.142857142857</v>
      </c>
      <c r="F680" s="124">
        <v>12</v>
      </c>
      <c r="G680" s="426"/>
      <c r="H680" s="247">
        <v>43336</v>
      </c>
      <c r="I680" s="511">
        <v>43049</v>
      </c>
      <c r="J680" s="557">
        <v>134659</v>
      </c>
      <c r="K680" s="362">
        <v>87470</v>
      </c>
      <c r="L680" s="124" t="s">
        <v>1140</v>
      </c>
      <c r="M680" s="443">
        <v>100</v>
      </c>
      <c r="N680" s="124" t="s">
        <v>107</v>
      </c>
      <c r="O680" s="443">
        <v>89</v>
      </c>
      <c r="P680" s="512">
        <v>60</v>
      </c>
      <c r="Q680" s="426">
        <v>1944</v>
      </c>
      <c r="R680" s="426">
        <v>37.75</v>
      </c>
      <c r="S680" s="452">
        <v>125</v>
      </c>
      <c r="T680" s="555">
        <v>2</v>
      </c>
      <c r="U680" s="422">
        <f t="shared" si="495"/>
        <v>1.1428571428570002</v>
      </c>
      <c r="V680" s="423" t="e">
        <f>IF((T680*#REF!/#REF!)&gt;#REF!,"too many rows!",T680*#REF!/#REF!)</f>
        <v>#REF!</v>
      </c>
      <c r="W680" s="415">
        <v>50</v>
      </c>
      <c r="X680" s="415">
        <v>50</v>
      </c>
      <c r="Y680" s="426">
        <v>5.2</v>
      </c>
      <c r="Z680" s="426">
        <v>1</v>
      </c>
      <c r="AA680" s="513">
        <v>95.238095238083361</v>
      </c>
      <c r="AB680" s="416">
        <f t="shared" si="496"/>
        <v>24.35483870967742</v>
      </c>
      <c r="AC680" s="416">
        <f t="shared" si="497"/>
        <v>95.238095238083361</v>
      </c>
      <c r="AD680" s="416">
        <f t="shared" si="498"/>
        <v>27.364987314244292</v>
      </c>
      <c r="AE680" s="427">
        <f t="shared" si="499"/>
        <v>109.52380952379586</v>
      </c>
      <c r="AF680" s="416">
        <f t="shared" si="500"/>
        <v>28.008064516129032</v>
      </c>
      <c r="AG680" s="428" t="str">
        <f t="shared" si="501"/>
        <v>ok</v>
      </c>
      <c r="AH680" s="498">
        <v>43097</v>
      </c>
      <c r="AI680" s="497">
        <f t="shared" si="510"/>
        <v>43111</v>
      </c>
      <c r="AJ680" s="424">
        <f t="shared" si="511"/>
        <v>43132</v>
      </c>
      <c r="AK680" s="426"/>
      <c r="AL680" s="424">
        <f t="shared" si="512"/>
        <v>43146</v>
      </c>
      <c r="AM680" s="459">
        <f t="shared" si="502"/>
        <v>95.238095238083361</v>
      </c>
      <c r="AN680" s="459"/>
      <c r="AO680" s="459">
        <f t="shared" si="503"/>
        <v>95.238095238083361</v>
      </c>
      <c r="AP680" s="424">
        <f t="shared" si="504"/>
        <v>43167</v>
      </c>
      <c r="AQ680" s="424"/>
      <c r="AR680" s="424"/>
      <c r="AS680" s="424">
        <f t="shared" si="505"/>
        <v>43252</v>
      </c>
      <c r="AT680" s="424">
        <f t="shared" si="506"/>
        <v>43244</v>
      </c>
      <c r="AU680" s="424"/>
      <c r="AV680" s="424"/>
      <c r="AW680" s="424">
        <f t="shared" si="507"/>
        <v>43329</v>
      </c>
      <c r="AX680" s="424">
        <f t="shared" si="508"/>
        <v>43336</v>
      </c>
      <c r="AY680" s="425">
        <f t="shared" si="509"/>
        <v>232</v>
      </c>
    </row>
    <row r="681" spans="1:51" s="45" customFormat="1" ht="15" hidden="1" customHeight="1" x14ac:dyDescent="0.25">
      <c r="A681" s="426">
        <v>13</v>
      </c>
      <c r="B681" s="426" t="s">
        <v>55</v>
      </c>
      <c r="C681" s="124" t="s">
        <v>1117</v>
      </c>
      <c r="D681" s="426"/>
      <c r="E681" s="510">
        <v>0.45714285714199998</v>
      </c>
      <c r="F681" s="124">
        <v>12</v>
      </c>
      <c r="G681" s="426"/>
      <c r="H681" s="247">
        <v>43336</v>
      </c>
      <c r="I681" s="511">
        <v>43049</v>
      </c>
      <c r="J681" s="557">
        <v>134662</v>
      </c>
      <c r="K681" s="362">
        <v>87470</v>
      </c>
      <c r="L681" s="124" t="s">
        <v>1141</v>
      </c>
      <c r="M681" s="443">
        <v>100</v>
      </c>
      <c r="N681" s="124" t="s">
        <v>271</v>
      </c>
      <c r="O681" s="443">
        <v>100</v>
      </c>
      <c r="P681" s="512">
        <v>60</v>
      </c>
      <c r="Q681" s="426">
        <v>1944</v>
      </c>
      <c r="R681" s="426">
        <v>37.75</v>
      </c>
      <c r="S681" s="452">
        <v>125</v>
      </c>
      <c r="T681" s="555">
        <v>1</v>
      </c>
      <c r="U681" s="422">
        <f t="shared" si="495"/>
        <v>0.45714285714199998</v>
      </c>
      <c r="V681" s="423" t="e">
        <f>IF((T681*#REF!/#REF!)&gt;#REF!,"too many rows!",T681*#REF!/#REF!)</f>
        <v>#REF!</v>
      </c>
      <c r="W681" s="415">
        <v>50</v>
      </c>
      <c r="X681" s="415">
        <v>50</v>
      </c>
      <c r="Y681" s="426">
        <v>5.2</v>
      </c>
      <c r="Z681" s="426">
        <v>1</v>
      </c>
      <c r="AA681" s="513">
        <v>38.095238095166664</v>
      </c>
      <c r="AB681" s="416">
        <f t="shared" si="496"/>
        <v>12.17741935483871</v>
      </c>
      <c r="AC681" s="416">
        <f t="shared" si="497"/>
        <v>38.095238095166664</v>
      </c>
      <c r="AD681" s="416">
        <f t="shared" si="498"/>
        <v>12.17741935483871</v>
      </c>
      <c r="AE681" s="427">
        <f t="shared" si="499"/>
        <v>43.809523809441657</v>
      </c>
      <c r="AF681" s="416">
        <f t="shared" si="500"/>
        <v>14.004032258064516</v>
      </c>
      <c r="AG681" s="428" t="str">
        <f t="shared" si="501"/>
        <v>ok</v>
      </c>
      <c r="AH681" s="498">
        <v>43097</v>
      </c>
      <c r="AI681" s="497">
        <f t="shared" si="510"/>
        <v>43111</v>
      </c>
      <c r="AJ681" s="424">
        <f t="shared" si="511"/>
        <v>43132</v>
      </c>
      <c r="AK681" s="426"/>
      <c r="AL681" s="424">
        <f t="shared" si="512"/>
        <v>43146</v>
      </c>
      <c r="AM681" s="459">
        <f t="shared" si="502"/>
        <v>38.095238095166664</v>
      </c>
      <c r="AN681" s="459"/>
      <c r="AO681" s="459">
        <f t="shared" si="503"/>
        <v>38.095238095166664</v>
      </c>
      <c r="AP681" s="424">
        <f t="shared" si="504"/>
        <v>43167</v>
      </c>
      <c r="AQ681" s="424"/>
      <c r="AR681" s="424"/>
      <c r="AS681" s="424">
        <f t="shared" si="505"/>
        <v>43252</v>
      </c>
      <c r="AT681" s="424">
        <f t="shared" si="506"/>
        <v>43244</v>
      </c>
      <c r="AU681" s="424"/>
      <c r="AV681" s="424"/>
      <c r="AW681" s="424">
        <f t="shared" si="507"/>
        <v>43329</v>
      </c>
      <c r="AX681" s="424">
        <f t="shared" si="508"/>
        <v>43336</v>
      </c>
      <c r="AY681" s="425">
        <f t="shared" si="509"/>
        <v>232</v>
      </c>
    </row>
    <row r="682" spans="1:51" s="45" customFormat="1" ht="15" hidden="1" customHeight="1" x14ac:dyDescent="0.25">
      <c r="A682" s="426">
        <v>13</v>
      </c>
      <c r="B682" s="426" t="s">
        <v>55</v>
      </c>
      <c r="C682" s="124" t="s">
        <v>1118</v>
      </c>
      <c r="D682" s="426"/>
      <c r="E682" s="510">
        <v>0.45714285714199998</v>
      </c>
      <c r="F682" s="124">
        <v>12</v>
      </c>
      <c r="G682" s="426"/>
      <c r="H682" s="247">
        <v>43336</v>
      </c>
      <c r="I682" s="511">
        <v>43049</v>
      </c>
      <c r="J682" s="557">
        <v>134663</v>
      </c>
      <c r="K682" s="362">
        <v>87470</v>
      </c>
      <c r="L682" s="124" t="s">
        <v>408</v>
      </c>
      <c r="M682" s="443">
        <v>25</v>
      </c>
      <c r="N682" s="124" t="s">
        <v>1157</v>
      </c>
      <c r="O682" s="443">
        <v>100</v>
      </c>
      <c r="P682" s="512">
        <v>60</v>
      </c>
      <c r="Q682" s="426">
        <v>1944</v>
      </c>
      <c r="R682" s="426">
        <v>37.75</v>
      </c>
      <c r="S682" s="452">
        <v>125</v>
      </c>
      <c r="T682" s="555">
        <v>1</v>
      </c>
      <c r="U682" s="422">
        <f t="shared" si="495"/>
        <v>0.45714285714199998</v>
      </c>
      <c r="V682" s="423" t="e">
        <f>IF((T682*#REF!/#REF!)&gt;#REF!,"too many rows!",T682*#REF!/#REF!)</f>
        <v>#REF!</v>
      </c>
      <c r="W682" s="415">
        <v>50</v>
      </c>
      <c r="X682" s="415">
        <v>50</v>
      </c>
      <c r="Y682" s="426">
        <v>5.2</v>
      </c>
      <c r="Z682" s="426">
        <v>1</v>
      </c>
      <c r="AA682" s="513">
        <v>38.095238095166664</v>
      </c>
      <c r="AB682" s="416">
        <f t="shared" si="496"/>
        <v>12.17741935483871</v>
      </c>
      <c r="AC682" s="416">
        <f t="shared" si="497"/>
        <v>152.38095238066666</v>
      </c>
      <c r="AD682" s="416">
        <f t="shared" si="498"/>
        <v>12.17741935483871</v>
      </c>
      <c r="AE682" s="427">
        <f t="shared" si="499"/>
        <v>43.809523809441657</v>
      </c>
      <c r="AF682" s="416">
        <f t="shared" si="500"/>
        <v>14.004032258064516</v>
      </c>
      <c r="AG682" s="428" t="str">
        <f t="shared" si="501"/>
        <v>ok</v>
      </c>
      <c r="AH682" s="498">
        <v>43097</v>
      </c>
      <c r="AI682" s="497">
        <f t="shared" si="510"/>
        <v>43111</v>
      </c>
      <c r="AJ682" s="424">
        <f t="shared" si="511"/>
        <v>43132</v>
      </c>
      <c r="AK682" s="426"/>
      <c r="AL682" s="424">
        <f t="shared" si="512"/>
        <v>43146</v>
      </c>
      <c r="AM682" s="459">
        <f t="shared" si="502"/>
        <v>38.095238095166664</v>
      </c>
      <c r="AN682" s="459"/>
      <c r="AO682" s="459">
        <f t="shared" si="503"/>
        <v>38.095238095166664</v>
      </c>
      <c r="AP682" s="424">
        <f t="shared" si="504"/>
        <v>43167</v>
      </c>
      <c r="AQ682" s="424"/>
      <c r="AR682" s="424"/>
      <c r="AS682" s="424">
        <f t="shared" si="505"/>
        <v>43252</v>
      </c>
      <c r="AT682" s="424">
        <f t="shared" si="506"/>
        <v>43244</v>
      </c>
      <c r="AU682" s="424"/>
      <c r="AV682" s="424"/>
      <c r="AW682" s="424">
        <f t="shared" si="507"/>
        <v>43329</v>
      </c>
      <c r="AX682" s="424">
        <f t="shared" si="508"/>
        <v>43336</v>
      </c>
      <c r="AY682" s="425">
        <f t="shared" si="509"/>
        <v>232</v>
      </c>
    </row>
    <row r="683" spans="1:51" s="45" customFormat="1" ht="15" hidden="1" customHeight="1" x14ac:dyDescent="0.25">
      <c r="A683" s="426">
        <v>13</v>
      </c>
      <c r="B683" s="426" t="s">
        <v>55</v>
      </c>
      <c r="C683" s="124" t="s">
        <v>1119</v>
      </c>
      <c r="D683" s="426"/>
      <c r="E683" s="510">
        <v>0.91428571428500005</v>
      </c>
      <c r="F683" s="124">
        <v>12</v>
      </c>
      <c r="G683" s="426"/>
      <c r="H683" s="247">
        <v>43336</v>
      </c>
      <c r="I683" s="511">
        <v>43049</v>
      </c>
      <c r="J683" s="557">
        <v>134664</v>
      </c>
      <c r="K683" s="362">
        <v>87470</v>
      </c>
      <c r="L683" s="124" t="s">
        <v>406</v>
      </c>
      <c r="M683" s="443">
        <v>100</v>
      </c>
      <c r="N683" s="124" t="s">
        <v>1158</v>
      </c>
      <c r="O683" s="443">
        <v>100</v>
      </c>
      <c r="P683" s="512">
        <v>60</v>
      </c>
      <c r="Q683" s="426">
        <v>1944</v>
      </c>
      <c r="R683" s="426">
        <v>37.75</v>
      </c>
      <c r="S683" s="452">
        <v>125</v>
      </c>
      <c r="T683" s="555">
        <v>1</v>
      </c>
      <c r="U683" s="422">
        <f t="shared" si="495"/>
        <v>0.91428571428500005</v>
      </c>
      <c r="V683" s="423" t="e">
        <f>IF((T683*#REF!/#REF!)&gt;#REF!,"too many rows!",T683*#REF!/#REF!)</f>
        <v>#REF!</v>
      </c>
      <c r="W683" s="415">
        <v>50</v>
      </c>
      <c r="X683" s="415">
        <v>50</v>
      </c>
      <c r="Y683" s="426">
        <v>5.2</v>
      </c>
      <c r="Z683" s="426">
        <v>1</v>
      </c>
      <c r="AA683" s="513">
        <v>76.190476190416675</v>
      </c>
      <c r="AB683" s="416">
        <f t="shared" si="496"/>
        <v>12.17741935483871</v>
      </c>
      <c r="AC683" s="416">
        <f t="shared" si="497"/>
        <v>76.190476190416675</v>
      </c>
      <c r="AD683" s="416">
        <f t="shared" si="498"/>
        <v>12.17741935483871</v>
      </c>
      <c r="AE683" s="427">
        <f t="shared" si="499"/>
        <v>87.619047618979167</v>
      </c>
      <c r="AF683" s="416">
        <f t="shared" si="500"/>
        <v>14.004032258064516</v>
      </c>
      <c r="AG683" s="428" t="str">
        <f t="shared" si="501"/>
        <v>ok</v>
      </c>
      <c r="AH683" s="498">
        <v>43097</v>
      </c>
      <c r="AI683" s="497">
        <f t="shared" si="510"/>
        <v>43111</v>
      </c>
      <c r="AJ683" s="424">
        <f t="shared" si="511"/>
        <v>43132</v>
      </c>
      <c r="AK683" s="426"/>
      <c r="AL683" s="424">
        <f t="shared" si="512"/>
        <v>43146</v>
      </c>
      <c r="AM683" s="459">
        <f t="shared" si="502"/>
        <v>76.190476190416675</v>
      </c>
      <c r="AN683" s="459"/>
      <c r="AO683" s="459">
        <f t="shared" si="503"/>
        <v>76.190476190416675</v>
      </c>
      <c r="AP683" s="424">
        <f t="shared" si="504"/>
        <v>43167</v>
      </c>
      <c r="AQ683" s="424"/>
      <c r="AR683" s="424"/>
      <c r="AS683" s="424">
        <f t="shared" si="505"/>
        <v>43252</v>
      </c>
      <c r="AT683" s="424">
        <f t="shared" si="506"/>
        <v>43244</v>
      </c>
      <c r="AU683" s="424"/>
      <c r="AV683" s="424"/>
      <c r="AW683" s="424">
        <f t="shared" si="507"/>
        <v>43329</v>
      </c>
      <c r="AX683" s="424">
        <f t="shared" si="508"/>
        <v>43336</v>
      </c>
      <c r="AY683" s="425">
        <f t="shared" si="509"/>
        <v>232</v>
      </c>
    </row>
    <row r="684" spans="1:51" s="45" customFormat="1" ht="15" hidden="1" customHeight="1" x14ac:dyDescent="0.25">
      <c r="A684" s="426">
        <v>13</v>
      </c>
      <c r="B684" s="426" t="s">
        <v>55</v>
      </c>
      <c r="C684" s="124" t="s">
        <v>1120</v>
      </c>
      <c r="D684" s="426"/>
      <c r="E684" s="510">
        <v>0.45714285714199998</v>
      </c>
      <c r="F684" s="124">
        <v>12</v>
      </c>
      <c r="G684" s="426"/>
      <c r="H684" s="247">
        <v>43336</v>
      </c>
      <c r="I684" s="511">
        <v>43049</v>
      </c>
      <c r="J684" s="557">
        <v>134665</v>
      </c>
      <c r="K684" s="362">
        <v>87470</v>
      </c>
      <c r="L684" s="124" t="s">
        <v>1142</v>
      </c>
      <c r="M684" s="443">
        <v>100</v>
      </c>
      <c r="N684" s="124" t="s">
        <v>1159</v>
      </c>
      <c r="O684" s="443">
        <v>100</v>
      </c>
      <c r="P684" s="512">
        <v>60</v>
      </c>
      <c r="Q684" s="426">
        <v>1944</v>
      </c>
      <c r="R684" s="426">
        <v>37.75</v>
      </c>
      <c r="S684" s="452">
        <v>125</v>
      </c>
      <c r="T684" s="555">
        <v>1</v>
      </c>
      <c r="U684" s="422">
        <f t="shared" si="495"/>
        <v>0.45714285714199998</v>
      </c>
      <c r="V684" s="423" t="e">
        <f>IF((T684*#REF!/#REF!)&gt;#REF!,"too many rows!",T684*#REF!/#REF!)</f>
        <v>#REF!</v>
      </c>
      <c r="W684" s="415">
        <v>50</v>
      </c>
      <c r="X684" s="415">
        <v>50</v>
      </c>
      <c r="Y684" s="426">
        <v>5.2</v>
      </c>
      <c r="Z684" s="426">
        <v>1</v>
      </c>
      <c r="AA684" s="513">
        <v>38.095238095166664</v>
      </c>
      <c r="AB684" s="416">
        <f t="shared" si="496"/>
        <v>12.17741935483871</v>
      </c>
      <c r="AC684" s="416">
        <f t="shared" si="497"/>
        <v>38.095238095166664</v>
      </c>
      <c r="AD684" s="416">
        <f t="shared" si="498"/>
        <v>12.17741935483871</v>
      </c>
      <c r="AE684" s="427">
        <f t="shared" si="499"/>
        <v>43.809523809441657</v>
      </c>
      <c r="AF684" s="416">
        <f t="shared" si="500"/>
        <v>14.004032258064516</v>
      </c>
      <c r="AG684" s="428" t="str">
        <f t="shared" si="501"/>
        <v>ok</v>
      </c>
      <c r="AH684" s="498">
        <v>43097</v>
      </c>
      <c r="AI684" s="497">
        <f t="shared" si="510"/>
        <v>43111</v>
      </c>
      <c r="AJ684" s="424">
        <f t="shared" si="511"/>
        <v>43132</v>
      </c>
      <c r="AK684" s="426"/>
      <c r="AL684" s="424">
        <f t="shared" si="512"/>
        <v>43146</v>
      </c>
      <c r="AM684" s="459">
        <f t="shared" si="502"/>
        <v>38.095238095166664</v>
      </c>
      <c r="AN684" s="459"/>
      <c r="AO684" s="459">
        <f t="shared" si="503"/>
        <v>38.095238095166664</v>
      </c>
      <c r="AP684" s="424">
        <f t="shared" si="504"/>
        <v>43167</v>
      </c>
      <c r="AQ684" s="424"/>
      <c r="AR684" s="424"/>
      <c r="AS684" s="424">
        <f t="shared" si="505"/>
        <v>43252</v>
      </c>
      <c r="AT684" s="424">
        <f t="shared" si="506"/>
        <v>43244</v>
      </c>
      <c r="AU684" s="424"/>
      <c r="AV684" s="424"/>
      <c r="AW684" s="424">
        <f t="shared" si="507"/>
        <v>43329</v>
      </c>
      <c r="AX684" s="424">
        <f t="shared" si="508"/>
        <v>43336</v>
      </c>
      <c r="AY684" s="425">
        <f t="shared" si="509"/>
        <v>232</v>
      </c>
    </row>
    <row r="685" spans="1:51" s="45" customFormat="1" ht="15" hidden="1" customHeight="1" x14ac:dyDescent="0.25">
      <c r="A685" s="426">
        <v>13</v>
      </c>
      <c r="B685" s="426" t="s">
        <v>55</v>
      </c>
      <c r="C685" s="124" t="s">
        <v>1121</v>
      </c>
      <c r="D685" s="426"/>
      <c r="E685" s="510">
        <v>0.45714285714199998</v>
      </c>
      <c r="F685" s="124">
        <v>12</v>
      </c>
      <c r="G685" s="426"/>
      <c r="H685" s="247">
        <v>43336</v>
      </c>
      <c r="I685" s="511">
        <v>43049</v>
      </c>
      <c r="J685" s="557">
        <v>134666</v>
      </c>
      <c r="K685" s="362">
        <v>87470</v>
      </c>
      <c r="L685" s="124" t="s">
        <v>1143</v>
      </c>
      <c r="M685" s="443">
        <v>100</v>
      </c>
      <c r="N685" s="124" t="s">
        <v>1159</v>
      </c>
      <c r="O685" s="443">
        <v>100</v>
      </c>
      <c r="P685" s="512">
        <v>60</v>
      </c>
      <c r="Q685" s="426">
        <v>1944</v>
      </c>
      <c r="R685" s="426">
        <v>37.75</v>
      </c>
      <c r="S685" s="452">
        <v>125</v>
      </c>
      <c r="T685" s="555">
        <v>1</v>
      </c>
      <c r="U685" s="422">
        <f t="shared" si="495"/>
        <v>0.45714285714199998</v>
      </c>
      <c r="V685" s="423" t="e">
        <f>IF((T685*#REF!/#REF!)&gt;#REF!,"too many rows!",T685*#REF!/#REF!)</f>
        <v>#REF!</v>
      </c>
      <c r="W685" s="415">
        <v>50</v>
      </c>
      <c r="X685" s="415">
        <v>50</v>
      </c>
      <c r="Y685" s="426">
        <v>5.2</v>
      </c>
      <c r="Z685" s="426">
        <v>1</v>
      </c>
      <c r="AA685" s="513">
        <v>38.095238095166664</v>
      </c>
      <c r="AB685" s="416">
        <f t="shared" si="496"/>
        <v>12.17741935483871</v>
      </c>
      <c r="AC685" s="416">
        <f t="shared" si="497"/>
        <v>38.095238095166664</v>
      </c>
      <c r="AD685" s="416">
        <f t="shared" si="498"/>
        <v>12.17741935483871</v>
      </c>
      <c r="AE685" s="427">
        <f t="shared" si="499"/>
        <v>43.809523809441657</v>
      </c>
      <c r="AF685" s="416">
        <f t="shared" si="500"/>
        <v>14.004032258064516</v>
      </c>
      <c r="AG685" s="428" t="str">
        <f t="shared" si="501"/>
        <v>ok</v>
      </c>
      <c r="AH685" s="498">
        <v>43097</v>
      </c>
      <c r="AI685" s="497">
        <f t="shared" si="510"/>
        <v>43111</v>
      </c>
      <c r="AJ685" s="424">
        <f t="shared" si="511"/>
        <v>43132</v>
      </c>
      <c r="AK685" s="426"/>
      <c r="AL685" s="424">
        <f t="shared" si="512"/>
        <v>43146</v>
      </c>
      <c r="AM685" s="459">
        <f t="shared" si="502"/>
        <v>38.095238095166664</v>
      </c>
      <c r="AN685" s="459"/>
      <c r="AO685" s="459">
        <f t="shared" si="503"/>
        <v>38.095238095166664</v>
      </c>
      <c r="AP685" s="424">
        <f t="shared" si="504"/>
        <v>43167</v>
      </c>
      <c r="AQ685" s="424"/>
      <c r="AR685" s="424"/>
      <c r="AS685" s="424">
        <f t="shared" si="505"/>
        <v>43252</v>
      </c>
      <c r="AT685" s="424">
        <f t="shared" si="506"/>
        <v>43244</v>
      </c>
      <c r="AU685" s="424"/>
      <c r="AV685" s="424"/>
      <c r="AW685" s="424">
        <f t="shared" si="507"/>
        <v>43329</v>
      </c>
      <c r="AX685" s="424">
        <f t="shared" si="508"/>
        <v>43336</v>
      </c>
      <c r="AY685" s="425">
        <f t="shared" si="509"/>
        <v>232</v>
      </c>
    </row>
    <row r="686" spans="1:51" s="45" customFormat="1" ht="15" hidden="1" customHeight="1" x14ac:dyDescent="0.25">
      <c r="A686" s="426">
        <v>13</v>
      </c>
      <c r="B686" s="426" t="s">
        <v>55</v>
      </c>
      <c r="C686" s="124" t="s">
        <v>631</v>
      </c>
      <c r="D686" s="426"/>
      <c r="E686" s="510">
        <v>10.5</v>
      </c>
      <c r="F686" s="124">
        <v>9</v>
      </c>
      <c r="G686" s="426"/>
      <c r="H686" s="247">
        <v>43336</v>
      </c>
      <c r="I686" s="511">
        <v>43049</v>
      </c>
      <c r="J686" s="557">
        <v>134675</v>
      </c>
      <c r="K686" s="362">
        <v>87470</v>
      </c>
      <c r="L686" s="124" t="s">
        <v>647</v>
      </c>
      <c r="M686" s="443">
        <v>73</v>
      </c>
      <c r="N686" s="124" t="s">
        <v>369</v>
      </c>
      <c r="O686" s="443">
        <v>73</v>
      </c>
      <c r="P686" s="512">
        <v>60</v>
      </c>
      <c r="Q686" s="426">
        <v>1944</v>
      </c>
      <c r="R686" s="426">
        <v>37.75</v>
      </c>
      <c r="S686" s="452">
        <v>125</v>
      </c>
      <c r="T686" s="555">
        <v>20</v>
      </c>
      <c r="U686" s="422">
        <f t="shared" si="495"/>
        <v>10.5</v>
      </c>
      <c r="V686" s="423" t="e">
        <f>IF((T686*#REF!/#REF!)&gt;#REF!,"too many rows!",T686*#REF!/#REF!)</f>
        <v>#REF!</v>
      </c>
      <c r="W686" s="415">
        <v>50</v>
      </c>
      <c r="X686" s="415">
        <v>50</v>
      </c>
      <c r="Y686" s="426">
        <v>5.2</v>
      </c>
      <c r="Z686" s="426">
        <v>1</v>
      </c>
      <c r="AA686" s="513">
        <v>1166.6666666666667</v>
      </c>
      <c r="AB686" s="416">
        <f t="shared" si="496"/>
        <v>243.54838709677421</v>
      </c>
      <c r="AC686" s="416">
        <f t="shared" si="497"/>
        <v>1598.1735159817354</v>
      </c>
      <c r="AD686" s="416">
        <f t="shared" si="498"/>
        <v>333.62792752982767</v>
      </c>
      <c r="AE686" s="427">
        <f t="shared" si="499"/>
        <v>1341.6666666666667</v>
      </c>
      <c r="AF686" s="416">
        <f t="shared" si="500"/>
        <v>280.08064516129031</v>
      </c>
      <c r="AG686" s="428" t="str">
        <f t="shared" si="501"/>
        <v>ok</v>
      </c>
      <c r="AH686" s="498">
        <v>43097</v>
      </c>
      <c r="AI686" s="497">
        <f t="shared" si="510"/>
        <v>43111</v>
      </c>
      <c r="AJ686" s="424">
        <f t="shared" si="511"/>
        <v>43132</v>
      </c>
      <c r="AK686" s="426"/>
      <c r="AL686" s="424">
        <f t="shared" si="512"/>
        <v>43146</v>
      </c>
      <c r="AM686" s="459">
        <f t="shared" si="502"/>
        <v>1166.6666666666667</v>
      </c>
      <c r="AN686" s="459"/>
      <c r="AO686" s="459">
        <f t="shared" si="503"/>
        <v>1166.6666666666667</v>
      </c>
      <c r="AP686" s="424">
        <f t="shared" si="504"/>
        <v>43167</v>
      </c>
      <c r="AQ686" s="424"/>
      <c r="AR686" s="424"/>
      <c r="AS686" s="424">
        <f t="shared" si="505"/>
        <v>43252</v>
      </c>
      <c r="AT686" s="424">
        <f t="shared" si="506"/>
        <v>43244</v>
      </c>
      <c r="AU686" s="424"/>
      <c r="AV686" s="424"/>
      <c r="AW686" s="424">
        <f t="shared" si="507"/>
        <v>43329</v>
      </c>
      <c r="AX686" s="424">
        <f t="shared" si="508"/>
        <v>43336</v>
      </c>
      <c r="AY686" s="425">
        <f t="shared" si="509"/>
        <v>232</v>
      </c>
    </row>
    <row r="687" spans="1:51" s="45" customFormat="1" ht="15" hidden="1" customHeight="1" x14ac:dyDescent="0.25">
      <c r="A687" s="426">
        <v>13</v>
      </c>
      <c r="B687" s="426" t="s">
        <v>55</v>
      </c>
      <c r="C687" s="124" t="s">
        <v>1122</v>
      </c>
      <c r="D687" s="426"/>
      <c r="E687" s="510">
        <v>2.5</v>
      </c>
      <c r="F687" s="124">
        <v>8</v>
      </c>
      <c r="G687" s="426"/>
      <c r="H687" s="247">
        <v>43336</v>
      </c>
      <c r="I687" s="511">
        <v>43049</v>
      </c>
      <c r="J687" s="557">
        <v>134684</v>
      </c>
      <c r="K687" s="362">
        <v>87470</v>
      </c>
      <c r="L687" s="124" t="s">
        <v>624</v>
      </c>
      <c r="M687" s="443">
        <v>57</v>
      </c>
      <c r="N687" s="124" t="s">
        <v>1160</v>
      </c>
      <c r="O687" s="443">
        <v>70</v>
      </c>
      <c r="P687" s="512">
        <v>60</v>
      </c>
      <c r="Q687" s="426">
        <v>1944</v>
      </c>
      <c r="R687" s="426">
        <v>37.75</v>
      </c>
      <c r="S687" s="452">
        <v>125</v>
      </c>
      <c r="T687" s="555">
        <v>5</v>
      </c>
      <c r="U687" s="422">
        <f t="shared" si="495"/>
        <v>2.5</v>
      </c>
      <c r="V687" s="423" t="e">
        <f>IF((T687*#REF!/#REF!)&gt;#REF!,"too many rows!",T687*#REF!/#REF!)</f>
        <v>#REF!</v>
      </c>
      <c r="W687" s="415">
        <v>50</v>
      </c>
      <c r="X687" s="415">
        <v>50</v>
      </c>
      <c r="Y687" s="426">
        <v>5.2</v>
      </c>
      <c r="Z687" s="426">
        <v>1</v>
      </c>
      <c r="AA687" s="513">
        <v>312.5</v>
      </c>
      <c r="AB687" s="416">
        <f t="shared" si="496"/>
        <v>60.887096774193552</v>
      </c>
      <c r="AC687" s="416">
        <f t="shared" si="497"/>
        <v>548.24561403508778</v>
      </c>
      <c r="AD687" s="416">
        <f t="shared" si="498"/>
        <v>86.981566820276498</v>
      </c>
      <c r="AE687" s="427">
        <f t="shared" si="499"/>
        <v>359.375</v>
      </c>
      <c r="AF687" s="416">
        <f t="shared" si="500"/>
        <v>70.020161290322577</v>
      </c>
      <c r="AG687" s="428" t="str">
        <f t="shared" si="501"/>
        <v>ok</v>
      </c>
      <c r="AH687" s="498">
        <v>43097</v>
      </c>
      <c r="AI687" s="497">
        <f t="shared" si="510"/>
        <v>43111</v>
      </c>
      <c r="AJ687" s="424">
        <f t="shared" si="511"/>
        <v>43132</v>
      </c>
      <c r="AK687" s="426"/>
      <c r="AL687" s="424">
        <f t="shared" si="512"/>
        <v>43146</v>
      </c>
      <c r="AM687" s="459">
        <f t="shared" si="502"/>
        <v>312.5</v>
      </c>
      <c r="AN687" s="459"/>
      <c r="AO687" s="459">
        <f t="shared" si="503"/>
        <v>312.5</v>
      </c>
      <c r="AP687" s="424">
        <f t="shared" si="504"/>
        <v>43167</v>
      </c>
      <c r="AQ687" s="424"/>
      <c r="AR687" s="424"/>
      <c r="AS687" s="424">
        <f t="shared" si="505"/>
        <v>43252</v>
      </c>
      <c r="AT687" s="424">
        <f t="shared" si="506"/>
        <v>43244</v>
      </c>
      <c r="AU687" s="424"/>
      <c r="AV687" s="424"/>
      <c r="AW687" s="424">
        <f t="shared" si="507"/>
        <v>43329</v>
      </c>
      <c r="AX687" s="424">
        <f t="shared" si="508"/>
        <v>43336</v>
      </c>
      <c r="AY687" s="425">
        <f t="shared" si="509"/>
        <v>232</v>
      </c>
    </row>
    <row r="688" spans="1:51" s="45" customFormat="1" ht="15" hidden="1" customHeight="1" x14ac:dyDescent="0.25">
      <c r="A688" s="426">
        <v>13</v>
      </c>
      <c r="B688" s="426" t="s">
        <v>55</v>
      </c>
      <c r="C688" s="124" t="s">
        <v>1123</v>
      </c>
      <c r="D688" s="426"/>
      <c r="E688" s="510">
        <v>0.28571428571399998</v>
      </c>
      <c r="F688" s="124">
        <v>7</v>
      </c>
      <c r="G688" s="426"/>
      <c r="H688" s="247">
        <v>43336</v>
      </c>
      <c r="I688" s="511">
        <v>43049</v>
      </c>
      <c r="J688" s="557">
        <v>134667</v>
      </c>
      <c r="K688" s="362">
        <v>87470</v>
      </c>
      <c r="L688" s="124" t="s">
        <v>145</v>
      </c>
      <c r="M688" s="443">
        <v>95</v>
      </c>
      <c r="N688" s="124" t="s">
        <v>1161</v>
      </c>
      <c r="O688" s="443">
        <v>92</v>
      </c>
      <c r="P688" s="512">
        <v>60</v>
      </c>
      <c r="Q688" s="426">
        <v>1944</v>
      </c>
      <c r="R688" s="426">
        <v>37.75</v>
      </c>
      <c r="S688" s="452">
        <v>125</v>
      </c>
      <c r="T688" s="555">
        <v>1</v>
      </c>
      <c r="U688" s="422">
        <f t="shared" si="495"/>
        <v>0.28571428571399998</v>
      </c>
      <c r="V688" s="423" t="e">
        <f>IF((T688*#REF!/#REF!)&gt;#REF!,"too many rows!",T688*#REF!/#REF!)</f>
        <v>#REF!</v>
      </c>
      <c r="W688" s="415">
        <v>50</v>
      </c>
      <c r="X688" s="415">
        <v>50</v>
      </c>
      <c r="Y688" s="426">
        <v>5.2</v>
      </c>
      <c r="Z688" s="426">
        <v>1</v>
      </c>
      <c r="AA688" s="513">
        <v>40.816326530571423</v>
      </c>
      <c r="AB688" s="416">
        <f t="shared" si="496"/>
        <v>12.17741935483871</v>
      </c>
      <c r="AC688" s="416">
        <f t="shared" si="497"/>
        <v>42.964554242706761</v>
      </c>
      <c r="AD688" s="416">
        <f t="shared" si="498"/>
        <v>13.236325385694251</v>
      </c>
      <c r="AE688" s="427">
        <f t="shared" si="499"/>
        <v>46.938775510157136</v>
      </c>
      <c r="AF688" s="416">
        <f t="shared" si="500"/>
        <v>14.004032258064516</v>
      </c>
      <c r="AG688" s="428" t="str">
        <f t="shared" si="501"/>
        <v>ok</v>
      </c>
      <c r="AH688" s="498">
        <v>43097</v>
      </c>
      <c r="AI688" s="497">
        <f t="shared" si="510"/>
        <v>43111</v>
      </c>
      <c r="AJ688" s="424">
        <f t="shared" si="511"/>
        <v>43132</v>
      </c>
      <c r="AK688" s="426"/>
      <c r="AL688" s="424">
        <f t="shared" si="512"/>
        <v>43146</v>
      </c>
      <c r="AM688" s="459">
        <f t="shared" si="502"/>
        <v>40.816326530571423</v>
      </c>
      <c r="AN688" s="459"/>
      <c r="AO688" s="459">
        <f t="shared" si="503"/>
        <v>40.816326530571423</v>
      </c>
      <c r="AP688" s="424">
        <f t="shared" si="504"/>
        <v>43167</v>
      </c>
      <c r="AQ688" s="424"/>
      <c r="AR688" s="424"/>
      <c r="AS688" s="424">
        <f t="shared" si="505"/>
        <v>43252</v>
      </c>
      <c r="AT688" s="424">
        <f t="shared" si="506"/>
        <v>43244</v>
      </c>
      <c r="AU688" s="424"/>
      <c r="AV688" s="424"/>
      <c r="AW688" s="424">
        <f t="shared" si="507"/>
        <v>43329</v>
      </c>
      <c r="AX688" s="424">
        <f t="shared" si="508"/>
        <v>43336</v>
      </c>
      <c r="AY688" s="425">
        <f t="shared" si="509"/>
        <v>232</v>
      </c>
    </row>
    <row r="689" spans="1:51" s="45" customFormat="1" ht="15" hidden="1" customHeight="1" x14ac:dyDescent="0.25">
      <c r="A689" s="426">
        <v>13</v>
      </c>
      <c r="B689" s="426" t="s">
        <v>55</v>
      </c>
      <c r="C689" s="124" t="s">
        <v>1124</v>
      </c>
      <c r="D689" s="426"/>
      <c r="E689" s="510">
        <v>0.37142857142800001</v>
      </c>
      <c r="F689" s="124">
        <v>8</v>
      </c>
      <c r="G689" s="426"/>
      <c r="H689" s="247">
        <v>43336</v>
      </c>
      <c r="I689" s="511">
        <v>43049</v>
      </c>
      <c r="J689" s="557">
        <v>134676</v>
      </c>
      <c r="K689" s="362">
        <v>87470</v>
      </c>
      <c r="L689" s="124" t="s">
        <v>145</v>
      </c>
      <c r="M689" s="443">
        <v>95</v>
      </c>
      <c r="N689" s="124" t="s">
        <v>1162</v>
      </c>
      <c r="O689" s="443">
        <v>100</v>
      </c>
      <c r="P689" s="512">
        <v>60</v>
      </c>
      <c r="Q689" s="419">
        <v>1944</v>
      </c>
      <c r="R689" s="420">
        <v>37.75</v>
      </c>
      <c r="S689" s="452">
        <v>125</v>
      </c>
      <c r="T689" s="555">
        <v>1</v>
      </c>
      <c r="U689" s="422">
        <f t="shared" si="495"/>
        <v>0.37142857142799995</v>
      </c>
      <c r="V689" s="423" t="e">
        <f>IF((T689*#REF!/#REF!)&gt;#REF!,"too many rows!",T689*#REF!/#REF!)</f>
        <v>#REF!</v>
      </c>
      <c r="W689" s="415">
        <v>50</v>
      </c>
      <c r="X689" s="415">
        <v>50</v>
      </c>
      <c r="Y689" s="426">
        <v>5.2</v>
      </c>
      <c r="Z689" s="426">
        <v>1</v>
      </c>
      <c r="AA689" s="513">
        <v>46.428571428499993</v>
      </c>
      <c r="AB689" s="416">
        <f t="shared" si="496"/>
        <v>12.17741935483871</v>
      </c>
      <c r="AC689" s="416">
        <f t="shared" si="497"/>
        <v>48.872180451052621</v>
      </c>
      <c r="AD689" s="416">
        <f t="shared" si="498"/>
        <v>12.17741935483871</v>
      </c>
      <c r="AE689" s="427">
        <f t="shared" si="499"/>
        <v>53.392857142774986</v>
      </c>
      <c r="AF689" s="416">
        <f t="shared" si="500"/>
        <v>14.004032258064516</v>
      </c>
      <c r="AG689" s="428" t="str">
        <f t="shared" si="501"/>
        <v>ok</v>
      </c>
      <c r="AH689" s="498">
        <v>43097</v>
      </c>
      <c r="AI689" s="497">
        <f t="shared" si="510"/>
        <v>43111</v>
      </c>
      <c r="AJ689" s="424">
        <f t="shared" si="511"/>
        <v>43132</v>
      </c>
      <c r="AK689" s="426"/>
      <c r="AL689" s="424">
        <f t="shared" si="512"/>
        <v>43146</v>
      </c>
      <c r="AM689" s="459">
        <f t="shared" si="502"/>
        <v>46.428571428499993</v>
      </c>
      <c r="AN689" s="459"/>
      <c r="AO689" s="459">
        <f t="shared" si="503"/>
        <v>46.428571428499993</v>
      </c>
      <c r="AP689" s="424">
        <f t="shared" si="504"/>
        <v>43167</v>
      </c>
      <c r="AQ689" s="424"/>
      <c r="AR689" s="424"/>
      <c r="AS689" s="424">
        <f t="shared" si="505"/>
        <v>43252</v>
      </c>
      <c r="AT689" s="424">
        <f t="shared" si="506"/>
        <v>43244</v>
      </c>
      <c r="AU689" s="424"/>
      <c r="AV689" s="424"/>
      <c r="AW689" s="424">
        <f t="shared" si="507"/>
        <v>43329</v>
      </c>
      <c r="AX689" s="424">
        <f t="shared" si="508"/>
        <v>43336</v>
      </c>
      <c r="AY689" s="425">
        <f t="shared" si="509"/>
        <v>232</v>
      </c>
    </row>
    <row r="690" spans="1:51" s="45" customFormat="1" ht="15" hidden="1" customHeight="1" x14ac:dyDescent="0.25">
      <c r="A690" s="426">
        <v>13</v>
      </c>
      <c r="B690" s="426" t="s">
        <v>55</v>
      </c>
      <c r="C690" s="124" t="s">
        <v>1125</v>
      </c>
      <c r="D690" s="426"/>
      <c r="E690" s="510">
        <v>0.414285714285</v>
      </c>
      <c r="F690" s="124">
        <v>10</v>
      </c>
      <c r="G690" s="426"/>
      <c r="H690" s="247">
        <v>43336</v>
      </c>
      <c r="I690" s="511">
        <v>43049</v>
      </c>
      <c r="J690" s="557">
        <v>134668</v>
      </c>
      <c r="K690" s="362">
        <v>87470</v>
      </c>
      <c r="L690" s="124" t="s">
        <v>1144</v>
      </c>
      <c r="M690" s="443">
        <v>100</v>
      </c>
      <c r="N690" s="124" t="s">
        <v>1163</v>
      </c>
      <c r="O690" s="443">
        <v>100</v>
      </c>
      <c r="P690" s="512">
        <v>60</v>
      </c>
      <c r="Q690" s="426">
        <v>1944</v>
      </c>
      <c r="R690" s="426">
        <v>37.75</v>
      </c>
      <c r="S690" s="452">
        <v>125</v>
      </c>
      <c r="T690" s="555">
        <v>1</v>
      </c>
      <c r="U690" s="422">
        <f t="shared" si="495"/>
        <v>0.41428571428499994</v>
      </c>
      <c r="V690" s="423" t="e">
        <f>IF((T690*#REF!/#REF!)&gt;#REF!,"too many rows!",T690*#REF!/#REF!)</f>
        <v>#REF!</v>
      </c>
      <c r="W690" s="415">
        <v>50</v>
      </c>
      <c r="X690" s="415">
        <v>50</v>
      </c>
      <c r="Y690" s="426">
        <v>5.2</v>
      </c>
      <c r="Z690" s="426">
        <v>1</v>
      </c>
      <c r="AA690" s="513">
        <v>41.428571428499993</v>
      </c>
      <c r="AB690" s="416">
        <f t="shared" si="496"/>
        <v>12.17741935483871</v>
      </c>
      <c r="AC690" s="416">
        <f t="shared" si="497"/>
        <v>41.428571428499993</v>
      </c>
      <c r="AD690" s="416">
        <f t="shared" si="498"/>
        <v>12.17741935483871</v>
      </c>
      <c r="AE690" s="427">
        <f t="shared" si="499"/>
        <v>47.642857142774986</v>
      </c>
      <c r="AF690" s="416">
        <f t="shared" si="500"/>
        <v>14.004032258064516</v>
      </c>
      <c r="AG690" s="428" t="str">
        <f t="shared" si="501"/>
        <v>ok</v>
      </c>
      <c r="AH690" s="498">
        <v>43097</v>
      </c>
      <c r="AI690" s="497">
        <f t="shared" si="510"/>
        <v>43111</v>
      </c>
      <c r="AJ690" s="424">
        <f t="shared" si="511"/>
        <v>43132</v>
      </c>
      <c r="AK690" s="426"/>
      <c r="AL690" s="424">
        <f t="shared" si="512"/>
        <v>43146</v>
      </c>
      <c r="AM690" s="459">
        <f t="shared" si="502"/>
        <v>41.428571428499993</v>
      </c>
      <c r="AN690" s="459"/>
      <c r="AO690" s="459">
        <f t="shared" si="503"/>
        <v>41.428571428499993</v>
      </c>
      <c r="AP690" s="424">
        <f t="shared" si="504"/>
        <v>43167</v>
      </c>
      <c r="AQ690" s="424"/>
      <c r="AR690" s="424"/>
      <c r="AS690" s="424">
        <f t="shared" si="505"/>
        <v>43252</v>
      </c>
      <c r="AT690" s="424">
        <f t="shared" si="506"/>
        <v>43244</v>
      </c>
      <c r="AU690" s="424"/>
      <c r="AV690" s="424"/>
      <c r="AW690" s="424">
        <f t="shared" si="507"/>
        <v>43329</v>
      </c>
      <c r="AX690" s="424">
        <f t="shared" si="508"/>
        <v>43336</v>
      </c>
      <c r="AY690" s="425">
        <f t="shared" si="509"/>
        <v>232</v>
      </c>
    </row>
    <row r="691" spans="1:51" s="45" customFormat="1" ht="15" hidden="1" customHeight="1" x14ac:dyDescent="0.25">
      <c r="A691" s="426">
        <v>13</v>
      </c>
      <c r="B691" s="426" t="s">
        <v>55</v>
      </c>
      <c r="C691" s="124" t="s">
        <v>1126</v>
      </c>
      <c r="D691" s="426"/>
      <c r="E691" s="510">
        <v>0.27142857142799998</v>
      </c>
      <c r="F691" s="124">
        <v>5</v>
      </c>
      <c r="G691" s="417"/>
      <c r="H691" s="247">
        <v>43336</v>
      </c>
      <c r="I691" s="511">
        <v>43049</v>
      </c>
      <c r="J691" s="451">
        <v>134669</v>
      </c>
      <c r="K691" s="362">
        <v>87470</v>
      </c>
      <c r="L691" s="124" t="s">
        <v>1145</v>
      </c>
      <c r="M691" s="443">
        <v>100</v>
      </c>
      <c r="N691" s="124" t="s">
        <v>1164</v>
      </c>
      <c r="O691" s="443">
        <v>100</v>
      </c>
      <c r="P691" s="512">
        <v>60</v>
      </c>
      <c r="Q691" s="426">
        <v>1944</v>
      </c>
      <c r="R691" s="426">
        <v>37.75</v>
      </c>
      <c r="S691" s="452">
        <v>125</v>
      </c>
      <c r="T691" s="555">
        <v>1</v>
      </c>
      <c r="U691" s="422">
        <f t="shared" si="495"/>
        <v>0.27142857142799992</v>
      </c>
      <c r="V691" s="423" t="e">
        <f>IF((T691*#REF!/#REF!)&gt;#REF!,"too many rows!",T691*#REF!/#REF!)</f>
        <v>#REF!</v>
      </c>
      <c r="W691" s="415">
        <v>50</v>
      </c>
      <c r="X691" s="415">
        <v>50</v>
      </c>
      <c r="Y691" s="426">
        <v>5.2</v>
      </c>
      <c r="Z691" s="426">
        <v>1</v>
      </c>
      <c r="AA691" s="513">
        <v>54.285714285599994</v>
      </c>
      <c r="AB691" s="416">
        <f t="shared" si="496"/>
        <v>12.17741935483871</v>
      </c>
      <c r="AC691" s="416">
        <f t="shared" si="497"/>
        <v>54.285714285599994</v>
      </c>
      <c r="AD691" s="416">
        <f t="shared" si="498"/>
        <v>12.17741935483871</v>
      </c>
      <c r="AE691" s="427">
        <f t="shared" si="499"/>
        <v>62.428571428439987</v>
      </c>
      <c r="AF691" s="416">
        <f t="shared" si="500"/>
        <v>14.004032258064516</v>
      </c>
      <c r="AG691" s="428" t="str">
        <f t="shared" si="501"/>
        <v>ok</v>
      </c>
      <c r="AH691" s="498">
        <v>43097</v>
      </c>
      <c r="AI691" s="497">
        <f t="shared" si="510"/>
        <v>43111</v>
      </c>
      <c r="AJ691" s="424">
        <f t="shared" si="511"/>
        <v>43132</v>
      </c>
      <c r="AK691" s="459"/>
      <c r="AL691" s="424">
        <f t="shared" si="512"/>
        <v>43146</v>
      </c>
      <c r="AM691" s="459">
        <f t="shared" si="502"/>
        <v>54.285714285599994</v>
      </c>
      <c r="AN691" s="459"/>
      <c r="AO691" s="459">
        <f t="shared" si="503"/>
        <v>54.285714285599994</v>
      </c>
      <c r="AP691" s="424">
        <f t="shared" si="504"/>
        <v>43167</v>
      </c>
      <c r="AQ691" s="424"/>
      <c r="AR691" s="424"/>
      <c r="AS691" s="424">
        <f t="shared" si="505"/>
        <v>43252</v>
      </c>
      <c r="AT691" s="424">
        <f t="shared" si="506"/>
        <v>43244</v>
      </c>
      <c r="AU691" s="424"/>
      <c r="AV691" s="424"/>
      <c r="AW691" s="424">
        <f t="shared" si="507"/>
        <v>43329</v>
      </c>
      <c r="AX691" s="424">
        <f t="shared" si="508"/>
        <v>43336</v>
      </c>
      <c r="AY691" s="425">
        <f t="shared" si="509"/>
        <v>232</v>
      </c>
    </row>
    <row r="692" spans="1:51" s="45" customFormat="1" ht="15" hidden="1" customHeight="1" x14ac:dyDescent="0.25">
      <c r="A692" s="426">
        <v>13</v>
      </c>
      <c r="B692" s="426" t="s">
        <v>55</v>
      </c>
      <c r="C692" s="124" t="s">
        <v>1127</v>
      </c>
      <c r="D692" s="426"/>
      <c r="E692" s="510">
        <v>0.27142857142799998</v>
      </c>
      <c r="F692" s="124">
        <v>12</v>
      </c>
      <c r="G692" s="426"/>
      <c r="H692" s="247">
        <v>43336</v>
      </c>
      <c r="I692" s="511">
        <v>43049</v>
      </c>
      <c r="J692" s="557">
        <v>134677</v>
      </c>
      <c r="K692" s="362">
        <v>87470</v>
      </c>
      <c r="L692" s="124" t="s">
        <v>1146</v>
      </c>
      <c r="M692" s="443">
        <v>100</v>
      </c>
      <c r="N692" s="124" t="s">
        <v>1165</v>
      </c>
      <c r="O692" s="443">
        <v>100</v>
      </c>
      <c r="P692" s="512">
        <v>60</v>
      </c>
      <c r="Q692" s="426">
        <v>1944</v>
      </c>
      <c r="R692" s="426">
        <v>37.75</v>
      </c>
      <c r="S692" s="452">
        <v>125</v>
      </c>
      <c r="T692" s="555">
        <v>1</v>
      </c>
      <c r="U692" s="422">
        <f t="shared" si="495"/>
        <v>0.27142857142799998</v>
      </c>
      <c r="V692" s="423" t="e">
        <f>IF((T692*#REF!/#REF!)&gt;#REF!,"too many rows!",T692*#REF!/#REF!)</f>
        <v>#REF!</v>
      </c>
      <c r="W692" s="415">
        <v>50</v>
      </c>
      <c r="X692" s="415">
        <v>50</v>
      </c>
      <c r="Y692" s="426">
        <v>5.2</v>
      </c>
      <c r="Z692" s="426">
        <v>1</v>
      </c>
      <c r="AA692" s="513">
        <v>22.619047619</v>
      </c>
      <c r="AB692" s="416">
        <f t="shared" si="496"/>
        <v>12.17741935483871</v>
      </c>
      <c r="AC692" s="416">
        <f t="shared" si="497"/>
        <v>22.619047619</v>
      </c>
      <c r="AD692" s="416">
        <f t="shared" si="498"/>
        <v>12.17741935483871</v>
      </c>
      <c r="AE692" s="427">
        <f t="shared" si="499"/>
        <v>26.011904761849998</v>
      </c>
      <c r="AF692" s="416">
        <f t="shared" si="500"/>
        <v>14.004032258064516</v>
      </c>
      <c r="AG692" s="428" t="str">
        <f t="shared" si="501"/>
        <v>ok</v>
      </c>
      <c r="AH692" s="498">
        <v>43097</v>
      </c>
      <c r="AI692" s="497">
        <f t="shared" si="510"/>
        <v>43111</v>
      </c>
      <c r="AJ692" s="424">
        <f t="shared" si="511"/>
        <v>43132</v>
      </c>
      <c r="AK692" s="426"/>
      <c r="AL692" s="424">
        <f t="shared" si="512"/>
        <v>43146</v>
      </c>
      <c r="AM692" s="459">
        <f t="shared" si="502"/>
        <v>22.619047619</v>
      </c>
      <c r="AN692" s="459"/>
      <c r="AO692" s="459">
        <f t="shared" si="503"/>
        <v>22.619047619</v>
      </c>
      <c r="AP692" s="424">
        <f t="shared" si="504"/>
        <v>43167</v>
      </c>
      <c r="AQ692" s="424"/>
      <c r="AR692" s="424"/>
      <c r="AS692" s="424">
        <f t="shared" si="505"/>
        <v>43252</v>
      </c>
      <c r="AT692" s="424">
        <f t="shared" si="506"/>
        <v>43244</v>
      </c>
      <c r="AU692" s="424"/>
      <c r="AV692" s="424"/>
      <c r="AW692" s="424">
        <f t="shared" si="507"/>
        <v>43329</v>
      </c>
      <c r="AX692" s="424">
        <f t="shared" si="508"/>
        <v>43336</v>
      </c>
      <c r="AY692" s="425">
        <f t="shared" si="509"/>
        <v>232</v>
      </c>
    </row>
    <row r="693" spans="1:51" s="45" customFormat="1" ht="15" hidden="1" customHeight="1" x14ac:dyDescent="0.25">
      <c r="A693" s="426">
        <v>13</v>
      </c>
      <c r="B693" s="426" t="s">
        <v>55</v>
      </c>
      <c r="C693" s="124" t="s">
        <v>1128</v>
      </c>
      <c r="D693" s="426"/>
      <c r="E693" s="510">
        <v>0.27142857142799998</v>
      </c>
      <c r="F693" s="124">
        <v>14</v>
      </c>
      <c r="G693" s="426"/>
      <c r="H693" s="247">
        <v>43336</v>
      </c>
      <c r="I693" s="511">
        <v>43049</v>
      </c>
      <c r="J693" s="557">
        <v>134670</v>
      </c>
      <c r="K693" s="362">
        <v>87470</v>
      </c>
      <c r="L693" s="124" t="s">
        <v>1147</v>
      </c>
      <c r="M693" s="443">
        <v>100</v>
      </c>
      <c r="N693" s="124" t="s">
        <v>1164</v>
      </c>
      <c r="O693" s="443">
        <v>100</v>
      </c>
      <c r="P693" s="512">
        <v>60</v>
      </c>
      <c r="Q693" s="426">
        <v>1944</v>
      </c>
      <c r="R693" s="426">
        <v>37.75</v>
      </c>
      <c r="S693" s="452">
        <v>125</v>
      </c>
      <c r="T693" s="555">
        <v>1</v>
      </c>
      <c r="U693" s="422">
        <f t="shared" si="495"/>
        <v>0.27142857142799998</v>
      </c>
      <c r="V693" s="423" t="e">
        <f>IF((T693*#REF!/#REF!)&gt;#REF!,"too many rows!",T693*#REF!/#REF!)</f>
        <v>#REF!</v>
      </c>
      <c r="W693" s="415">
        <v>50</v>
      </c>
      <c r="X693" s="415">
        <v>50</v>
      </c>
      <c r="Y693" s="426">
        <v>5.2</v>
      </c>
      <c r="Z693" s="426">
        <v>1</v>
      </c>
      <c r="AA693" s="513">
        <v>19.387755102</v>
      </c>
      <c r="AB693" s="416">
        <f t="shared" si="496"/>
        <v>12.17741935483871</v>
      </c>
      <c r="AC693" s="416">
        <f t="shared" si="497"/>
        <v>19.387755102</v>
      </c>
      <c r="AD693" s="416">
        <f t="shared" si="498"/>
        <v>12.17741935483871</v>
      </c>
      <c r="AE693" s="427">
        <f t="shared" si="499"/>
        <v>22.295918367299997</v>
      </c>
      <c r="AF693" s="416">
        <f t="shared" si="500"/>
        <v>14.004032258064516</v>
      </c>
      <c r="AG693" s="428" t="str">
        <f t="shared" si="501"/>
        <v>ok</v>
      </c>
      <c r="AH693" s="498">
        <v>43097</v>
      </c>
      <c r="AI693" s="497">
        <f t="shared" si="510"/>
        <v>43111</v>
      </c>
      <c r="AJ693" s="424">
        <f t="shared" si="511"/>
        <v>43132</v>
      </c>
      <c r="AK693" s="426"/>
      <c r="AL693" s="424">
        <f t="shared" si="512"/>
        <v>43146</v>
      </c>
      <c r="AM693" s="459">
        <f t="shared" si="502"/>
        <v>19.387755102</v>
      </c>
      <c r="AN693" s="459"/>
      <c r="AO693" s="459">
        <f t="shared" si="503"/>
        <v>19.387755102</v>
      </c>
      <c r="AP693" s="424">
        <f t="shared" si="504"/>
        <v>43167</v>
      </c>
      <c r="AQ693" s="424"/>
      <c r="AR693" s="424"/>
      <c r="AS693" s="424">
        <f t="shared" si="505"/>
        <v>43252</v>
      </c>
      <c r="AT693" s="424">
        <f t="shared" si="506"/>
        <v>43244</v>
      </c>
      <c r="AU693" s="424"/>
      <c r="AV693" s="424"/>
      <c r="AW693" s="424">
        <f t="shared" si="507"/>
        <v>43329</v>
      </c>
      <c r="AX693" s="424">
        <f t="shared" si="508"/>
        <v>43336</v>
      </c>
      <c r="AY693" s="425">
        <f t="shared" si="509"/>
        <v>232</v>
      </c>
    </row>
    <row r="694" spans="1:51" s="45" customFormat="1" ht="15" hidden="1" customHeight="1" x14ac:dyDescent="0.25">
      <c r="A694" s="426">
        <v>13</v>
      </c>
      <c r="B694" s="426" t="s">
        <v>55</v>
      </c>
      <c r="C694" s="124" t="s">
        <v>919</v>
      </c>
      <c r="D694" s="426"/>
      <c r="E694" s="510">
        <v>0.742857142857</v>
      </c>
      <c r="F694" s="124">
        <v>4</v>
      </c>
      <c r="G694" s="426"/>
      <c r="H694" s="247">
        <v>43336</v>
      </c>
      <c r="I694" s="511">
        <v>43049</v>
      </c>
      <c r="J694" s="557">
        <v>134678</v>
      </c>
      <c r="K694" s="362">
        <v>87470</v>
      </c>
      <c r="L694" s="124" t="s">
        <v>886</v>
      </c>
      <c r="M694" s="443">
        <v>19</v>
      </c>
      <c r="N694" s="124" t="s">
        <v>891</v>
      </c>
      <c r="O694" s="443">
        <v>100</v>
      </c>
      <c r="P694" s="512">
        <v>60</v>
      </c>
      <c r="Q694" s="426">
        <v>1944</v>
      </c>
      <c r="R694" s="426">
        <v>37.75</v>
      </c>
      <c r="S694" s="452">
        <v>125</v>
      </c>
      <c r="T694" s="555">
        <v>3</v>
      </c>
      <c r="U694" s="422">
        <f>F694*AA694/1000</f>
        <v>0.742857142857</v>
      </c>
      <c r="V694" s="423" t="e">
        <f>IF((T694*#REF!/#REF!)&gt;#REF!,"too many rows!",T694*#REF!/#REF!)</f>
        <v>#REF!</v>
      </c>
      <c r="W694" s="415">
        <v>50</v>
      </c>
      <c r="X694" s="415">
        <v>50</v>
      </c>
      <c r="Y694" s="426">
        <v>5.2</v>
      </c>
      <c r="Z694" s="426">
        <v>1</v>
      </c>
      <c r="AA694" s="513">
        <v>185.71428571425</v>
      </c>
      <c r="AB694" s="416">
        <f t="shared" si="496"/>
        <v>36.532258064516128</v>
      </c>
      <c r="AC694" s="416">
        <f t="shared" si="497"/>
        <v>977.44360902236838</v>
      </c>
      <c r="AD694" s="416">
        <f t="shared" si="498"/>
        <v>36.532258064516128</v>
      </c>
      <c r="AE694" s="427">
        <f t="shared" si="499"/>
        <v>213.57142857138749</v>
      </c>
      <c r="AF694" s="416">
        <f t="shared" si="500"/>
        <v>42.012096774193544</v>
      </c>
      <c r="AG694" s="428" t="str">
        <f t="shared" si="501"/>
        <v>ok</v>
      </c>
      <c r="AH694" s="498">
        <v>43097</v>
      </c>
      <c r="AI694" s="497">
        <f t="shared" si="510"/>
        <v>43111</v>
      </c>
      <c r="AJ694" s="424">
        <f t="shared" si="511"/>
        <v>43132</v>
      </c>
      <c r="AK694" s="426"/>
      <c r="AL694" s="424">
        <f t="shared" si="512"/>
        <v>43146</v>
      </c>
      <c r="AM694" s="459">
        <f t="shared" si="502"/>
        <v>185.71428571425</v>
      </c>
      <c r="AN694" s="459"/>
      <c r="AO694" s="459">
        <f t="shared" si="503"/>
        <v>185.71428571425</v>
      </c>
      <c r="AP694" s="424">
        <f t="shared" si="504"/>
        <v>43167</v>
      </c>
      <c r="AQ694" s="424"/>
      <c r="AR694" s="424"/>
      <c r="AS694" s="424">
        <f t="shared" si="505"/>
        <v>43252</v>
      </c>
      <c r="AT694" s="424">
        <f t="shared" si="506"/>
        <v>43244</v>
      </c>
      <c r="AU694" s="424"/>
      <c r="AV694" s="424"/>
      <c r="AW694" s="424">
        <f t="shared" si="507"/>
        <v>43329</v>
      </c>
      <c r="AX694" s="424">
        <f t="shared" si="508"/>
        <v>43336</v>
      </c>
      <c r="AY694" s="425">
        <f t="shared" si="509"/>
        <v>232</v>
      </c>
    </row>
    <row r="695" spans="1:51" s="45" customFormat="1" ht="15" hidden="1" customHeight="1" x14ac:dyDescent="0.25">
      <c r="A695" s="426">
        <v>13</v>
      </c>
      <c r="B695" s="426" t="s">
        <v>55</v>
      </c>
      <c r="C695" s="124" t="s">
        <v>1129</v>
      </c>
      <c r="D695" s="426"/>
      <c r="E695" s="510">
        <v>0.37142857142800001</v>
      </c>
      <c r="F695" s="124">
        <v>10</v>
      </c>
      <c r="G695" s="426"/>
      <c r="H695" s="247">
        <v>43336</v>
      </c>
      <c r="I695" s="511">
        <v>43049</v>
      </c>
      <c r="J695" s="557">
        <v>134671</v>
      </c>
      <c r="K695" s="362">
        <v>87470</v>
      </c>
      <c r="L695" s="124" t="s">
        <v>1148</v>
      </c>
      <c r="M695" s="443">
        <v>100</v>
      </c>
      <c r="N695" s="124" t="s">
        <v>127</v>
      </c>
      <c r="O695" s="443">
        <v>100</v>
      </c>
      <c r="P695" s="512">
        <v>60</v>
      </c>
      <c r="Q695" s="426">
        <v>1944</v>
      </c>
      <c r="R695" s="426">
        <v>37.75</v>
      </c>
      <c r="S695" s="452">
        <v>125</v>
      </c>
      <c r="T695" s="555">
        <v>1</v>
      </c>
      <c r="U695" s="422">
        <f t="shared" si="495"/>
        <v>0.37142857142799995</v>
      </c>
      <c r="V695" s="423" t="e">
        <f>IF((T695*#REF!/#REF!)&gt;#REF!,"too many rows!",T695*#REF!/#REF!)</f>
        <v>#REF!</v>
      </c>
      <c r="W695" s="415">
        <v>50</v>
      </c>
      <c r="X695" s="415">
        <v>50</v>
      </c>
      <c r="Y695" s="426">
        <v>5.2</v>
      </c>
      <c r="Z695" s="426">
        <v>1</v>
      </c>
      <c r="AA695" s="513">
        <v>37.142857142799997</v>
      </c>
      <c r="AB695" s="416">
        <f t="shared" si="496"/>
        <v>12.17741935483871</v>
      </c>
      <c r="AC695" s="416">
        <f t="shared" si="497"/>
        <v>37.142857142799997</v>
      </c>
      <c r="AD695" s="416">
        <f t="shared" si="498"/>
        <v>12.17741935483871</v>
      </c>
      <c r="AE695" s="427">
        <f t="shared" si="499"/>
        <v>42.71428571421999</v>
      </c>
      <c r="AF695" s="416">
        <f t="shared" si="500"/>
        <v>14.004032258064516</v>
      </c>
      <c r="AG695" s="428" t="str">
        <f t="shared" si="501"/>
        <v>ok</v>
      </c>
      <c r="AH695" s="498">
        <v>43097</v>
      </c>
      <c r="AI695" s="497">
        <f t="shared" si="510"/>
        <v>43111</v>
      </c>
      <c r="AJ695" s="424">
        <f t="shared" si="511"/>
        <v>43132</v>
      </c>
      <c r="AK695" s="426"/>
      <c r="AL695" s="424">
        <f t="shared" si="512"/>
        <v>43146</v>
      </c>
      <c r="AM695" s="459">
        <f t="shared" si="502"/>
        <v>37.142857142799997</v>
      </c>
      <c r="AN695" s="459"/>
      <c r="AO695" s="459">
        <f t="shared" si="503"/>
        <v>37.142857142799997</v>
      </c>
      <c r="AP695" s="424">
        <f t="shared" si="504"/>
        <v>43167</v>
      </c>
      <c r="AQ695" s="424"/>
      <c r="AR695" s="424"/>
      <c r="AS695" s="424">
        <f t="shared" si="505"/>
        <v>43252</v>
      </c>
      <c r="AT695" s="424">
        <f t="shared" si="506"/>
        <v>43244</v>
      </c>
      <c r="AU695" s="424"/>
      <c r="AV695" s="424"/>
      <c r="AW695" s="424">
        <f t="shared" si="507"/>
        <v>43329</v>
      </c>
      <c r="AX695" s="424">
        <f t="shared" si="508"/>
        <v>43336</v>
      </c>
      <c r="AY695" s="425">
        <f t="shared" si="509"/>
        <v>232</v>
      </c>
    </row>
    <row r="696" spans="1:51" s="45" customFormat="1" ht="15" hidden="1" customHeight="1" x14ac:dyDescent="0.25">
      <c r="A696" s="426">
        <v>13</v>
      </c>
      <c r="B696" s="426" t="s">
        <v>55</v>
      </c>
      <c r="C696" s="124" t="s">
        <v>1130</v>
      </c>
      <c r="D696" s="426"/>
      <c r="E696" s="510">
        <v>0.37142857142800001</v>
      </c>
      <c r="F696" s="124">
        <v>14</v>
      </c>
      <c r="G696" s="426"/>
      <c r="H696" s="247">
        <v>43336</v>
      </c>
      <c r="I696" s="511">
        <v>43049</v>
      </c>
      <c r="J696" s="557">
        <v>134672</v>
      </c>
      <c r="K696" s="362">
        <v>87470</v>
      </c>
      <c r="L696" s="124" t="s">
        <v>1149</v>
      </c>
      <c r="M696" s="443">
        <v>84</v>
      </c>
      <c r="N696" s="124" t="s">
        <v>1166</v>
      </c>
      <c r="O696" s="443">
        <v>84</v>
      </c>
      <c r="P696" s="512">
        <v>60</v>
      </c>
      <c r="Q696" s="426">
        <v>1944</v>
      </c>
      <c r="R696" s="426">
        <v>37.75</v>
      </c>
      <c r="S696" s="452">
        <v>125</v>
      </c>
      <c r="T696" s="555">
        <v>1</v>
      </c>
      <c r="U696" s="422">
        <f t="shared" si="495"/>
        <v>0.37142857142800001</v>
      </c>
      <c r="V696" s="423" t="e">
        <f>IF((T696*#REF!/#REF!)&gt;#REF!,"too many rows!",T696*#REF!/#REF!)</f>
        <v>#REF!</v>
      </c>
      <c r="W696" s="415">
        <v>50</v>
      </c>
      <c r="X696" s="415">
        <v>50</v>
      </c>
      <c r="Y696" s="426">
        <v>5.2</v>
      </c>
      <c r="Z696" s="426">
        <v>1</v>
      </c>
      <c r="AA696" s="513">
        <v>26.530612244857142</v>
      </c>
      <c r="AB696" s="416">
        <f t="shared" si="496"/>
        <v>12.17741935483871</v>
      </c>
      <c r="AC696" s="416">
        <f t="shared" si="497"/>
        <v>31.5840621962585</v>
      </c>
      <c r="AD696" s="416">
        <f t="shared" si="498"/>
        <v>14.496927803379418</v>
      </c>
      <c r="AE696" s="427">
        <f t="shared" si="499"/>
        <v>30.510204081585712</v>
      </c>
      <c r="AF696" s="416">
        <f t="shared" si="500"/>
        <v>14.004032258064516</v>
      </c>
      <c r="AG696" s="428" t="str">
        <f t="shared" si="501"/>
        <v>ok</v>
      </c>
      <c r="AH696" s="498">
        <v>43097</v>
      </c>
      <c r="AI696" s="497">
        <f t="shared" si="510"/>
        <v>43111</v>
      </c>
      <c r="AJ696" s="424">
        <f t="shared" si="511"/>
        <v>43132</v>
      </c>
      <c r="AK696" s="426"/>
      <c r="AL696" s="424">
        <f t="shared" si="512"/>
        <v>43146</v>
      </c>
      <c r="AM696" s="459">
        <f t="shared" si="502"/>
        <v>26.530612244857142</v>
      </c>
      <c r="AN696" s="459"/>
      <c r="AO696" s="459">
        <f t="shared" si="503"/>
        <v>26.530612244857142</v>
      </c>
      <c r="AP696" s="424">
        <f t="shared" si="504"/>
        <v>43167</v>
      </c>
      <c r="AQ696" s="424"/>
      <c r="AR696" s="424"/>
      <c r="AS696" s="424">
        <f t="shared" si="505"/>
        <v>43252</v>
      </c>
      <c r="AT696" s="424">
        <f t="shared" si="506"/>
        <v>43244</v>
      </c>
      <c r="AU696" s="424"/>
      <c r="AV696" s="424"/>
      <c r="AW696" s="424">
        <f t="shared" si="507"/>
        <v>43329</v>
      </c>
      <c r="AX696" s="424">
        <f t="shared" si="508"/>
        <v>43336</v>
      </c>
      <c r="AY696" s="425">
        <f t="shared" si="509"/>
        <v>232</v>
      </c>
    </row>
    <row r="697" spans="1:51" s="45" customFormat="1" ht="15" hidden="1" customHeight="1" x14ac:dyDescent="0.25">
      <c r="A697" s="426">
        <v>13</v>
      </c>
      <c r="B697" s="426" t="s">
        <v>55</v>
      </c>
      <c r="C697" s="124" t="s">
        <v>1131</v>
      </c>
      <c r="D697" s="426"/>
      <c r="E697" s="510">
        <v>0.4</v>
      </c>
      <c r="F697" s="124">
        <v>7</v>
      </c>
      <c r="G697" s="426"/>
      <c r="H697" s="247">
        <v>43336</v>
      </c>
      <c r="I697" s="511">
        <v>43049</v>
      </c>
      <c r="J697" s="557">
        <v>134912</v>
      </c>
      <c r="K697" s="362">
        <v>87470</v>
      </c>
      <c r="L697" s="124" t="s">
        <v>1150</v>
      </c>
      <c r="M697" s="443">
        <v>100</v>
      </c>
      <c r="N697" s="124" t="s">
        <v>1167</v>
      </c>
      <c r="O697" s="443">
        <v>100</v>
      </c>
      <c r="P697" s="512">
        <v>60</v>
      </c>
      <c r="Q697" s="426">
        <v>1944</v>
      </c>
      <c r="R697" s="426">
        <v>37.75</v>
      </c>
      <c r="S697" s="452">
        <v>125</v>
      </c>
      <c r="T697" s="555">
        <v>1</v>
      </c>
      <c r="U697" s="422">
        <f t="shared" si="495"/>
        <v>0.4</v>
      </c>
      <c r="V697" s="423" t="e">
        <f>IF((T697*#REF!/#REF!)&gt;#REF!,"too many rows!",T697*#REF!/#REF!)</f>
        <v>#REF!</v>
      </c>
      <c r="W697" s="415">
        <v>50</v>
      </c>
      <c r="X697" s="415">
        <v>50</v>
      </c>
      <c r="Y697" s="426">
        <v>5.2</v>
      </c>
      <c r="Z697" s="426">
        <v>1</v>
      </c>
      <c r="AA697" s="513">
        <v>57.142857142857146</v>
      </c>
      <c r="AB697" s="416">
        <f t="shared" si="496"/>
        <v>12.17741935483871</v>
      </c>
      <c r="AC697" s="416">
        <f t="shared" si="497"/>
        <v>57.142857142857153</v>
      </c>
      <c r="AD697" s="416">
        <f t="shared" si="498"/>
        <v>12.17741935483871</v>
      </c>
      <c r="AE697" s="427">
        <f t="shared" si="499"/>
        <v>65.714285714285708</v>
      </c>
      <c r="AF697" s="416">
        <f t="shared" si="500"/>
        <v>14.004032258064516</v>
      </c>
      <c r="AG697" s="428" t="str">
        <f t="shared" si="501"/>
        <v>ok</v>
      </c>
      <c r="AH697" s="498">
        <v>43097</v>
      </c>
      <c r="AI697" s="497">
        <f t="shared" si="510"/>
        <v>43111</v>
      </c>
      <c r="AJ697" s="424">
        <f t="shared" si="511"/>
        <v>43132</v>
      </c>
      <c r="AK697" s="426"/>
      <c r="AL697" s="424">
        <f t="shared" si="512"/>
        <v>43146</v>
      </c>
      <c r="AM697" s="459">
        <f t="shared" si="502"/>
        <v>57.142857142857146</v>
      </c>
      <c r="AN697" s="459"/>
      <c r="AO697" s="459">
        <f t="shared" si="503"/>
        <v>57.142857142857146</v>
      </c>
      <c r="AP697" s="424">
        <f t="shared" si="504"/>
        <v>43167</v>
      </c>
      <c r="AQ697" s="424"/>
      <c r="AR697" s="424"/>
      <c r="AS697" s="424">
        <f t="shared" si="505"/>
        <v>43252</v>
      </c>
      <c r="AT697" s="424">
        <f t="shared" si="506"/>
        <v>43244</v>
      </c>
      <c r="AU697" s="424"/>
      <c r="AV697" s="424"/>
      <c r="AW697" s="424">
        <f t="shared" si="507"/>
        <v>43329</v>
      </c>
      <c r="AX697" s="424">
        <f t="shared" si="508"/>
        <v>43336</v>
      </c>
      <c r="AY697" s="425">
        <f t="shared" si="509"/>
        <v>232</v>
      </c>
    </row>
    <row r="698" spans="1:51" s="45" customFormat="1" ht="15" hidden="1" customHeight="1" x14ac:dyDescent="0.25">
      <c r="A698" s="426">
        <v>13</v>
      </c>
      <c r="B698" s="426" t="s">
        <v>55</v>
      </c>
      <c r="C698" s="124" t="s">
        <v>1132</v>
      </c>
      <c r="D698" s="426"/>
      <c r="E698" s="510">
        <v>0.37142857142800001</v>
      </c>
      <c r="F698" s="124">
        <v>12</v>
      </c>
      <c r="G698" s="426"/>
      <c r="H698" s="247">
        <v>43336</v>
      </c>
      <c r="I698" s="511">
        <v>43049</v>
      </c>
      <c r="J698" s="557">
        <v>134673</v>
      </c>
      <c r="K698" s="362">
        <v>87470</v>
      </c>
      <c r="L698" s="124" t="s">
        <v>426</v>
      </c>
      <c r="M698" s="443">
        <v>100</v>
      </c>
      <c r="N698" s="124" t="s">
        <v>1080</v>
      </c>
      <c r="O698" s="443">
        <v>68</v>
      </c>
      <c r="P698" s="512">
        <v>60</v>
      </c>
      <c r="Q698" s="426">
        <v>1944</v>
      </c>
      <c r="R698" s="426">
        <v>37.75</v>
      </c>
      <c r="S698" s="452">
        <v>125</v>
      </c>
      <c r="T698" s="555">
        <v>1</v>
      </c>
      <c r="U698" s="422">
        <f t="shared" si="495"/>
        <v>0.37142857142800006</v>
      </c>
      <c r="V698" s="423" t="e">
        <f>IF((T698*#REF!/#REF!)&gt;#REF!,"too many rows!",T698*#REF!/#REF!)</f>
        <v>#REF!</v>
      </c>
      <c r="W698" s="415">
        <v>50</v>
      </c>
      <c r="X698" s="415">
        <v>50</v>
      </c>
      <c r="Y698" s="426">
        <v>5.2</v>
      </c>
      <c r="Z698" s="426">
        <v>1</v>
      </c>
      <c r="AA698" s="513">
        <v>30.952380952333336</v>
      </c>
      <c r="AB698" s="416">
        <f t="shared" si="496"/>
        <v>12.17741935483871</v>
      </c>
      <c r="AC698" s="416">
        <f t="shared" si="497"/>
        <v>30.952380952333336</v>
      </c>
      <c r="AD698" s="416">
        <f t="shared" si="498"/>
        <v>17.907969639468689</v>
      </c>
      <c r="AE698" s="427">
        <f t="shared" si="499"/>
        <v>35.595238095183333</v>
      </c>
      <c r="AF698" s="416">
        <f t="shared" si="500"/>
        <v>14.004032258064516</v>
      </c>
      <c r="AG698" s="428" t="str">
        <f t="shared" si="501"/>
        <v>ok</v>
      </c>
      <c r="AH698" s="498">
        <v>43097</v>
      </c>
      <c r="AI698" s="497">
        <f t="shared" si="510"/>
        <v>43111</v>
      </c>
      <c r="AJ698" s="424">
        <f t="shared" si="511"/>
        <v>43132</v>
      </c>
      <c r="AK698" s="426"/>
      <c r="AL698" s="424">
        <f t="shared" si="512"/>
        <v>43146</v>
      </c>
      <c r="AM698" s="459">
        <f t="shared" si="502"/>
        <v>30.952380952333336</v>
      </c>
      <c r="AN698" s="459"/>
      <c r="AO698" s="459">
        <f t="shared" si="503"/>
        <v>30.952380952333336</v>
      </c>
      <c r="AP698" s="424">
        <f t="shared" si="504"/>
        <v>43167</v>
      </c>
      <c r="AQ698" s="424"/>
      <c r="AR698" s="424"/>
      <c r="AS698" s="424">
        <f t="shared" si="505"/>
        <v>43252</v>
      </c>
      <c r="AT698" s="424">
        <f t="shared" si="506"/>
        <v>43244</v>
      </c>
      <c r="AU698" s="424"/>
      <c r="AV698" s="424"/>
      <c r="AW698" s="424">
        <f t="shared" si="507"/>
        <v>43329</v>
      </c>
      <c r="AX698" s="424">
        <f t="shared" si="508"/>
        <v>43336</v>
      </c>
      <c r="AY698" s="425">
        <f t="shared" si="509"/>
        <v>232</v>
      </c>
    </row>
    <row r="699" spans="1:51" s="45" customFormat="1" ht="15" hidden="1" customHeight="1" x14ac:dyDescent="0.25">
      <c r="A699" s="426">
        <v>13</v>
      </c>
      <c r="B699" s="426" t="s">
        <v>55</v>
      </c>
      <c r="C699" s="124" t="s">
        <v>146</v>
      </c>
      <c r="D699" s="426"/>
      <c r="E699" s="510">
        <v>3.2727272727269998</v>
      </c>
      <c r="F699" s="124">
        <v>18</v>
      </c>
      <c r="G699" s="426"/>
      <c r="H699" s="247">
        <v>43336</v>
      </c>
      <c r="I699" s="511">
        <v>43049</v>
      </c>
      <c r="J699" s="557">
        <v>134680</v>
      </c>
      <c r="K699" s="362">
        <v>87470</v>
      </c>
      <c r="L699" s="124" t="s">
        <v>147</v>
      </c>
      <c r="M699" s="443">
        <v>95</v>
      </c>
      <c r="N699" s="124" t="s">
        <v>148</v>
      </c>
      <c r="O699" s="443">
        <v>100</v>
      </c>
      <c r="P699" s="512">
        <v>60</v>
      </c>
      <c r="Q699" s="426">
        <v>1944</v>
      </c>
      <c r="R699" s="426">
        <v>37.75</v>
      </c>
      <c r="S699" s="452">
        <v>125</v>
      </c>
      <c r="T699" s="555">
        <v>3</v>
      </c>
      <c r="U699" s="422">
        <f t="shared" si="495"/>
        <v>3.2727272727269994</v>
      </c>
      <c r="V699" s="423" t="e">
        <f>IF((T699*#REF!/#REF!)&gt;#REF!,"too many rows!",T699*#REF!/#REF!)</f>
        <v>#REF!</v>
      </c>
      <c r="W699" s="415">
        <v>50</v>
      </c>
      <c r="X699" s="415">
        <v>50</v>
      </c>
      <c r="Y699" s="426">
        <v>5.2</v>
      </c>
      <c r="Z699" s="426">
        <v>1</v>
      </c>
      <c r="AA699" s="513">
        <v>181.81818181816664</v>
      </c>
      <c r="AB699" s="416">
        <f t="shared" si="496"/>
        <v>36.532258064516128</v>
      </c>
      <c r="AC699" s="416">
        <f t="shared" si="497"/>
        <v>191.38755980859645</v>
      </c>
      <c r="AD699" s="416">
        <f t="shared" si="498"/>
        <v>36.532258064516128</v>
      </c>
      <c r="AE699" s="427">
        <f t="shared" si="499"/>
        <v>209.09090909089161</v>
      </c>
      <c r="AF699" s="416">
        <f t="shared" si="500"/>
        <v>42.012096774193544</v>
      </c>
      <c r="AG699" s="428" t="str">
        <f t="shared" si="501"/>
        <v>ok</v>
      </c>
      <c r="AH699" s="498">
        <v>43097</v>
      </c>
      <c r="AI699" s="497">
        <f t="shared" si="510"/>
        <v>43111</v>
      </c>
      <c r="AJ699" s="424">
        <f t="shared" si="511"/>
        <v>43132</v>
      </c>
      <c r="AK699" s="426"/>
      <c r="AL699" s="424">
        <f t="shared" si="512"/>
        <v>43146</v>
      </c>
      <c r="AM699" s="459">
        <f t="shared" si="502"/>
        <v>181.81818181816664</v>
      </c>
      <c r="AN699" s="459"/>
      <c r="AO699" s="459">
        <f t="shared" si="503"/>
        <v>181.81818181816664</v>
      </c>
      <c r="AP699" s="424">
        <f t="shared" si="504"/>
        <v>43167</v>
      </c>
      <c r="AQ699" s="424"/>
      <c r="AR699" s="424"/>
      <c r="AS699" s="424">
        <f t="shared" si="505"/>
        <v>43252</v>
      </c>
      <c r="AT699" s="424">
        <f t="shared" si="506"/>
        <v>43244</v>
      </c>
      <c r="AU699" s="424"/>
      <c r="AV699" s="424"/>
      <c r="AW699" s="424">
        <f t="shared" si="507"/>
        <v>43329</v>
      </c>
      <c r="AX699" s="424">
        <f t="shared" si="508"/>
        <v>43336</v>
      </c>
      <c r="AY699" s="425">
        <f t="shared" si="509"/>
        <v>232</v>
      </c>
    </row>
    <row r="700" spans="1:51" s="45" customFormat="1" ht="15" hidden="1" customHeight="1" x14ac:dyDescent="0.25">
      <c r="A700" s="426">
        <v>13</v>
      </c>
      <c r="B700" s="426" t="s">
        <v>55</v>
      </c>
      <c r="C700" s="124" t="s">
        <v>1133</v>
      </c>
      <c r="D700" s="426"/>
      <c r="E700" s="510">
        <v>0.28571428571399998</v>
      </c>
      <c r="F700" s="124">
        <v>7</v>
      </c>
      <c r="G700" s="426"/>
      <c r="H700" s="247">
        <v>43336</v>
      </c>
      <c r="I700" s="511">
        <v>43049</v>
      </c>
      <c r="J700" s="557">
        <v>134674</v>
      </c>
      <c r="K700" s="362">
        <v>87470</v>
      </c>
      <c r="L700" s="124" t="s">
        <v>1151</v>
      </c>
      <c r="M700" s="443">
        <v>94</v>
      </c>
      <c r="N700" s="124" t="s">
        <v>1161</v>
      </c>
      <c r="O700" s="443">
        <v>92</v>
      </c>
      <c r="P700" s="512">
        <v>60</v>
      </c>
      <c r="Q700" s="426">
        <v>1944</v>
      </c>
      <c r="R700" s="426">
        <v>37.75</v>
      </c>
      <c r="S700" s="452">
        <v>125</v>
      </c>
      <c r="T700" s="555">
        <v>1</v>
      </c>
      <c r="U700" s="422">
        <f t="shared" si="495"/>
        <v>0.28571428571399998</v>
      </c>
      <c r="V700" s="423" t="e">
        <f>IF((T700*#REF!/#REF!)&gt;#REF!,"too many rows!",T700*#REF!/#REF!)</f>
        <v>#REF!</v>
      </c>
      <c r="W700" s="415">
        <v>50</v>
      </c>
      <c r="X700" s="415">
        <v>50</v>
      </c>
      <c r="Y700" s="426">
        <v>5.2</v>
      </c>
      <c r="Z700" s="426">
        <v>1</v>
      </c>
      <c r="AA700" s="513">
        <v>40.816326530571423</v>
      </c>
      <c r="AB700" s="416">
        <f t="shared" si="496"/>
        <v>12.17741935483871</v>
      </c>
      <c r="AC700" s="416">
        <f t="shared" si="497"/>
        <v>43.421623968692998</v>
      </c>
      <c r="AD700" s="416">
        <f t="shared" si="498"/>
        <v>13.236325385694251</v>
      </c>
      <c r="AE700" s="427">
        <f t="shared" si="499"/>
        <v>46.938775510157136</v>
      </c>
      <c r="AF700" s="416">
        <f t="shared" si="500"/>
        <v>14.004032258064516</v>
      </c>
      <c r="AG700" s="428" t="str">
        <f t="shared" si="501"/>
        <v>ok</v>
      </c>
      <c r="AH700" s="498">
        <v>43097</v>
      </c>
      <c r="AI700" s="497">
        <f t="shared" si="510"/>
        <v>43111</v>
      </c>
      <c r="AJ700" s="424">
        <f t="shared" si="511"/>
        <v>43132</v>
      </c>
      <c r="AK700" s="426"/>
      <c r="AL700" s="424">
        <f t="shared" si="512"/>
        <v>43146</v>
      </c>
      <c r="AM700" s="459">
        <f t="shared" si="502"/>
        <v>40.816326530571423</v>
      </c>
      <c r="AN700" s="459"/>
      <c r="AO700" s="459">
        <f t="shared" si="503"/>
        <v>40.816326530571423</v>
      </c>
      <c r="AP700" s="424">
        <f t="shared" si="504"/>
        <v>43167</v>
      </c>
      <c r="AQ700" s="424"/>
      <c r="AR700" s="424"/>
      <c r="AS700" s="424">
        <f t="shared" si="505"/>
        <v>43252</v>
      </c>
      <c r="AT700" s="424">
        <f t="shared" si="506"/>
        <v>43244</v>
      </c>
      <c r="AU700" s="424"/>
      <c r="AV700" s="424"/>
      <c r="AW700" s="424">
        <f t="shared" si="507"/>
        <v>43329</v>
      </c>
      <c r="AX700" s="424">
        <f t="shared" si="508"/>
        <v>43336</v>
      </c>
      <c r="AY700" s="425">
        <f t="shared" si="509"/>
        <v>232</v>
      </c>
    </row>
    <row r="701" spans="1:51" s="45" customFormat="1" ht="15" hidden="1" customHeight="1" x14ac:dyDescent="0.25">
      <c r="A701" s="426">
        <v>13</v>
      </c>
      <c r="B701" s="426" t="s">
        <v>55</v>
      </c>
      <c r="C701" s="124" t="s">
        <v>1134</v>
      </c>
      <c r="D701" s="426"/>
      <c r="E701" s="510">
        <v>0.6</v>
      </c>
      <c r="F701" s="124">
        <v>12</v>
      </c>
      <c r="G701" s="426"/>
      <c r="H701" s="247">
        <v>43336</v>
      </c>
      <c r="I701" s="511">
        <v>43049</v>
      </c>
      <c r="J701" s="557">
        <v>134682</v>
      </c>
      <c r="K701" s="362">
        <v>87470</v>
      </c>
      <c r="L701" s="124" t="s">
        <v>1152</v>
      </c>
      <c r="M701" s="443">
        <v>100</v>
      </c>
      <c r="N701" s="124" t="s">
        <v>1025</v>
      </c>
      <c r="O701" s="443">
        <v>100</v>
      </c>
      <c r="P701" s="512">
        <v>60</v>
      </c>
      <c r="Q701" s="426">
        <v>1944</v>
      </c>
      <c r="R701" s="426">
        <v>37.75</v>
      </c>
      <c r="S701" s="452">
        <v>125</v>
      </c>
      <c r="T701" s="555">
        <v>1</v>
      </c>
      <c r="U701" s="422">
        <f t="shared" si="495"/>
        <v>0.6</v>
      </c>
      <c r="V701" s="423" t="e">
        <f>IF((T701*#REF!/#REF!)&gt;#REF!,"too many rows!",T701*#REF!/#REF!)</f>
        <v>#REF!</v>
      </c>
      <c r="W701" s="415">
        <v>50</v>
      </c>
      <c r="X701" s="415">
        <v>50</v>
      </c>
      <c r="Y701" s="426">
        <v>5.2</v>
      </c>
      <c r="Z701" s="426">
        <v>1</v>
      </c>
      <c r="AA701" s="513">
        <v>50</v>
      </c>
      <c r="AB701" s="416">
        <f t="shared" si="496"/>
        <v>12.17741935483871</v>
      </c>
      <c r="AC701" s="416">
        <f t="shared" si="497"/>
        <v>50</v>
      </c>
      <c r="AD701" s="416">
        <f t="shared" si="498"/>
        <v>12.17741935483871</v>
      </c>
      <c r="AE701" s="427">
        <f t="shared" si="499"/>
        <v>57.499999999999993</v>
      </c>
      <c r="AF701" s="416">
        <f t="shared" si="500"/>
        <v>14.004032258064516</v>
      </c>
      <c r="AG701" s="428" t="str">
        <f t="shared" si="501"/>
        <v>ok</v>
      </c>
      <c r="AH701" s="498">
        <v>43097</v>
      </c>
      <c r="AI701" s="497">
        <f t="shared" si="510"/>
        <v>43111</v>
      </c>
      <c r="AJ701" s="424">
        <f t="shared" si="511"/>
        <v>43132</v>
      </c>
      <c r="AK701" s="426"/>
      <c r="AL701" s="424">
        <f t="shared" si="512"/>
        <v>43146</v>
      </c>
      <c r="AM701" s="459">
        <f t="shared" si="502"/>
        <v>50</v>
      </c>
      <c r="AN701" s="459"/>
      <c r="AO701" s="459">
        <f t="shared" si="503"/>
        <v>50</v>
      </c>
      <c r="AP701" s="424">
        <f t="shared" si="504"/>
        <v>43167</v>
      </c>
      <c r="AQ701" s="424"/>
      <c r="AR701" s="424"/>
      <c r="AS701" s="424">
        <f t="shared" si="505"/>
        <v>43252</v>
      </c>
      <c r="AT701" s="424">
        <f t="shared" si="506"/>
        <v>43244</v>
      </c>
      <c r="AU701" s="424"/>
      <c r="AV701" s="424"/>
      <c r="AW701" s="424">
        <f t="shared" si="507"/>
        <v>43329</v>
      </c>
      <c r="AX701" s="424">
        <f t="shared" si="508"/>
        <v>43336</v>
      </c>
      <c r="AY701" s="425">
        <f t="shared" si="509"/>
        <v>232</v>
      </c>
    </row>
    <row r="702" spans="1:51" s="45" customFormat="1" ht="15" hidden="1" customHeight="1" x14ac:dyDescent="0.25">
      <c r="A702" s="426">
        <v>13</v>
      </c>
      <c r="B702" s="426" t="s">
        <v>55</v>
      </c>
      <c r="C702" s="124" t="s">
        <v>1135</v>
      </c>
      <c r="D702" s="426"/>
      <c r="E702" s="510">
        <v>0.91428571428500005</v>
      </c>
      <c r="F702" s="124">
        <v>10</v>
      </c>
      <c r="G702" s="426"/>
      <c r="H702" s="247">
        <v>43336</v>
      </c>
      <c r="I702" s="511">
        <v>43049</v>
      </c>
      <c r="J702" s="557">
        <v>134683</v>
      </c>
      <c r="K702" s="362">
        <v>87470</v>
      </c>
      <c r="L702" s="124" t="s">
        <v>406</v>
      </c>
      <c r="M702" s="443">
        <v>73</v>
      </c>
      <c r="N702" s="124" t="s">
        <v>1168</v>
      </c>
      <c r="O702" s="443">
        <v>100</v>
      </c>
      <c r="P702" s="512">
        <v>60</v>
      </c>
      <c r="Q702" s="426">
        <v>1944</v>
      </c>
      <c r="R702" s="426">
        <v>37.75</v>
      </c>
      <c r="S702" s="452">
        <v>125</v>
      </c>
      <c r="T702" s="555">
        <v>2</v>
      </c>
      <c r="U702" s="422">
        <f t="shared" si="495"/>
        <v>0.91428571428500027</v>
      </c>
      <c r="V702" s="423" t="e">
        <f>IF((T702*#REF!/#REF!)&gt;#REF!,"too many rows!",T702*#REF!/#REF!)</f>
        <v>#REF!</v>
      </c>
      <c r="W702" s="415">
        <v>50</v>
      </c>
      <c r="X702" s="415">
        <v>50</v>
      </c>
      <c r="Y702" s="426">
        <v>5.2</v>
      </c>
      <c r="Z702" s="426">
        <v>1</v>
      </c>
      <c r="AA702" s="513">
        <v>91.428571428500021</v>
      </c>
      <c r="AB702" s="416">
        <f t="shared" si="496"/>
        <v>24.35483870967742</v>
      </c>
      <c r="AC702" s="416">
        <f t="shared" si="497"/>
        <v>125.24461839520551</v>
      </c>
      <c r="AD702" s="416">
        <f t="shared" si="498"/>
        <v>24.35483870967742</v>
      </c>
      <c r="AE702" s="427">
        <f t="shared" si="499"/>
        <v>105.14285714277501</v>
      </c>
      <c r="AF702" s="416">
        <f t="shared" si="500"/>
        <v>28.008064516129032</v>
      </c>
      <c r="AG702" s="428" t="str">
        <f t="shared" si="501"/>
        <v>ok</v>
      </c>
      <c r="AH702" s="498">
        <v>43097</v>
      </c>
      <c r="AI702" s="497">
        <f t="shared" si="510"/>
        <v>43111</v>
      </c>
      <c r="AJ702" s="424">
        <f t="shared" si="511"/>
        <v>43132</v>
      </c>
      <c r="AK702" s="426"/>
      <c r="AL702" s="424">
        <f t="shared" si="512"/>
        <v>43146</v>
      </c>
      <c r="AM702" s="459">
        <f t="shared" si="502"/>
        <v>91.428571428500021</v>
      </c>
      <c r="AN702" s="459"/>
      <c r="AO702" s="459">
        <f t="shared" si="503"/>
        <v>91.428571428500021</v>
      </c>
      <c r="AP702" s="424">
        <f t="shared" si="504"/>
        <v>43167</v>
      </c>
      <c r="AQ702" s="424"/>
      <c r="AR702" s="424"/>
      <c r="AS702" s="424">
        <f t="shared" si="505"/>
        <v>43252</v>
      </c>
      <c r="AT702" s="424">
        <f t="shared" si="506"/>
        <v>43244</v>
      </c>
      <c r="AU702" s="424"/>
      <c r="AV702" s="424"/>
      <c r="AW702" s="424">
        <f t="shared" si="507"/>
        <v>43329</v>
      </c>
      <c r="AX702" s="424">
        <f t="shared" si="508"/>
        <v>43336</v>
      </c>
      <c r="AY702" s="425">
        <f t="shared" si="509"/>
        <v>232</v>
      </c>
    </row>
    <row r="703" spans="1:51" s="45" customFormat="1" ht="15" hidden="1" customHeight="1" x14ac:dyDescent="0.25">
      <c r="A703" s="426">
        <v>13</v>
      </c>
      <c r="B703" s="426" t="s">
        <v>55</v>
      </c>
      <c r="C703" s="124" t="s">
        <v>1136</v>
      </c>
      <c r="D703" s="426"/>
      <c r="E703" s="510">
        <v>0.6</v>
      </c>
      <c r="F703" s="124">
        <v>8</v>
      </c>
      <c r="G703" s="426"/>
      <c r="H703" s="247">
        <v>43336</v>
      </c>
      <c r="I703" s="511">
        <v>43049</v>
      </c>
      <c r="J703" s="557">
        <v>134655</v>
      </c>
      <c r="K703" s="362">
        <v>87470</v>
      </c>
      <c r="L703" s="124" t="s">
        <v>912</v>
      </c>
      <c r="M703" s="443">
        <v>100</v>
      </c>
      <c r="N703" s="124" t="s">
        <v>1169</v>
      </c>
      <c r="O703" s="443">
        <v>100</v>
      </c>
      <c r="P703" s="512">
        <v>60</v>
      </c>
      <c r="Q703" s="426">
        <v>1944</v>
      </c>
      <c r="R703" s="426">
        <v>37.75</v>
      </c>
      <c r="S703" s="452">
        <v>125</v>
      </c>
      <c r="T703" s="555">
        <v>1</v>
      </c>
      <c r="U703" s="422">
        <f t="shared" si="495"/>
        <v>0.6</v>
      </c>
      <c r="V703" s="423" t="e">
        <f>IF((T703*#REF!/#REF!)&gt;#REF!,"too many rows!",T703*#REF!/#REF!)</f>
        <v>#REF!</v>
      </c>
      <c r="W703" s="415">
        <v>50</v>
      </c>
      <c r="X703" s="415">
        <v>50</v>
      </c>
      <c r="Y703" s="426">
        <v>5.2</v>
      </c>
      <c r="Z703" s="426">
        <v>1</v>
      </c>
      <c r="AA703" s="513">
        <v>75</v>
      </c>
      <c r="AB703" s="416">
        <f t="shared" si="496"/>
        <v>12.17741935483871</v>
      </c>
      <c r="AC703" s="416">
        <f t="shared" si="497"/>
        <v>75</v>
      </c>
      <c r="AD703" s="416">
        <f t="shared" si="498"/>
        <v>12.17741935483871</v>
      </c>
      <c r="AE703" s="427">
        <f t="shared" si="499"/>
        <v>86.25</v>
      </c>
      <c r="AF703" s="416">
        <f t="shared" si="500"/>
        <v>14.004032258064516</v>
      </c>
      <c r="AG703" s="428" t="str">
        <f t="shared" si="501"/>
        <v>ok</v>
      </c>
      <c r="AH703" s="498">
        <v>43097</v>
      </c>
      <c r="AI703" s="497">
        <f t="shared" si="510"/>
        <v>43111</v>
      </c>
      <c r="AJ703" s="424">
        <f t="shared" si="511"/>
        <v>43132</v>
      </c>
      <c r="AK703" s="426"/>
      <c r="AL703" s="424">
        <f t="shared" si="512"/>
        <v>43146</v>
      </c>
      <c r="AM703" s="459">
        <f t="shared" si="502"/>
        <v>75</v>
      </c>
      <c r="AN703" s="459"/>
      <c r="AO703" s="459">
        <f t="shared" si="503"/>
        <v>75</v>
      </c>
      <c r="AP703" s="424">
        <f t="shared" si="504"/>
        <v>43167</v>
      </c>
      <c r="AQ703" s="424"/>
      <c r="AR703" s="424"/>
      <c r="AS703" s="424">
        <f t="shared" si="505"/>
        <v>43252</v>
      </c>
      <c r="AT703" s="424">
        <f t="shared" si="506"/>
        <v>43244</v>
      </c>
      <c r="AU703" s="424"/>
      <c r="AV703" s="424"/>
      <c r="AW703" s="424">
        <f t="shared" si="507"/>
        <v>43329</v>
      </c>
      <c r="AX703" s="424">
        <f t="shared" si="508"/>
        <v>43336</v>
      </c>
      <c r="AY703" s="425">
        <f t="shared" si="509"/>
        <v>232</v>
      </c>
    </row>
    <row r="704" spans="1:51" s="45" customFormat="1" ht="15" hidden="1" customHeight="1" x14ac:dyDescent="0.25">
      <c r="A704" s="426">
        <v>13</v>
      </c>
      <c r="B704" s="426" t="s">
        <v>55</v>
      </c>
      <c r="C704" s="124" t="s">
        <v>68</v>
      </c>
      <c r="D704" s="426"/>
      <c r="E704" s="510">
        <v>0.6</v>
      </c>
      <c r="F704" s="124">
        <v>8</v>
      </c>
      <c r="G704" s="426"/>
      <c r="H704" s="247">
        <v>43336</v>
      </c>
      <c r="I704" s="511">
        <v>43049</v>
      </c>
      <c r="J704" s="557">
        <v>134653</v>
      </c>
      <c r="K704" s="362">
        <v>87470</v>
      </c>
      <c r="L704" s="124" t="s">
        <v>70</v>
      </c>
      <c r="M704" s="443">
        <v>100</v>
      </c>
      <c r="N704" s="124" t="s">
        <v>71</v>
      </c>
      <c r="O704" s="443">
        <v>100</v>
      </c>
      <c r="P704" s="453">
        <v>40</v>
      </c>
      <c r="Q704" s="453">
        <v>1296</v>
      </c>
      <c r="R704" s="454">
        <v>37.75</v>
      </c>
      <c r="S704" s="452">
        <v>125</v>
      </c>
      <c r="T704" s="555">
        <v>1</v>
      </c>
      <c r="U704" s="422">
        <f t="shared" si="495"/>
        <v>0.6</v>
      </c>
      <c r="V704" s="423" t="e">
        <f>IF((T704*#REF!/#REF!)&gt;#REF!,"too many rows!",T704*#REF!/#REF!)</f>
        <v>#REF!</v>
      </c>
      <c r="W704" s="415">
        <v>50</v>
      </c>
      <c r="X704" s="415">
        <v>50</v>
      </c>
      <c r="Y704" s="426">
        <v>5.2</v>
      </c>
      <c r="Z704" s="426">
        <v>1</v>
      </c>
      <c r="AA704" s="513">
        <v>75</v>
      </c>
      <c r="AB704" s="416">
        <f t="shared" si="496"/>
        <v>12.17741935483871</v>
      </c>
      <c r="AC704" s="416">
        <f t="shared" si="497"/>
        <v>75</v>
      </c>
      <c r="AD704" s="416">
        <f t="shared" si="498"/>
        <v>12.17741935483871</v>
      </c>
      <c r="AE704" s="427">
        <f t="shared" si="499"/>
        <v>86.25</v>
      </c>
      <c r="AF704" s="416">
        <f t="shared" si="500"/>
        <v>14.004032258064516</v>
      </c>
      <c r="AG704" s="428" t="str">
        <f t="shared" si="501"/>
        <v>ok</v>
      </c>
      <c r="AH704" s="498">
        <v>43097</v>
      </c>
      <c r="AI704" s="497">
        <f t="shared" si="510"/>
        <v>43111</v>
      </c>
      <c r="AJ704" s="424">
        <f t="shared" si="511"/>
        <v>43132</v>
      </c>
      <c r="AK704" s="426"/>
      <c r="AL704" s="424">
        <f t="shared" si="512"/>
        <v>43146</v>
      </c>
      <c r="AM704" s="459">
        <f t="shared" si="502"/>
        <v>75</v>
      </c>
      <c r="AN704" s="459"/>
      <c r="AO704" s="459">
        <f t="shared" si="503"/>
        <v>75</v>
      </c>
      <c r="AP704" s="424">
        <f t="shared" si="504"/>
        <v>43167</v>
      </c>
      <c r="AQ704" s="424"/>
      <c r="AR704" s="424"/>
      <c r="AS704" s="424">
        <f t="shared" si="505"/>
        <v>43252</v>
      </c>
      <c r="AT704" s="424">
        <f t="shared" si="506"/>
        <v>43244</v>
      </c>
      <c r="AU704" s="424"/>
      <c r="AV704" s="424"/>
      <c r="AW704" s="424">
        <f t="shared" si="507"/>
        <v>43329</v>
      </c>
      <c r="AX704" s="424">
        <f t="shared" si="508"/>
        <v>43336</v>
      </c>
      <c r="AY704" s="425">
        <f t="shared" si="509"/>
        <v>232</v>
      </c>
    </row>
    <row r="705" spans="1:51" s="45" customFormat="1" ht="15" hidden="1" customHeight="1" x14ac:dyDescent="0.25">
      <c r="A705" s="426">
        <v>13</v>
      </c>
      <c r="B705" s="426" t="s">
        <v>55</v>
      </c>
      <c r="C705" s="124" t="s">
        <v>1137</v>
      </c>
      <c r="D705" s="426"/>
      <c r="E705" s="510">
        <v>0.6</v>
      </c>
      <c r="F705" s="124">
        <v>8</v>
      </c>
      <c r="G705" s="426"/>
      <c r="H705" s="247">
        <v>43336</v>
      </c>
      <c r="I705" s="511">
        <v>43049</v>
      </c>
      <c r="J705" s="557">
        <v>134654</v>
      </c>
      <c r="K705" s="362">
        <v>87470</v>
      </c>
      <c r="L705" s="124" t="s">
        <v>1153</v>
      </c>
      <c r="M705" s="443">
        <v>100</v>
      </c>
      <c r="N705" s="124" t="s">
        <v>664</v>
      </c>
      <c r="O705" s="443">
        <v>100</v>
      </c>
      <c r="P705" s="453">
        <v>40</v>
      </c>
      <c r="Q705" s="453">
        <v>1296</v>
      </c>
      <c r="R705" s="454">
        <v>37.75</v>
      </c>
      <c r="S705" s="452">
        <v>125</v>
      </c>
      <c r="T705" s="555">
        <v>1</v>
      </c>
      <c r="U705" s="422">
        <f t="shared" si="495"/>
        <v>0.6</v>
      </c>
      <c r="V705" s="423" t="e">
        <f>IF((T705*#REF!/#REF!)&gt;#REF!,"too many rows!",T705*#REF!/#REF!)</f>
        <v>#REF!</v>
      </c>
      <c r="W705" s="415">
        <v>50</v>
      </c>
      <c r="X705" s="415">
        <v>50</v>
      </c>
      <c r="Y705" s="426">
        <v>5.2</v>
      </c>
      <c r="Z705" s="426">
        <v>1</v>
      </c>
      <c r="AA705" s="513">
        <v>75</v>
      </c>
      <c r="AB705" s="416">
        <f t="shared" si="496"/>
        <v>12.17741935483871</v>
      </c>
      <c r="AC705" s="416">
        <f t="shared" si="497"/>
        <v>75</v>
      </c>
      <c r="AD705" s="416">
        <f t="shared" si="498"/>
        <v>12.17741935483871</v>
      </c>
      <c r="AE705" s="427">
        <f t="shared" si="499"/>
        <v>86.25</v>
      </c>
      <c r="AF705" s="416">
        <f t="shared" si="500"/>
        <v>14.004032258064516</v>
      </c>
      <c r="AG705" s="428" t="str">
        <f t="shared" si="501"/>
        <v>ok</v>
      </c>
      <c r="AH705" s="498">
        <v>43097</v>
      </c>
      <c r="AI705" s="497">
        <f t="shared" si="510"/>
        <v>43111</v>
      </c>
      <c r="AJ705" s="424">
        <f t="shared" si="511"/>
        <v>43132</v>
      </c>
      <c r="AK705" s="426"/>
      <c r="AL705" s="424">
        <f t="shared" si="512"/>
        <v>43146</v>
      </c>
      <c r="AM705" s="459">
        <f t="shared" si="502"/>
        <v>75</v>
      </c>
      <c r="AN705" s="459"/>
      <c r="AO705" s="459">
        <f t="shared" si="503"/>
        <v>75</v>
      </c>
      <c r="AP705" s="424">
        <f t="shared" si="504"/>
        <v>43167</v>
      </c>
      <c r="AQ705" s="424"/>
      <c r="AR705" s="424"/>
      <c r="AS705" s="424">
        <f t="shared" si="505"/>
        <v>43252</v>
      </c>
      <c r="AT705" s="424">
        <f t="shared" si="506"/>
        <v>43244</v>
      </c>
      <c r="AU705" s="424"/>
      <c r="AV705" s="424"/>
      <c r="AW705" s="424">
        <f t="shared" si="507"/>
        <v>43329</v>
      </c>
      <c r="AX705" s="424">
        <f t="shared" si="508"/>
        <v>43336</v>
      </c>
      <c r="AY705" s="425">
        <f t="shared" si="509"/>
        <v>232</v>
      </c>
    </row>
    <row r="706" spans="1:51" s="260" customFormat="1" ht="15" hidden="1" customHeight="1" x14ac:dyDescent="0.25">
      <c r="A706" s="148">
        <v>13</v>
      </c>
      <c r="B706" s="148" t="s">
        <v>47</v>
      </c>
      <c r="C706" s="148" t="s">
        <v>545</v>
      </c>
      <c r="D706" s="148"/>
      <c r="E706" s="233">
        <v>18</v>
      </c>
      <c r="F706" s="85">
        <v>14</v>
      </c>
      <c r="G706" s="86"/>
      <c r="H706" s="87">
        <v>43101</v>
      </c>
      <c r="I706" s="149">
        <v>42745</v>
      </c>
      <c r="J706" s="442">
        <v>130921</v>
      </c>
      <c r="K706" s="307">
        <v>81651</v>
      </c>
      <c r="L706" s="134" t="s">
        <v>526</v>
      </c>
      <c r="M706" s="134">
        <v>100</v>
      </c>
      <c r="N706" s="134" t="s">
        <v>525</v>
      </c>
      <c r="O706" s="297">
        <v>100</v>
      </c>
      <c r="P706" s="419">
        <v>40</v>
      </c>
      <c r="Q706" s="419">
        <v>1296</v>
      </c>
      <c r="R706" s="420">
        <v>37.75</v>
      </c>
      <c r="S706" s="92">
        <v>126</v>
      </c>
      <c r="T706" s="93">
        <v>20</v>
      </c>
      <c r="U706" s="143">
        <f t="shared" ref="U706:U723" si="513">F706*AA706/1000</f>
        <v>17.757600000000004</v>
      </c>
      <c r="V706" s="144" t="e">
        <f>IF((T706*#REF!/#REF!)&gt;#REF!,"too many rows!",T706*#REF!/#REF!)</f>
        <v>#REF!</v>
      </c>
      <c r="W706" s="82">
        <v>50</v>
      </c>
      <c r="X706" s="82">
        <v>50</v>
      </c>
      <c r="Y706" s="82">
        <v>5.25</v>
      </c>
      <c r="Z706" s="82">
        <v>1</v>
      </c>
      <c r="AA706" s="85">
        <f t="shared" ref="AA706:AA723" si="514">(37.75*100)/W706*Y706/($Z706+$Y706)*$T706</f>
        <v>1268.4000000000001</v>
      </c>
      <c r="AB706" s="85">
        <f t="shared" ref="AB706:AB723" si="515">(37.75*100)/X706*Z706/($Z706+$Y706)*$T706</f>
        <v>241.6</v>
      </c>
      <c r="AC706" s="85">
        <f t="shared" ref="AC706:AC723" si="516">AA706/M706*100</f>
        <v>1268.4000000000001</v>
      </c>
      <c r="AD706" s="85">
        <f t="shared" ref="AD706:AD723" si="517">AB706/O706*100</f>
        <v>241.6</v>
      </c>
      <c r="AE706" s="115">
        <f t="shared" ref="AE706:AE723" si="518">IF(G706=0,AA706*1.15,IF(OR(G706=50%,G706=100%),AA706*1.15/G706,"check MS"))</f>
        <v>1458.66</v>
      </c>
      <c r="AF706" s="85">
        <f t="shared" ref="AF706:AF723" si="519">AB706*1.15</f>
        <v>277.83999999999997</v>
      </c>
      <c r="AG706" s="289" t="str">
        <f t="shared" ref="AG706:AG723" si="520">IF((AW706+7)&gt;H706,"Check!","ok")</f>
        <v>Check!</v>
      </c>
      <c r="AH706" s="98">
        <v>42849</v>
      </c>
      <c r="AI706" s="224">
        <v>42866</v>
      </c>
      <c r="AJ706" s="224">
        <v>42894</v>
      </c>
      <c r="AK706" s="242"/>
      <c r="AL706" s="224">
        <v>42907</v>
      </c>
      <c r="AM706" s="163">
        <f>AA706</f>
        <v>1268.4000000000001</v>
      </c>
      <c r="AN706" s="282"/>
      <c r="AO706" s="163">
        <f>AM706-AN706</f>
        <v>1268.4000000000001</v>
      </c>
      <c r="AP706" s="224">
        <v>42944</v>
      </c>
      <c r="AQ706" s="446">
        <f t="shared" ref="AQ706:AR706" si="521">AP706+28</f>
        <v>42972</v>
      </c>
      <c r="AR706" s="446">
        <f t="shared" si="521"/>
        <v>43000</v>
      </c>
      <c r="AS706" s="446">
        <f>AP706+85</f>
        <v>43029</v>
      </c>
      <c r="AT706" s="446">
        <v>43008</v>
      </c>
      <c r="AU706" s="446">
        <f t="shared" ref="AU706:AU707" si="522">AQ706+77</f>
        <v>43049</v>
      </c>
      <c r="AV706" s="446">
        <f t="shared" ref="AV706:AV707" si="523">AR706+77</f>
        <v>43077</v>
      </c>
      <c r="AW706" s="145">
        <f>AS706+77</f>
        <v>43106</v>
      </c>
      <c r="AX706" s="145">
        <f>AW706+7</f>
        <v>43113</v>
      </c>
      <c r="AY706" s="102">
        <f>AW706-AH706</f>
        <v>257</v>
      </c>
    </row>
    <row r="707" spans="1:51" s="260" customFormat="1" hidden="1" x14ac:dyDescent="0.25">
      <c r="A707" s="148">
        <v>13</v>
      </c>
      <c r="B707" s="148" t="s">
        <v>47</v>
      </c>
      <c r="C707" s="148" t="s">
        <v>972</v>
      </c>
      <c r="D707" s="148"/>
      <c r="E707" s="233">
        <v>20</v>
      </c>
      <c r="F707" s="85">
        <v>16</v>
      </c>
      <c r="G707" s="86"/>
      <c r="H707" s="87">
        <v>43132</v>
      </c>
      <c r="I707" s="149">
        <v>42745</v>
      </c>
      <c r="J707" s="442">
        <v>130925</v>
      </c>
      <c r="K707" s="307">
        <v>81651</v>
      </c>
      <c r="L707" s="134" t="s">
        <v>528</v>
      </c>
      <c r="M707" s="134">
        <v>100</v>
      </c>
      <c r="N707" s="134" t="s">
        <v>971</v>
      </c>
      <c r="O707" s="297">
        <v>100</v>
      </c>
      <c r="P707" s="419">
        <v>40</v>
      </c>
      <c r="Q707" s="419">
        <v>1296</v>
      </c>
      <c r="R707" s="420">
        <v>37.75</v>
      </c>
      <c r="S707" s="92">
        <v>126</v>
      </c>
      <c r="T707" s="93">
        <v>20</v>
      </c>
      <c r="U707" s="143">
        <f t="shared" si="513"/>
        <v>20.294400000000003</v>
      </c>
      <c r="V707" s="144" t="e">
        <f>IF((T707*#REF!/#REF!)&gt;#REF!,"too many rows!",T707*#REF!/#REF!)</f>
        <v>#REF!</v>
      </c>
      <c r="W707" s="82">
        <v>50</v>
      </c>
      <c r="X707" s="82">
        <v>50</v>
      </c>
      <c r="Y707" s="82">
        <v>5.25</v>
      </c>
      <c r="Z707" s="82">
        <v>1</v>
      </c>
      <c r="AA707" s="85">
        <f t="shared" si="514"/>
        <v>1268.4000000000001</v>
      </c>
      <c r="AB707" s="85">
        <f t="shared" si="515"/>
        <v>241.6</v>
      </c>
      <c r="AC707" s="85">
        <f t="shared" si="516"/>
        <v>1268.4000000000001</v>
      </c>
      <c r="AD707" s="85">
        <f t="shared" si="517"/>
        <v>241.6</v>
      </c>
      <c r="AE707" s="115">
        <f t="shared" si="518"/>
        <v>1458.66</v>
      </c>
      <c r="AF707" s="85">
        <f t="shared" si="519"/>
        <v>277.83999999999997</v>
      </c>
      <c r="AG707" s="289" t="str">
        <f t="shared" si="520"/>
        <v>ok</v>
      </c>
      <c r="AH707" s="98">
        <v>42849</v>
      </c>
      <c r="AI707" s="224">
        <v>42866</v>
      </c>
      <c r="AJ707" s="224">
        <v>42894</v>
      </c>
      <c r="AK707" s="242"/>
      <c r="AL707" s="224">
        <v>42907</v>
      </c>
      <c r="AM707" s="163">
        <f>AA707</f>
        <v>1268.4000000000001</v>
      </c>
      <c r="AN707" s="282"/>
      <c r="AO707" s="163">
        <f>AM707-AN707</f>
        <v>1268.4000000000001</v>
      </c>
      <c r="AP707" s="224">
        <v>42944</v>
      </c>
      <c r="AQ707" s="446">
        <f t="shared" ref="AQ707:AR707" si="524">AP707+28</f>
        <v>42972</v>
      </c>
      <c r="AR707" s="446">
        <f t="shared" si="524"/>
        <v>43000</v>
      </c>
      <c r="AS707" s="446">
        <f>AP707+85</f>
        <v>43029</v>
      </c>
      <c r="AT707" s="446">
        <v>43008</v>
      </c>
      <c r="AU707" s="446">
        <f t="shared" si="522"/>
        <v>43049</v>
      </c>
      <c r="AV707" s="446">
        <f t="shared" si="523"/>
        <v>43077</v>
      </c>
      <c r="AW707" s="145">
        <f>AS707+77</f>
        <v>43106</v>
      </c>
      <c r="AX707" s="145">
        <f>AW707+7</f>
        <v>43113</v>
      </c>
      <c r="AY707" s="102">
        <f>AW707-AH707</f>
        <v>257</v>
      </c>
    </row>
    <row r="708" spans="1:51" s="260" customFormat="1" hidden="1" x14ac:dyDescent="0.25">
      <c r="A708" s="70">
        <v>13</v>
      </c>
      <c r="B708" s="70" t="s">
        <v>55</v>
      </c>
      <c r="C708" s="70" t="s">
        <v>845</v>
      </c>
      <c r="D708" s="70"/>
      <c r="E708" s="234">
        <v>6.5</v>
      </c>
      <c r="F708" s="50">
        <v>9</v>
      </c>
      <c r="G708" s="51"/>
      <c r="H708" s="247">
        <v>43266</v>
      </c>
      <c r="I708" s="156">
        <v>42926</v>
      </c>
      <c r="J708" s="451">
        <v>133731</v>
      </c>
      <c r="K708" s="307">
        <v>85560</v>
      </c>
      <c r="L708" s="140" t="s">
        <v>625</v>
      </c>
      <c r="M708" s="140">
        <v>82</v>
      </c>
      <c r="N708" s="140" t="s">
        <v>846</v>
      </c>
      <c r="O708" s="140">
        <v>100</v>
      </c>
      <c r="P708" s="419">
        <v>40</v>
      </c>
      <c r="Q708" s="419">
        <v>1296</v>
      </c>
      <c r="R708" s="420">
        <v>37.75</v>
      </c>
      <c r="S708" s="159">
        <v>131</v>
      </c>
      <c r="T708" s="107">
        <v>12</v>
      </c>
      <c r="U708" s="60">
        <f t="shared" si="513"/>
        <v>6.7949999999999999</v>
      </c>
      <c r="V708" s="61" t="e">
        <f>IF((T708*#REF!/#REF!)&gt;#REF!,"too many rows!",T708*#REF!/#REF!)</f>
        <v>#REF!</v>
      </c>
      <c r="W708" s="47">
        <v>50</v>
      </c>
      <c r="X708" s="47">
        <v>50</v>
      </c>
      <c r="Y708" s="47">
        <v>5</v>
      </c>
      <c r="Z708" s="47">
        <v>1</v>
      </c>
      <c r="AA708" s="50">
        <f t="shared" si="514"/>
        <v>755</v>
      </c>
      <c r="AB708" s="50">
        <f t="shared" si="515"/>
        <v>151</v>
      </c>
      <c r="AC708" s="50">
        <f t="shared" si="516"/>
        <v>920.73170731707319</v>
      </c>
      <c r="AD708" s="50">
        <f t="shared" si="517"/>
        <v>151</v>
      </c>
      <c r="AE708" s="79">
        <f t="shared" si="518"/>
        <v>868.24999999999989</v>
      </c>
      <c r="AF708" s="50">
        <f t="shared" si="519"/>
        <v>173.64999999999998</v>
      </c>
      <c r="AG708" s="80" t="str">
        <f t="shared" si="520"/>
        <v>ok</v>
      </c>
      <c r="AH708" s="439">
        <v>43028</v>
      </c>
      <c r="AI708" s="497">
        <v>43045</v>
      </c>
      <c r="AJ708" s="497">
        <v>43073</v>
      </c>
      <c r="AK708" s="243"/>
      <c r="AL708" s="497">
        <v>43081</v>
      </c>
      <c r="AM708" s="243"/>
      <c r="AN708" s="243"/>
      <c r="AO708" s="243"/>
      <c r="AP708" s="514">
        <v>43109</v>
      </c>
      <c r="AQ708" s="424"/>
      <c r="AR708" s="424"/>
      <c r="AS708" s="67">
        <f>AP708+90</f>
        <v>43199</v>
      </c>
      <c r="AT708" s="67">
        <f t="shared" ref="AT708:AT713" si="525">AP708+56</f>
        <v>43165</v>
      </c>
      <c r="AU708" s="424"/>
      <c r="AV708" s="424"/>
      <c r="AW708" s="67">
        <f t="shared" ref="AW708:AW713" si="526">AS708+56</f>
        <v>43255</v>
      </c>
      <c r="AX708" s="67"/>
      <c r="AY708" s="68"/>
    </row>
    <row r="709" spans="1:51" s="260" customFormat="1" hidden="1" x14ac:dyDescent="0.25">
      <c r="A709" s="70">
        <v>13</v>
      </c>
      <c r="B709" s="70" t="s">
        <v>55</v>
      </c>
      <c r="C709" s="70" t="s">
        <v>939</v>
      </c>
      <c r="D709" s="70"/>
      <c r="E709" s="234">
        <v>5.5</v>
      </c>
      <c r="F709" s="50">
        <v>7</v>
      </c>
      <c r="G709" s="51"/>
      <c r="H709" s="247">
        <v>43266</v>
      </c>
      <c r="I709" s="156">
        <v>42926</v>
      </c>
      <c r="J709" s="451">
        <v>133732</v>
      </c>
      <c r="K709" s="307">
        <v>85560</v>
      </c>
      <c r="L709" s="140" t="s">
        <v>886</v>
      </c>
      <c r="M709" s="140">
        <v>19</v>
      </c>
      <c r="N709" s="140" t="s">
        <v>944</v>
      </c>
      <c r="O709" s="140">
        <v>100</v>
      </c>
      <c r="P709" s="419">
        <v>40</v>
      </c>
      <c r="Q709" s="419">
        <v>1296</v>
      </c>
      <c r="R709" s="420">
        <v>37.75</v>
      </c>
      <c r="S709" s="159">
        <v>131</v>
      </c>
      <c r="T709" s="107">
        <v>12</v>
      </c>
      <c r="U709" s="60">
        <f t="shared" si="513"/>
        <v>5.2850000000000001</v>
      </c>
      <c r="V709" s="61" t="e">
        <f>IF((T709*#REF!/#REF!)&gt;#REF!,"too many rows!",T709*#REF!/#REF!)</f>
        <v>#REF!</v>
      </c>
      <c r="W709" s="47">
        <v>50</v>
      </c>
      <c r="X709" s="47">
        <v>50</v>
      </c>
      <c r="Y709" s="47">
        <v>5</v>
      </c>
      <c r="Z709" s="47">
        <v>1</v>
      </c>
      <c r="AA709" s="50">
        <f t="shared" si="514"/>
        <v>755</v>
      </c>
      <c r="AB709" s="50">
        <f t="shared" si="515"/>
        <v>151</v>
      </c>
      <c r="AC709" s="50">
        <f t="shared" si="516"/>
        <v>3973.6842105263158</v>
      </c>
      <c r="AD709" s="50">
        <f t="shared" si="517"/>
        <v>151</v>
      </c>
      <c r="AE709" s="79">
        <f t="shared" si="518"/>
        <v>868.24999999999989</v>
      </c>
      <c r="AF709" s="50">
        <f t="shared" si="519"/>
        <v>173.64999999999998</v>
      </c>
      <c r="AG709" s="80" t="str">
        <f t="shared" si="520"/>
        <v>ok</v>
      </c>
      <c r="AH709" s="439">
        <v>43028</v>
      </c>
      <c r="AI709" s="497">
        <v>43045</v>
      </c>
      <c r="AJ709" s="497">
        <v>43073</v>
      </c>
      <c r="AK709" s="243"/>
      <c r="AL709" s="497">
        <v>43081</v>
      </c>
      <c r="AM709" s="243"/>
      <c r="AN709" s="243"/>
      <c r="AO709" s="243"/>
      <c r="AP709" s="514">
        <v>43109</v>
      </c>
      <c r="AQ709" s="424"/>
      <c r="AR709" s="424"/>
      <c r="AS709" s="424">
        <f t="shared" ref="AS709:AS713" si="527">AP709+90</f>
        <v>43199</v>
      </c>
      <c r="AT709" s="67">
        <f t="shared" si="525"/>
        <v>43165</v>
      </c>
      <c r="AU709" s="424"/>
      <c r="AV709" s="424"/>
      <c r="AW709" s="67">
        <f t="shared" si="526"/>
        <v>43255</v>
      </c>
      <c r="AX709" s="67"/>
      <c r="AY709" s="68"/>
    </row>
    <row r="710" spans="1:51" s="260" customFormat="1" hidden="1" x14ac:dyDescent="0.25">
      <c r="A710" s="70">
        <v>13</v>
      </c>
      <c r="B710" s="70" t="s">
        <v>55</v>
      </c>
      <c r="C710" s="70" t="s">
        <v>847</v>
      </c>
      <c r="D710" s="70"/>
      <c r="E710" s="234">
        <v>4.5</v>
      </c>
      <c r="F710" s="50">
        <v>7</v>
      </c>
      <c r="G710" s="51"/>
      <c r="H710" s="247">
        <v>43266</v>
      </c>
      <c r="I710" s="156">
        <v>42926</v>
      </c>
      <c r="J710" s="451">
        <v>133733</v>
      </c>
      <c r="K710" s="307">
        <v>85560</v>
      </c>
      <c r="L710" s="140" t="s">
        <v>848</v>
      </c>
      <c r="M710" s="140">
        <v>100</v>
      </c>
      <c r="N710" s="140" t="s">
        <v>849</v>
      </c>
      <c r="O710" s="140">
        <v>100</v>
      </c>
      <c r="P710" s="419">
        <v>40</v>
      </c>
      <c r="Q710" s="419">
        <v>1296</v>
      </c>
      <c r="R710" s="420">
        <v>37.75</v>
      </c>
      <c r="S710" s="159">
        <v>131</v>
      </c>
      <c r="T710" s="107">
        <v>11</v>
      </c>
      <c r="U710" s="60">
        <f t="shared" si="513"/>
        <v>4.8758387096774198</v>
      </c>
      <c r="V710" s="61" t="e">
        <f>IF((T710*#REF!/#REF!)&gt;#REF!,"too many rows!",T710*#REF!/#REF!)</f>
        <v>#REF!</v>
      </c>
      <c r="W710" s="47">
        <v>50</v>
      </c>
      <c r="X710" s="47">
        <v>50</v>
      </c>
      <c r="Y710" s="47">
        <v>5.2</v>
      </c>
      <c r="Z710" s="47">
        <v>1</v>
      </c>
      <c r="AA710" s="50">
        <f t="shared" si="514"/>
        <v>696.54838709677426</v>
      </c>
      <c r="AB710" s="50">
        <f t="shared" si="515"/>
        <v>133.95161290322582</v>
      </c>
      <c r="AC710" s="50">
        <f t="shared" si="516"/>
        <v>696.54838709677426</v>
      </c>
      <c r="AD710" s="50">
        <f t="shared" si="517"/>
        <v>133.95161290322582</v>
      </c>
      <c r="AE710" s="79">
        <f t="shared" si="518"/>
        <v>801.03064516129029</v>
      </c>
      <c r="AF710" s="50">
        <f t="shared" si="519"/>
        <v>154.04435483870969</v>
      </c>
      <c r="AG710" s="80" t="str">
        <f t="shared" si="520"/>
        <v>ok</v>
      </c>
      <c r="AH710" s="439">
        <v>43028</v>
      </c>
      <c r="AI710" s="497">
        <v>43045</v>
      </c>
      <c r="AJ710" s="497">
        <v>43073</v>
      </c>
      <c r="AK710" s="243"/>
      <c r="AL710" s="497">
        <v>43081</v>
      </c>
      <c r="AM710" s="243"/>
      <c r="AN710" s="243"/>
      <c r="AO710" s="243"/>
      <c r="AP710" s="514">
        <v>43109</v>
      </c>
      <c r="AQ710" s="424"/>
      <c r="AR710" s="424"/>
      <c r="AS710" s="424">
        <f t="shared" si="527"/>
        <v>43199</v>
      </c>
      <c r="AT710" s="67">
        <f t="shared" si="525"/>
        <v>43165</v>
      </c>
      <c r="AU710" s="424"/>
      <c r="AV710" s="424"/>
      <c r="AW710" s="67">
        <f t="shared" si="526"/>
        <v>43255</v>
      </c>
      <c r="AX710" s="67"/>
      <c r="AY710" s="68"/>
    </row>
    <row r="711" spans="1:51" s="260" customFormat="1" hidden="1" x14ac:dyDescent="0.25">
      <c r="A711" s="70">
        <v>13</v>
      </c>
      <c r="B711" s="70" t="s">
        <v>55</v>
      </c>
      <c r="C711" s="70" t="s">
        <v>1083</v>
      </c>
      <c r="D711" s="70"/>
      <c r="E711" s="234">
        <v>2.2000000000000002</v>
      </c>
      <c r="F711" s="50">
        <v>16</v>
      </c>
      <c r="G711" s="51"/>
      <c r="H711" s="247">
        <v>43266</v>
      </c>
      <c r="I711" s="156">
        <v>42954</v>
      </c>
      <c r="J711" s="451">
        <v>133951</v>
      </c>
      <c r="K711" s="307">
        <v>86119</v>
      </c>
      <c r="L711" s="140" t="s">
        <v>1084</v>
      </c>
      <c r="M711" s="140">
        <v>100</v>
      </c>
      <c r="N711" s="140" t="s">
        <v>1086</v>
      </c>
      <c r="O711" s="140">
        <v>100</v>
      </c>
      <c r="P711" s="419">
        <v>40</v>
      </c>
      <c r="Q711" s="419">
        <v>1296</v>
      </c>
      <c r="R711" s="420">
        <v>37.75</v>
      </c>
      <c r="S711" s="159">
        <v>131</v>
      </c>
      <c r="T711" s="107">
        <v>2</v>
      </c>
      <c r="U711" s="60">
        <f t="shared" si="513"/>
        <v>2.0263225806451612</v>
      </c>
      <c r="V711" s="61" t="e">
        <f>IF((T711*#REF!/#REF!)&gt;#REF!,"too many rows!",T711*#REF!/#REF!)</f>
        <v>#REF!</v>
      </c>
      <c r="W711" s="47">
        <v>50</v>
      </c>
      <c r="X711" s="47">
        <v>50</v>
      </c>
      <c r="Y711" s="47">
        <v>5.2</v>
      </c>
      <c r="Z711" s="47">
        <v>1</v>
      </c>
      <c r="AA711" s="50">
        <f t="shared" si="514"/>
        <v>126.64516129032259</v>
      </c>
      <c r="AB711" s="50">
        <f t="shared" si="515"/>
        <v>24.35483870967742</v>
      </c>
      <c r="AC711" s="50">
        <f t="shared" si="516"/>
        <v>126.64516129032259</v>
      </c>
      <c r="AD711" s="50">
        <f t="shared" si="517"/>
        <v>24.35483870967742</v>
      </c>
      <c r="AE711" s="79">
        <f t="shared" si="518"/>
        <v>145.64193548387098</v>
      </c>
      <c r="AF711" s="50">
        <f t="shared" si="519"/>
        <v>28.008064516129032</v>
      </c>
      <c r="AG711" s="80" t="str">
        <f t="shared" si="520"/>
        <v>ok</v>
      </c>
      <c r="AH711" s="439">
        <v>43028</v>
      </c>
      <c r="AI711" s="497">
        <v>43045</v>
      </c>
      <c r="AJ711" s="497">
        <v>43073</v>
      </c>
      <c r="AK711" s="243"/>
      <c r="AL711" s="497">
        <v>43081</v>
      </c>
      <c r="AM711" s="243"/>
      <c r="AN711" s="243"/>
      <c r="AO711" s="243"/>
      <c r="AP711" s="514">
        <v>43110</v>
      </c>
      <c r="AQ711" s="424"/>
      <c r="AR711" s="424"/>
      <c r="AS711" s="424">
        <f t="shared" si="527"/>
        <v>43200</v>
      </c>
      <c r="AT711" s="67">
        <f t="shared" si="525"/>
        <v>43166</v>
      </c>
      <c r="AU711" s="424"/>
      <c r="AV711" s="424"/>
      <c r="AW711" s="67">
        <f t="shared" si="526"/>
        <v>43256</v>
      </c>
      <c r="AX711" s="67"/>
      <c r="AY711" s="68"/>
    </row>
    <row r="712" spans="1:51" ht="15" hidden="1" customHeight="1" x14ac:dyDescent="0.25">
      <c r="A712" s="70">
        <v>13</v>
      </c>
      <c r="B712" s="70" t="s">
        <v>55</v>
      </c>
      <c r="C712" s="70" t="s">
        <v>1087</v>
      </c>
      <c r="D712" s="70"/>
      <c r="E712" s="234">
        <v>1.5</v>
      </c>
      <c r="F712" s="50">
        <v>12</v>
      </c>
      <c r="G712" s="51"/>
      <c r="H712" s="247">
        <v>43266</v>
      </c>
      <c r="I712" s="156">
        <v>42954</v>
      </c>
      <c r="J712" s="451">
        <v>133952</v>
      </c>
      <c r="K712" s="307">
        <v>86119</v>
      </c>
      <c r="L712" s="140" t="s">
        <v>1084</v>
      </c>
      <c r="M712" s="140">
        <v>100</v>
      </c>
      <c r="N712" s="140" t="s">
        <v>1085</v>
      </c>
      <c r="O712" s="140">
        <v>100</v>
      </c>
      <c r="P712" s="453">
        <v>60</v>
      </c>
      <c r="Q712" s="453">
        <v>1944</v>
      </c>
      <c r="R712" s="454">
        <v>37.75</v>
      </c>
      <c r="S712" s="159">
        <v>131</v>
      </c>
      <c r="T712" s="107">
        <v>2</v>
      </c>
      <c r="U712" s="60">
        <f t="shared" si="513"/>
        <v>1.5197419354838713</v>
      </c>
      <c r="V712" s="61" t="e">
        <f>IF((T712*#REF!/#REF!)&gt;#REF!,"too many rows!",T712*#REF!/#REF!)</f>
        <v>#REF!</v>
      </c>
      <c r="W712" s="47">
        <v>50</v>
      </c>
      <c r="X712" s="47">
        <v>50</v>
      </c>
      <c r="Y712" s="47">
        <v>5.2</v>
      </c>
      <c r="Z712" s="47">
        <v>1</v>
      </c>
      <c r="AA712" s="50">
        <f t="shared" si="514"/>
        <v>126.64516129032259</v>
      </c>
      <c r="AB712" s="50">
        <f t="shared" si="515"/>
        <v>24.35483870967742</v>
      </c>
      <c r="AC712" s="50">
        <f t="shared" si="516"/>
        <v>126.64516129032259</v>
      </c>
      <c r="AD712" s="50">
        <f t="shared" si="517"/>
        <v>24.35483870967742</v>
      </c>
      <c r="AE712" s="79">
        <f t="shared" si="518"/>
        <v>145.64193548387098</v>
      </c>
      <c r="AF712" s="50">
        <f t="shared" si="519"/>
        <v>28.008064516129032</v>
      </c>
      <c r="AG712" s="80" t="str">
        <f t="shared" si="520"/>
        <v>ok</v>
      </c>
      <c r="AH712" s="439">
        <v>43028</v>
      </c>
      <c r="AI712" s="497">
        <v>43045</v>
      </c>
      <c r="AJ712" s="497">
        <v>43073</v>
      </c>
      <c r="AK712" s="243"/>
      <c r="AL712" s="497">
        <v>43081</v>
      </c>
      <c r="AM712" s="243"/>
      <c r="AN712" s="243"/>
      <c r="AO712" s="243"/>
      <c r="AP712" s="514">
        <v>43110</v>
      </c>
      <c r="AQ712" s="424"/>
      <c r="AR712" s="424"/>
      <c r="AS712" s="424">
        <f t="shared" si="527"/>
        <v>43200</v>
      </c>
      <c r="AT712" s="67">
        <f t="shared" si="525"/>
        <v>43166</v>
      </c>
      <c r="AU712" s="424"/>
      <c r="AV712" s="424"/>
      <c r="AW712" s="67">
        <f t="shared" si="526"/>
        <v>43256</v>
      </c>
      <c r="AX712" s="67"/>
      <c r="AY712" s="68"/>
    </row>
    <row r="713" spans="1:51" ht="15" hidden="1" customHeight="1" x14ac:dyDescent="0.25">
      <c r="A713" s="70">
        <v>13</v>
      </c>
      <c r="B713" s="70" t="s">
        <v>55</v>
      </c>
      <c r="C713" s="70" t="s">
        <v>1006</v>
      </c>
      <c r="D713" s="70"/>
      <c r="E713" s="234">
        <v>0.5</v>
      </c>
      <c r="F713" s="50">
        <v>7</v>
      </c>
      <c r="G713" s="51"/>
      <c r="H713" s="52">
        <v>43195</v>
      </c>
      <c r="I713" s="156">
        <v>42851</v>
      </c>
      <c r="J713" s="451">
        <v>132687</v>
      </c>
      <c r="K713" s="413">
        <v>86119</v>
      </c>
      <c r="L713" s="140" t="s">
        <v>1014</v>
      </c>
      <c r="M713" s="140">
        <v>100</v>
      </c>
      <c r="N713" s="140" t="s">
        <v>1022</v>
      </c>
      <c r="O713" s="140">
        <v>100</v>
      </c>
      <c r="P713" s="453">
        <v>60</v>
      </c>
      <c r="Q713" s="453">
        <v>1944</v>
      </c>
      <c r="R713" s="454">
        <v>37.75</v>
      </c>
      <c r="S713" s="159">
        <v>131</v>
      </c>
      <c r="T713" s="107">
        <v>1</v>
      </c>
      <c r="U713" s="60">
        <f t="shared" si="513"/>
        <v>0.42280000000000001</v>
      </c>
      <c r="V713" s="61" t="e">
        <f>IF((T713*#REF!/#REF!)&gt;#REF!,"too many rows!",T713*#REF!/#REF!)</f>
        <v>#REF!</v>
      </c>
      <c r="W713" s="47">
        <v>50</v>
      </c>
      <c r="X713" s="47">
        <v>50</v>
      </c>
      <c r="Y713" s="47">
        <v>4</v>
      </c>
      <c r="Z713" s="47">
        <v>1</v>
      </c>
      <c r="AA713" s="50">
        <f t="shared" si="514"/>
        <v>60.4</v>
      </c>
      <c r="AB713" s="50">
        <f t="shared" si="515"/>
        <v>15.1</v>
      </c>
      <c r="AC713" s="50">
        <f t="shared" si="516"/>
        <v>60.4</v>
      </c>
      <c r="AD713" s="50">
        <f t="shared" si="517"/>
        <v>15.1</v>
      </c>
      <c r="AE713" s="79">
        <f t="shared" si="518"/>
        <v>69.459999999999994</v>
      </c>
      <c r="AF713" s="50">
        <f t="shared" si="519"/>
        <v>17.364999999999998</v>
      </c>
      <c r="AG713" s="80" t="str">
        <f t="shared" si="520"/>
        <v>Check!</v>
      </c>
      <c r="AH713" s="439">
        <v>43028</v>
      </c>
      <c r="AI713" s="497">
        <v>43045</v>
      </c>
      <c r="AJ713" s="497">
        <v>43073</v>
      </c>
      <c r="AK713" s="243"/>
      <c r="AL713" s="497">
        <v>43081</v>
      </c>
      <c r="AM713" s="243">
        <f>AA713</f>
        <v>60.4</v>
      </c>
      <c r="AN713" s="243"/>
      <c r="AO713" s="243">
        <f>AM713-AN713</f>
        <v>60.4</v>
      </c>
      <c r="AP713" s="514">
        <v>43110</v>
      </c>
      <c r="AQ713" s="424"/>
      <c r="AR713" s="424"/>
      <c r="AS713" s="424">
        <f t="shared" si="527"/>
        <v>43200</v>
      </c>
      <c r="AT713" s="67">
        <f t="shared" si="525"/>
        <v>43166</v>
      </c>
      <c r="AU713" s="424"/>
      <c r="AV713" s="424"/>
      <c r="AW713" s="67">
        <f t="shared" si="526"/>
        <v>43256</v>
      </c>
      <c r="AX713" s="67"/>
      <c r="AY713" s="68">
        <f t="shared" ref="AY713:AY723" si="528">AW713-AH713</f>
        <v>228</v>
      </c>
    </row>
    <row r="714" spans="1:51" s="260" customFormat="1" ht="15" hidden="1" customHeight="1" x14ac:dyDescent="0.25">
      <c r="A714" s="148">
        <v>13</v>
      </c>
      <c r="B714" s="148" t="s">
        <v>47</v>
      </c>
      <c r="C714" s="148" t="s">
        <v>435</v>
      </c>
      <c r="D714" s="148"/>
      <c r="E714" s="233">
        <v>10</v>
      </c>
      <c r="F714" s="85">
        <v>7</v>
      </c>
      <c r="G714" s="86"/>
      <c r="H714" s="87">
        <v>43362</v>
      </c>
      <c r="I714" s="149">
        <v>42983</v>
      </c>
      <c r="J714" s="442">
        <v>134236</v>
      </c>
      <c r="K714" s="307">
        <v>86863</v>
      </c>
      <c r="L714" s="134" t="s">
        <v>436</v>
      </c>
      <c r="M714" s="134">
        <v>100</v>
      </c>
      <c r="N714" s="134" t="s">
        <v>437</v>
      </c>
      <c r="O714" s="297">
        <v>100</v>
      </c>
      <c r="P714" s="453">
        <v>60</v>
      </c>
      <c r="Q714" s="453">
        <v>1944</v>
      </c>
      <c r="R714" s="454">
        <v>37.75</v>
      </c>
      <c r="S714" s="92">
        <v>133</v>
      </c>
      <c r="T714" s="93">
        <v>22</v>
      </c>
      <c r="U714" s="143">
        <f t="shared" si="513"/>
        <v>10.040778990450205</v>
      </c>
      <c r="V714" s="144" t="e">
        <f>IF((T714*#REF!/#REF!)&gt;#REF!,"too many rows!",T714*#REF!/#REF!)</f>
        <v>#REF!</v>
      </c>
      <c r="W714" s="82">
        <v>50</v>
      </c>
      <c r="X714" s="82">
        <v>50</v>
      </c>
      <c r="Y714" s="82">
        <v>6.33</v>
      </c>
      <c r="Z714" s="82">
        <v>1</v>
      </c>
      <c r="AA714" s="85">
        <f t="shared" si="514"/>
        <v>1434.3969986357436</v>
      </c>
      <c r="AB714" s="85">
        <f t="shared" si="515"/>
        <v>226.60300136425647</v>
      </c>
      <c r="AC714" s="85">
        <f t="shared" si="516"/>
        <v>1434.3969986357436</v>
      </c>
      <c r="AD714" s="85">
        <f t="shared" si="517"/>
        <v>226.60300136425647</v>
      </c>
      <c r="AE714" s="115">
        <f t="shared" si="518"/>
        <v>1649.5565484311051</v>
      </c>
      <c r="AF714" s="85">
        <f t="shared" si="519"/>
        <v>260.59345156889492</v>
      </c>
      <c r="AG714" s="289" t="str">
        <f t="shared" si="520"/>
        <v>ok</v>
      </c>
      <c r="AH714" s="498">
        <v>43123</v>
      </c>
      <c r="AI714" s="446">
        <f t="shared" ref="AI714:AI723" si="529">AH714+14</f>
        <v>43137</v>
      </c>
      <c r="AJ714" s="145">
        <f t="shared" ref="AJ714:AJ723" si="530">AH714+35</f>
        <v>43158</v>
      </c>
      <c r="AK714" s="242"/>
      <c r="AL714" s="145">
        <f t="shared" ref="AL714:AL723" si="531">AI714+35</f>
        <v>43172</v>
      </c>
      <c r="AM714" s="242">
        <f>AA714</f>
        <v>1434.3969986357436</v>
      </c>
      <c r="AN714" s="242"/>
      <c r="AO714" s="242">
        <f>AM714-AN714</f>
        <v>1434.3969986357436</v>
      </c>
      <c r="AP714" s="145">
        <f t="shared" ref="AP714:AP723" si="532">AL714+21</f>
        <v>43193</v>
      </c>
      <c r="AQ714" s="446">
        <f>AP714+28</f>
        <v>43221</v>
      </c>
      <c r="AR714" s="446">
        <f>AQ714+28</f>
        <v>43249</v>
      </c>
      <c r="AS714" s="145">
        <f t="shared" ref="AS714:AS723" si="533">AP714+85</f>
        <v>43278</v>
      </c>
      <c r="AT714" s="145">
        <f t="shared" ref="AT714:AT723" si="534">AP714+77</f>
        <v>43270</v>
      </c>
      <c r="AU714" s="446"/>
      <c r="AV714" s="446"/>
      <c r="AW714" s="145">
        <f t="shared" ref="AW714:AW723" si="535">AS714+77</f>
        <v>43355</v>
      </c>
      <c r="AX714" s="145"/>
      <c r="AY714" s="102">
        <f t="shared" si="528"/>
        <v>232</v>
      </c>
    </row>
    <row r="715" spans="1:51" s="260" customFormat="1" ht="15" hidden="1" customHeight="1" x14ac:dyDescent="0.25">
      <c r="A715" s="148">
        <v>13</v>
      </c>
      <c r="B715" s="148" t="s">
        <v>47</v>
      </c>
      <c r="C715" s="148" t="s">
        <v>1092</v>
      </c>
      <c r="D715" s="148"/>
      <c r="E715" s="233">
        <v>12.5</v>
      </c>
      <c r="F715" s="85">
        <v>11</v>
      </c>
      <c r="G715" s="86"/>
      <c r="H715" s="432">
        <v>43362</v>
      </c>
      <c r="I715" s="149">
        <v>42983</v>
      </c>
      <c r="J715" s="442">
        <v>134244</v>
      </c>
      <c r="K715" s="307">
        <v>86708</v>
      </c>
      <c r="L715" s="134" t="s">
        <v>1093</v>
      </c>
      <c r="M715" s="134">
        <v>100</v>
      </c>
      <c r="N715" s="134" t="s">
        <v>1094</v>
      </c>
      <c r="O715" s="297">
        <v>100</v>
      </c>
      <c r="P715" s="453">
        <v>60</v>
      </c>
      <c r="Q715" s="453">
        <v>1944</v>
      </c>
      <c r="R715" s="454">
        <v>37.75</v>
      </c>
      <c r="S715" s="92">
        <v>133</v>
      </c>
      <c r="T715" s="93">
        <v>16</v>
      </c>
      <c r="U715" s="143">
        <f t="shared" si="513"/>
        <v>11.073333333333332</v>
      </c>
      <c r="V715" s="144" t="e">
        <f>IF((T715*#REF!/#REF!)&gt;#REF!,"too many rows!",T715*#REF!/#REF!)</f>
        <v>#REF!</v>
      </c>
      <c r="W715" s="82">
        <v>50</v>
      </c>
      <c r="X715" s="82">
        <v>50</v>
      </c>
      <c r="Y715" s="82">
        <v>5</v>
      </c>
      <c r="Z715" s="82">
        <v>1</v>
      </c>
      <c r="AA715" s="430">
        <f t="shared" si="514"/>
        <v>1006.6666666666666</v>
      </c>
      <c r="AB715" s="430">
        <f t="shared" si="515"/>
        <v>201.33333333333334</v>
      </c>
      <c r="AC715" s="85">
        <f t="shared" si="516"/>
        <v>1006.6666666666666</v>
      </c>
      <c r="AD715" s="85">
        <f t="shared" si="517"/>
        <v>201.33333333333337</v>
      </c>
      <c r="AE715" s="115">
        <f t="shared" si="518"/>
        <v>1157.6666666666665</v>
      </c>
      <c r="AF715" s="85">
        <f t="shared" si="519"/>
        <v>231.53333333333333</v>
      </c>
      <c r="AG715" s="289" t="str">
        <f t="shared" si="520"/>
        <v>ok</v>
      </c>
      <c r="AH715" s="498">
        <v>43123</v>
      </c>
      <c r="AI715" s="446">
        <f t="shared" si="529"/>
        <v>43137</v>
      </c>
      <c r="AJ715" s="145">
        <f t="shared" si="530"/>
        <v>43158</v>
      </c>
      <c r="AK715" s="242"/>
      <c r="AL715" s="145">
        <f t="shared" si="531"/>
        <v>43172</v>
      </c>
      <c r="AM715" s="242">
        <f>AA715</f>
        <v>1006.6666666666666</v>
      </c>
      <c r="AN715" s="242"/>
      <c r="AO715" s="242">
        <f>AM715-AN715</f>
        <v>1006.6666666666666</v>
      </c>
      <c r="AP715" s="145">
        <f t="shared" si="532"/>
        <v>43193</v>
      </c>
      <c r="AQ715" s="446">
        <f t="shared" ref="AQ715:AR715" si="536">AP715+28</f>
        <v>43221</v>
      </c>
      <c r="AR715" s="446">
        <f t="shared" si="536"/>
        <v>43249</v>
      </c>
      <c r="AS715" s="145">
        <f t="shared" si="533"/>
        <v>43278</v>
      </c>
      <c r="AT715" s="145">
        <f t="shared" si="534"/>
        <v>43270</v>
      </c>
      <c r="AU715" s="446"/>
      <c r="AV715" s="446"/>
      <c r="AW715" s="145">
        <f t="shared" si="535"/>
        <v>43355</v>
      </c>
      <c r="AX715" s="145"/>
      <c r="AY715" s="102">
        <f t="shared" si="528"/>
        <v>232</v>
      </c>
    </row>
    <row r="716" spans="1:51" s="260" customFormat="1" ht="15" hidden="1" customHeight="1" x14ac:dyDescent="0.25">
      <c r="A716" s="148">
        <v>13</v>
      </c>
      <c r="B716" s="148" t="s">
        <v>47</v>
      </c>
      <c r="C716" s="148" t="s">
        <v>549</v>
      </c>
      <c r="D716" s="148"/>
      <c r="E716" s="233">
        <v>2</v>
      </c>
      <c r="F716" s="85">
        <v>12</v>
      </c>
      <c r="G716" s="86"/>
      <c r="H716" s="432">
        <v>43362</v>
      </c>
      <c r="I716" s="149">
        <v>42992</v>
      </c>
      <c r="J716" s="442">
        <v>128757</v>
      </c>
      <c r="K716" s="361">
        <v>77234</v>
      </c>
      <c r="L716" s="134" t="s">
        <v>297</v>
      </c>
      <c r="M716" s="134">
        <v>100</v>
      </c>
      <c r="N716" s="297" t="s">
        <v>333</v>
      </c>
      <c r="O716" s="297">
        <v>100</v>
      </c>
      <c r="P716" s="453">
        <v>60</v>
      </c>
      <c r="Q716" s="453">
        <v>1944</v>
      </c>
      <c r="R716" s="454">
        <v>37.75</v>
      </c>
      <c r="S716" s="162">
        <v>133</v>
      </c>
      <c r="T716" s="93">
        <v>2</v>
      </c>
      <c r="U716" s="143">
        <f t="shared" ref="U716:U718" si="537">F716*AA716/1000</f>
        <v>1.5197419354838713</v>
      </c>
      <c r="V716" s="144" t="e">
        <f>IF((T716*#REF!/#REF!)&gt;#REF!,"too many rows!",T716*#REF!/#REF!)</f>
        <v>#REF!</v>
      </c>
      <c r="W716" s="82">
        <v>50</v>
      </c>
      <c r="X716" s="82">
        <v>50</v>
      </c>
      <c r="Y716" s="82">
        <v>5.2</v>
      </c>
      <c r="Z716" s="82">
        <v>1</v>
      </c>
      <c r="AA716" s="430">
        <f t="shared" si="514"/>
        <v>126.64516129032259</v>
      </c>
      <c r="AB716" s="430">
        <f t="shared" si="515"/>
        <v>24.35483870967742</v>
      </c>
      <c r="AC716" s="85">
        <v>150</v>
      </c>
      <c r="AD716" s="85">
        <f>AB716/O716*100</f>
        <v>24.35483870967742</v>
      </c>
      <c r="AE716" s="115">
        <f t="shared" si="518"/>
        <v>145.64193548387098</v>
      </c>
      <c r="AF716" s="85">
        <f t="shared" si="519"/>
        <v>28.008064516129032</v>
      </c>
      <c r="AG716" s="289" t="str">
        <f t="shared" si="520"/>
        <v>ok</v>
      </c>
      <c r="AH716" s="498">
        <v>43123</v>
      </c>
      <c r="AI716" s="498">
        <v>43123</v>
      </c>
      <c r="AJ716" s="446">
        <f t="shared" si="530"/>
        <v>43158</v>
      </c>
      <c r="AK716" s="242"/>
      <c r="AL716" s="145">
        <f t="shared" si="531"/>
        <v>43158</v>
      </c>
      <c r="AM716" s="242">
        <f t="shared" ref="AM716:AM718" si="538">AA716</f>
        <v>126.64516129032259</v>
      </c>
      <c r="AN716" s="242"/>
      <c r="AO716" s="242">
        <f t="shared" ref="AO716:AO718" si="539">AM716-AN716</f>
        <v>126.64516129032259</v>
      </c>
      <c r="AP716" s="145">
        <f t="shared" si="532"/>
        <v>43179</v>
      </c>
      <c r="AQ716" s="446">
        <f t="shared" ref="AQ716:AR716" si="540">AP716+28</f>
        <v>43207</v>
      </c>
      <c r="AR716" s="446">
        <f t="shared" si="540"/>
        <v>43235</v>
      </c>
      <c r="AS716" s="145">
        <f t="shared" si="533"/>
        <v>43264</v>
      </c>
      <c r="AT716" s="145">
        <f t="shared" si="534"/>
        <v>43256</v>
      </c>
      <c r="AU716" s="446">
        <f t="shared" ref="AU716:AU718" si="541">AQ716+77</f>
        <v>43284</v>
      </c>
      <c r="AV716" s="446">
        <f t="shared" ref="AV716:AV718" si="542">AR716+77</f>
        <v>43312</v>
      </c>
      <c r="AW716" s="145">
        <f t="shared" si="535"/>
        <v>43341</v>
      </c>
      <c r="AX716" s="145">
        <f>AW716+7</f>
        <v>43348</v>
      </c>
      <c r="AY716" s="102" t="e">
        <f>AW716-#REF!</f>
        <v>#REF!</v>
      </c>
    </row>
    <row r="717" spans="1:51" s="260" customFormat="1" ht="15" hidden="1" customHeight="1" x14ac:dyDescent="0.25">
      <c r="A717" s="148">
        <v>13</v>
      </c>
      <c r="B717" s="148" t="s">
        <v>47</v>
      </c>
      <c r="C717" s="148" t="s">
        <v>113</v>
      </c>
      <c r="D717" s="148"/>
      <c r="E717" s="233">
        <v>1</v>
      </c>
      <c r="F717" s="85">
        <v>11</v>
      </c>
      <c r="G717" s="86"/>
      <c r="H717" s="432">
        <v>43362</v>
      </c>
      <c r="I717" s="149">
        <v>42992</v>
      </c>
      <c r="J717" s="442">
        <v>128758</v>
      </c>
      <c r="K717" s="361">
        <v>77234</v>
      </c>
      <c r="L717" s="134" t="s">
        <v>115</v>
      </c>
      <c r="M717" s="134">
        <v>100</v>
      </c>
      <c r="N717" s="297" t="s">
        <v>78</v>
      </c>
      <c r="O717" s="297">
        <v>100</v>
      </c>
      <c r="P717" s="453">
        <v>60</v>
      </c>
      <c r="Q717" s="453">
        <v>1944</v>
      </c>
      <c r="R717" s="454">
        <v>37.75</v>
      </c>
      <c r="S717" s="162">
        <v>133</v>
      </c>
      <c r="T717" s="93">
        <v>2</v>
      </c>
      <c r="U717" s="143">
        <f t="shared" si="537"/>
        <v>1.3930967741935485</v>
      </c>
      <c r="V717" s="144" t="e">
        <f>IF((T717*#REF!/#REF!)&gt;#REF!,"too many rows!",T717*#REF!/#REF!)</f>
        <v>#REF!</v>
      </c>
      <c r="W717" s="82">
        <v>50</v>
      </c>
      <c r="X717" s="82">
        <v>50</v>
      </c>
      <c r="Y717" s="82">
        <v>5.2</v>
      </c>
      <c r="Z717" s="82">
        <v>1</v>
      </c>
      <c r="AA717" s="430">
        <f t="shared" si="514"/>
        <v>126.64516129032259</v>
      </c>
      <c r="AB717" s="430">
        <f t="shared" si="515"/>
        <v>24.35483870967742</v>
      </c>
      <c r="AC717" s="85">
        <v>150</v>
      </c>
      <c r="AD717" s="85">
        <f>AB717/O717*100</f>
        <v>24.35483870967742</v>
      </c>
      <c r="AE717" s="115">
        <f t="shared" si="518"/>
        <v>145.64193548387098</v>
      </c>
      <c r="AF717" s="85">
        <f t="shared" si="519"/>
        <v>28.008064516129032</v>
      </c>
      <c r="AG717" s="289" t="str">
        <f t="shared" si="520"/>
        <v>ok</v>
      </c>
      <c r="AH717" s="447"/>
      <c r="AI717" s="498">
        <v>43123</v>
      </c>
      <c r="AJ717" s="446">
        <f t="shared" si="530"/>
        <v>35</v>
      </c>
      <c r="AK717" s="242"/>
      <c r="AL717" s="145">
        <f t="shared" si="531"/>
        <v>43158</v>
      </c>
      <c r="AM717" s="242">
        <f t="shared" si="538"/>
        <v>126.64516129032259</v>
      </c>
      <c r="AN717" s="242"/>
      <c r="AO717" s="242">
        <f t="shared" si="539"/>
        <v>126.64516129032259</v>
      </c>
      <c r="AP717" s="145">
        <f t="shared" si="532"/>
        <v>43179</v>
      </c>
      <c r="AQ717" s="446">
        <f t="shared" ref="AQ717:AR717" si="543">AP717+28</f>
        <v>43207</v>
      </c>
      <c r="AR717" s="446">
        <f t="shared" si="543"/>
        <v>43235</v>
      </c>
      <c r="AS717" s="145">
        <f t="shared" si="533"/>
        <v>43264</v>
      </c>
      <c r="AT717" s="145">
        <f t="shared" si="534"/>
        <v>43256</v>
      </c>
      <c r="AU717" s="446">
        <f t="shared" si="541"/>
        <v>43284</v>
      </c>
      <c r="AV717" s="446">
        <f t="shared" si="542"/>
        <v>43312</v>
      </c>
      <c r="AW717" s="145">
        <f t="shared" si="535"/>
        <v>43341</v>
      </c>
      <c r="AX717" s="145">
        <f>AW717+7</f>
        <v>43348</v>
      </c>
      <c r="AY717" s="102">
        <f t="shared" si="528"/>
        <v>43341</v>
      </c>
    </row>
    <row r="718" spans="1:51" s="260" customFormat="1" ht="15" hidden="1" customHeight="1" x14ac:dyDescent="0.25">
      <c r="A718" s="148">
        <v>13</v>
      </c>
      <c r="B718" s="148" t="s">
        <v>47</v>
      </c>
      <c r="C718" s="148" t="s">
        <v>76</v>
      </c>
      <c r="D718" s="148"/>
      <c r="E718" s="233">
        <v>1</v>
      </c>
      <c r="F718" s="85">
        <v>15</v>
      </c>
      <c r="G718" s="86">
        <v>0.5</v>
      </c>
      <c r="H718" s="432">
        <v>43362</v>
      </c>
      <c r="I718" s="149">
        <v>42992</v>
      </c>
      <c r="J718" s="442">
        <v>128760</v>
      </c>
      <c r="K718" s="361">
        <v>77234</v>
      </c>
      <c r="L718" s="134" t="s">
        <v>77</v>
      </c>
      <c r="M718" s="134">
        <v>100</v>
      </c>
      <c r="N718" s="297" t="s">
        <v>78</v>
      </c>
      <c r="O718" s="297">
        <v>100</v>
      </c>
      <c r="P718" s="419">
        <v>60</v>
      </c>
      <c r="Q718" s="419">
        <v>1944</v>
      </c>
      <c r="R718" s="420">
        <v>37.75</v>
      </c>
      <c r="S718" s="162">
        <v>133</v>
      </c>
      <c r="T718" s="93">
        <v>2</v>
      </c>
      <c r="U718" s="143">
        <f t="shared" si="537"/>
        <v>1.8996774193548387</v>
      </c>
      <c r="V718" s="144" t="e">
        <f>IF((T718*#REF!/#REF!)&gt;#REF!,"too many rows!",T718*#REF!/#REF!)</f>
        <v>#REF!</v>
      </c>
      <c r="W718" s="82">
        <v>50</v>
      </c>
      <c r="X718" s="82">
        <v>50</v>
      </c>
      <c r="Y718" s="82">
        <v>5.2</v>
      </c>
      <c r="Z718" s="82">
        <v>1</v>
      </c>
      <c r="AA718" s="430">
        <f t="shared" si="514"/>
        <v>126.64516129032259</v>
      </c>
      <c r="AB718" s="430">
        <f t="shared" si="515"/>
        <v>24.35483870967742</v>
      </c>
      <c r="AC718" s="85">
        <v>300</v>
      </c>
      <c r="AD718" s="85">
        <f>AB718/O718*100</f>
        <v>24.35483870967742</v>
      </c>
      <c r="AE718" s="115">
        <f t="shared" si="518"/>
        <v>291.28387096774196</v>
      </c>
      <c r="AF718" s="85">
        <f t="shared" si="519"/>
        <v>28.008064516129032</v>
      </c>
      <c r="AG718" s="289" t="str">
        <f t="shared" si="520"/>
        <v>ok</v>
      </c>
      <c r="AI718" s="498">
        <v>43123</v>
      </c>
      <c r="AJ718" s="446">
        <f>AH716+35</f>
        <v>43158</v>
      </c>
      <c r="AK718" s="242"/>
      <c r="AL718" s="145">
        <f t="shared" si="531"/>
        <v>43158</v>
      </c>
      <c r="AM718" s="242">
        <f t="shared" si="538"/>
        <v>126.64516129032259</v>
      </c>
      <c r="AN718" s="242"/>
      <c r="AO718" s="242">
        <f t="shared" si="539"/>
        <v>126.64516129032259</v>
      </c>
      <c r="AP718" s="145">
        <f t="shared" si="532"/>
        <v>43179</v>
      </c>
      <c r="AQ718" s="446">
        <f t="shared" ref="AQ718:AR718" si="544">AP718+28</f>
        <v>43207</v>
      </c>
      <c r="AR718" s="446">
        <f t="shared" si="544"/>
        <v>43235</v>
      </c>
      <c r="AS718" s="145">
        <f t="shared" si="533"/>
        <v>43264</v>
      </c>
      <c r="AT718" s="145">
        <f t="shared" si="534"/>
        <v>43256</v>
      </c>
      <c r="AU718" s="446">
        <f t="shared" si="541"/>
        <v>43284</v>
      </c>
      <c r="AV718" s="446">
        <f t="shared" si="542"/>
        <v>43312</v>
      </c>
      <c r="AW718" s="145">
        <f t="shared" si="535"/>
        <v>43341</v>
      </c>
      <c r="AX718" s="145">
        <f>AW718+7</f>
        <v>43348</v>
      </c>
      <c r="AY718" s="102">
        <f>AW718-AH716</f>
        <v>218</v>
      </c>
    </row>
    <row r="719" spans="1:51" s="260" customFormat="1" ht="15" hidden="1" customHeight="1" x14ac:dyDescent="0.25">
      <c r="A719" s="148">
        <v>13</v>
      </c>
      <c r="B719" s="148" t="s">
        <v>47</v>
      </c>
      <c r="C719" s="148" t="s">
        <v>290</v>
      </c>
      <c r="D719" s="148"/>
      <c r="E719" s="233">
        <v>15</v>
      </c>
      <c r="F719" s="85">
        <v>12</v>
      </c>
      <c r="G719" s="431">
        <v>0.5</v>
      </c>
      <c r="H719" s="432">
        <v>43362</v>
      </c>
      <c r="I719" s="149">
        <v>42983</v>
      </c>
      <c r="J719" s="442">
        <v>134245</v>
      </c>
      <c r="K719" s="307">
        <v>86708</v>
      </c>
      <c r="L719" s="134" t="s">
        <v>291</v>
      </c>
      <c r="M719" s="134">
        <v>100</v>
      </c>
      <c r="N719" s="134" t="s">
        <v>292</v>
      </c>
      <c r="O719" s="297">
        <v>100</v>
      </c>
      <c r="P719" s="419">
        <v>60</v>
      </c>
      <c r="Q719" s="419">
        <v>1944</v>
      </c>
      <c r="R719" s="420">
        <v>37.75</v>
      </c>
      <c r="S719" s="92">
        <v>133</v>
      </c>
      <c r="T719" s="93">
        <v>16</v>
      </c>
      <c r="U719" s="143">
        <f t="shared" si="513"/>
        <v>12.176639999999999</v>
      </c>
      <c r="V719" s="144" t="e">
        <f>IF((T719*#REF!/#REF!)&gt;#REF!,"too many rows!",T719*#REF!/#REF!)</f>
        <v>#REF!</v>
      </c>
      <c r="W719" s="82">
        <v>50</v>
      </c>
      <c r="X719" s="82">
        <v>50</v>
      </c>
      <c r="Y719" s="82">
        <v>5.25</v>
      </c>
      <c r="Z719" s="82">
        <v>1</v>
      </c>
      <c r="AA719" s="85">
        <f t="shared" si="514"/>
        <v>1014.72</v>
      </c>
      <c r="AB719" s="85">
        <f t="shared" si="515"/>
        <v>193.28</v>
      </c>
      <c r="AC719" s="85">
        <f t="shared" si="516"/>
        <v>1014.72</v>
      </c>
      <c r="AD719" s="85">
        <f t="shared" si="517"/>
        <v>193.28</v>
      </c>
      <c r="AE719" s="115">
        <f t="shared" si="518"/>
        <v>2333.8559999999998</v>
      </c>
      <c r="AF719" s="85">
        <f t="shared" si="519"/>
        <v>222.27199999999999</v>
      </c>
      <c r="AG719" s="289" t="str">
        <f t="shared" si="520"/>
        <v>ok</v>
      </c>
      <c r="AH719" s="498">
        <v>43123</v>
      </c>
      <c r="AI719" s="446">
        <f t="shared" si="529"/>
        <v>43137</v>
      </c>
      <c r="AJ719" s="145">
        <f t="shared" si="530"/>
        <v>43158</v>
      </c>
      <c r="AK719" s="242"/>
      <c r="AL719" s="145">
        <f t="shared" si="531"/>
        <v>43172</v>
      </c>
      <c r="AM719" s="242">
        <f>AA719</f>
        <v>1014.72</v>
      </c>
      <c r="AN719" s="242"/>
      <c r="AO719" s="242">
        <f>AM719-AN719</f>
        <v>1014.72</v>
      </c>
      <c r="AP719" s="145">
        <f t="shared" si="532"/>
        <v>43193</v>
      </c>
      <c r="AQ719" s="446">
        <f t="shared" ref="AQ719:AR722" si="545">AP719+28</f>
        <v>43221</v>
      </c>
      <c r="AR719" s="446">
        <f t="shared" si="545"/>
        <v>43249</v>
      </c>
      <c r="AS719" s="145">
        <f t="shared" si="533"/>
        <v>43278</v>
      </c>
      <c r="AT719" s="145">
        <f t="shared" si="534"/>
        <v>43270</v>
      </c>
      <c r="AU719" s="446"/>
      <c r="AV719" s="446"/>
      <c r="AW719" s="145">
        <f t="shared" si="535"/>
        <v>43355</v>
      </c>
      <c r="AX719" s="145"/>
      <c r="AY719" s="102">
        <f t="shared" si="528"/>
        <v>232</v>
      </c>
    </row>
    <row r="720" spans="1:51" s="260" customFormat="1" ht="15" hidden="1" customHeight="1" x14ac:dyDescent="0.25">
      <c r="A720" s="426">
        <v>13</v>
      </c>
      <c r="B720" s="426" t="s">
        <v>55</v>
      </c>
      <c r="C720" s="124" t="s">
        <v>68</v>
      </c>
      <c r="D720" s="426"/>
      <c r="E720" s="457">
        <v>1</v>
      </c>
      <c r="F720" s="416">
        <v>8</v>
      </c>
      <c r="G720" s="417"/>
      <c r="H720" s="418">
        <v>43383</v>
      </c>
      <c r="I720" s="450">
        <v>43115</v>
      </c>
      <c r="J720" s="451"/>
      <c r="K720" s="437"/>
      <c r="L720" s="443" t="s">
        <v>70</v>
      </c>
      <c r="M720" s="443"/>
      <c r="N720" s="443" t="s">
        <v>71</v>
      </c>
      <c r="O720" s="462"/>
      <c r="P720" s="453">
        <v>60</v>
      </c>
      <c r="Q720" s="453">
        <v>1944</v>
      </c>
      <c r="R720" s="454">
        <v>37.75</v>
      </c>
      <c r="S720" s="421">
        <v>134</v>
      </c>
      <c r="T720" s="436"/>
      <c r="U720" s="422">
        <f t="shared" ref="U720:U721" si="546">F720*AA720/1000</f>
        <v>1</v>
      </c>
      <c r="V720" s="423" t="e">
        <f>IF((T720*#REF!/#REF!)&gt;#REF!,"too many rows!",T720*#REF!/#REF!)</f>
        <v>#REF!</v>
      </c>
      <c r="W720" s="415">
        <v>50</v>
      </c>
      <c r="X720" s="415">
        <v>50</v>
      </c>
      <c r="Y720" s="415">
        <v>5.25</v>
      </c>
      <c r="Z720" s="415">
        <v>1</v>
      </c>
      <c r="AA720" s="416">
        <v>125</v>
      </c>
      <c r="AB720" s="416">
        <f t="shared" ref="AB720:AB721" si="547">(37.75*100)/X720*Z720/($Z720+$Y720)*$T720</f>
        <v>0</v>
      </c>
      <c r="AC720" s="416" t="e">
        <f t="shared" ref="AC720:AC721" si="548">AA720/M720*100</f>
        <v>#DIV/0!</v>
      </c>
      <c r="AD720" s="416" t="e">
        <f t="shared" ref="AD720:AD721" si="549">AB720/O720*100</f>
        <v>#DIV/0!</v>
      </c>
      <c r="AE720" s="427">
        <f t="shared" ref="AE720:AE721" si="550">IF(G720=0,AA720*1.15,IF(OR(G720=50%,G720=100%),AA720*1.15/G720,"check MS"))</f>
        <v>143.75</v>
      </c>
      <c r="AF720" s="416">
        <f t="shared" ref="AF720:AF721" si="551">AB720*1.15</f>
        <v>0</v>
      </c>
      <c r="AG720" s="428" t="str">
        <f t="shared" ref="AG720:AG721" si="552">IF((AW720+7)&gt;H720,"Check!","ok")</f>
        <v>Check!</v>
      </c>
      <c r="AH720" s="441">
        <v>43214</v>
      </c>
      <c r="AI720" s="424">
        <f t="shared" ref="AI720:AI721" si="553">AH720+14</f>
        <v>43228</v>
      </c>
      <c r="AJ720" s="424">
        <f t="shared" ref="AJ720:AJ721" si="554">AH720+35</f>
        <v>43249</v>
      </c>
      <c r="AK720" s="459"/>
      <c r="AL720" s="424">
        <f t="shared" ref="AL720:AL721" si="555">AI720+35</f>
        <v>43263</v>
      </c>
      <c r="AM720" s="459">
        <f t="shared" ref="AM720:AM721" si="556">AA720</f>
        <v>125</v>
      </c>
      <c r="AN720" s="459"/>
      <c r="AO720" s="459">
        <f t="shared" ref="AO720:AO721" si="557">AM720-AN720</f>
        <v>125</v>
      </c>
      <c r="AP720" s="424">
        <f t="shared" ref="AP720:AP721" si="558">AL720+21</f>
        <v>43284</v>
      </c>
      <c r="AQ720" s="424"/>
      <c r="AR720" s="424"/>
      <c r="AS720" s="424">
        <f t="shared" ref="AS720:AS721" si="559">AP720+85</f>
        <v>43369</v>
      </c>
      <c r="AT720" s="424">
        <f t="shared" ref="AT720:AT721" si="560">AP720+77</f>
        <v>43361</v>
      </c>
      <c r="AU720" s="424"/>
      <c r="AV720" s="424"/>
      <c r="AW720" s="424">
        <f t="shared" ref="AW720:AW721" si="561">AS720+77</f>
        <v>43446</v>
      </c>
      <c r="AX720" s="424"/>
      <c r="AY720" s="425">
        <f t="shared" ref="AY720:AY721" si="562">AW720-AH720</f>
        <v>232</v>
      </c>
    </row>
    <row r="721" spans="1:51" s="260" customFormat="1" ht="15" hidden="1" customHeight="1" x14ac:dyDescent="0.25">
      <c r="A721" s="426">
        <v>13</v>
      </c>
      <c r="B721" s="426" t="s">
        <v>55</v>
      </c>
      <c r="C721" s="126" t="s">
        <v>1171</v>
      </c>
      <c r="D721" s="426"/>
      <c r="E721" s="457">
        <v>1</v>
      </c>
      <c r="F721" s="416">
        <v>3</v>
      </c>
      <c r="G721" s="417"/>
      <c r="H721" s="418">
        <v>43383</v>
      </c>
      <c r="I721" s="450">
        <v>43115</v>
      </c>
      <c r="J721" s="451"/>
      <c r="K721" s="437"/>
      <c r="L721" s="443" t="s">
        <v>798</v>
      </c>
      <c r="M721" s="443"/>
      <c r="N721" s="443" t="s">
        <v>664</v>
      </c>
      <c r="O721" s="462"/>
      <c r="P721" s="453">
        <v>60</v>
      </c>
      <c r="Q721" s="453">
        <v>1944</v>
      </c>
      <c r="R721" s="454">
        <v>37.75</v>
      </c>
      <c r="S721" s="421">
        <v>134</v>
      </c>
      <c r="T721" s="436"/>
      <c r="U721" s="422">
        <f t="shared" si="546"/>
        <v>0.999</v>
      </c>
      <c r="V721" s="423" t="e">
        <f>IF((T721*#REF!/#REF!)&gt;#REF!,"too many rows!",T721*#REF!/#REF!)</f>
        <v>#REF!</v>
      </c>
      <c r="W721" s="415">
        <v>50</v>
      </c>
      <c r="X721" s="415">
        <v>50</v>
      </c>
      <c r="Y721" s="415">
        <v>5.25</v>
      </c>
      <c r="Z721" s="415">
        <v>1</v>
      </c>
      <c r="AA721" s="416">
        <v>333</v>
      </c>
      <c r="AB721" s="416">
        <f t="shared" si="547"/>
        <v>0</v>
      </c>
      <c r="AC721" s="416" t="e">
        <f t="shared" si="548"/>
        <v>#DIV/0!</v>
      </c>
      <c r="AD721" s="416" t="e">
        <f t="shared" si="549"/>
        <v>#DIV/0!</v>
      </c>
      <c r="AE721" s="427">
        <f t="shared" si="550"/>
        <v>382.95</v>
      </c>
      <c r="AF721" s="416">
        <f t="shared" si="551"/>
        <v>0</v>
      </c>
      <c r="AG721" s="428" t="str">
        <f t="shared" si="552"/>
        <v>Check!</v>
      </c>
      <c r="AH721" s="441">
        <v>43214</v>
      </c>
      <c r="AI721" s="424">
        <f t="shared" si="553"/>
        <v>43228</v>
      </c>
      <c r="AJ721" s="424">
        <f t="shared" si="554"/>
        <v>43249</v>
      </c>
      <c r="AK721" s="459"/>
      <c r="AL721" s="424">
        <f t="shared" si="555"/>
        <v>43263</v>
      </c>
      <c r="AM721" s="459">
        <f t="shared" si="556"/>
        <v>333</v>
      </c>
      <c r="AN721" s="459"/>
      <c r="AO721" s="459">
        <f t="shared" si="557"/>
        <v>333</v>
      </c>
      <c r="AP721" s="424">
        <f t="shared" si="558"/>
        <v>43284</v>
      </c>
      <c r="AQ721" s="424"/>
      <c r="AR721" s="424"/>
      <c r="AS721" s="424">
        <f t="shared" si="559"/>
        <v>43369</v>
      </c>
      <c r="AT721" s="424">
        <f t="shared" si="560"/>
        <v>43361</v>
      </c>
      <c r="AU721" s="424"/>
      <c r="AV721" s="424"/>
      <c r="AW721" s="424">
        <f t="shared" si="561"/>
        <v>43446</v>
      </c>
      <c r="AX721" s="424"/>
      <c r="AY721" s="425">
        <f t="shared" si="562"/>
        <v>232</v>
      </c>
    </row>
    <row r="722" spans="1:51" s="45" customFormat="1" ht="15" hidden="1" customHeight="1" x14ac:dyDescent="0.25">
      <c r="A722" s="448">
        <v>13</v>
      </c>
      <c r="B722" s="448" t="s">
        <v>47</v>
      </c>
      <c r="C722" s="448" t="s">
        <v>1173</v>
      </c>
      <c r="D722" s="448"/>
      <c r="E722" s="456">
        <v>19</v>
      </c>
      <c r="F722" s="430">
        <v>14</v>
      </c>
      <c r="G722" s="431">
        <v>0.5</v>
      </c>
      <c r="H722" s="558">
        <v>43344</v>
      </c>
      <c r="I722" s="449">
        <v>43090</v>
      </c>
      <c r="J722" s="442"/>
      <c r="K722" s="307">
        <v>86863</v>
      </c>
      <c r="L722" s="440" t="s">
        <v>702</v>
      </c>
      <c r="M722" s="440">
        <v>100</v>
      </c>
      <c r="N722" s="440" t="s">
        <v>1174</v>
      </c>
      <c r="O722" s="461">
        <v>100</v>
      </c>
      <c r="P722" s="575"/>
      <c r="Q722" s="576"/>
      <c r="R722" s="576"/>
      <c r="S722" s="433">
        <v>135</v>
      </c>
      <c r="T722" s="434">
        <v>22</v>
      </c>
      <c r="U722" s="444">
        <f t="shared" si="513"/>
        <v>19.533360000000002</v>
      </c>
      <c r="V722" s="445" t="e">
        <f>IF((T722*#REF!/#REF!)&gt;#REF!,"too many rows!",T722*#REF!/#REF!)</f>
        <v>#REF!</v>
      </c>
      <c r="W722" s="429">
        <v>50</v>
      </c>
      <c r="X722" s="429">
        <v>50</v>
      </c>
      <c r="Y722" s="429">
        <v>5.25</v>
      </c>
      <c r="Z722" s="429">
        <v>1</v>
      </c>
      <c r="AA722" s="430">
        <f t="shared" si="514"/>
        <v>1395.24</v>
      </c>
      <c r="AB722" s="430">
        <f t="shared" si="515"/>
        <v>265.76</v>
      </c>
      <c r="AC722" s="430">
        <f t="shared" si="516"/>
        <v>1395.24</v>
      </c>
      <c r="AD722" s="430">
        <f t="shared" si="517"/>
        <v>265.76</v>
      </c>
      <c r="AE722" s="438">
        <f t="shared" si="518"/>
        <v>3209.0519999999997</v>
      </c>
      <c r="AF722" s="430">
        <f t="shared" si="519"/>
        <v>305.62399999999997</v>
      </c>
      <c r="AG722" s="460" t="str">
        <f t="shared" si="520"/>
        <v>Check!</v>
      </c>
      <c r="AH722" s="447">
        <v>43145</v>
      </c>
      <c r="AI722" s="446">
        <f t="shared" si="529"/>
        <v>43159</v>
      </c>
      <c r="AJ722" s="446">
        <f t="shared" si="530"/>
        <v>43180</v>
      </c>
      <c r="AK722" s="458"/>
      <c r="AL722" s="446">
        <f t="shared" si="531"/>
        <v>43194</v>
      </c>
      <c r="AM722" s="458">
        <f t="shared" ref="AM722:AM723" si="563">AA722</f>
        <v>1395.24</v>
      </c>
      <c r="AN722" s="458"/>
      <c r="AO722" s="458">
        <f t="shared" ref="AO722:AO723" si="564">AM722-AN722</f>
        <v>1395.24</v>
      </c>
      <c r="AP722" s="446">
        <f t="shared" si="532"/>
        <v>43215</v>
      </c>
      <c r="AQ722" s="446">
        <f>AP722+28</f>
        <v>43243</v>
      </c>
      <c r="AR722" s="446">
        <f t="shared" si="545"/>
        <v>43271</v>
      </c>
      <c r="AS722" s="446">
        <f t="shared" si="533"/>
        <v>43300</v>
      </c>
      <c r="AT722" s="446">
        <f t="shared" si="534"/>
        <v>43292</v>
      </c>
      <c r="AU722" s="446"/>
      <c r="AV722" s="446"/>
      <c r="AW722" s="446">
        <f t="shared" si="535"/>
        <v>43377</v>
      </c>
      <c r="AX722" s="446"/>
      <c r="AY722" s="435">
        <f t="shared" si="528"/>
        <v>232</v>
      </c>
    </row>
    <row r="723" spans="1:51" s="45" customFormat="1" ht="15" hidden="1" customHeight="1" x14ac:dyDescent="0.25">
      <c r="A723" s="332">
        <v>13</v>
      </c>
      <c r="B723" s="332" t="s">
        <v>47</v>
      </c>
      <c r="C723" s="332" t="s">
        <v>467</v>
      </c>
      <c r="D723" s="332"/>
      <c r="E723" s="333">
        <v>28</v>
      </c>
      <c r="F723" s="453">
        <v>12</v>
      </c>
      <c r="G723" s="334"/>
      <c r="H723" s="563">
        <v>43344</v>
      </c>
      <c r="I723" s="335">
        <v>43090</v>
      </c>
      <c r="J723" s="336"/>
      <c r="K723" s="564">
        <v>86708</v>
      </c>
      <c r="L723" s="461" t="s">
        <v>340</v>
      </c>
      <c r="M723" s="461">
        <v>100</v>
      </c>
      <c r="N723" s="461" t="s">
        <v>341</v>
      </c>
      <c r="O723" s="461">
        <v>100</v>
      </c>
      <c r="P723" s="419">
        <v>40</v>
      </c>
      <c r="Q723" s="419">
        <v>1944</v>
      </c>
      <c r="R723" s="420">
        <v>37.75</v>
      </c>
      <c r="S723" s="337">
        <v>135</v>
      </c>
      <c r="T723" s="338">
        <v>38</v>
      </c>
      <c r="U723" s="339">
        <f t="shared" si="513"/>
        <v>28.919520000000002</v>
      </c>
      <c r="V723" s="340" t="e">
        <f>IF((T723*#REF!/#REF!)&gt;#REF!,"too many rows!",T723*#REF!/#REF!)</f>
        <v>#REF!</v>
      </c>
      <c r="W723" s="96">
        <v>50</v>
      </c>
      <c r="X723" s="96">
        <v>50</v>
      </c>
      <c r="Y723" s="96">
        <v>5.25</v>
      </c>
      <c r="Z723" s="96">
        <v>1</v>
      </c>
      <c r="AA723" s="453">
        <f t="shared" si="514"/>
        <v>2409.96</v>
      </c>
      <c r="AB723" s="453">
        <f t="shared" si="515"/>
        <v>459.04</v>
      </c>
      <c r="AC723" s="453">
        <f t="shared" si="516"/>
        <v>2409.96</v>
      </c>
      <c r="AD723" s="453">
        <f t="shared" si="517"/>
        <v>459.03999999999996</v>
      </c>
      <c r="AE723" s="341">
        <f t="shared" si="518"/>
        <v>2771.4539999999997</v>
      </c>
      <c r="AF723" s="453">
        <f t="shared" si="519"/>
        <v>527.89599999999996</v>
      </c>
      <c r="AG723" s="342" t="str">
        <f t="shared" si="520"/>
        <v>Check!</v>
      </c>
      <c r="AH723" s="565">
        <v>43145</v>
      </c>
      <c r="AI723" s="343">
        <f t="shared" si="529"/>
        <v>43159</v>
      </c>
      <c r="AJ723" s="343">
        <f t="shared" si="530"/>
        <v>43180</v>
      </c>
      <c r="AK723" s="566"/>
      <c r="AL723" s="343">
        <f t="shared" si="531"/>
        <v>43194</v>
      </c>
      <c r="AM723" s="566">
        <f t="shared" si="563"/>
        <v>2409.96</v>
      </c>
      <c r="AN723" s="566"/>
      <c r="AO723" s="566">
        <f t="shared" si="564"/>
        <v>2409.96</v>
      </c>
      <c r="AP723" s="343">
        <f t="shared" si="532"/>
        <v>43215</v>
      </c>
      <c r="AQ723" s="343">
        <f t="shared" ref="AQ723:AR723" si="565">AP723+28</f>
        <v>43243</v>
      </c>
      <c r="AR723" s="343">
        <f t="shared" si="565"/>
        <v>43271</v>
      </c>
      <c r="AS723" s="343">
        <f t="shared" si="533"/>
        <v>43300</v>
      </c>
      <c r="AT723" s="343">
        <f t="shared" si="534"/>
        <v>43292</v>
      </c>
      <c r="AU723" s="343"/>
      <c r="AV723" s="343"/>
      <c r="AW723" s="343">
        <f t="shared" si="535"/>
        <v>43377</v>
      </c>
      <c r="AX723" s="343"/>
      <c r="AY723" s="345">
        <f t="shared" si="528"/>
        <v>232</v>
      </c>
    </row>
    <row r="724" spans="1:51" s="315" customFormat="1" ht="15" hidden="1" customHeight="1" x14ac:dyDescent="0.25">
      <c r="A724" s="426"/>
      <c r="B724" s="426"/>
      <c r="C724" s="426"/>
      <c r="D724" s="426"/>
      <c r="E724" s="457"/>
      <c r="F724" s="416"/>
      <c r="G724" s="417"/>
      <c r="H724" s="587"/>
      <c r="I724" s="450"/>
      <c r="J724" s="451"/>
      <c r="K724" s="158"/>
      <c r="L724" s="443"/>
      <c r="M724" s="443"/>
      <c r="N724" s="443"/>
      <c r="O724" s="443"/>
      <c r="P724" s="419">
        <v>40</v>
      </c>
      <c r="Q724" s="419">
        <v>1944</v>
      </c>
      <c r="R724" s="420">
        <v>37.75</v>
      </c>
      <c r="S724" s="421">
        <v>136</v>
      </c>
      <c r="T724" s="436"/>
      <c r="U724" s="422"/>
      <c r="V724" s="423"/>
      <c r="W724" s="415"/>
      <c r="X724" s="415"/>
      <c r="Y724" s="415"/>
      <c r="Z724" s="415"/>
      <c r="AA724" s="416"/>
      <c r="AB724" s="416"/>
      <c r="AC724" s="416"/>
      <c r="AD724" s="416"/>
      <c r="AE724" s="427"/>
      <c r="AF724" s="416"/>
      <c r="AG724" s="428"/>
      <c r="AH724" s="441"/>
      <c r="AI724" s="424"/>
      <c r="AJ724" s="424"/>
      <c r="AK724" s="459"/>
      <c r="AL724" s="424"/>
      <c r="AM724" s="459"/>
      <c r="AN724" s="459"/>
      <c r="AO724" s="459"/>
      <c r="AP724" s="424"/>
      <c r="AQ724" s="424"/>
      <c r="AR724" s="424"/>
      <c r="AS724" s="424"/>
      <c r="AT724" s="424"/>
      <c r="AU724" s="424"/>
      <c r="AV724" s="424"/>
      <c r="AW724" s="424"/>
      <c r="AX724" s="424"/>
      <c r="AY724" s="425"/>
    </row>
    <row r="725" spans="1:51" s="45" customFormat="1" ht="16.5" hidden="1" customHeight="1" x14ac:dyDescent="0.25">
      <c r="A725" s="567">
        <v>14</v>
      </c>
      <c r="B725" s="568" t="s">
        <v>1078</v>
      </c>
      <c r="C725" s="568" t="s">
        <v>46</v>
      </c>
      <c r="D725" s="569"/>
      <c r="E725" s="570"/>
      <c r="F725" s="570"/>
      <c r="G725" s="571"/>
      <c r="H725" s="572"/>
      <c r="I725" s="573"/>
      <c r="J725" s="574"/>
      <c r="K725" s="575"/>
      <c r="L725" s="575"/>
      <c r="M725" s="575"/>
      <c r="N725" s="575"/>
      <c r="O725" s="575"/>
      <c r="P725" s="419">
        <v>40</v>
      </c>
      <c r="Q725" s="419">
        <v>1944</v>
      </c>
      <c r="R725" s="420">
        <v>37.75</v>
      </c>
      <c r="S725" s="577"/>
      <c r="T725" s="576"/>
      <c r="U725" s="578"/>
      <c r="V725" s="579"/>
      <c r="W725" s="576"/>
      <c r="X725" s="576"/>
      <c r="Y725" s="580"/>
      <c r="Z725" s="580"/>
      <c r="AA725" s="580"/>
      <c r="AB725" s="580"/>
      <c r="AC725" s="580"/>
      <c r="AD725" s="580"/>
      <c r="AE725" s="580"/>
      <c r="AF725" s="580"/>
      <c r="AG725" s="581"/>
      <c r="AH725" s="582"/>
      <c r="AI725" s="583"/>
      <c r="AJ725" s="583"/>
      <c r="AK725" s="584"/>
      <c r="AL725" s="583"/>
      <c r="AM725" s="584"/>
      <c r="AN725" s="585"/>
      <c r="AO725" s="584">
        <f>AM725-AN725</f>
        <v>0</v>
      </c>
      <c r="AP725" s="583"/>
      <c r="AQ725" s="583"/>
      <c r="AR725" s="583"/>
      <c r="AS725" s="583"/>
      <c r="AT725" s="583"/>
      <c r="AU725" s="583"/>
      <c r="AV725" s="583"/>
      <c r="AW725" s="583"/>
      <c r="AX725" s="583"/>
      <c r="AY725" s="586"/>
    </row>
    <row r="726" spans="1:51" s="45" customFormat="1" ht="15" hidden="1" customHeight="1" x14ac:dyDescent="0.25">
      <c r="A726" s="426">
        <v>14</v>
      </c>
      <c r="B726" s="426" t="s">
        <v>47</v>
      </c>
      <c r="C726" s="426" t="s">
        <v>435</v>
      </c>
      <c r="D726" s="426"/>
      <c r="E726" s="457">
        <v>8</v>
      </c>
      <c r="F726" s="416">
        <v>7</v>
      </c>
      <c r="G726" s="417"/>
      <c r="H726" s="418">
        <v>43435</v>
      </c>
      <c r="I726" s="450"/>
      <c r="J726" s="451"/>
      <c r="K726" s="463"/>
      <c r="L726" s="443" t="s">
        <v>436</v>
      </c>
      <c r="M726" s="443">
        <v>100</v>
      </c>
      <c r="N726" s="462" t="s">
        <v>437</v>
      </c>
      <c r="O726" s="462">
        <v>100</v>
      </c>
      <c r="P726" s="453">
        <v>60</v>
      </c>
      <c r="Q726" s="453">
        <v>1944</v>
      </c>
      <c r="R726" s="454">
        <v>37.75</v>
      </c>
      <c r="S726" s="452">
        <v>111</v>
      </c>
      <c r="T726" s="436">
        <v>18</v>
      </c>
      <c r="U726" s="422">
        <f>F726*AA726/1000</f>
        <v>7.9786451612903235</v>
      </c>
      <c r="V726" s="423" t="e">
        <f>IF((T726*#REF!/#REF!)&gt;#REF!,"too many rows!",T726*#REF!/#REF!)</f>
        <v>#REF!</v>
      </c>
      <c r="W726" s="415">
        <v>50</v>
      </c>
      <c r="X726" s="415">
        <v>50</v>
      </c>
      <c r="Y726" s="415">
        <v>5.2</v>
      </c>
      <c r="Z726" s="415">
        <v>1</v>
      </c>
      <c r="AA726" s="416">
        <f t="shared" ref="AA726:AB744" si="566">(37.75*100)/W726*Y726/($Z726+$Y726)*$T726</f>
        <v>1139.8064516129034</v>
      </c>
      <c r="AB726" s="416">
        <f t="shared" si="566"/>
        <v>219.19354838709677</v>
      </c>
      <c r="AC726" s="416">
        <f>AA726/M726*100</f>
        <v>1139.8064516129034</v>
      </c>
      <c r="AD726" s="416">
        <f>AB726/O726*100</f>
        <v>219.19354838709677</v>
      </c>
      <c r="AE726" s="427">
        <f t="shared" ref="AE726:AE734" si="567">IF(G726=0,AA726*1.15,IF(OR(G726=50%,G726=100%),AA726*1.15/G726,"check MS"))</f>
        <v>1310.7774193548389</v>
      </c>
      <c r="AF726" s="416">
        <f>AB726*1.15</f>
        <v>252.07258064516125</v>
      </c>
      <c r="AG726" s="428" t="str">
        <f t="shared" ref="AG726" si="568">IF((AW726+7)&gt;H726,"Check!","ok")</f>
        <v>ok</v>
      </c>
      <c r="AH726" s="441">
        <v>43154</v>
      </c>
      <c r="AI726" s="424">
        <f t="shared" ref="AI726:AI728" si="569">AH726+14</f>
        <v>43168</v>
      </c>
      <c r="AJ726" s="424">
        <f t="shared" ref="AJ726:AJ730" si="570">AH726+35</f>
        <v>43189</v>
      </c>
      <c r="AK726" s="459"/>
      <c r="AL726" s="424">
        <f t="shared" ref="AL726:AL734" si="571">AI726+35</f>
        <v>43203</v>
      </c>
      <c r="AM726" s="459">
        <f t="shared" ref="AM726:AM728" si="572">AA726</f>
        <v>1139.8064516129034</v>
      </c>
      <c r="AN726" s="459"/>
      <c r="AO726" s="459">
        <f t="shared" ref="AO726:AO728" si="573">AM726-AN726</f>
        <v>1139.8064516129034</v>
      </c>
      <c r="AP726" s="424">
        <f t="shared" ref="AP726:AP728" si="574">AL726+21</f>
        <v>43224</v>
      </c>
      <c r="AQ726" s="424">
        <f t="shared" ref="AQ726:AQ728" si="575">AP726+28</f>
        <v>43252</v>
      </c>
      <c r="AR726" s="424">
        <f t="shared" ref="AR726:AR728" si="576">AQ726+28</f>
        <v>43280</v>
      </c>
      <c r="AS726" s="424">
        <f t="shared" ref="AS726:AS728" si="577">AP726+85</f>
        <v>43309</v>
      </c>
      <c r="AT726" s="424">
        <f t="shared" ref="AT726:AT728" si="578">AP726+77</f>
        <v>43301</v>
      </c>
      <c r="AU726" s="424"/>
      <c r="AV726" s="424"/>
      <c r="AW726" s="424">
        <f t="shared" ref="AW726:AW728" si="579">AS726+77</f>
        <v>43386</v>
      </c>
      <c r="AX726" s="424"/>
      <c r="AY726" s="425">
        <f>AW726-AH726</f>
        <v>232</v>
      </c>
    </row>
    <row r="727" spans="1:51" s="262" customFormat="1" hidden="1" x14ac:dyDescent="0.25">
      <c r="A727" s="426">
        <v>14</v>
      </c>
      <c r="B727" s="426" t="s">
        <v>47</v>
      </c>
      <c r="C727" s="426" t="s">
        <v>546</v>
      </c>
      <c r="D727" s="426"/>
      <c r="E727" s="457">
        <v>15</v>
      </c>
      <c r="F727" s="416">
        <v>20</v>
      </c>
      <c r="G727" s="417"/>
      <c r="H727" s="418">
        <v>43435</v>
      </c>
      <c r="I727" s="450"/>
      <c r="J727" s="451">
        <v>135201</v>
      </c>
      <c r="K727" s="362">
        <v>88626</v>
      </c>
      <c r="L727" s="443" t="s">
        <v>547</v>
      </c>
      <c r="M727" s="443">
        <v>100</v>
      </c>
      <c r="N727" s="462" t="s">
        <v>548</v>
      </c>
      <c r="O727" s="462">
        <v>100</v>
      </c>
      <c r="P727" s="453">
        <v>60</v>
      </c>
      <c r="Q727" s="453">
        <v>1944</v>
      </c>
      <c r="R727" s="454">
        <v>37.75</v>
      </c>
      <c r="S727" s="452">
        <v>111</v>
      </c>
      <c r="T727" s="436">
        <v>12</v>
      </c>
      <c r="U727" s="422">
        <f t="shared" ref="U727:U728" si="580">F727*AA727/1000</f>
        <v>15.197419354838711</v>
      </c>
      <c r="V727" s="423" t="e">
        <f>IF((T727*#REF!/#REF!)&gt;#REF!,"too many rows!",T727*#REF!/#REF!)</f>
        <v>#REF!</v>
      </c>
      <c r="W727" s="415">
        <v>50</v>
      </c>
      <c r="X727" s="415">
        <v>50</v>
      </c>
      <c r="Y727" s="415">
        <v>5.2</v>
      </c>
      <c r="Z727" s="415">
        <v>1</v>
      </c>
      <c r="AA727" s="416">
        <f t="shared" si="566"/>
        <v>759.8709677419356</v>
      </c>
      <c r="AB727" s="416">
        <f t="shared" si="566"/>
        <v>146.12903225806451</v>
      </c>
      <c r="AC727" s="416">
        <f>AA727/M727*100</f>
        <v>759.8709677419356</v>
      </c>
      <c r="AD727" s="416">
        <f>AB727/O727*100</f>
        <v>146.12903225806451</v>
      </c>
      <c r="AE727" s="427">
        <f t="shared" si="567"/>
        <v>873.85161290322583</v>
      </c>
      <c r="AF727" s="416">
        <f>AB727*1.15</f>
        <v>168.04838709677418</v>
      </c>
      <c r="AG727" s="428" t="str">
        <f t="shared" ref="AG727:AG728" si="581">IF((AW727+7)&gt;H727,"Check!","ok")</f>
        <v>ok</v>
      </c>
      <c r="AH727" s="441">
        <v>43154</v>
      </c>
      <c r="AI727" s="424">
        <f t="shared" si="569"/>
        <v>43168</v>
      </c>
      <c r="AJ727" s="424">
        <f t="shared" si="570"/>
        <v>43189</v>
      </c>
      <c r="AK727" s="459"/>
      <c r="AL727" s="424">
        <f t="shared" si="571"/>
        <v>43203</v>
      </c>
      <c r="AM727" s="459">
        <f t="shared" si="572"/>
        <v>759.8709677419356</v>
      </c>
      <c r="AN727" s="459"/>
      <c r="AO727" s="459">
        <f t="shared" si="573"/>
        <v>759.8709677419356</v>
      </c>
      <c r="AP727" s="424">
        <f t="shared" si="574"/>
        <v>43224</v>
      </c>
      <c r="AQ727" s="424">
        <f t="shared" si="575"/>
        <v>43252</v>
      </c>
      <c r="AR727" s="424">
        <f t="shared" si="576"/>
        <v>43280</v>
      </c>
      <c r="AS727" s="424">
        <f t="shared" si="577"/>
        <v>43309</v>
      </c>
      <c r="AT727" s="424">
        <f t="shared" si="578"/>
        <v>43301</v>
      </c>
      <c r="AU727" s="424"/>
      <c r="AV727" s="424"/>
      <c r="AW727" s="424">
        <f t="shared" si="579"/>
        <v>43386</v>
      </c>
      <c r="AX727" s="424"/>
      <c r="AY727" s="425">
        <f t="shared" ref="AY727:AY728" si="582">AW727-AH727</f>
        <v>232</v>
      </c>
    </row>
    <row r="728" spans="1:51" s="262" customFormat="1" hidden="1" x14ac:dyDescent="0.25">
      <c r="A728" s="426">
        <v>14</v>
      </c>
      <c r="B728" s="426" t="s">
        <v>47</v>
      </c>
      <c r="C728" s="426" t="s">
        <v>972</v>
      </c>
      <c r="D728" s="426"/>
      <c r="E728" s="457">
        <v>10</v>
      </c>
      <c r="F728" s="416">
        <v>16</v>
      </c>
      <c r="G728" s="417"/>
      <c r="H728" s="418">
        <v>43435</v>
      </c>
      <c r="I728" s="450"/>
      <c r="J728" s="451">
        <v>135202</v>
      </c>
      <c r="K728" s="362">
        <v>88626</v>
      </c>
      <c r="L728" s="443" t="s">
        <v>528</v>
      </c>
      <c r="M728" s="443">
        <v>81</v>
      </c>
      <c r="N728" s="462" t="s">
        <v>971</v>
      </c>
      <c r="O728" s="462">
        <v>100</v>
      </c>
      <c r="P728" s="453">
        <v>60</v>
      </c>
      <c r="Q728" s="453">
        <v>1944</v>
      </c>
      <c r="R728" s="454">
        <v>37.75</v>
      </c>
      <c r="S728" s="452">
        <v>111</v>
      </c>
      <c r="T728" s="436">
        <v>10</v>
      </c>
      <c r="U728" s="422">
        <f t="shared" si="580"/>
        <v>10.131612903225808</v>
      </c>
      <c r="V728" s="423" t="e">
        <f>IF((T728*#REF!/#REF!)&gt;#REF!,"too many rows!",T728*#REF!/#REF!)</f>
        <v>#REF!</v>
      </c>
      <c r="W728" s="415">
        <v>50</v>
      </c>
      <c r="X728" s="415">
        <v>50</v>
      </c>
      <c r="Y728" s="415">
        <v>5.2</v>
      </c>
      <c r="Z728" s="415">
        <v>1</v>
      </c>
      <c r="AA728" s="416">
        <f t="shared" si="566"/>
        <v>633.22580645161293</v>
      </c>
      <c r="AB728" s="416">
        <f t="shared" si="566"/>
        <v>121.7741935483871</v>
      </c>
      <c r="AC728" s="416">
        <f>AA728/M728*100</f>
        <v>781.76025487853451</v>
      </c>
      <c r="AD728" s="416">
        <f>AB728/O728*100</f>
        <v>121.7741935483871</v>
      </c>
      <c r="AE728" s="427">
        <f t="shared" si="567"/>
        <v>728.20967741935476</v>
      </c>
      <c r="AF728" s="416">
        <f>AB728*1.15</f>
        <v>140.04032258064515</v>
      </c>
      <c r="AG728" s="428" t="str">
        <f t="shared" si="581"/>
        <v>ok</v>
      </c>
      <c r="AH728" s="441">
        <v>43154</v>
      </c>
      <c r="AI728" s="424">
        <f t="shared" si="569"/>
        <v>43168</v>
      </c>
      <c r="AJ728" s="424">
        <f t="shared" si="570"/>
        <v>43189</v>
      </c>
      <c r="AK728" s="459"/>
      <c r="AL728" s="424">
        <f t="shared" si="571"/>
        <v>43203</v>
      </c>
      <c r="AM728" s="459">
        <f t="shared" si="572"/>
        <v>633.22580645161293</v>
      </c>
      <c r="AN728" s="459"/>
      <c r="AO728" s="459">
        <f t="shared" si="573"/>
        <v>633.22580645161293</v>
      </c>
      <c r="AP728" s="424">
        <f t="shared" si="574"/>
        <v>43224</v>
      </c>
      <c r="AQ728" s="424">
        <f t="shared" si="575"/>
        <v>43252</v>
      </c>
      <c r="AR728" s="424">
        <f t="shared" si="576"/>
        <v>43280</v>
      </c>
      <c r="AS728" s="424">
        <f t="shared" si="577"/>
        <v>43309</v>
      </c>
      <c r="AT728" s="424">
        <f t="shared" si="578"/>
        <v>43301</v>
      </c>
      <c r="AU728" s="424"/>
      <c r="AV728" s="424"/>
      <c r="AW728" s="424">
        <f t="shared" si="579"/>
        <v>43386</v>
      </c>
      <c r="AX728" s="424"/>
      <c r="AY728" s="425">
        <f t="shared" si="582"/>
        <v>232</v>
      </c>
    </row>
    <row r="729" spans="1:51" s="262" customFormat="1" ht="15" hidden="1" customHeight="1" x14ac:dyDescent="0.25">
      <c r="A729" s="448">
        <v>14</v>
      </c>
      <c r="B729" s="448" t="s">
        <v>47</v>
      </c>
      <c r="C729" s="448" t="s">
        <v>435</v>
      </c>
      <c r="D729" s="448"/>
      <c r="E729" s="456">
        <v>10</v>
      </c>
      <c r="F729" s="430">
        <v>7</v>
      </c>
      <c r="G729" s="431"/>
      <c r="H729" s="432">
        <v>43344</v>
      </c>
      <c r="I729" s="449">
        <v>42983</v>
      </c>
      <c r="J729" s="442">
        <v>134236</v>
      </c>
      <c r="K729" s="362">
        <v>86863</v>
      </c>
      <c r="L729" s="440" t="s">
        <v>436</v>
      </c>
      <c r="M729" s="440">
        <v>93</v>
      </c>
      <c r="N729" s="461" t="s">
        <v>437</v>
      </c>
      <c r="O729" s="461">
        <v>100</v>
      </c>
      <c r="P729" s="453">
        <v>60</v>
      </c>
      <c r="Q729" s="453">
        <v>1944</v>
      </c>
      <c r="R729" s="454">
        <v>37.75</v>
      </c>
      <c r="S729" s="162">
        <v>112</v>
      </c>
      <c r="T729" s="434">
        <v>22</v>
      </c>
      <c r="U729" s="422">
        <f t="shared" ref="U729:U734" si="583">F729*AA729/1000</f>
        <v>9.7666800000000009</v>
      </c>
      <c r="V729" s="423" t="e">
        <f>IF((T729*#REF!/#REF!)&gt;#REF!,"too many rows!",T729*#REF!/#REF!)</f>
        <v>#REF!</v>
      </c>
      <c r="W729" s="429">
        <v>50</v>
      </c>
      <c r="X729" s="429">
        <v>50</v>
      </c>
      <c r="Y729" s="429">
        <v>5.25</v>
      </c>
      <c r="Z729" s="429">
        <v>1</v>
      </c>
      <c r="AA729" s="430">
        <f t="shared" ref="AA729:AB734" si="584">(37.75*100)/W729*Y729/($Z729+$Y729)*$T729</f>
        <v>1395.24</v>
      </c>
      <c r="AB729" s="430">
        <f t="shared" si="584"/>
        <v>265.76</v>
      </c>
      <c r="AC729" s="430">
        <f t="shared" ref="AC729:AC734" si="585">AA729/M729*100</f>
        <v>1500.258064516129</v>
      </c>
      <c r="AD729" s="430">
        <f t="shared" ref="AD729:AD734" si="586">AB729/O729*100</f>
        <v>265.76</v>
      </c>
      <c r="AE729" s="438">
        <f t="shared" si="567"/>
        <v>1604.5259999999998</v>
      </c>
      <c r="AF729" s="430">
        <f t="shared" ref="AF729:AF734" si="587">AB729*1.15</f>
        <v>305.62399999999997</v>
      </c>
      <c r="AG729" s="460" t="str">
        <f t="shared" ref="AG729:AG734" si="588">IF((AW729+7)&gt;H729,"Check!","ok")</f>
        <v>ok</v>
      </c>
      <c r="AH729" s="98">
        <v>43087</v>
      </c>
      <c r="AI729" s="497">
        <v>43102</v>
      </c>
      <c r="AJ729" s="446">
        <f t="shared" si="570"/>
        <v>43122</v>
      </c>
      <c r="AK729" s="458"/>
      <c r="AL729" s="446">
        <f t="shared" si="571"/>
        <v>43137</v>
      </c>
      <c r="AM729" s="458">
        <v>1395.24</v>
      </c>
      <c r="AN729" s="458"/>
      <c r="AO729" s="458">
        <v>1395.24</v>
      </c>
      <c r="AP729" s="446">
        <f t="shared" ref="AP729:AP734" si="589">AL729+21</f>
        <v>43158</v>
      </c>
      <c r="AQ729" s="446">
        <v>43244</v>
      </c>
      <c r="AR729" s="446">
        <v>43272</v>
      </c>
      <c r="AS729" s="446">
        <f t="shared" ref="AS729:AS734" si="590">AP729+85</f>
        <v>43243</v>
      </c>
      <c r="AT729" s="446">
        <f t="shared" ref="AT729:AT734" si="591">AP729+77</f>
        <v>43235</v>
      </c>
      <c r="AU729" s="446">
        <f t="shared" ref="AU729:AU734" si="592">AQ729+77</f>
        <v>43321</v>
      </c>
      <c r="AV729" s="446">
        <f t="shared" ref="AV729:AV734" si="593">AR729+77</f>
        <v>43349</v>
      </c>
      <c r="AW729" s="446">
        <f t="shared" ref="AW729:AW734" si="594">AS729+77</f>
        <v>43320</v>
      </c>
      <c r="AX729" s="446">
        <f t="shared" ref="AX729:AX734" si="595">AW729+7</f>
        <v>43327</v>
      </c>
      <c r="AY729" s="435">
        <v>232</v>
      </c>
    </row>
    <row r="730" spans="1:51" s="45" customFormat="1" ht="15" hidden="1" customHeight="1" x14ac:dyDescent="0.25">
      <c r="A730" s="448">
        <v>14</v>
      </c>
      <c r="B730" s="448" t="s">
        <v>47</v>
      </c>
      <c r="C730" s="448" t="s">
        <v>511</v>
      </c>
      <c r="D730" s="448"/>
      <c r="E730" s="456">
        <v>18</v>
      </c>
      <c r="F730" s="430">
        <v>18</v>
      </c>
      <c r="G730" s="431"/>
      <c r="H730" s="432">
        <v>43344</v>
      </c>
      <c r="I730" s="449">
        <v>42983</v>
      </c>
      <c r="J730" s="442">
        <v>134238</v>
      </c>
      <c r="K730" s="362">
        <v>86708</v>
      </c>
      <c r="L730" s="440" t="s">
        <v>512</v>
      </c>
      <c r="M730" s="440">
        <v>100</v>
      </c>
      <c r="N730" s="461" t="s">
        <v>513</v>
      </c>
      <c r="O730" s="461">
        <v>87</v>
      </c>
      <c r="P730" s="453">
        <v>60</v>
      </c>
      <c r="Q730" s="453">
        <v>1944</v>
      </c>
      <c r="R730" s="454">
        <v>37.75</v>
      </c>
      <c r="S730" s="162">
        <v>112</v>
      </c>
      <c r="T730" s="434">
        <v>16</v>
      </c>
      <c r="U730" s="422">
        <f t="shared" si="583"/>
        <v>18.264959999999999</v>
      </c>
      <c r="V730" s="423" t="e">
        <f>IF((T730*#REF!/#REF!)&gt;#REF!,"too many rows!",T730*#REF!/#REF!)</f>
        <v>#REF!</v>
      </c>
      <c r="W730" s="429">
        <v>50</v>
      </c>
      <c r="X730" s="429">
        <v>50</v>
      </c>
      <c r="Y730" s="429">
        <v>5.25</v>
      </c>
      <c r="Z730" s="429">
        <v>1</v>
      </c>
      <c r="AA730" s="430">
        <f t="shared" si="584"/>
        <v>1014.72</v>
      </c>
      <c r="AB730" s="430">
        <f t="shared" si="584"/>
        <v>193.28</v>
      </c>
      <c r="AC730" s="430">
        <f t="shared" si="585"/>
        <v>1014.72</v>
      </c>
      <c r="AD730" s="430">
        <f t="shared" si="586"/>
        <v>222.16091954022988</v>
      </c>
      <c r="AE730" s="438">
        <f t="shared" si="567"/>
        <v>1166.9279999999999</v>
      </c>
      <c r="AF730" s="430">
        <f t="shared" si="587"/>
        <v>222.27199999999999</v>
      </c>
      <c r="AG730" s="460" t="str">
        <f t="shared" si="588"/>
        <v>ok</v>
      </c>
      <c r="AH730" s="98">
        <v>43087</v>
      </c>
      <c r="AI730" s="497">
        <v>43102</v>
      </c>
      <c r="AJ730" s="446">
        <f t="shared" si="570"/>
        <v>43122</v>
      </c>
      <c r="AK730" s="458"/>
      <c r="AL730" s="446">
        <f t="shared" si="571"/>
        <v>43137</v>
      </c>
      <c r="AM730" s="458">
        <v>1014.72</v>
      </c>
      <c r="AN730" s="458"/>
      <c r="AO730" s="458">
        <v>1014.72</v>
      </c>
      <c r="AP730" s="446">
        <f t="shared" si="589"/>
        <v>43158</v>
      </c>
      <c r="AQ730" s="446">
        <v>43244</v>
      </c>
      <c r="AR730" s="446">
        <v>43272</v>
      </c>
      <c r="AS730" s="446">
        <f t="shared" si="590"/>
        <v>43243</v>
      </c>
      <c r="AT730" s="446">
        <f t="shared" si="591"/>
        <v>43235</v>
      </c>
      <c r="AU730" s="446">
        <f t="shared" si="592"/>
        <v>43321</v>
      </c>
      <c r="AV730" s="446">
        <f t="shared" si="593"/>
        <v>43349</v>
      </c>
      <c r="AW730" s="446">
        <f t="shared" si="594"/>
        <v>43320</v>
      </c>
      <c r="AX730" s="446">
        <f t="shared" si="595"/>
        <v>43327</v>
      </c>
      <c r="AY730" s="435">
        <v>232</v>
      </c>
    </row>
    <row r="731" spans="1:51" s="45" customFormat="1" ht="13.5" hidden="1" customHeight="1" x14ac:dyDescent="0.25">
      <c r="A731" s="448">
        <v>14</v>
      </c>
      <c r="B731" s="448" t="s">
        <v>47</v>
      </c>
      <c r="C731" s="448" t="s">
        <v>549</v>
      </c>
      <c r="D731" s="448"/>
      <c r="E731" s="456">
        <v>1</v>
      </c>
      <c r="F731" s="430">
        <v>12</v>
      </c>
      <c r="G731" s="431"/>
      <c r="H731" s="432">
        <v>43344</v>
      </c>
      <c r="I731" s="449">
        <v>42992</v>
      </c>
      <c r="J731" s="442">
        <v>129705</v>
      </c>
      <c r="K731" s="362">
        <v>79439</v>
      </c>
      <c r="L731" s="440" t="s">
        <v>297</v>
      </c>
      <c r="M731" s="440">
        <v>100</v>
      </c>
      <c r="N731" s="461" t="s">
        <v>333</v>
      </c>
      <c r="O731" s="461">
        <v>100</v>
      </c>
      <c r="P731" s="453">
        <v>60</v>
      </c>
      <c r="Q731" s="453">
        <v>1944</v>
      </c>
      <c r="R731" s="454">
        <v>37.75</v>
      </c>
      <c r="S731" s="162">
        <v>112</v>
      </c>
      <c r="T731" s="434">
        <v>1</v>
      </c>
      <c r="U731" s="422">
        <f t="shared" si="583"/>
        <v>0.75987096774193563</v>
      </c>
      <c r="V731" s="423" t="e">
        <f>IF((T731*#REF!/#REF!)&gt;#REF!,"too many rows!",T731*#REF!/#REF!)</f>
        <v>#REF!</v>
      </c>
      <c r="W731" s="429">
        <v>50</v>
      </c>
      <c r="X731" s="429">
        <v>50</v>
      </c>
      <c r="Y731" s="429">
        <v>5.2</v>
      </c>
      <c r="Z731" s="429">
        <v>1</v>
      </c>
      <c r="AA731" s="430">
        <f t="shared" si="584"/>
        <v>63.322580645161295</v>
      </c>
      <c r="AB731" s="430">
        <f t="shared" si="584"/>
        <v>12.17741935483871</v>
      </c>
      <c r="AC731" s="430">
        <f t="shared" si="585"/>
        <v>63.322580645161295</v>
      </c>
      <c r="AD731" s="430">
        <f t="shared" si="586"/>
        <v>12.17741935483871</v>
      </c>
      <c r="AE731" s="438">
        <f t="shared" si="567"/>
        <v>72.82096774193549</v>
      </c>
      <c r="AF731" s="430">
        <f t="shared" si="587"/>
        <v>14.004032258064516</v>
      </c>
      <c r="AG731" s="460" t="str">
        <f t="shared" si="588"/>
        <v>ok</v>
      </c>
      <c r="AH731" s="98"/>
      <c r="AI731" s="497">
        <v>43090</v>
      </c>
      <c r="AJ731" s="446"/>
      <c r="AK731" s="458"/>
      <c r="AL731" s="446">
        <v>43122</v>
      </c>
      <c r="AM731" s="458">
        <v>150</v>
      </c>
      <c r="AN731" s="458"/>
      <c r="AO731" s="458">
        <v>150</v>
      </c>
      <c r="AP731" s="446">
        <f t="shared" si="589"/>
        <v>43143</v>
      </c>
      <c r="AQ731" s="446">
        <f t="shared" ref="AQ731:AR733" si="596">AP731+28</f>
        <v>43171</v>
      </c>
      <c r="AR731" s="446">
        <f t="shared" si="596"/>
        <v>43199</v>
      </c>
      <c r="AS731" s="446">
        <f t="shared" si="590"/>
        <v>43228</v>
      </c>
      <c r="AT731" s="446">
        <f t="shared" si="591"/>
        <v>43220</v>
      </c>
      <c r="AU731" s="446">
        <f t="shared" si="592"/>
        <v>43248</v>
      </c>
      <c r="AV731" s="446">
        <f t="shared" si="593"/>
        <v>43276</v>
      </c>
      <c r="AW731" s="446">
        <f t="shared" si="594"/>
        <v>43305</v>
      </c>
      <c r="AX731" s="446">
        <f t="shared" si="595"/>
        <v>43312</v>
      </c>
      <c r="AY731" s="435">
        <v>43378</v>
      </c>
    </row>
    <row r="732" spans="1:51" s="395" customFormat="1" hidden="1" x14ac:dyDescent="0.25">
      <c r="A732" s="448">
        <v>14</v>
      </c>
      <c r="B732" s="448" t="s">
        <v>47</v>
      </c>
      <c r="C732" s="448" t="s">
        <v>113</v>
      </c>
      <c r="D732" s="448"/>
      <c r="E732" s="456">
        <v>1</v>
      </c>
      <c r="F732" s="430">
        <v>11</v>
      </c>
      <c r="G732" s="431"/>
      <c r="H732" s="432">
        <v>43344</v>
      </c>
      <c r="I732" s="449">
        <v>42992</v>
      </c>
      <c r="J732" s="442">
        <v>129706</v>
      </c>
      <c r="K732" s="362">
        <v>79439</v>
      </c>
      <c r="L732" s="440" t="s">
        <v>115</v>
      </c>
      <c r="M732" s="440">
        <v>100</v>
      </c>
      <c r="N732" s="461" t="s">
        <v>78</v>
      </c>
      <c r="O732" s="461">
        <v>100</v>
      </c>
      <c r="P732" s="419">
        <v>60</v>
      </c>
      <c r="Q732" s="419">
        <v>1944</v>
      </c>
      <c r="R732" s="420">
        <v>37.75</v>
      </c>
      <c r="S732" s="162">
        <v>112</v>
      </c>
      <c r="T732" s="434">
        <v>1</v>
      </c>
      <c r="U732" s="422">
        <f t="shared" si="583"/>
        <v>0.69654838709677425</v>
      </c>
      <c r="V732" s="423" t="e">
        <f>IF((T732*#REF!/#REF!)&gt;#REF!,"too many rows!",T732*#REF!/#REF!)</f>
        <v>#REF!</v>
      </c>
      <c r="W732" s="429">
        <v>50</v>
      </c>
      <c r="X732" s="429">
        <v>50</v>
      </c>
      <c r="Y732" s="429">
        <v>5.2</v>
      </c>
      <c r="Z732" s="429">
        <v>1</v>
      </c>
      <c r="AA732" s="430">
        <f t="shared" si="584"/>
        <v>63.322580645161295</v>
      </c>
      <c r="AB732" s="430">
        <f t="shared" si="584"/>
        <v>12.17741935483871</v>
      </c>
      <c r="AC732" s="430">
        <f t="shared" si="585"/>
        <v>63.322580645161295</v>
      </c>
      <c r="AD732" s="430">
        <f t="shared" si="586"/>
        <v>12.17741935483871</v>
      </c>
      <c r="AE732" s="438">
        <f t="shared" si="567"/>
        <v>72.82096774193549</v>
      </c>
      <c r="AF732" s="430">
        <f t="shared" si="587"/>
        <v>14.004032258064516</v>
      </c>
      <c r="AG732" s="460" t="str">
        <f t="shared" si="588"/>
        <v>ok</v>
      </c>
      <c r="AH732" s="98"/>
      <c r="AI732" s="497">
        <v>43090</v>
      </c>
      <c r="AJ732" s="446"/>
      <c r="AK732" s="458"/>
      <c r="AL732" s="446">
        <v>43122</v>
      </c>
      <c r="AM732" s="458">
        <v>75</v>
      </c>
      <c r="AN732" s="458"/>
      <c r="AO732" s="458">
        <v>75</v>
      </c>
      <c r="AP732" s="446">
        <f t="shared" si="589"/>
        <v>43143</v>
      </c>
      <c r="AQ732" s="446">
        <f t="shared" si="596"/>
        <v>43171</v>
      </c>
      <c r="AR732" s="446">
        <f t="shared" si="596"/>
        <v>43199</v>
      </c>
      <c r="AS732" s="446">
        <f t="shared" si="590"/>
        <v>43228</v>
      </c>
      <c r="AT732" s="446">
        <f t="shared" si="591"/>
        <v>43220</v>
      </c>
      <c r="AU732" s="446">
        <f t="shared" si="592"/>
        <v>43248</v>
      </c>
      <c r="AV732" s="446">
        <f t="shared" si="593"/>
        <v>43276</v>
      </c>
      <c r="AW732" s="446">
        <f t="shared" si="594"/>
        <v>43305</v>
      </c>
      <c r="AX732" s="446">
        <f t="shared" si="595"/>
        <v>43312</v>
      </c>
      <c r="AY732" s="435">
        <v>43378</v>
      </c>
    </row>
    <row r="733" spans="1:51" s="395" customFormat="1" hidden="1" x14ac:dyDescent="0.25">
      <c r="A733" s="448">
        <v>14</v>
      </c>
      <c r="B733" s="448" t="s">
        <v>47</v>
      </c>
      <c r="C733" s="448" t="s">
        <v>76</v>
      </c>
      <c r="D733" s="448"/>
      <c r="E733" s="456">
        <v>1</v>
      </c>
      <c r="F733" s="430">
        <v>15</v>
      </c>
      <c r="G733" s="431">
        <v>0.5</v>
      </c>
      <c r="H733" s="432">
        <v>43344</v>
      </c>
      <c r="I733" s="449">
        <v>42992</v>
      </c>
      <c r="J733" s="442">
        <v>128760</v>
      </c>
      <c r="K733" s="362">
        <v>77234</v>
      </c>
      <c r="L733" s="440" t="s">
        <v>77</v>
      </c>
      <c r="M733" s="440">
        <v>100</v>
      </c>
      <c r="N733" s="461" t="s">
        <v>78</v>
      </c>
      <c r="O733" s="461">
        <v>100</v>
      </c>
      <c r="P733" s="453">
        <v>60</v>
      </c>
      <c r="Q733" s="453">
        <v>1944</v>
      </c>
      <c r="R733" s="454">
        <v>37.75</v>
      </c>
      <c r="S733" s="162">
        <v>112</v>
      </c>
      <c r="T733" s="434">
        <v>1</v>
      </c>
      <c r="U733" s="422">
        <f t="shared" si="583"/>
        <v>0.94983870967741935</v>
      </c>
      <c r="V733" s="423" t="e">
        <f>IF((T733*#REF!/#REF!)&gt;#REF!,"too many rows!",T733*#REF!/#REF!)</f>
        <v>#REF!</v>
      </c>
      <c r="W733" s="429">
        <v>50</v>
      </c>
      <c r="X733" s="429">
        <v>50</v>
      </c>
      <c r="Y733" s="429">
        <v>5.2</v>
      </c>
      <c r="Z733" s="429">
        <v>1</v>
      </c>
      <c r="AA733" s="430">
        <f t="shared" si="584"/>
        <v>63.322580645161295</v>
      </c>
      <c r="AB733" s="430">
        <f t="shared" si="584"/>
        <v>12.17741935483871</v>
      </c>
      <c r="AC733" s="430">
        <f t="shared" si="585"/>
        <v>63.322580645161295</v>
      </c>
      <c r="AD733" s="430">
        <f t="shared" si="586"/>
        <v>12.17741935483871</v>
      </c>
      <c r="AE733" s="438">
        <f t="shared" si="567"/>
        <v>145.64193548387098</v>
      </c>
      <c r="AF733" s="430">
        <f t="shared" si="587"/>
        <v>14.004032258064516</v>
      </c>
      <c r="AG733" s="460" t="str">
        <f t="shared" si="588"/>
        <v>ok</v>
      </c>
      <c r="AH733" s="98"/>
      <c r="AI733" s="497">
        <v>43090</v>
      </c>
      <c r="AJ733" s="446"/>
      <c r="AK733" s="458"/>
      <c r="AL733" s="446">
        <v>43122</v>
      </c>
      <c r="AM733" s="458">
        <v>75</v>
      </c>
      <c r="AN733" s="458"/>
      <c r="AO733" s="458">
        <v>75</v>
      </c>
      <c r="AP733" s="446">
        <f t="shared" si="589"/>
        <v>43143</v>
      </c>
      <c r="AQ733" s="446">
        <f t="shared" si="596"/>
        <v>43171</v>
      </c>
      <c r="AR733" s="446">
        <f t="shared" si="596"/>
        <v>43199</v>
      </c>
      <c r="AS733" s="446">
        <f t="shared" si="590"/>
        <v>43228</v>
      </c>
      <c r="AT733" s="446">
        <f t="shared" si="591"/>
        <v>43220</v>
      </c>
      <c r="AU733" s="446">
        <f t="shared" si="592"/>
        <v>43248</v>
      </c>
      <c r="AV733" s="446">
        <f t="shared" si="593"/>
        <v>43276</v>
      </c>
      <c r="AW733" s="446">
        <f t="shared" si="594"/>
        <v>43305</v>
      </c>
      <c r="AX733" s="446">
        <f t="shared" si="595"/>
        <v>43312</v>
      </c>
      <c r="AY733" s="435">
        <v>43378</v>
      </c>
    </row>
    <row r="734" spans="1:51" s="395" customFormat="1" hidden="1" x14ac:dyDescent="0.25">
      <c r="A734" s="448">
        <v>14</v>
      </c>
      <c r="B734" s="448" t="s">
        <v>47</v>
      </c>
      <c r="C734" s="448" t="s">
        <v>243</v>
      </c>
      <c r="D734" s="559"/>
      <c r="E734" s="456">
        <v>19</v>
      </c>
      <c r="F734" s="430">
        <v>16</v>
      </c>
      <c r="G734" s="431">
        <v>0.5</v>
      </c>
      <c r="H734" s="432">
        <v>43344</v>
      </c>
      <c r="I734" s="449">
        <v>42983</v>
      </c>
      <c r="J734" s="442">
        <v>134243</v>
      </c>
      <c r="K734" s="362">
        <v>86708</v>
      </c>
      <c r="L734" s="440" t="s">
        <v>244</v>
      </c>
      <c r="M734" s="440">
        <v>63</v>
      </c>
      <c r="N734" s="461" t="s">
        <v>121</v>
      </c>
      <c r="O734" s="461">
        <v>100</v>
      </c>
      <c r="P734" s="453">
        <v>60</v>
      </c>
      <c r="Q734" s="453">
        <v>1944</v>
      </c>
      <c r="R734" s="454">
        <v>37.75</v>
      </c>
      <c r="S734" s="162">
        <v>112</v>
      </c>
      <c r="T734" s="434">
        <v>19</v>
      </c>
      <c r="U734" s="422">
        <f t="shared" si="583"/>
        <v>19.279679999999999</v>
      </c>
      <c r="V734" s="423" t="e">
        <f>IF((T734*#REF!/#REF!)&gt;#REF!,"too many rows!",T734*#REF!/#REF!)</f>
        <v>#REF!</v>
      </c>
      <c r="W734" s="429">
        <v>50</v>
      </c>
      <c r="X734" s="429">
        <v>50</v>
      </c>
      <c r="Y734" s="429">
        <v>5.25</v>
      </c>
      <c r="Z734" s="429">
        <v>1</v>
      </c>
      <c r="AA734" s="430">
        <f t="shared" si="584"/>
        <v>1204.98</v>
      </c>
      <c r="AB734" s="430">
        <f t="shared" si="584"/>
        <v>229.52</v>
      </c>
      <c r="AC734" s="430">
        <f t="shared" si="585"/>
        <v>1912.666666666667</v>
      </c>
      <c r="AD734" s="430">
        <f t="shared" si="586"/>
        <v>229.51999999999998</v>
      </c>
      <c r="AE734" s="438">
        <f t="shared" si="567"/>
        <v>2771.4539999999997</v>
      </c>
      <c r="AF734" s="430">
        <f t="shared" si="587"/>
        <v>263.94799999999998</v>
      </c>
      <c r="AG734" s="460" t="str">
        <f t="shared" si="588"/>
        <v>ok</v>
      </c>
      <c r="AH734" s="98">
        <v>43087</v>
      </c>
      <c r="AI734" s="497">
        <v>43102</v>
      </c>
      <c r="AJ734" s="446">
        <f t="shared" ref="AJ734" si="597">AH734+35</f>
        <v>43122</v>
      </c>
      <c r="AK734" s="458"/>
      <c r="AL734" s="446">
        <f t="shared" si="571"/>
        <v>43137</v>
      </c>
      <c r="AM734" s="458">
        <v>1141.56</v>
      </c>
      <c r="AN734" s="458"/>
      <c r="AO734" s="458">
        <v>1141.56</v>
      </c>
      <c r="AP734" s="446">
        <f t="shared" si="589"/>
        <v>43158</v>
      </c>
      <c r="AQ734" s="446">
        <v>43244</v>
      </c>
      <c r="AR734" s="446">
        <v>43272</v>
      </c>
      <c r="AS734" s="446">
        <f t="shared" si="590"/>
        <v>43243</v>
      </c>
      <c r="AT734" s="446">
        <f t="shared" si="591"/>
        <v>43235</v>
      </c>
      <c r="AU734" s="446">
        <f t="shared" si="592"/>
        <v>43321</v>
      </c>
      <c r="AV734" s="446">
        <f t="shared" si="593"/>
        <v>43349</v>
      </c>
      <c r="AW734" s="446">
        <f t="shared" si="594"/>
        <v>43320</v>
      </c>
      <c r="AX734" s="446">
        <f t="shared" si="595"/>
        <v>43327</v>
      </c>
      <c r="AY734" s="435">
        <v>43367</v>
      </c>
    </row>
    <row r="735" spans="1:51" s="395" customFormat="1" hidden="1" x14ac:dyDescent="0.25">
      <c r="A735" s="426">
        <v>14</v>
      </c>
      <c r="B735" s="426"/>
      <c r="C735" s="426"/>
      <c r="D735" s="560"/>
      <c r="E735" s="457"/>
      <c r="F735" s="416"/>
      <c r="G735" s="417"/>
      <c r="H735" s="418"/>
      <c r="I735" s="450"/>
      <c r="J735" s="451"/>
      <c r="K735" s="463"/>
      <c r="L735" s="443"/>
      <c r="M735" s="443"/>
      <c r="N735" s="462"/>
      <c r="O735" s="462">
        <v>100</v>
      </c>
      <c r="P735" s="453">
        <v>60</v>
      </c>
      <c r="Q735" s="453">
        <v>1944</v>
      </c>
      <c r="R735" s="454">
        <v>37.75</v>
      </c>
      <c r="S735" s="452">
        <v>113</v>
      </c>
      <c r="T735" s="436"/>
      <c r="U735" s="422">
        <f t="shared" ref="U735:U740" si="598">F735*AA735/1000</f>
        <v>0</v>
      </c>
      <c r="V735" s="423" t="e">
        <f>IF((T735*#REF!/#REF!)&gt;#REF!,"too many rows!",T735*#REF!/#REF!)</f>
        <v>#REF!</v>
      </c>
      <c r="W735" s="415">
        <v>50</v>
      </c>
      <c r="X735" s="415">
        <v>50</v>
      </c>
      <c r="Y735" s="415">
        <v>5.25</v>
      </c>
      <c r="Z735" s="415">
        <v>1</v>
      </c>
      <c r="AA735" s="416">
        <f t="shared" ref="AA735:AA740" si="599">(37.75*100)/W735*Y735/($Z735+$Y735)*$T735</f>
        <v>0</v>
      </c>
      <c r="AB735" s="416">
        <f t="shared" ref="AB735:AB740" si="600">(37.75*100)/X735*Z735/($Z735+$Y735)*$T735</f>
        <v>0</v>
      </c>
      <c r="AC735" s="416" t="e">
        <f t="shared" ref="AC735:AC740" si="601">AA735/M735*100</f>
        <v>#DIV/0!</v>
      </c>
      <c r="AD735" s="416">
        <f t="shared" ref="AD735:AD740" si="602">AB735/O735*100</f>
        <v>0</v>
      </c>
      <c r="AE735" s="427">
        <f t="shared" ref="AE735:AE740" si="603">IF(G735=0,AA735*1.15,IF(OR(G735=50%,G735=100%),AA735*1.15/G735,"check MS"))</f>
        <v>0</v>
      </c>
      <c r="AF735" s="416">
        <f t="shared" ref="AF735:AF740" si="604">AB735*1.15</f>
        <v>0</v>
      </c>
      <c r="AG735" s="428" t="str">
        <f t="shared" ref="AG735:AG740" si="605">IF((AW735+7)&gt;H735,"Check!","ok")</f>
        <v>Check!</v>
      </c>
      <c r="AH735" s="439">
        <v>43087</v>
      </c>
      <c r="AI735" s="455">
        <v>43102</v>
      </c>
      <c r="AJ735" s="424">
        <f t="shared" ref="AJ735:AJ740" si="606">AH735+35</f>
        <v>43122</v>
      </c>
      <c r="AK735" s="459"/>
      <c r="AL735" s="424">
        <f t="shared" ref="AL735:AL740" si="607">AI735+35</f>
        <v>43137</v>
      </c>
      <c r="AM735" s="459">
        <v>1141.56</v>
      </c>
      <c r="AN735" s="459"/>
      <c r="AO735" s="459">
        <v>1141.56</v>
      </c>
      <c r="AP735" s="424">
        <f t="shared" ref="AP735:AP740" si="608">AL735+21</f>
        <v>43158</v>
      </c>
      <c r="AQ735" s="424">
        <v>43244</v>
      </c>
      <c r="AR735" s="424">
        <v>43272</v>
      </c>
      <c r="AS735" s="424">
        <f t="shared" ref="AS735:AS740" si="609">AP735+85</f>
        <v>43243</v>
      </c>
      <c r="AT735" s="424">
        <f t="shared" ref="AT735:AT740" si="610">AP735+77</f>
        <v>43235</v>
      </c>
      <c r="AU735" s="424">
        <f t="shared" ref="AU735" si="611">AQ735+77</f>
        <v>43321</v>
      </c>
      <c r="AV735" s="424">
        <f t="shared" ref="AV735" si="612">AR735+77</f>
        <v>43349</v>
      </c>
      <c r="AW735" s="424">
        <f t="shared" ref="AW735:AW740" si="613">AS735+77</f>
        <v>43320</v>
      </c>
      <c r="AX735" s="424">
        <f t="shared" ref="AX735:AX740" si="614">AW735+7</f>
        <v>43327</v>
      </c>
      <c r="AY735" s="425">
        <v>43367</v>
      </c>
    </row>
    <row r="736" spans="1:51" s="395" customFormat="1" hidden="1" x14ac:dyDescent="0.25">
      <c r="A736" s="448">
        <v>14</v>
      </c>
      <c r="B736" s="448" t="s">
        <v>55</v>
      </c>
      <c r="C736" s="448"/>
      <c r="D736" s="559"/>
      <c r="E736" s="561">
        <v>15.6</v>
      </c>
      <c r="F736" s="127">
        <v>14</v>
      </c>
      <c r="G736" s="431"/>
      <c r="H736" s="250">
        <v>43414</v>
      </c>
      <c r="I736" s="449">
        <v>43115</v>
      </c>
      <c r="J736" s="442"/>
      <c r="K736" s="361"/>
      <c r="L736" s="440"/>
      <c r="M736" s="440">
        <v>100</v>
      </c>
      <c r="N736" s="461"/>
      <c r="O736" s="461">
        <v>100</v>
      </c>
      <c r="P736" s="453">
        <v>60</v>
      </c>
      <c r="Q736" s="453">
        <v>1944</v>
      </c>
      <c r="R736" s="454">
        <v>37.75</v>
      </c>
      <c r="S736" s="162">
        <v>114</v>
      </c>
      <c r="T736" s="562">
        <v>17.687074829931973</v>
      </c>
      <c r="U736" s="444">
        <f t="shared" si="598"/>
        <v>15.704000000000001</v>
      </c>
      <c r="V736" s="445" t="e">
        <f>IF((T736*#REF!/#REF!)&gt;#REF!,"too many rows!",T736*#REF!/#REF!)</f>
        <v>#REF!</v>
      </c>
      <c r="W736" s="429">
        <v>50</v>
      </c>
      <c r="X736" s="429">
        <v>50</v>
      </c>
      <c r="Y736" s="429">
        <v>5.25</v>
      </c>
      <c r="Z736" s="429">
        <v>1</v>
      </c>
      <c r="AA736" s="430">
        <f t="shared" si="599"/>
        <v>1121.7142857142858</v>
      </c>
      <c r="AB736" s="430">
        <f t="shared" si="600"/>
        <v>213.65986394557822</v>
      </c>
      <c r="AC736" s="430">
        <f>AA736/M736*100</f>
        <v>1121.7142857142858</v>
      </c>
      <c r="AD736" s="430">
        <f t="shared" si="602"/>
        <v>213.65986394557822</v>
      </c>
      <c r="AE736" s="438">
        <f t="shared" si="603"/>
        <v>1289.9714285714285</v>
      </c>
      <c r="AF736" s="430">
        <f t="shared" si="604"/>
        <v>245.70884353741494</v>
      </c>
      <c r="AG736" s="460" t="str">
        <f t="shared" si="605"/>
        <v>ok</v>
      </c>
      <c r="AH736" s="447">
        <v>43223</v>
      </c>
      <c r="AI736" s="446">
        <v>43102</v>
      </c>
      <c r="AJ736" s="446">
        <f t="shared" si="606"/>
        <v>43258</v>
      </c>
      <c r="AK736" s="458"/>
      <c r="AL736" s="446">
        <f t="shared" si="607"/>
        <v>43137</v>
      </c>
      <c r="AM736" s="458">
        <v>1141.56</v>
      </c>
      <c r="AN736" s="458"/>
      <c r="AO736" s="458">
        <v>1141.56</v>
      </c>
      <c r="AP736" s="446">
        <f t="shared" si="608"/>
        <v>43158</v>
      </c>
      <c r="AQ736" s="446"/>
      <c r="AR736" s="446"/>
      <c r="AS736" s="446">
        <f t="shared" si="609"/>
        <v>43243</v>
      </c>
      <c r="AT736" s="446">
        <f t="shared" si="610"/>
        <v>43235</v>
      </c>
      <c r="AU736" s="446"/>
      <c r="AV736" s="446"/>
      <c r="AW736" s="446">
        <f t="shared" si="613"/>
        <v>43320</v>
      </c>
      <c r="AX736" s="446">
        <f t="shared" si="614"/>
        <v>43327</v>
      </c>
      <c r="AY736" s="435">
        <v>43367</v>
      </c>
    </row>
    <row r="737" spans="1:51" s="395" customFormat="1" hidden="1" x14ac:dyDescent="0.25">
      <c r="A737" s="448">
        <v>14</v>
      </c>
      <c r="B737" s="448" t="s">
        <v>55</v>
      </c>
      <c r="C737" s="448"/>
      <c r="D737" s="559"/>
      <c r="E737" s="561">
        <v>15</v>
      </c>
      <c r="F737" s="127">
        <v>14</v>
      </c>
      <c r="G737" s="431"/>
      <c r="H737" s="250">
        <v>43414</v>
      </c>
      <c r="I737" s="449">
        <v>43115</v>
      </c>
      <c r="J737" s="442"/>
      <c r="K737" s="361"/>
      <c r="L737" s="440"/>
      <c r="M737" s="440">
        <v>100</v>
      </c>
      <c r="N737" s="461"/>
      <c r="O737" s="461">
        <v>100</v>
      </c>
      <c r="P737" s="453">
        <v>60</v>
      </c>
      <c r="Q737" s="453">
        <v>1944</v>
      </c>
      <c r="R737" s="454">
        <v>37.75</v>
      </c>
      <c r="S737" s="162">
        <v>114</v>
      </c>
      <c r="T737" s="562">
        <v>17.006802721088434</v>
      </c>
      <c r="U737" s="444">
        <f t="shared" si="598"/>
        <v>15.099999999999998</v>
      </c>
      <c r="V737" s="445" t="e">
        <f>IF((T737*#REF!/#REF!)&gt;#REF!,"too many rows!",T737*#REF!/#REF!)</f>
        <v>#REF!</v>
      </c>
      <c r="W737" s="429">
        <v>50</v>
      </c>
      <c r="X737" s="429">
        <v>50</v>
      </c>
      <c r="Y737" s="429">
        <v>5.25</v>
      </c>
      <c r="Z737" s="429">
        <v>1</v>
      </c>
      <c r="AA737" s="430">
        <f t="shared" si="599"/>
        <v>1078.5714285714284</v>
      </c>
      <c r="AB737" s="430">
        <f t="shared" si="600"/>
        <v>205.44217687074828</v>
      </c>
      <c r="AC737" s="430">
        <f t="shared" si="601"/>
        <v>1078.5714285714284</v>
      </c>
      <c r="AD737" s="430">
        <f t="shared" si="602"/>
        <v>205.44217687074831</v>
      </c>
      <c r="AE737" s="438">
        <f t="shared" si="603"/>
        <v>1240.3571428571427</v>
      </c>
      <c r="AF737" s="430">
        <f t="shared" si="604"/>
        <v>236.25850340136051</v>
      </c>
      <c r="AG737" s="460" t="str">
        <f t="shared" si="605"/>
        <v>ok</v>
      </c>
      <c r="AH737" s="447">
        <v>43223</v>
      </c>
      <c r="AI737" s="446">
        <v>43102</v>
      </c>
      <c r="AJ737" s="446">
        <f t="shared" si="606"/>
        <v>43258</v>
      </c>
      <c r="AK737" s="458"/>
      <c r="AL737" s="446">
        <f t="shared" si="607"/>
        <v>43137</v>
      </c>
      <c r="AM737" s="458">
        <v>1141.56</v>
      </c>
      <c r="AN737" s="458"/>
      <c r="AO737" s="458">
        <v>1141.56</v>
      </c>
      <c r="AP737" s="446">
        <f t="shared" si="608"/>
        <v>43158</v>
      </c>
      <c r="AQ737" s="446"/>
      <c r="AR737" s="446"/>
      <c r="AS737" s="446">
        <f t="shared" si="609"/>
        <v>43243</v>
      </c>
      <c r="AT737" s="446">
        <f t="shared" si="610"/>
        <v>43235</v>
      </c>
      <c r="AU737" s="446"/>
      <c r="AV737" s="446"/>
      <c r="AW737" s="446">
        <f t="shared" si="613"/>
        <v>43320</v>
      </c>
      <c r="AX737" s="446">
        <f t="shared" si="614"/>
        <v>43327</v>
      </c>
      <c r="AY737" s="435">
        <v>43367</v>
      </c>
    </row>
    <row r="738" spans="1:51" s="395" customFormat="1" hidden="1" x14ac:dyDescent="0.25">
      <c r="A738" s="448">
        <v>14</v>
      </c>
      <c r="B738" s="448" t="s">
        <v>55</v>
      </c>
      <c r="C738" s="448"/>
      <c r="D738" s="559"/>
      <c r="E738" s="561">
        <v>27.1</v>
      </c>
      <c r="F738" s="127">
        <v>15</v>
      </c>
      <c r="G738" s="431"/>
      <c r="H738" s="250">
        <v>43414</v>
      </c>
      <c r="I738" s="449">
        <v>43115</v>
      </c>
      <c r="J738" s="442"/>
      <c r="K738" s="361"/>
      <c r="L738" s="440"/>
      <c r="M738" s="440">
        <v>100</v>
      </c>
      <c r="N738" s="461"/>
      <c r="O738" s="461">
        <v>100</v>
      </c>
      <c r="P738" s="419">
        <v>60</v>
      </c>
      <c r="Q738" s="419">
        <v>1944</v>
      </c>
      <c r="R738" s="420">
        <v>37.75</v>
      </c>
      <c r="S738" s="162">
        <v>114</v>
      </c>
      <c r="T738" s="562">
        <v>28.677248677248681</v>
      </c>
      <c r="U738" s="444">
        <f t="shared" si="598"/>
        <v>27.280666666666672</v>
      </c>
      <c r="V738" s="445" t="e">
        <f>IF((T738*#REF!/#REF!)&gt;#REF!,"too many rows!",T738*#REF!/#REF!)</f>
        <v>#REF!</v>
      </c>
      <c r="W738" s="429">
        <v>50</v>
      </c>
      <c r="X738" s="429">
        <v>50</v>
      </c>
      <c r="Y738" s="429">
        <v>5.25</v>
      </c>
      <c r="Z738" s="429">
        <v>1</v>
      </c>
      <c r="AA738" s="430">
        <f t="shared" si="599"/>
        <v>1818.7111111111114</v>
      </c>
      <c r="AB738" s="430">
        <f t="shared" si="600"/>
        <v>346.42116402116409</v>
      </c>
      <c r="AC738" s="430">
        <f t="shared" si="601"/>
        <v>1818.7111111111114</v>
      </c>
      <c r="AD738" s="430">
        <f t="shared" si="602"/>
        <v>346.42116402116409</v>
      </c>
      <c r="AE738" s="438">
        <f t="shared" si="603"/>
        <v>2091.5177777777781</v>
      </c>
      <c r="AF738" s="430">
        <f t="shared" si="604"/>
        <v>398.38433862433868</v>
      </c>
      <c r="AG738" s="460" t="str">
        <f t="shared" si="605"/>
        <v>ok</v>
      </c>
      <c r="AH738" s="447">
        <v>43223</v>
      </c>
      <c r="AI738" s="446">
        <v>43102</v>
      </c>
      <c r="AJ738" s="446">
        <f t="shared" si="606"/>
        <v>43258</v>
      </c>
      <c r="AK738" s="458"/>
      <c r="AL738" s="446">
        <f t="shared" si="607"/>
        <v>43137</v>
      </c>
      <c r="AM738" s="458">
        <v>1141.56</v>
      </c>
      <c r="AN738" s="458"/>
      <c r="AO738" s="458">
        <v>1141.56</v>
      </c>
      <c r="AP738" s="446">
        <f t="shared" si="608"/>
        <v>43158</v>
      </c>
      <c r="AQ738" s="446"/>
      <c r="AR738" s="446"/>
      <c r="AS738" s="446">
        <f t="shared" si="609"/>
        <v>43243</v>
      </c>
      <c r="AT738" s="446">
        <f t="shared" si="610"/>
        <v>43235</v>
      </c>
      <c r="AU738" s="446"/>
      <c r="AV738" s="446"/>
      <c r="AW738" s="446">
        <f t="shared" si="613"/>
        <v>43320</v>
      </c>
      <c r="AX738" s="446">
        <f t="shared" si="614"/>
        <v>43327</v>
      </c>
      <c r="AY738" s="435">
        <v>43367</v>
      </c>
    </row>
    <row r="739" spans="1:51" s="395" customFormat="1" hidden="1" x14ac:dyDescent="0.25">
      <c r="A739" s="448">
        <v>14</v>
      </c>
      <c r="B739" s="448" t="s">
        <v>55</v>
      </c>
      <c r="C739" s="448"/>
      <c r="D739" s="559"/>
      <c r="E739" s="561">
        <v>4.8</v>
      </c>
      <c r="F739" s="127">
        <v>12</v>
      </c>
      <c r="G739" s="431"/>
      <c r="H739" s="250">
        <v>43414</v>
      </c>
      <c r="I739" s="449">
        <v>43115</v>
      </c>
      <c r="J739" s="442"/>
      <c r="K739" s="361"/>
      <c r="L739" s="440"/>
      <c r="M739" s="440">
        <v>100</v>
      </c>
      <c r="N739" s="461"/>
      <c r="O739" s="461">
        <v>100</v>
      </c>
      <c r="P739" s="419">
        <v>60</v>
      </c>
      <c r="Q739" s="419">
        <v>1944</v>
      </c>
      <c r="R739" s="420">
        <v>37.75</v>
      </c>
      <c r="S739" s="162">
        <v>114</v>
      </c>
      <c r="T739" s="562">
        <v>6.3492063492063489</v>
      </c>
      <c r="U739" s="444">
        <f t="shared" si="598"/>
        <v>4.8319999999999999</v>
      </c>
      <c r="V739" s="445" t="e">
        <f>IF((T739*#REF!/#REF!)&gt;#REF!,"too many rows!",T739*#REF!/#REF!)</f>
        <v>#REF!</v>
      </c>
      <c r="W739" s="429">
        <v>50</v>
      </c>
      <c r="X739" s="429">
        <v>50</v>
      </c>
      <c r="Y739" s="429">
        <v>5.25</v>
      </c>
      <c r="Z739" s="429">
        <v>1</v>
      </c>
      <c r="AA739" s="430">
        <f t="shared" si="599"/>
        <v>402.66666666666663</v>
      </c>
      <c r="AB739" s="430">
        <f t="shared" si="600"/>
        <v>76.698412698412696</v>
      </c>
      <c r="AC739" s="430">
        <f t="shared" si="601"/>
        <v>402.66666666666663</v>
      </c>
      <c r="AD739" s="430">
        <f t="shared" si="602"/>
        <v>76.698412698412696</v>
      </c>
      <c r="AE739" s="438">
        <f t="shared" si="603"/>
        <v>463.06666666666661</v>
      </c>
      <c r="AF739" s="430">
        <f t="shared" si="604"/>
        <v>88.203174603174588</v>
      </c>
      <c r="AG739" s="460" t="str">
        <f t="shared" si="605"/>
        <v>ok</v>
      </c>
      <c r="AH739" s="447">
        <v>43223</v>
      </c>
      <c r="AI739" s="446">
        <v>43102</v>
      </c>
      <c r="AJ739" s="446">
        <f t="shared" si="606"/>
        <v>43258</v>
      </c>
      <c r="AK739" s="458"/>
      <c r="AL739" s="446">
        <f t="shared" si="607"/>
        <v>43137</v>
      </c>
      <c r="AM739" s="458">
        <v>1141.56</v>
      </c>
      <c r="AN739" s="458"/>
      <c r="AO739" s="458">
        <v>1141.56</v>
      </c>
      <c r="AP739" s="446">
        <f t="shared" si="608"/>
        <v>43158</v>
      </c>
      <c r="AQ739" s="446"/>
      <c r="AR739" s="446"/>
      <c r="AS739" s="446">
        <f t="shared" si="609"/>
        <v>43243</v>
      </c>
      <c r="AT739" s="446">
        <f t="shared" si="610"/>
        <v>43235</v>
      </c>
      <c r="AU739" s="446"/>
      <c r="AV739" s="446"/>
      <c r="AW739" s="446">
        <f t="shared" si="613"/>
        <v>43320</v>
      </c>
      <c r="AX739" s="446">
        <f t="shared" si="614"/>
        <v>43327</v>
      </c>
      <c r="AY739" s="435">
        <v>43367</v>
      </c>
    </row>
    <row r="740" spans="1:51" s="395" customFormat="1" hidden="1" x14ac:dyDescent="0.25">
      <c r="A740" s="448">
        <v>14</v>
      </c>
      <c r="B740" s="448" t="s">
        <v>55</v>
      </c>
      <c r="C740" s="448"/>
      <c r="D740" s="559"/>
      <c r="E740" s="561">
        <v>1.8</v>
      </c>
      <c r="F740" s="127">
        <v>13</v>
      </c>
      <c r="G740" s="431"/>
      <c r="H740" s="250">
        <v>43414</v>
      </c>
      <c r="I740" s="449">
        <v>43115</v>
      </c>
      <c r="J740" s="442"/>
      <c r="K740" s="361"/>
      <c r="L740" s="440"/>
      <c r="M740" s="440">
        <v>100</v>
      </c>
      <c r="N740" s="461"/>
      <c r="O740" s="461">
        <v>100</v>
      </c>
      <c r="P740" s="419">
        <v>60</v>
      </c>
      <c r="Q740" s="419">
        <v>1944</v>
      </c>
      <c r="R740" s="420">
        <v>37.75</v>
      </c>
      <c r="S740" s="162">
        <v>114</v>
      </c>
      <c r="T740" s="562">
        <v>2.1978021978021975</v>
      </c>
      <c r="U740" s="444">
        <f t="shared" si="598"/>
        <v>1.8119999999999996</v>
      </c>
      <c r="V740" s="445" t="e">
        <f>IF((T740*#REF!/#REF!)&gt;#REF!,"too many rows!",T740*#REF!/#REF!)</f>
        <v>#REF!</v>
      </c>
      <c r="W740" s="429">
        <v>50</v>
      </c>
      <c r="X740" s="429">
        <v>50</v>
      </c>
      <c r="Y740" s="429">
        <v>5.25</v>
      </c>
      <c r="Z740" s="429">
        <v>1</v>
      </c>
      <c r="AA740" s="430">
        <f t="shared" si="599"/>
        <v>139.38461538461536</v>
      </c>
      <c r="AB740" s="430">
        <f t="shared" si="600"/>
        <v>26.549450549450547</v>
      </c>
      <c r="AC740" s="430">
        <f t="shared" si="601"/>
        <v>139.38461538461536</v>
      </c>
      <c r="AD740" s="430">
        <f t="shared" si="602"/>
        <v>26.549450549450547</v>
      </c>
      <c r="AE740" s="438">
        <f t="shared" si="603"/>
        <v>160.29230769230765</v>
      </c>
      <c r="AF740" s="430">
        <f t="shared" si="604"/>
        <v>30.531868131868126</v>
      </c>
      <c r="AG740" s="460" t="str">
        <f t="shared" si="605"/>
        <v>ok</v>
      </c>
      <c r="AH740" s="447">
        <v>43223</v>
      </c>
      <c r="AI740" s="446">
        <v>43102</v>
      </c>
      <c r="AJ740" s="446">
        <f t="shared" si="606"/>
        <v>43258</v>
      </c>
      <c r="AK740" s="458"/>
      <c r="AL740" s="446">
        <f t="shared" si="607"/>
        <v>43137</v>
      </c>
      <c r="AM740" s="458">
        <v>1141.56</v>
      </c>
      <c r="AN740" s="458"/>
      <c r="AO740" s="458">
        <v>1141.56</v>
      </c>
      <c r="AP740" s="446">
        <f t="shared" si="608"/>
        <v>43158</v>
      </c>
      <c r="AQ740" s="446"/>
      <c r="AR740" s="446"/>
      <c r="AS740" s="446">
        <f t="shared" si="609"/>
        <v>43243</v>
      </c>
      <c r="AT740" s="446">
        <f t="shared" si="610"/>
        <v>43235</v>
      </c>
      <c r="AU740" s="446"/>
      <c r="AV740" s="446"/>
      <c r="AW740" s="446">
        <f t="shared" si="613"/>
        <v>43320</v>
      </c>
      <c r="AX740" s="446">
        <f t="shared" si="614"/>
        <v>43327</v>
      </c>
      <c r="AY740" s="435">
        <v>43367</v>
      </c>
    </row>
    <row r="741" spans="1:51" s="262" customFormat="1" hidden="1" x14ac:dyDescent="0.25">
      <c r="A741" s="426">
        <v>14</v>
      </c>
      <c r="B741" s="426" t="s">
        <v>47</v>
      </c>
      <c r="C741" s="426" t="s">
        <v>579</v>
      </c>
      <c r="D741" s="560"/>
      <c r="E741" s="510">
        <v>36</v>
      </c>
      <c r="F741" s="124">
        <v>15</v>
      </c>
      <c r="G741" s="417"/>
      <c r="H741" s="247">
        <v>43466</v>
      </c>
      <c r="I741" s="450">
        <v>43118</v>
      </c>
      <c r="J741" s="451"/>
      <c r="K741" s="463"/>
      <c r="L741" s="443" t="s">
        <v>583</v>
      </c>
      <c r="M741" s="462"/>
      <c r="N741" s="462" t="s">
        <v>474</v>
      </c>
      <c r="O741" s="462"/>
      <c r="P741" s="453">
        <v>40</v>
      </c>
      <c r="Q741" s="453">
        <v>1296</v>
      </c>
      <c r="R741" s="454">
        <v>37.75</v>
      </c>
      <c r="S741" s="452">
        <v>115</v>
      </c>
      <c r="T741" s="588">
        <v>38</v>
      </c>
      <c r="U741" s="422">
        <f t="shared" ref="U741:U743" si="615">F741*AA741/1000</f>
        <v>36.1494</v>
      </c>
      <c r="V741" s="423" t="e">
        <f>IF((T741*#REF!/#REF!)&gt;#REF!,"too many rows!",T741*#REF!/#REF!)</f>
        <v>#REF!</v>
      </c>
      <c r="W741" s="415">
        <v>50</v>
      </c>
      <c r="X741" s="415">
        <v>50</v>
      </c>
      <c r="Y741" s="415">
        <v>5.25</v>
      </c>
      <c r="Z741" s="415">
        <v>1</v>
      </c>
      <c r="AA741" s="416">
        <f t="shared" ref="AA741:AA743" si="616">(37.75*100)/W741*Y741/($Z741+$Y741)*$T741</f>
        <v>2409.96</v>
      </c>
      <c r="AB741" s="416">
        <f t="shared" ref="AB741:AB743" si="617">(37.75*100)/X741*Z741/($Z741+$Y741)*$T741</f>
        <v>459.04</v>
      </c>
      <c r="AC741" s="416" t="e">
        <f t="shared" ref="AC741:AC743" si="618">AA741/M741*100</f>
        <v>#DIV/0!</v>
      </c>
      <c r="AD741" s="416" t="e">
        <f t="shared" ref="AD741:AD743" si="619">AB741/O741*100</f>
        <v>#DIV/0!</v>
      </c>
      <c r="AE741" s="427">
        <f t="shared" ref="AE741:AE743" si="620">IF(G741=0,AA741*1.15,IF(OR(G741=50%,G741=100%),AA741*1.15/G741,"check MS"))</f>
        <v>2771.4539999999997</v>
      </c>
      <c r="AF741" s="416">
        <f t="shared" ref="AF741:AF743" si="621">AB741*1.15</f>
        <v>527.89599999999996</v>
      </c>
      <c r="AG741" s="428" t="str">
        <f>IF((AW741+7)&gt;H741,"Check!","ok")</f>
        <v>ok</v>
      </c>
      <c r="AH741" s="441">
        <v>43210</v>
      </c>
      <c r="AI741" s="455">
        <f t="shared" ref="AI741:AI743" si="622">AH741+14</f>
        <v>43224</v>
      </c>
      <c r="AJ741" s="424">
        <f t="shared" ref="AJ741:AJ743" si="623">AH741+35</f>
        <v>43245</v>
      </c>
      <c r="AK741" s="459"/>
      <c r="AL741" s="424">
        <f t="shared" ref="AL741:AL743" si="624">AI741+35</f>
        <v>43259</v>
      </c>
      <c r="AM741" s="459">
        <v>1141.56</v>
      </c>
      <c r="AN741" s="459"/>
      <c r="AO741" s="459">
        <v>1141.56</v>
      </c>
      <c r="AP741" s="424">
        <f t="shared" ref="AP741:AP743" si="625">AL741+21</f>
        <v>43280</v>
      </c>
      <c r="AQ741" s="424"/>
      <c r="AR741" s="424"/>
      <c r="AS741" s="424">
        <f t="shared" ref="AS741:AS743" si="626">AP741+85</f>
        <v>43365</v>
      </c>
      <c r="AT741" s="424">
        <f t="shared" ref="AT741:AT743" si="627">AP741+77</f>
        <v>43357</v>
      </c>
      <c r="AU741" s="424"/>
      <c r="AV741" s="424"/>
      <c r="AW741" s="424">
        <f t="shared" ref="AW741:AW743" si="628">AS741+77</f>
        <v>43442</v>
      </c>
      <c r="AX741" s="424">
        <f t="shared" ref="AX741:AX743" si="629">AW741+7</f>
        <v>43449</v>
      </c>
      <c r="AY741" s="425">
        <v>43367</v>
      </c>
    </row>
    <row r="742" spans="1:51" s="262" customFormat="1" hidden="1" x14ac:dyDescent="0.25">
      <c r="A742" s="426">
        <v>14</v>
      </c>
      <c r="B742" s="426" t="s">
        <v>47</v>
      </c>
      <c r="C742" s="426" t="s">
        <v>1066</v>
      </c>
      <c r="D742" s="560"/>
      <c r="E742" s="510">
        <v>7</v>
      </c>
      <c r="F742" s="124">
        <v>13</v>
      </c>
      <c r="G742" s="417"/>
      <c r="H742" s="247">
        <v>43466</v>
      </c>
      <c r="I742" s="450">
        <v>43118</v>
      </c>
      <c r="J742" s="451"/>
      <c r="K742" s="463"/>
      <c r="L742" s="443" t="s">
        <v>701</v>
      </c>
      <c r="M742" s="462"/>
      <c r="N742" s="462" t="s">
        <v>1067</v>
      </c>
      <c r="O742" s="462"/>
      <c r="P742" s="453">
        <v>40</v>
      </c>
      <c r="Q742" s="453">
        <v>1296</v>
      </c>
      <c r="R742" s="454">
        <v>37.75</v>
      </c>
      <c r="S742" s="452">
        <v>115</v>
      </c>
      <c r="T742" s="588">
        <v>8</v>
      </c>
      <c r="U742" s="422">
        <f t="shared" si="615"/>
        <v>6.5956800000000007</v>
      </c>
      <c r="V742" s="423" t="e">
        <f>IF((T742*#REF!/#REF!)&gt;#REF!,"too many rows!",T742*#REF!/#REF!)</f>
        <v>#REF!</v>
      </c>
      <c r="W742" s="415">
        <v>50</v>
      </c>
      <c r="X742" s="415">
        <v>50</v>
      </c>
      <c r="Y742" s="415">
        <v>5.25</v>
      </c>
      <c r="Z742" s="415">
        <v>1</v>
      </c>
      <c r="AA742" s="416">
        <f t="shared" si="616"/>
        <v>507.36</v>
      </c>
      <c r="AB742" s="416">
        <f t="shared" si="617"/>
        <v>96.64</v>
      </c>
      <c r="AC742" s="416" t="e">
        <f t="shared" si="618"/>
        <v>#DIV/0!</v>
      </c>
      <c r="AD742" s="416" t="e">
        <f t="shared" si="619"/>
        <v>#DIV/0!</v>
      </c>
      <c r="AE742" s="427">
        <f t="shared" si="620"/>
        <v>583.46399999999994</v>
      </c>
      <c r="AF742" s="416">
        <f t="shared" si="621"/>
        <v>111.136</v>
      </c>
      <c r="AG742" s="428" t="str">
        <f t="shared" ref="AG742:AG743" si="630">IF((AW742+7)&gt;H742,"Check!","ok")</f>
        <v>ok</v>
      </c>
      <c r="AH742" s="441">
        <v>43210</v>
      </c>
      <c r="AI742" s="455">
        <f t="shared" si="622"/>
        <v>43224</v>
      </c>
      <c r="AJ742" s="424">
        <f t="shared" si="623"/>
        <v>43245</v>
      </c>
      <c r="AK742" s="459"/>
      <c r="AL742" s="424">
        <f t="shared" si="624"/>
        <v>43259</v>
      </c>
      <c r="AM742" s="459">
        <v>1141.56</v>
      </c>
      <c r="AN742" s="459"/>
      <c r="AO742" s="459">
        <v>1141.56</v>
      </c>
      <c r="AP742" s="424">
        <f t="shared" si="625"/>
        <v>43280</v>
      </c>
      <c r="AQ742" s="424"/>
      <c r="AR742" s="424"/>
      <c r="AS742" s="424">
        <f t="shared" si="626"/>
        <v>43365</v>
      </c>
      <c r="AT742" s="424">
        <f t="shared" si="627"/>
        <v>43357</v>
      </c>
      <c r="AU742" s="424"/>
      <c r="AV742" s="424"/>
      <c r="AW742" s="424">
        <f t="shared" si="628"/>
        <v>43442</v>
      </c>
      <c r="AX742" s="424">
        <f t="shared" si="629"/>
        <v>43449</v>
      </c>
      <c r="AY742" s="425">
        <v>43367</v>
      </c>
    </row>
    <row r="743" spans="1:51" s="262" customFormat="1" hidden="1" x14ac:dyDescent="0.25">
      <c r="A743" s="426">
        <v>14</v>
      </c>
      <c r="B743" s="426" t="s">
        <v>47</v>
      </c>
      <c r="C743" s="426" t="s">
        <v>1058</v>
      </c>
      <c r="D743" s="426"/>
      <c r="E743" s="457">
        <v>12</v>
      </c>
      <c r="F743" s="416">
        <v>14</v>
      </c>
      <c r="G743" s="417"/>
      <c r="H743" s="247">
        <v>43466</v>
      </c>
      <c r="I743" s="450">
        <v>43118</v>
      </c>
      <c r="J743" s="451"/>
      <c r="K743" s="463"/>
      <c r="L743" s="443" t="s">
        <v>1059</v>
      </c>
      <c r="M743" s="462"/>
      <c r="N743" s="462" t="s">
        <v>341</v>
      </c>
      <c r="O743" s="462"/>
      <c r="P743" s="453">
        <v>40</v>
      </c>
      <c r="Q743" s="453">
        <v>1296</v>
      </c>
      <c r="R743" s="454">
        <v>37.75</v>
      </c>
      <c r="S743" s="452">
        <v>115</v>
      </c>
      <c r="T743" s="588">
        <v>14</v>
      </c>
      <c r="U743" s="422">
        <f t="shared" si="615"/>
        <v>12.43032</v>
      </c>
      <c r="V743" s="423" t="e">
        <f>IF((T743*#REF!/#REF!)&gt;#REF!,"too many rows!",T743*#REF!/#REF!)</f>
        <v>#REF!</v>
      </c>
      <c r="W743" s="415">
        <v>50</v>
      </c>
      <c r="X743" s="415">
        <v>50</v>
      </c>
      <c r="Y743" s="415">
        <v>5.25</v>
      </c>
      <c r="Z743" s="415">
        <v>1</v>
      </c>
      <c r="AA743" s="416">
        <f t="shared" si="616"/>
        <v>887.88</v>
      </c>
      <c r="AB743" s="416">
        <f t="shared" si="617"/>
        <v>169.12</v>
      </c>
      <c r="AC743" s="416" t="e">
        <f t="shared" si="618"/>
        <v>#DIV/0!</v>
      </c>
      <c r="AD743" s="416" t="e">
        <f t="shared" si="619"/>
        <v>#DIV/0!</v>
      </c>
      <c r="AE743" s="427">
        <f t="shared" si="620"/>
        <v>1021.0619999999999</v>
      </c>
      <c r="AF743" s="416">
        <f t="shared" si="621"/>
        <v>194.488</v>
      </c>
      <c r="AG743" s="428" t="str">
        <f t="shared" si="630"/>
        <v>ok</v>
      </c>
      <c r="AH743" s="441">
        <v>43210</v>
      </c>
      <c r="AI743" s="455">
        <f t="shared" si="622"/>
        <v>43224</v>
      </c>
      <c r="AJ743" s="424">
        <f t="shared" si="623"/>
        <v>43245</v>
      </c>
      <c r="AK743" s="459"/>
      <c r="AL743" s="424">
        <f t="shared" si="624"/>
        <v>43259</v>
      </c>
      <c r="AM743" s="459">
        <v>1141.56</v>
      </c>
      <c r="AN743" s="459"/>
      <c r="AO743" s="459">
        <v>1141.56</v>
      </c>
      <c r="AP743" s="424">
        <f t="shared" si="625"/>
        <v>43280</v>
      </c>
      <c r="AQ743" s="424"/>
      <c r="AR743" s="424"/>
      <c r="AS743" s="424">
        <f t="shared" si="626"/>
        <v>43365</v>
      </c>
      <c r="AT743" s="424">
        <f t="shared" si="627"/>
        <v>43357</v>
      </c>
      <c r="AU743" s="424"/>
      <c r="AV743" s="424"/>
      <c r="AW743" s="424">
        <f t="shared" si="628"/>
        <v>43442</v>
      </c>
      <c r="AX743" s="424">
        <f t="shared" si="629"/>
        <v>43449</v>
      </c>
      <c r="AY743" s="425">
        <v>43367</v>
      </c>
    </row>
    <row r="744" spans="1:51" s="260" customFormat="1" ht="15" hidden="1" customHeight="1" x14ac:dyDescent="0.25">
      <c r="A744" s="148">
        <v>14</v>
      </c>
      <c r="B744" s="148" t="s">
        <v>55</v>
      </c>
      <c r="C744" s="148" t="s">
        <v>980</v>
      </c>
      <c r="D744" s="148"/>
      <c r="E744" s="233">
        <v>7</v>
      </c>
      <c r="F744" s="85">
        <v>12</v>
      </c>
      <c r="G744" s="86"/>
      <c r="H744" s="250">
        <v>43266</v>
      </c>
      <c r="I744" s="149">
        <v>42926</v>
      </c>
      <c r="J744" s="442">
        <v>133725</v>
      </c>
      <c r="K744" s="307">
        <v>86119</v>
      </c>
      <c r="L744" s="134" t="s">
        <v>982</v>
      </c>
      <c r="M744" s="134">
        <v>100</v>
      </c>
      <c r="N744" s="134" t="s">
        <v>599</v>
      </c>
      <c r="O744" s="134">
        <v>100</v>
      </c>
      <c r="P744" s="453">
        <v>40</v>
      </c>
      <c r="Q744" s="453">
        <v>1296</v>
      </c>
      <c r="R744" s="454">
        <v>37.75</v>
      </c>
      <c r="S744" s="162">
        <v>116</v>
      </c>
      <c r="T744" s="93">
        <v>9</v>
      </c>
      <c r="U744" s="143">
        <f>F744*AA744/1000</f>
        <v>6.8388387096774208</v>
      </c>
      <c r="V744" s="144" t="e">
        <f>IF((T744*#REF!/#REF!)&gt;#REF!,"too many rows!",T744*#REF!/#REF!)</f>
        <v>#REF!</v>
      </c>
      <c r="W744" s="82">
        <v>50</v>
      </c>
      <c r="X744" s="82">
        <v>50</v>
      </c>
      <c r="Y744" s="82">
        <v>5.2</v>
      </c>
      <c r="Z744" s="82">
        <v>1</v>
      </c>
      <c r="AA744" s="85">
        <f t="shared" si="566"/>
        <v>569.9032258064517</v>
      </c>
      <c r="AB744" s="85">
        <f t="shared" si="566"/>
        <v>109.59677419354838</v>
      </c>
      <c r="AC744" s="85">
        <f>AA744/M744*100</f>
        <v>569.9032258064517</v>
      </c>
      <c r="AD744" s="85">
        <f>AB744/O744*100</f>
        <v>109.59677419354838</v>
      </c>
      <c r="AE744" s="115">
        <f>IF(G744=0,AA744*1.15,IF(OR(G744=50%,G744=100%),AA744*1.15/G744,"check MS"))</f>
        <v>655.38870967741946</v>
      </c>
      <c r="AF744" s="85">
        <f>AB744*1.15</f>
        <v>126.03629032258063</v>
      </c>
      <c r="AG744" s="289" t="str">
        <f t="shared" ref="AG744:AG767" si="631">IF((AW744+7)&gt;H744,"Check!","ok")</f>
        <v>Check!</v>
      </c>
      <c r="AH744" s="498">
        <v>43054</v>
      </c>
      <c r="AI744" s="497">
        <f>AH744+14</f>
        <v>43068</v>
      </c>
      <c r="AJ744" s="497">
        <v>43091</v>
      </c>
      <c r="AK744" s="242"/>
      <c r="AL744" s="514">
        <f>AI744+35</f>
        <v>43103</v>
      </c>
      <c r="AM744" s="242"/>
      <c r="AN744" s="242"/>
      <c r="AO744" s="242"/>
      <c r="AP744" s="145">
        <f t="shared" ref="AP744:AP749" si="632">AL744+20</f>
        <v>43123</v>
      </c>
      <c r="AQ744" s="446"/>
      <c r="AR744" s="446"/>
      <c r="AS744" s="145">
        <f>AP744+90</f>
        <v>43213</v>
      </c>
      <c r="AT744" s="145">
        <f t="shared" ref="AT744:AT749" si="633">AP744+56</f>
        <v>43179</v>
      </c>
      <c r="AU744" s="446"/>
      <c r="AV744" s="446"/>
      <c r="AW744" s="145">
        <f t="shared" ref="AW744:AW749" si="634">AS744+56</f>
        <v>43269</v>
      </c>
      <c r="AX744" s="145"/>
      <c r="AY744" s="102"/>
    </row>
    <row r="745" spans="1:51" s="260" customFormat="1" ht="15" hidden="1" customHeight="1" x14ac:dyDescent="0.25">
      <c r="A745" s="148">
        <v>14</v>
      </c>
      <c r="B745" s="148" t="s">
        <v>55</v>
      </c>
      <c r="C745" s="148" t="s">
        <v>631</v>
      </c>
      <c r="D745" s="148"/>
      <c r="E745" s="233">
        <v>10.5</v>
      </c>
      <c r="F745" s="85">
        <v>8</v>
      </c>
      <c r="G745" s="86"/>
      <c r="H745" s="250">
        <v>43266</v>
      </c>
      <c r="I745" s="149">
        <v>42926</v>
      </c>
      <c r="J745" s="442">
        <v>133726</v>
      </c>
      <c r="K745" s="307">
        <v>85560</v>
      </c>
      <c r="L745" s="134" t="s">
        <v>647</v>
      </c>
      <c r="M745" s="134">
        <v>100</v>
      </c>
      <c r="N745" s="134" t="s">
        <v>369</v>
      </c>
      <c r="O745" s="134">
        <v>100</v>
      </c>
      <c r="P745" s="453">
        <v>40</v>
      </c>
      <c r="Q745" s="453">
        <v>1296</v>
      </c>
      <c r="R745" s="454">
        <v>37.75</v>
      </c>
      <c r="S745" s="162">
        <v>116</v>
      </c>
      <c r="T745" s="93">
        <v>20</v>
      </c>
      <c r="U745" s="143">
        <f t="shared" ref="U745:U765" si="635">F745*AA745/1000</f>
        <v>10.131612903225808</v>
      </c>
      <c r="V745" s="144" t="e">
        <f>IF((T745*#REF!/#REF!)&gt;#REF!,"too many rows!",T745*#REF!/#REF!)</f>
        <v>#REF!</v>
      </c>
      <c r="W745" s="82">
        <v>50</v>
      </c>
      <c r="X745" s="82">
        <v>50</v>
      </c>
      <c r="Y745" s="82">
        <v>5.2</v>
      </c>
      <c r="Z745" s="82">
        <v>1</v>
      </c>
      <c r="AA745" s="85">
        <f t="shared" ref="AA745:AA751" si="636">(37.75*100)/W745*Y745/($Z745+$Y745)*$T745</f>
        <v>1266.4516129032259</v>
      </c>
      <c r="AB745" s="85">
        <f t="shared" ref="AB745:AB751" si="637">(37.75*100)/X745*Z745/($Z745+$Y745)*$T745</f>
        <v>243.54838709677421</v>
      </c>
      <c r="AC745" s="85">
        <f t="shared" ref="AC745:AC765" si="638">AA745/M745*100</f>
        <v>1266.4516129032259</v>
      </c>
      <c r="AD745" s="85">
        <f t="shared" ref="AD745:AD765" si="639">AB745/O745*100</f>
        <v>243.54838709677421</v>
      </c>
      <c r="AE745" s="115">
        <f t="shared" ref="AE745:AE765" si="640">IF(G745=0,AA745*1.15,IF(OR(G745=50%,G745=100%),AA745*1.15/G745,"check MS"))</f>
        <v>1456.4193548387095</v>
      </c>
      <c r="AF745" s="85">
        <f t="shared" ref="AF745:AF765" si="641">AB745*1.15</f>
        <v>280.08064516129031</v>
      </c>
      <c r="AG745" s="289" t="str">
        <f t="shared" si="631"/>
        <v>Check!</v>
      </c>
      <c r="AH745" s="498">
        <v>43054</v>
      </c>
      <c r="AI745" s="497">
        <f t="shared" ref="AI745:AI765" si="642">AH745+14</f>
        <v>43068</v>
      </c>
      <c r="AJ745" s="497">
        <v>43091</v>
      </c>
      <c r="AK745" s="242"/>
      <c r="AL745" s="514">
        <f t="shared" ref="AL745:AL765" si="643">AI745+35</f>
        <v>43103</v>
      </c>
      <c r="AM745" s="242"/>
      <c r="AN745" s="242"/>
      <c r="AO745" s="242"/>
      <c r="AP745" s="145">
        <f t="shared" si="632"/>
        <v>43123</v>
      </c>
      <c r="AQ745" s="446"/>
      <c r="AR745" s="446"/>
      <c r="AS745" s="446">
        <f t="shared" ref="AS745:AS749" si="644">AP745+90</f>
        <v>43213</v>
      </c>
      <c r="AT745" s="145">
        <f t="shared" si="633"/>
        <v>43179</v>
      </c>
      <c r="AU745" s="446"/>
      <c r="AV745" s="446"/>
      <c r="AW745" s="145">
        <f t="shared" si="634"/>
        <v>43269</v>
      </c>
      <c r="AX745" s="145"/>
      <c r="AY745" s="102"/>
    </row>
    <row r="746" spans="1:51" s="260" customFormat="1" ht="15" hidden="1" customHeight="1" x14ac:dyDescent="0.25">
      <c r="A746" s="148">
        <v>14</v>
      </c>
      <c r="B746" s="148" t="s">
        <v>55</v>
      </c>
      <c r="C746" s="148" t="s">
        <v>1079</v>
      </c>
      <c r="D746" s="148"/>
      <c r="E746" s="233">
        <v>2</v>
      </c>
      <c r="F746" s="85">
        <v>15</v>
      </c>
      <c r="G746" s="86"/>
      <c r="H746" s="250">
        <v>43266</v>
      </c>
      <c r="I746" s="149">
        <v>42926</v>
      </c>
      <c r="J746" s="442">
        <v>133727</v>
      </c>
      <c r="K746" s="307">
        <v>85560</v>
      </c>
      <c r="L746" s="134" t="s">
        <v>920</v>
      </c>
      <c r="M746" s="134">
        <v>100</v>
      </c>
      <c r="N746" s="134" t="s">
        <v>1080</v>
      </c>
      <c r="O746" s="134">
        <v>100</v>
      </c>
      <c r="P746" s="453">
        <v>40</v>
      </c>
      <c r="Q746" s="453">
        <v>1296</v>
      </c>
      <c r="R746" s="454">
        <v>37.75</v>
      </c>
      <c r="S746" s="162">
        <v>116</v>
      </c>
      <c r="T746" s="93">
        <v>2</v>
      </c>
      <c r="U746" s="143">
        <f t="shared" si="635"/>
        <v>1.8996774193548387</v>
      </c>
      <c r="V746" s="144" t="e">
        <f>IF((T746*#REF!/#REF!)&gt;#REF!,"too many rows!",T746*#REF!/#REF!)</f>
        <v>#REF!</v>
      </c>
      <c r="W746" s="82">
        <v>50</v>
      </c>
      <c r="X746" s="82">
        <v>50</v>
      </c>
      <c r="Y746" s="82">
        <v>5.2</v>
      </c>
      <c r="Z746" s="82">
        <v>1</v>
      </c>
      <c r="AA746" s="85">
        <f t="shared" si="636"/>
        <v>126.64516129032259</v>
      </c>
      <c r="AB746" s="85">
        <f t="shared" si="637"/>
        <v>24.35483870967742</v>
      </c>
      <c r="AC746" s="85">
        <f t="shared" si="638"/>
        <v>126.64516129032259</v>
      </c>
      <c r="AD746" s="85">
        <f t="shared" si="639"/>
        <v>24.35483870967742</v>
      </c>
      <c r="AE746" s="115">
        <f t="shared" si="640"/>
        <v>145.64193548387098</v>
      </c>
      <c r="AF746" s="85">
        <f t="shared" si="641"/>
        <v>28.008064516129032</v>
      </c>
      <c r="AG746" s="289" t="str">
        <f t="shared" si="631"/>
        <v>Check!</v>
      </c>
      <c r="AH746" s="498">
        <v>43054</v>
      </c>
      <c r="AI746" s="497">
        <f t="shared" si="642"/>
        <v>43068</v>
      </c>
      <c r="AJ746" s="497">
        <v>43091</v>
      </c>
      <c r="AK746" s="242"/>
      <c r="AL746" s="514">
        <f t="shared" si="643"/>
        <v>43103</v>
      </c>
      <c r="AM746" s="242"/>
      <c r="AN746" s="242"/>
      <c r="AO746" s="242"/>
      <c r="AP746" s="145">
        <f t="shared" si="632"/>
        <v>43123</v>
      </c>
      <c r="AQ746" s="446"/>
      <c r="AR746" s="446"/>
      <c r="AS746" s="446">
        <f t="shared" si="644"/>
        <v>43213</v>
      </c>
      <c r="AT746" s="145">
        <f t="shared" si="633"/>
        <v>43179</v>
      </c>
      <c r="AU746" s="446"/>
      <c r="AV746" s="446"/>
      <c r="AW746" s="145">
        <f t="shared" si="634"/>
        <v>43269</v>
      </c>
      <c r="AX746" s="145"/>
      <c r="AY746" s="102"/>
    </row>
    <row r="747" spans="1:51" s="260" customFormat="1" ht="15" hidden="1" customHeight="1" x14ac:dyDescent="0.25">
      <c r="A747" s="148">
        <v>14</v>
      </c>
      <c r="B747" s="148" t="s">
        <v>55</v>
      </c>
      <c r="C747" s="148" t="s">
        <v>808</v>
      </c>
      <c r="D747" s="148"/>
      <c r="E747" s="233">
        <v>2.5</v>
      </c>
      <c r="F747" s="85">
        <v>7</v>
      </c>
      <c r="G747" s="86"/>
      <c r="H747" s="250">
        <v>43266</v>
      </c>
      <c r="I747" s="149">
        <v>42926</v>
      </c>
      <c r="J747" s="442">
        <v>133728</v>
      </c>
      <c r="K747" s="307">
        <v>85560</v>
      </c>
      <c r="L747" s="134" t="s">
        <v>820</v>
      </c>
      <c r="M747" s="134">
        <v>100</v>
      </c>
      <c r="N747" s="134" t="s">
        <v>814</v>
      </c>
      <c r="O747" s="134">
        <v>100</v>
      </c>
      <c r="P747" s="419">
        <v>40</v>
      </c>
      <c r="Q747" s="419">
        <v>1296</v>
      </c>
      <c r="R747" s="420">
        <v>37.75</v>
      </c>
      <c r="S747" s="162">
        <v>116</v>
      </c>
      <c r="T747" s="93">
        <v>6</v>
      </c>
      <c r="U747" s="143">
        <f t="shared" si="635"/>
        <v>2.6595483870967747</v>
      </c>
      <c r="V747" s="144" t="e">
        <f>IF((T747*#REF!/#REF!)&gt;#REF!,"too many rows!",T747*#REF!/#REF!)</f>
        <v>#REF!</v>
      </c>
      <c r="W747" s="82">
        <v>50</v>
      </c>
      <c r="X747" s="82">
        <v>50</v>
      </c>
      <c r="Y747" s="82">
        <v>5.2</v>
      </c>
      <c r="Z747" s="82">
        <v>1</v>
      </c>
      <c r="AA747" s="85">
        <f t="shared" si="636"/>
        <v>379.9354838709678</v>
      </c>
      <c r="AB747" s="85">
        <f t="shared" si="637"/>
        <v>73.064516129032256</v>
      </c>
      <c r="AC747" s="85">
        <f t="shared" si="638"/>
        <v>379.9354838709678</v>
      </c>
      <c r="AD747" s="85">
        <f t="shared" si="639"/>
        <v>73.064516129032256</v>
      </c>
      <c r="AE747" s="115">
        <f t="shared" si="640"/>
        <v>436.92580645161291</v>
      </c>
      <c r="AF747" s="85">
        <f t="shared" si="641"/>
        <v>84.024193548387089</v>
      </c>
      <c r="AG747" s="289" t="str">
        <f t="shared" si="631"/>
        <v>Check!</v>
      </c>
      <c r="AH747" s="498">
        <v>43054</v>
      </c>
      <c r="AI747" s="497">
        <f t="shared" si="642"/>
        <v>43068</v>
      </c>
      <c r="AJ747" s="497">
        <v>43091</v>
      </c>
      <c r="AK747" s="242"/>
      <c r="AL747" s="514">
        <f t="shared" si="643"/>
        <v>43103</v>
      </c>
      <c r="AM747" s="242"/>
      <c r="AN747" s="242"/>
      <c r="AO747" s="242"/>
      <c r="AP747" s="145">
        <f t="shared" si="632"/>
        <v>43123</v>
      </c>
      <c r="AQ747" s="446"/>
      <c r="AR747" s="446"/>
      <c r="AS747" s="446">
        <f t="shared" si="644"/>
        <v>43213</v>
      </c>
      <c r="AT747" s="145">
        <f t="shared" si="633"/>
        <v>43179</v>
      </c>
      <c r="AU747" s="446"/>
      <c r="AV747" s="446"/>
      <c r="AW747" s="145">
        <f t="shared" si="634"/>
        <v>43269</v>
      </c>
      <c r="AX747" s="145"/>
      <c r="AY747" s="102"/>
    </row>
    <row r="748" spans="1:51" s="260" customFormat="1" ht="15" hidden="1" customHeight="1" x14ac:dyDescent="0.25">
      <c r="A748" s="148">
        <v>14</v>
      </c>
      <c r="B748" s="148" t="s">
        <v>55</v>
      </c>
      <c r="C748" s="148" t="s">
        <v>279</v>
      </c>
      <c r="D748" s="148"/>
      <c r="E748" s="233">
        <v>1.5</v>
      </c>
      <c r="F748" s="85">
        <v>11</v>
      </c>
      <c r="G748" s="86"/>
      <c r="H748" s="250">
        <v>43266</v>
      </c>
      <c r="I748" s="149">
        <v>42926</v>
      </c>
      <c r="J748" s="442">
        <v>133729</v>
      </c>
      <c r="K748" s="307">
        <v>85560</v>
      </c>
      <c r="L748" s="134" t="s">
        <v>280</v>
      </c>
      <c r="M748" s="134">
        <v>100</v>
      </c>
      <c r="N748" s="134" t="s">
        <v>281</v>
      </c>
      <c r="O748" s="134">
        <v>100</v>
      </c>
      <c r="P748" s="419">
        <v>40</v>
      </c>
      <c r="Q748" s="419">
        <v>1296</v>
      </c>
      <c r="R748" s="420">
        <v>37.75</v>
      </c>
      <c r="S748" s="162">
        <v>116</v>
      </c>
      <c r="T748" s="93">
        <v>2</v>
      </c>
      <c r="U748" s="143">
        <f t="shared" si="635"/>
        <v>1.3930967741935485</v>
      </c>
      <c r="V748" s="144" t="e">
        <f>IF((T748*#REF!/#REF!)&gt;#REF!,"too many rows!",T748*#REF!/#REF!)</f>
        <v>#REF!</v>
      </c>
      <c r="W748" s="82">
        <v>50</v>
      </c>
      <c r="X748" s="82">
        <v>50</v>
      </c>
      <c r="Y748" s="82">
        <v>5.2</v>
      </c>
      <c r="Z748" s="82">
        <v>1</v>
      </c>
      <c r="AA748" s="85">
        <f t="shared" si="636"/>
        <v>126.64516129032259</v>
      </c>
      <c r="AB748" s="85">
        <f t="shared" si="637"/>
        <v>24.35483870967742</v>
      </c>
      <c r="AC748" s="85">
        <f t="shared" si="638"/>
        <v>126.64516129032259</v>
      </c>
      <c r="AD748" s="85">
        <f t="shared" si="639"/>
        <v>24.35483870967742</v>
      </c>
      <c r="AE748" s="115">
        <f t="shared" si="640"/>
        <v>145.64193548387098</v>
      </c>
      <c r="AF748" s="85">
        <f t="shared" si="641"/>
        <v>28.008064516129032</v>
      </c>
      <c r="AG748" s="289" t="str">
        <f t="shared" si="631"/>
        <v>Check!</v>
      </c>
      <c r="AH748" s="498">
        <v>43054</v>
      </c>
      <c r="AI748" s="497">
        <f t="shared" si="642"/>
        <v>43068</v>
      </c>
      <c r="AJ748" s="497">
        <v>43091</v>
      </c>
      <c r="AK748" s="242"/>
      <c r="AL748" s="514">
        <f t="shared" si="643"/>
        <v>43103</v>
      </c>
      <c r="AM748" s="242"/>
      <c r="AN748" s="242"/>
      <c r="AO748" s="242"/>
      <c r="AP748" s="145">
        <f t="shared" si="632"/>
        <v>43123</v>
      </c>
      <c r="AQ748" s="446"/>
      <c r="AR748" s="446"/>
      <c r="AS748" s="446">
        <f t="shared" si="644"/>
        <v>43213</v>
      </c>
      <c r="AT748" s="145">
        <f t="shared" si="633"/>
        <v>43179</v>
      </c>
      <c r="AU748" s="446"/>
      <c r="AV748" s="446"/>
      <c r="AW748" s="145">
        <f t="shared" si="634"/>
        <v>43269</v>
      </c>
      <c r="AX748" s="145"/>
      <c r="AY748" s="102"/>
    </row>
    <row r="749" spans="1:51" s="260" customFormat="1" ht="15" hidden="1" customHeight="1" x14ac:dyDescent="0.25">
      <c r="A749" s="148">
        <v>14</v>
      </c>
      <c r="B749" s="148" t="s">
        <v>55</v>
      </c>
      <c r="C749" s="148" t="s">
        <v>897</v>
      </c>
      <c r="D749" s="148"/>
      <c r="E749" s="233">
        <v>1</v>
      </c>
      <c r="F749" s="85">
        <v>12</v>
      </c>
      <c r="G749" s="86"/>
      <c r="H749" s="250">
        <v>43266</v>
      </c>
      <c r="I749" s="149">
        <v>42926</v>
      </c>
      <c r="J749" s="442">
        <v>133730</v>
      </c>
      <c r="K749" s="307">
        <v>85560</v>
      </c>
      <c r="L749" s="134" t="s">
        <v>898</v>
      </c>
      <c r="M749" s="134">
        <v>100</v>
      </c>
      <c r="N749" s="134" t="s">
        <v>657</v>
      </c>
      <c r="O749" s="134">
        <v>100</v>
      </c>
      <c r="P749" s="419">
        <v>40</v>
      </c>
      <c r="Q749" s="419">
        <v>1296</v>
      </c>
      <c r="R749" s="420">
        <v>37.75</v>
      </c>
      <c r="S749" s="162">
        <v>116</v>
      </c>
      <c r="T749" s="93">
        <v>1</v>
      </c>
      <c r="U749" s="143">
        <f t="shared" si="635"/>
        <v>0.75987096774193563</v>
      </c>
      <c r="V749" s="144" t="e">
        <f>IF((T749*#REF!/#REF!)&gt;#REF!,"too many rows!",T749*#REF!/#REF!)</f>
        <v>#REF!</v>
      </c>
      <c r="W749" s="82">
        <v>50</v>
      </c>
      <c r="X749" s="82">
        <v>50</v>
      </c>
      <c r="Y749" s="82">
        <v>5.2</v>
      </c>
      <c r="Z749" s="82">
        <v>1</v>
      </c>
      <c r="AA749" s="85">
        <f t="shared" si="636"/>
        <v>63.322580645161295</v>
      </c>
      <c r="AB749" s="85">
        <f t="shared" si="637"/>
        <v>12.17741935483871</v>
      </c>
      <c r="AC749" s="85">
        <f t="shared" si="638"/>
        <v>63.322580645161295</v>
      </c>
      <c r="AD749" s="85">
        <f t="shared" si="639"/>
        <v>12.17741935483871</v>
      </c>
      <c r="AE749" s="115">
        <f t="shared" si="640"/>
        <v>72.82096774193549</v>
      </c>
      <c r="AF749" s="85">
        <f t="shared" si="641"/>
        <v>14.004032258064516</v>
      </c>
      <c r="AG749" s="289" t="str">
        <f t="shared" si="631"/>
        <v>Check!</v>
      </c>
      <c r="AH749" s="498">
        <v>43054</v>
      </c>
      <c r="AI749" s="497">
        <f t="shared" si="642"/>
        <v>43068</v>
      </c>
      <c r="AJ749" s="497">
        <v>43091</v>
      </c>
      <c r="AK749" s="242"/>
      <c r="AL749" s="514">
        <f t="shared" si="643"/>
        <v>43103</v>
      </c>
      <c r="AM749" s="242"/>
      <c r="AN749" s="242"/>
      <c r="AO749" s="242"/>
      <c r="AP749" s="145">
        <f t="shared" si="632"/>
        <v>43123</v>
      </c>
      <c r="AQ749" s="446"/>
      <c r="AR749" s="446"/>
      <c r="AS749" s="446">
        <f t="shared" si="644"/>
        <v>43213</v>
      </c>
      <c r="AT749" s="145">
        <f t="shared" si="633"/>
        <v>43179</v>
      </c>
      <c r="AU749" s="446"/>
      <c r="AV749" s="446"/>
      <c r="AW749" s="145">
        <f t="shared" si="634"/>
        <v>43269</v>
      </c>
      <c r="AX749" s="145"/>
      <c r="AY749" s="102"/>
    </row>
    <row r="750" spans="1:51" s="45" customFormat="1" ht="15" hidden="1" customHeight="1" x14ac:dyDescent="0.25">
      <c r="A750" s="70">
        <v>14</v>
      </c>
      <c r="B750" s="70" t="s">
        <v>47</v>
      </c>
      <c r="C750" s="70" t="s">
        <v>1061</v>
      </c>
      <c r="D750" s="70"/>
      <c r="E750" s="234">
        <v>10</v>
      </c>
      <c r="F750" s="50">
        <v>16</v>
      </c>
      <c r="G750" s="51"/>
      <c r="H750" s="52">
        <v>43388</v>
      </c>
      <c r="I750" s="156">
        <v>42983</v>
      </c>
      <c r="J750" s="451">
        <v>134239</v>
      </c>
      <c r="K750" s="307">
        <v>86708</v>
      </c>
      <c r="L750" s="140" t="s">
        <v>1063</v>
      </c>
      <c r="M750" s="140">
        <v>100</v>
      </c>
      <c r="N750" s="140" t="s">
        <v>341</v>
      </c>
      <c r="O750" s="299">
        <v>100</v>
      </c>
      <c r="P750" s="419">
        <v>40</v>
      </c>
      <c r="Q750" s="419">
        <v>1296</v>
      </c>
      <c r="R750" s="420">
        <v>37.75</v>
      </c>
      <c r="S750" s="58">
        <v>121</v>
      </c>
      <c r="T750" s="107">
        <v>10</v>
      </c>
      <c r="U750" s="60">
        <f>F750*AA750/1000</f>
        <v>10.147200000000002</v>
      </c>
      <c r="V750" s="61" t="e">
        <f>IF((T750*#REF!/#REF!)&gt;#REF!,"too many rows!",T750*#REF!/#REF!)</f>
        <v>#REF!</v>
      </c>
      <c r="W750" s="47">
        <v>50</v>
      </c>
      <c r="X750" s="47">
        <v>50</v>
      </c>
      <c r="Y750" s="47">
        <v>5.25</v>
      </c>
      <c r="Z750" s="47">
        <v>1</v>
      </c>
      <c r="AA750" s="50">
        <f>(37.75*100)/W750*Y750/($Z750+$Y750)*$T750</f>
        <v>634.20000000000005</v>
      </c>
      <c r="AB750" s="50">
        <f>(37.75*100)/X750*Z750/($Z750+$Y750)*$T750</f>
        <v>120.8</v>
      </c>
      <c r="AC750" s="50">
        <f>AA750/M750*100</f>
        <v>634.20000000000005</v>
      </c>
      <c r="AD750" s="50">
        <f>AB750/O750*100</f>
        <v>120.8</v>
      </c>
      <c r="AE750" s="79">
        <f>IF(G750=0,AA750*1.15,IF(OR(G750=50%,G750=100%),AA750*1.15/G750,"check MS"))</f>
        <v>729.33</v>
      </c>
      <c r="AF750" s="50">
        <f>AB750*1.15</f>
        <v>138.91999999999999</v>
      </c>
      <c r="AG750" s="80" t="str">
        <f>IF((AW750+7)&gt;H750,"Check!","ok")</f>
        <v>ok</v>
      </c>
      <c r="AH750" s="136">
        <v>43149</v>
      </c>
      <c r="AI750" s="67">
        <f>AH750+14</f>
        <v>43163</v>
      </c>
      <c r="AJ750" s="67">
        <f>AH750+35</f>
        <v>43184</v>
      </c>
      <c r="AK750" s="243"/>
      <c r="AL750" s="67">
        <f>AI750+35</f>
        <v>43198</v>
      </c>
      <c r="AM750" s="243">
        <f>AA750</f>
        <v>634.20000000000005</v>
      </c>
      <c r="AN750" s="243"/>
      <c r="AO750" s="243">
        <f>AM750-AN750</f>
        <v>634.20000000000005</v>
      </c>
      <c r="AP750" s="67">
        <f>AL750+21</f>
        <v>43219</v>
      </c>
      <c r="AQ750" s="424">
        <f>AP750+28</f>
        <v>43247</v>
      </c>
      <c r="AR750" s="424">
        <f>AQ750+28</f>
        <v>43275</v>
      </c>
      <c r="AS750" s="67">
        <f>AP750+85</f>
        <v>43304</v>
      </c>
      <c r="AT750" s="67">
        <f t="shared" ref="AT750:AT767" si="645">AP750+77</f>
        <v>43296</v>
      </c>
      <c r="AU750" s="424"/>
      <c r="AV750" s="424"/>
      <c r="AW750" s="67">
        <f t="shared" ref="AW750:AW767" si="646">AS750+77</f>
        <v>43381</v>
      </c>
      <c r="AX750" s="67"/>
      <c r="AY750" s="68">
        <f>AW750-AH750</f>
        <v>232</v>
      </c>
    </row>
    <row r="751" spans="1:51" s="45" customFormat="1" ht="15" hidden="1" customHeight="1" x14ac:dyDescent="0.25">
      <c r="A751" s="70">
        <v>14</v>
      </c>
      <c r="B751" s="70" t="s">
        <v>47</v>
      </c>
      <c r="C751" s="70" t="s">
        <v>467</v>
      </c>
      <c r="D751" s="70"/>
      <c r="E751" s="234">
        <v>20</v>
      </c>
      <c r="F751" s="50">
        <v>12</v>
      </c>
      <c r="G751" s="51"/>
      <c r="H751" s="418">
        <v>43388</v>
      </c>
      <c r="I751" s="156">
        <v>42983</v>
      </c>
      <c r="J751" s="451">
        <v>134242</v>
      </c>
      <c r="K751" s="307">
        <v>86708</v>
      </c>
      <c r="L751" s="140" t="s">
        <v>340</v>
      </c>
      <c r="M751" s="140">
        <v>100</v>
      </c>
      <c r="N751" s="140" t="s">
        <v>341</v>
      </c>
      <c r="O751" s="299">
        <v>100</v>
      </c>
      <c r="P751" s="419">
        <v>40</v>
      </c>
      <c r="Q751" s="419">
        <v>1296</v>
      </c>
      <c r="R751" s="420">
        <v>37.75</v>
      </c>
      <c r="S751" s="58">
        <v>121</v>
      </c>
      <c r="T751" s="107">
        <v>26</v>
      </c>
      <c r="U751" s="60">
        <f>F751*AA751/1000</f>
        <v>19.787040000000001</v>
      </c>
      <c r="V751" s="61" t="e">
        <f>IF((T751*#REF!/#REF!)&gt;#REF!,"too many rows!",T751*#REF!/#REF!)</f>
        <v>#REF!</v>
      </c>
      <c r="W751" s="47">
        <v>50</v>
      </c>
      <c r="X751" s="47">
        <v>50</v>
      </c>
      <c r="Y751" s="47">
        <v>5.25</v>
      </c>
      <c r="Z751" s="47">
        <v>1</v>
      </c>
      <c r="AA751" s="50">
        <f t="shared" si="636"/>
        <v>1648.92</v>
      </c>
      <c r="AB751" s="50">
        <f t="shared" si="637"/>
        <v>314.08</v>
      </c>
      <c r="AC751" s="50">
        <f t="shared" si="638"/>
        <v>1648.92</v>
      </c>
      <c r="AD751" s="50">
        <f t="shared" si="639"/>
        <v>314.08</v>
      </c>
      <c r="AE751" s="79">
        <f t="shared" si="640"/>
        <v>1896.258</v>
      </c>
      <c r="AF751" s="50">
        <f t="shared" si="641"/>
        <v>361.19199999999995</v>
      </c>
      <c r="AG751" s="80" t="str">
        <f t="shared" si="631"/>
        <v>ok</v>
      </c>
      <c r="AH751" s="136">
        <v>43149</v>
      </c>
      <c r="AI751" s="67">
        <f t="shared" si="642"/>
        <v>43163</v>
      </c>
      <c r="AJ751" s="67">
        <f t="shared" ref="AJ751:AJ765" si="647">AH751+35</f>
        <v>43184</v>
      </c>
      <c r="AK751" s="243"/>
      <c r="AL751" s="67">
        <f t="shared" si="643"/>
        <v>43198</v>
      </c>
      <c r="AM751" s="243">
        <f>AA751</f>
        <v>1648.92</v>
      </c>
      <c r="AN751" s="243"/>
      <c r="AO751" s="243">
        <f>AM751-AN751</f>
        <v>1648.92</v>
      </c>
      <c r="AP751" s="67">
        <f>AL751+21</f>
        <v>43219</v>
      </c>
      <c r="AQ751" s="424">
        <f t="shared" ref="AQ751:AR765" si="648">AP751+28</f>
        <v>43247</v>
      </c>
      <c r="AR751" s="424">
        <f t="shared" si="648"/>
        <v>43275</v>
      </c>
      <c r="AS751" s="67">
        <f>AP751+85</f>
        <v>43304</v>
      </c>
      <c r="AT751" s="67">
        <f t="shared" si="645"/>
        <v>43296</v>
      </c>
      <c r="AU751" s="424"/>
      <c r="AV751" s="424"/>
      <c r="AW751" s="67">
        <f t="shared" si="646"/>
        <v>43381</v>
      </c>
      <c r="AX751" s="67"/>
      <c r="AY751" s="68">
        <f>AW751-AH751</f>
        <v>232</v>
      </c>
    </row>
    <row r="752" spans="1:51" s="45" customFormat="1" ht="15" hidden="1" customHeight="1" x14ac:dyDescent="0.25">
      <c r="A752" s="426">
        <v>14</v>
      </c>
      <c r="B752" s="426" t="s">
        <v>47</v>
      </c>
      <c r="C752" s="426" t="s">
        <v>549</v>
      </c>
      <c r="D752" s="426"/>
      <c r="E752" s="457">
        <v>2</v>
      </c>
      <c r="F752" s="416">
        <v>12</v>
      </c>
      <c r="G752" s="417"/>
      <c r="H752" s="418">
        <v>43374</v>
      </c>
      <c r="I752" s="450"/>
      <c r="J752" s="451">
        <v>134246</v>
      </c>
      <c r="K752" s="463"/>
      <c r="L752" s="443" t="s">
        <v>297</v>
      </c>
      <c r="M752" s="443">
        <v>100</v>
      </c>
      <c r="N752" s="462" t="s">
        <v>333</v>
      </c>
      <c r="O752" s="462">
        <v>100</v>
      </c>
      <c r="P752" s="453">
        <v>60</v>
      </c>
      <c r="Q752" s="453">
        <v>1944</v>
      </c>
      <c r="R752" s="454">
        <v>37.75</v>
      </c>
      <c r="S752" s="452">
        <v>121</v>
      </c>
      <c r="T752" s="436">
        <v>2</v>
      </c>
      <c r="U752" s="422">
        <f>F752*AA752/1000</f>
        <v>1.8</v>
      </c>
      <c r="V752" s="423" t="e">
        <f>IF((T752*#REF!/#REF!)&gt;#REF!,"too many rows!",T752*#REF!/#REF!)</f>
        <v>#REF!</v>
      </c>
      <c r="W752" s="415">
        <v>50</v>
      </c>
      <c r="X752" s="415">
        <v>50</v>
      </c>
      <c r="Y752" s="415">
        <v>5.2</v>
      </c>
      <c r="Z752" s="415">
        <v>1</v>
      </c>
      <c r="AA752" s="416">
        <v>150</v>
      </c>
      <c r="AB752" s="416"/>
      <c r="AC752" s="416">
        <f>AA752/M752*100</f>
        <v>150</v>
      </c>
      <c r="AD752" s="416">
        <f>AB752/O752*100</f>
        <v>0</v>
      </c>
      <c r="AE752" s="427">
        <f t="shared" si="640"/>
        <v>172.5</v>
      </c>
      <c r="AF752" s="416">
        <f t="shared" si="641"/>
        <v>0</v>
      </c>
      <c r="AG752" s="428" t="str">
        <f t="shared" si="631"/>
        <v>ok</v>
      </c>
      <c r="AH752" s="441"/>
      <c r="AI752" s="441">
        <v>43149</v>
      </c>
      <c r="AJ752" s="424">
        <f>AI752+35</f>
        <v>43184</v>
      </c>
      <c r="AK752" s="459"/>
      <c r="AL752" s="424">
        <f t="shared" si="643"/>
        <v>43184</v>
      </c>
      <c r="AM752" s="459">
        <f t="shared" ref="AM752:AM754" si="649">AA752</f>
        <v>150</v>
      </c>
      <c r="AN752" s="459"/>
      <c r="AO752" s="459">
        <f t="shared" ref="AO752:AO754" si="650">AM752-AN752</f>
        <v>150</v>
      </c>
      <c r="AP752" s="424">
        <f t="shared" ref="AP752:AP754" si="651">AL752+21</f>
        <v>43205</v>
      </c>
      <c r="AQ752" s="424">
        <f t="shared" si="648"/>
        <v>43233</v>
      </c>
      <c r="AR752" s="424">
        <f t="shared" si="648"/>
        <v>43261</v>
      </c>
      <c r="AS752" s="424">
        <f t="shared" ref="AS752:AS754" si="652">AP752+85</f>
        <v>43290</v>
      </c>
      <c r="AT752" s="424">
        <f t="shared" si="645"/>
        <v>43282</v>
      </c>
      <c r="AU752" s="424">
        <f t="shared" ref="AU752:AU754" si="653">AQ752+77</f>
        <v>43310</v>
      </c>
      <c r="AV752" s="424">
        <f t="shared" ref="AV752:AV753" si="654">AR752+77</f>
        <v>43338</v>
      </c>
      <c r="AW752" s="424">
        <f t="shared" si="646"/>
        <v>43367</v>
      </c>
      <c r="AX752" s="424">
        <f>AW752+7</f>
        <v>43374</v>
      </c>
      <c r="AY752" s="425"/>
    </row>
    <row r="753" spans="1:51" s="45" customFormat="1" ht="15" hidden="1" customHeight="1" x14ac:dyDescent="0.25">
      <c r="A753" s="426">
        <v>14</v>
      </c>
      <c r="B753" s="426" t="s">
        <v>47</v>
      </c>
      <c r="C753" s="426" t="s">
        <v>113</v>
      </c>
      <c r="D753" s="426"/>
      <c r="E753" s="457">
        <v>1</v>
      </c>
      <c r="F753" s="416">
        <v>11</v>
      </c>
      <c r="G753" s="417"/>
      <c r="H753" s="418">
        <v>43374</v>
      </c>
      <c r="I753" s="450"/>
      <c r="J753" s="451">
        <v>134247</v>
      </c>
      <c r="K753" s="463"/>
      <c r="L753" s="443" t="s">
        <v>115</v>
      </c>
      <c r="M753" s="443">
        <v>100</v>
      </c>
      <c r="N753" s="462" t="s">
        <v>78</v>
      </c>
      <c r="O753" s="462">
        <v>100</v>
      </c>
      <c r="P753" s="453">
        <v>60</v>
      </c>
      <c r="Q753" s="453">
        <v>1944</v>
      </c>
      <c r="R753" s="454">
        <v>37.75</v>
      </c>
      <c r="S753" s="452">
        <v>121</v>
      </c>
      <c r="T753" s="436">
        <v>1</v>
      </c>
      <c r="U753" s="422">
        <f>F753*AA753/1000</f>
        <v>0.82499999999999996</v>
      </c>
      <c r="V753" s="423" t="e">
        <f>IF((T753*#REF!/#REF!)&gt;#REF!,"too many rows!",T753*#REF!/#REF!)</f>
        <v>#REF!</v>
      </c>
      <c r="W753" s="415">
        <v>50</v>
      </c>
      <c r="X753" s="415">
        <v>50</v>
      </c>
      <c r="Y753" s="415">
        <v>5.2</v>
      </c>
      <c r="Z753" s="415">
        <v>1</v>
      </c>
      <c r="AA753" s="416">
        <v>75</v>
      </c>
      <c r="AB753" s="416"/>
      <c r="AC753" s="416">
        <f>AA753/M753*100</f>
        <v>75</v>
      </c>
      <c r="AD753" s="416">
        <f>AB753/O753*100</f>
        <v>0</v>
      </c>
      <c r="AE753" s="427">
        <f t="shared" si="640"/>
        <v>86.25</v>
      </c>
      <c r="AF753" s="416">
        <f t="shared" si="641"/>
        <v>0</v>
      </c>
      <c r="AG753" s="428" t="str">
        <f t="shared" si="631"/>
        <v>ok</v>
      </c>
      <c r="AH753" s="441"/>
      <c r="AI753" s="441">
        <v>43149</v>
      </c>
      <c r="AJ753" s="424">
        <f t="shared" ref="AJ753:AJ754" si="655">AI753+35</f>
        <v>43184</v>
      </c>
      <c r="AK753" s="459"/>
      <c r="AL753" s="424">
        <f t="shared" si="643"/>
        <v>43184</v>
      </c>
      <c r="AM753" s="459">
        <f t="shared" si="649"/>
        <v>75</v>
      </c>
      <c r="AN753" s="459"/>
      <c r="AO753" s="459">
        <f t="shared" si="650"/>
        <v>75</v>
      </c>
      <c r="AP753" s="424">
        <f t="shared" si="651"/>
        <v>43205</v>
      </c>
      <c r="AQ753" s="424">
        <f t="shared" si="648"/>
        <v>43233</v>
      </c>
      <c r="AR753" s="424">
        <f t="shared" si="648"/>
        <v>43261</v>
      </c>
      <c r="AS753" s="424">
        <f t="shared" si="652"/>
        <v>43290</v>
      </c>
      <c r="AT753" s="424">
        <f t="shared" si="645"/>
        <v>43282</v>
      </c>
      <c r="AU753" s="424">
        <f t="shared" si="653"/>
        <v>43310</v>
      </c>
      <c r="AV753" s="424">
        <f t="shared" si="654"/>
        <v>43338</v>
      </c>
      <c r="AW753" s="424">
        <f t="shared" si="646"/>
        <v>43367</v>
      </c>
      <c r="AX753" s="424">
        <f>AW753+7</f>
        <v>43374</v>
      </c>
      <c r="AY753" s="425"/>
    </row>
    <row r="754" spans="1:51" s="45" customFormat="1" ht="15" hidden="1" customHeight="1" x14ac:dyDescent="0.25">
      <c r="A754" s="426">
        <v>14</v>
      </c>
      <c r="B754" s="426" t="s">
        <v>47</v>
      </c>
      <c r="C754" s="426" t="s">
        <v>76</v>
      </c>
      <c r="D754" s="426"/>
      <c r="E754" s="457">
        <v>1</v>
      </c>
      <c r="F754" s="416">
        <v>15</v>
      </c>
      <c r="G754" s="417">
        <v>0.5</v>
      </c>
      <c r="H754" s="418">
        <v>43374</v>
      </c>
      <c r="I754" s="450"/>
      <c r="J754" s="451">
        <v>134248</v>
      </c>
      <c r="K754" s="463"/>
      <c r="L754" s="443" t="s">
        <v>77</v>
      </c>
      <c r="M754" s="443">
        <v>100</v>
      </c>
      <c r="N754" s="462" t="s">
        <v>78</v>
      </c>
      <c r="O754" s="462">
        <v>100</v>
      </c>
      <c r="P754" s="453">
        <v>60</v>
      </c>
      <c r="Q754" s="453">
        <v>1944</v>
      </c>
      <c r="R754" s="454">
        <v>37.75</v>
      </c>
      <c r="S754" s="452">
        <v>121</v>
      </c>
      <c r="T754" s="436">
        <v>1</v>
      </c>
      <c r="U754" s="422">
        <f t="shared" ref="U754" si="656">F754*AA754/1000</f>
        <v>1.125</v>
      </c>
      <c r="V754" s="423" t="e">
        <f>IF((T754*#REF!/#REF!)&gt;#REF!,"too many rows!",T754*#REF!/#REF!)</f>
        <v>#REF!</v>
      </c>
      <c r="W754" s="415">
        <v>50</v>
      </c>
      <c r="X754" s="415">
        <v>50</v>
      </c>
      <c r="Y754" s="415">
        <v>5.2</v>
      </c>
      <c r="Z754" s="415">
        <v>1</v>
      </c>
      <c r="AA754" s="416">
        <v>75</v>
      </c>
      <c r="AB754" s="416"/>
      <c r="AC754" s="416">
        <f>AA754/M754*100</f>
        <v>75</v>
      </c>
      <c r="AD754" s="416">
        <f>AB754/O754*100</f>
        <v>0</v>
      </c>
      <c r="AE754" s="427">
        <f t="shared" si="640"/>
        <v>172.5</v>
      </c>
      <c r="AF754" s="416">
        <f t="shared" si="641"/>
        <v>0</v>
      </c>
      <c r="AG754" s="428" t="str">
        <f t="shared" si="631"/>
        <v>ok</v>
      </c>
      <c r="AH754" s="441"/>
      <c r="AI754" s="441">
        <v>43149</v>
      </c>
      <c r="AJ754" s="424">
        <f t="shared" si="655"/>
        <v>43184</v>
      </c>
      <c r="AK754" s="459"/>
      <c r="AL754" s="424">
        <f t="shared" si="643"/>
        <v>43184</v>
      </c>
      <c r="AM754" s="459">
        <f t="shared" si="649"/>
        <v>75</v>
      </c>
      <c r="AN754" s="459"/>
      <c r="AO754" s="459">
        <f t="shared" si="650"/>
        <v>75</v>
      </c>
      <c r="AP754" s="424">
        <f t="shared" si="651"/>
        <v>43205</v>
      </c>
      <c r="AQ754" s="424">
        <f t="shared" si="648"/>
        <v>43233</v>
      </c>
      <c r="AR754" s="424">
        <f t="shared" si="648"/>
        <v>43261</v>
      </c>
      <c r="AS754" s="424">
        <f t="shared" si="652"/>
        <v>43290</v>
      </c>
      <c r="AT754" s="424">
        <f t="shared" si="645"/>
        <v>43282</v>
      </c>
      <c r="AU754" s="424">
        <f t="shared" si="653"/>
        <v>43310</v>
      </c>
      <c r="AV754" s="424" t="s">
        <v>1170</v>
      </c>
      <c r="AW754" s="424">
        <f t="shared" si="646"/>
        <v>43367</v>
      </c>
      <c r="AX754" s="424">
        <f>AW754+7</f>
        <v>43374</v>
      </c>
      <c r="AY754" s="425"/>
    </row>
    <row r="755" spans="1:51" s="45" customFormat="1" ht="15" hidden="1" customHeight="1" x14ac:dyDescent="0.25">
      <c r="A755" s="448">
        <v>14</v>
      </c>
      <c r="B755" s="448" t="s">
        <v>55</v>
      </c>
      <c r="C755" s="448" t="s">
        <v>422</v>
      </c>
      <c r="D755" s="448"/>
      <c r="E755" s="456">
        <v>9.6</v>
      </c>
      <c r="F755" s="430">
        <v>14</v>
      </c>
      <c r="G755" s="431"/>
      <c r="H755" s="432"/>
      <c r="I755" s="449"/>
      <c r="J755" s="442"/>
      <c r="K755" s="361"/>
      <c r="L755" s="440" t="s">
        <v>423</v>
      </c>
      <c r="M755" s="440"/>
      <c r="N755" s="461" t="s">
        <v>424</v>
      </c>
      <c r="O755" s="461"/>
      <c r="P755" s="453">
        <v>60</v>
      </c>
      <c r="Q755" s="453">
        <v>1944</v>
      </c>
      <c r="R755" s="454">
        <v>37.75</v>
      </c>
      <c r="S755" s="162">
        <v>122</v>
      </c>
      <c r="T755" s="434"/>
      <c r="U755" s="444">
        <f t="shared" ref="U755:U761" si="657">F755*AA755/1000</f>
        <v>1.05</v>
      </c>
      <c r="V755" s="445" t="e">
        <f>IF((T755*#REF!/#REF!)&gt;#REF!,"too many rows!",T755*#REF!/#REF!)</f>
        <v>#REF!</v>
      </c>
      <c r="W755" s="429">
        <v>50</v>
      </c>
      <c r="X755" s="429">
        <v>50</v>
      </c>
      <c r="Y755" s="429">
        <v>5.2</v>
      </c>
      <c r="Z755" s="429">
        <v>1</v>
      </c>
      <c r="AA755" s="430">
        <v>75</v>
      </c>
      <c r="AB755" s="430"/>
      <c r="AC755" s="430" t="e">
        <f t="shared" ref="AC755:AC761" si="658">AA755/M755*100</f>
        <v>#DIV/0!</v>
      </c>
      <c r="AD755" s="430" t="e">
        <f t="shared" ref="AD755:AD761" si="659">AB755/O755*100</f>
        <v>#DIV/0!</v>
      </c>
      <c r="AE755" s="438">
        <f t="shared" ref="AE755:AE761" si="660">IF(G755=0,AA755*1.15,IF(OR(G755=50%,G755=100%),AA755*1.15/G755,"check MS"))</f>
        <v>86.25</v>
      </c>
      <c r="AF755" s="430">
        <f t="shared" ref="AF755:AF761" si="661">AB755*1.15</f>
        <v>0</v>
      </c>
      <c r="AG755" s="460" t="str">
        <f t="shared" ref="AG755:AG761" si="662">IF((AW755+7)&gt;H755,"Check!","ok")</f>
        <v>Check!</v>
      </c>
      <c r="AH755" s="447"/>
      <c r="AI755" s="447">
        <v>43149</v>
      </c>
      <c r="AJ755" s="446">
        <f t="shared" ref="AJ755:AJ761" si="663">AI755+35</f>
        <v>43184</v>
      </c>
      <c r="AK755" s="458"/>
      <c r="AL755" s="446">
        <f t="shared" ref="AL755:AL761" si="664">AI755+35</f>
        <v>43184</v>
      </c>
      <c r="AM755" s="458">
        <f t="shared" ref="AM755:AM761" si="665">AA755</f>
        <v>75</v>
      </c>
      <c r="AN755" s="458"/>
      <c r="AO755" s="458">
        <f t="shared" ref="AO755:AO761" si="666">AM755-AN755</f>
        <v>75</v>
      </c>
      <c r="AP755" s="446">
        <f t="shared" ref="AP755:AP761" si="667">AL755+21</f>
        <v>43205</v>
      </c>
      <c r="AQ755" s="446">
        <f t="shared" ref="AQ755:AQ761" si="668">AP755+28</f>
        <v>43233</v>
      </c>
      <c r="AR755" s="446">
        <f t="shared" ref="AR755:AR761" si="669">AQ755+28</f>
        <v>43261</v>
      </c>
      <c r="AS755" s="446">
        <f t="shared" ref="AS755:AS761" si="670">AP755+85</f>
        <v>43290</v>
      </c>
      <c r="AT755" s="446">
        <f t="shared" ref="AT755:AT761" si="671">AP755+77</f>
        <v>43282</v>
      </c>
      <c r="AU755" s="446">
        <f t="shared" ref="AU755:AU761" si="672">AQ755+77</f>
        <v>43310</v>
      </c>
      <c r="AV755" s="446" t="s">
        <v>1170</v>
      </c>
      <c r="AW755" s="446">
        <f t="shared" ref="AW755:AW761" si="673">AS755+77</f>
        <v>43367</v>
      </c>
      <c r="AX755" s="446">
        <f t="shared" ref="AX755:AX761" si="674">AW755+7</f>
        <v>43374</v>
      </c>
      <c r="AY755" s="435"/>
    </row>
    <row r="756" spans="1:51" s="45" customFormat="1" ht="15" hidden="1" customHeight="1" x14ac:dyDescent="0.25">
      <c r="A756" s="448">
        <v>14</v>
      </c>
      <c r="B756" s="448" t="s">
        <v>55</v>
      </c>
      <c r="C756" s="448" t="s">
        <v>372</v>
      </c>
      <c r="D756" s="448"/>
      <c r="E756" s="456">
        <v>10</v>
      </c>
      <c r="F756" s="430">
        <v>4.5</v>
      </c>
      <c r="G756" s="431"/>
      <c r="H756" s="432"/>
      <c r="I756" s="449"/>
      <c r="J756" s="442"/>
      <c r="K756" s="361"/>
      <c r="L756" s="440" t="s">
        <v>373</v>
      </c>
      <c r="M756" s="440"/>
      <c r="N756" s="461" t="s">
        <v>374</v>
      </c>
      <c r="O756" s="461"/>
      <c r="P756" s="453">
        <v>60</v>
      </c>
      <c r="Q756" s="453">
        <v>1944</v>
      </c>
      <c r="R756" s="454">
        <v>37.75</v>
      </c>
      <c r="S756" s="162">
        <v>122</v>
      </c>
      <c r="T756" s="434"/>
      <c r="U756" s="444">
        <f t="shared" si="657"/>
        <v>0.33750000000000002</v>
      </c>
      <c r="V756" s="445" t="e">
        <f>IF((T756*#REF!/#REF!)&gt;#REF!,"too many rows!",T756*#REF!/#REF!)</f>
        <v>#REF!</v>
      </c>
      <c r="W756" s="429">
        <v>50</v>
      </c>
      <c r="X756" s="429">
        <v>50</v>
      </c>
      <c r="Y756" s="429">
        <v>5.2</v>
      </c>
      <c r="Z756" s="429">
        <v>1</v>
      </c>
      <c r="AA756" s="430">
        <v>75</v>
      </c>
      <c r="AB756" s="430"/>
      <c r="AC756" s="430" t="e">
        <f t="shared" si="658"/>
        <v>#DIV/0!</v>
      </c>
      <c r="AD756" s="430" t="e">
        <f t="shared" si="659"/>
        <v>#DIV/0!</v>
      </c>
      <c r="AE756" s="438">
        <f t="shared" si="660"/>
        <v>86.25</v>
      </c>
      <c r="AF756" s="430">
        <f t="shared" si="661"/>
        <v>0</v>
      </c>
      <c r="AG756" s="460" t="str">
        <f t="shared" si="662"/>
        <v>Check!</v>
      </c>
      <c r="AH756" s="447"/>
      <c r="AI756" s="447">
        <v>43149</v>
      </c>
      <c r="AJ756" s="446">
        <f t="shared" si="663"/>
        <v>43184</v>
      </c>
      <c r="AK756" s="458"/>
      <c r="AL756" s="446">
        <f t="shared" si="664"/>
        <v>43184</v>
      </c>
      <c r="AM756" s="458">
        <f t="shared" si="665"/>
        <v>75</v>
      </c>
      <c r="AN756" s="458"/>
      <c r="AO756" s="458">
        <f t="shared" si="666"/>
        <v>75</v>
      </c>
      <c r="AP756" s="446">
        <f t="shared" si="667"/>
        <v>43205</v>
      </c>
      <c r="AQ756" s="446">
        <f t="shared" si="668"/>
        <v>43233</v>
      </c>
      <c r="AR756" s="446">
        <f t="shared" si="669"/>
        <v>43261</v>
      </c>
      <c r="AS756" s="446">
        <f t="shared" si="670"/>
        <v>43290</v>
      </c>
      <c r="AT756" s="446">
        <f t="shared" si="671"/>
        <v>43282</v>
      </c>
      <c r="AU756" s="446">
        <f t="shared" si="672"/>
        <v>43310</v>
      </c>
      <c r="AV756" s="446" t="s">
        <v>1170</v>
      </c>
      <c r="AW756" s="446">
        <f t="shared" si="673"/>
        <v>43367</v>
      </c>
      <c r="AX756" s="446">
        <f t="shared" si="674"/>
        <v>43374</v>
      </c>
      <c r="AY756" s="435"/>
    </row>
    <row r="757" spans="1:51" s="45" customFormat="1" ht="15" hidden="1" customHeight="1" x14ac:dyDescent="0.25">
      <c r="A757" s="448">
        <v>14</v>
      </c>
      <c r="B757" s="448" t="s">
        <v>55</v>
      </c>
      <c r="C757" s="448" t="s">
        <v>807</v>
      </c>
      <c r="D757" s="448"/>
      <c r="E757" s="456">
        <v>1.4</v>
      </c>
      <c r="F757" s="430">
        <v>12</v>
      </c>
      <c r="G757" s="431"/>
      <c r="H757" s="432"/>
      <c r="I757" s="449"/>
      <c r="J757" s="442"/>
      <c r="K757" s="361"/>
      <c r="L757" s="440" t="s">
        <v>819</v>
      </c>
      <c r="M757" s="440"/>
      <c r="N757" s="461" t="s">
        <v>813</v>
      </c>
      <c r="O757" s="461"/>
      <c r="P757" s="453">
        <v>60</v>
      </c>
      <c r="Q757" s="453">
        <v>1944</v>
      </c>
      <c r="R757" s="454">
        <v>37.75</v>
      </c>
      <c r="S757" s="162">
        <v>122</v>
      </c>
      <c r="T757" s="434"/>
      <c r="U757" s="444">
        <f t="shared" si="657"/>
        <v>0.9</v>
      </c>
      <c r="V757" s="445" t="e">
        <f>IF((T757*#REF!/#REF!)&gt;#REF!,"too many rows!",T757*#REF!/#REF!)</f>
        <v>#REF!</v>
      </c>
      <c r="W757" s="429">
        <v>50</v>
      </c>
      <c r="X757" s="429">
        <v>50</v>
      </c>
      <c r="Y757" s="429">
        <v>5.2</v>
      </c>
      <c r="Z757" s="429">
        <v>1</v>
      </c>
      <c r="AA757" s="430">
        <v>75</v>
      </c>
      <c r="AB757" s="430"/>
      <c r="AC757" s="430" t="e">
        <f t="shared" si="658"/>
        <v>#DIV/0!</v>
      </c>
      <c r="AD757" s="430" t="e">
        <f t="shared" si="659"/>
        <v>#DIV/0!</v>
      </c>
      <c r="AE757" s="438">
        <f t="shared" si="660"/>
        <v>86.25</v>
      </c>
      <c r="AF757" s="430">
        <f t="shared" si="661"/>
        <v>0</v>
      </c>
      <c r="AG757" s="460" t="str">
        <f t="shared" si="662"/>
        <v>Check!</v>
      </c>
      <c r="AH757" s="447"/>
      <c r="AI757" s="447">
        <v>43149</v>
      </c>
      <c r="AJ757" s="446">
        <f t="shared" si="663"/>
        <v>43184</v>
      </c>
      <c r="AK757" s="458"/>
      <c r="AL757" s="446">
        <f t="shared" si="664"/>
        <v>43184</v>
      </c>
      <c r="AM757" s="458">
        <f t="shared" si="665"/>
        <v>75</v>
      </c>
      <c r="AN757" s="458"/>
      <c r="AO757" s="458">
        <f t="shared" si="666"/>
        <v>75</v>
      </c>
      <c r="AP757" s="446">
        <f t="shared" si="667"/>
        <v>43205</v>
      </c>
      <c r="AQ757" s="446">
        <f t="shared" si="668"/>
        <v>43233</v>
      </c>
      <c r="AR757" s="446">
        <f t="shared" si="669"/>
        <v>43261</v>
      </c>
      <c r="AS757" s="446">
        <f t="shared" si="670"/>
        <v>43290</v>
      </c>
      <c r="AT757" s="446">
        <f t="shared" si="671"/>
        <v>43282</v>
      </c>
      <c r="AU757" s="446">
        <f t="shared" si="672"/>
        <v>43310</v>
      </c>
      <c r="AV757" s="446" t="s">
        <v>1170</v>
      </c>
      <c r="AW757" s="446">
        <f t="shared" si="673"/>
        <v>43367</v>
      </c>
      <c r="AX757" s="446">
        <f t="shared" si="674"/>
        <v>43374</v>
      </c>
      <c r="AY757" s="435"/>
    </row>
    <row r="758" spans="1:51" s="45" customFormat="1" ht="15" hidden="1" customHeight="1" x14ac:dyDescent="0.25">
      <c r="A758" s="448">
        <v>14</v>
      </c>
      <c r="B758" s="448" t="s">
        <v>55</v>
      </c>
      <c r="C758" s="448" t="s">
        <v>1176</v>
      </c>
      <c r="D758" s="448"/>
      <c r="E758" s="456">
        <v>3.3</v>
      </c>
      <c r="F758" s="430">
        <v>6</v>
      </c>
      <c r="G758" s="431"/>
      <c r="H758" s="432"/>
      <c r="I758" s="449"/>
      <c r="J758" s="442"/>
      <c r="K758" s="361"/>
      <c r="L758" s="440" t="s">
        <v>147</v>
      </c>
      <c r="M758" s="440"/>
      <c r="N758" s="461" t="s">
        <v>1177</v>
      </c>
      <c r="O758" s="461"/>
      <c r="P758" s="453">
        <v>60</v>
      </c>
      <c r="Q758" s="453">
        <v>1944</v>
      </c>
      <c r="R758" s="454">
        <v>37.75</v>
      </c>
      <c r="S758" s="162">
        <v>122</v>
      </c>
      <c r="T758" s="434"/>
      <c r="U758" s="444">
        <f t="shared" si="657"/>
        <v>0.45</v>
      </c>
      <c r="V758" s="445" t="e">
        <f>IF((T758*#REF!/#REF!)&gt;#REF!,"too many rows!",T758*#REF!/#REF!)</f>
        <v>#REF!</v>
      </c>
      <c r="W758" s="429">
        <v>50</v>
      </c>
      <c r="X758" s="429">
        <v>50</v>
      </c>
      <c r="Y758" s="429">
        <v>5.2</v>
      </c>
      <c r="Z758" s="429">
        <v>1</v>
      </c>
      <c r="AA758" s="430">
        <v>75</v>
      </c>
      <c r="AB758" s="430"/>
      <c r="AC758" s="430" t="e">
        <f t="shared" si="658"/>
        <v>#DIV/0!</v>
      </c>
      <c r="AD758" s="430" t="e">
        <f t="shared" si="659"/>
        <v>#DIV/0!</v>
      </c>
      <c r="AE758" s="438">
        <f t="shared" si="660"/>
        <v>86.25</v>
      </c>
      <c r="AF758" s="430">
        <f t="shared" si="661"/>
        <v>0</v>
      </c>
      <c r="AG758" s="460" t="str">
        <f t="shared" si="662"/>
        <v>Check!</v>
      </c>
      <c r="AH758" s="447"/>
      <c r="AI758" s="447">
        <v>43149</v>
      </c>
      <c r="AJ758" s="446">
        <f t="shared" si="663"/>
        <v>43184</v>
      </c>
      <c r="AK758" s="458"/>
      <c r="AL758" s="446">
        <f t="shared" si="664"/>
        <v>43184</v>
      </c>
      <c r="AM758" s="458">
        <f t="shared" si="665"/>
        <v>75</v>
      </c>
      <c r="AN758" s="458"/>
      <c r="AO758" s="458">
        <f t="shared" si="666"/>
        <v>75</v>
      </c>
      <c r="AP758" s="446">
        <f t="shared" si="667"/>
        <v>43205</v>
      </c>
      <c r="AQ758" s="446">
        <f t="shared" si="668"/>
        <v>43233</v>
      </c>
      <c r="AR758" s="446">
        <f t="shared" si="669"/>
        <v>43261</v>
      </c>
      <c r="AS758" s="446">
        <f t="shared" si="670"/>
        <v>43290</v>
      </c>
      <c r="AT758" s="446">
        <f t="shared" si="671"/>
        <v>43282</v>
      </c>
      <c r="AU758" s="446">
        <f t="shared" si="672"/>
        <v>43310</v>
      </c>
      <c r="AV758" s="446" t="s">
        <v>1170</v>
      </c>
      <c r="AW758" s="446">
        <f t="shared" si="673"/>
        <v>43367</v>
      </c>
      <c r="AX758" s="446">
        <f t="shared" si="674"/>
        <v>43374</v>
      </c>
      <c r="AY758" s="435"/>
    </row>
    <row r="759" spans="1:51" s="45" customFormat="1" ht="15" hidden="1" customHeight="1" x14ac:dyDescent="0.25">
      <c r="A759" s="448">
        <v>14</v>
      </c>
      <c r="B759" s="448" t="s">
        <v>55</v>
      </c>
      <c r="C759" s="448" t="s">
        <v>897</v>
      </c>
      <c r="D759" s="448"/>
      <c r="E759" s="456">
        <v>2.8</v>
      </c>
      <c r="F759" s="430">
        <v>11</v>
      </c>
      <c r="G759" s="431"/>
      <c r="H759" s="432"/>
      <c r="I759" s="449"/>
      <c r="J759" s="442"/>
      <c r="K759" s="361"/>
      <c r="L759" s="440" t="s">
        <v>898</v>
      </c>
      <c r="M759" s="440"/>
      <c r="N759" s="461" t="s">
        <v>657</v>
      </c>
      <c r="O759" s="461"/>
      <c r="P759" s="453">
        <v>40</v>
      </c>
      <c r="Q759" s="453">
        <v>1296</v>
      </c>
      <c r="R759" s="454">
        <v>37.75</v>
      </c>
      <c r="S759" s="162">
        <v>122</v>
      </c>
      <c r="T759" s="434"/>
      <c r="U759" s="444">
        <f t="shared" si="657"/>
        <v>0.82499999999999996</v>
      </c>
      <c r="V759" s="445" t="e">
        <f>IF((T759*#REF!/#REF!)&gt;#REF!,"too many rows!",T759*#REF!/#REF!)</f>
        <v>#REF!</v>
      </c>
      <c r="W759" s="429">
        <v>50</v>
      </c>
      <c r="X759" s="429">
        <v>50</v>
      </c>
      <c r="Y759" s="429">
        <v>5.2</v>
      </c>
      <c r="Z759" s="429">
        <v>1</v>
      </c>
      <c r="AA759" s="430">
        <v>75</v>
      </c>
      <c r="AB759" s="430"/>
      <c r="AC759" s="430" t="e">
        <f t="shared" si="658"/>
        <v>#DIV/0!</v>
      </c>
      <c r="AD759" s="430" t="e">
        <f t="shared" si="659"/>
        <v>#DIV/0!</v>
      </c>
      <c r="AE759" s="438">
        <f t="shared" si="660"/>
        <v>86.25</v>
      </c>
      <c r="AF759" s="430">
        <f t="shared" si="661"/>
        <v>0</v>
      </c>
      <c r="AG759" s="460" t="str">
        <f t="shared" si="662"/>
        <v>Check!</v>
      </c>
      <c r="AH759" s="447"/>
      <c r="AI759" s="447">
        <v>43149</v>
      </c>
      <c r="AJ759" s="446">
        <f t="shared" si="663"/>
        <v>43184</v>
      </c>
      <c r="AK759" s="458"/>
      <c r="AL759" s="446">
        <f t="shared" si="664"/>
        <v>43184</v>
      </c>
      <c r="AM759" s="458">
        <f t="shared" si="665"/>
        <v>75</v>
      </c>
      <c r="AN759" s="458"/>
      <c r="AO759" s="458">
        <f t="shared" si="666"/>
        <v>75</v>
      </c>
      <c r="AP759" s="446">
        <f t="shared" si="667"/>
        <v>43205</v>
      </c>
      <c r="AQ759" s="446">
        <f t="shared" si="668"/>
        <v>43233</v>
      </c>
      <c r="AR759" s="446">
        <f t="shared" si="669"/>
        <v>43261</v>
      </c>
      <c r="AS759" s="446">
        <f t="shared" si="670"/>
        <v>43290</v>
      </c>
      <c r="AT759" s="446">
        <f t="shared" si="671"/>
        <v>43282</v>
      </c>
      <c r="AU759" s="446">
        <f t="shared" si="672"/>
        <v>43310</v>
      </c>
      <c r="AV759" s="446" t="s">
        <v>1170</v>
      </c>
      <c r="AW759" s="446">
        <f t="shared" si="673"/>
        <v>43367</v>
      </c>
      <c r="AX759" s="446">
        <f t="shared" si="674"/>
        <v>43374</v>
      </c>
      <c r="AY759" s="435"/>
    </row>
    <row r="760" spans="1:51" s="45" customFormat="1" ht="15" hidden="1" customHeight="1" x14ac:dyDescent="0.25">
      <c r="A760" s="448">
        <v>14</v>
      </c>
      <c r="B760" s="448" t="s">
        <v>55</v>
      </c>
      <c r="C760" s="448" t="s">
        <v>811</v>
      </c>
      <c r="D760" s="448"/>
      <c r="E760" s="456">
        <v>1.6</v>
      </c>
      <c r="F760" s="430">
        <v>13</v>
      </c>
      <c r="G760" s="431"/>
      <c r="H760" s="432"/>
      <c r="I760" s="449"/>
      <c r="J760" s="442"/>
      <c r="K760" s="361"/>
      <c r="L760" s="440" t="s">
        <v>822</v>
      </c>
      <c r="M760" s="440"/>
      <c r="N760" s="461" t="s">
        <v>817</v>
      </c>
      <c r="O760" s="461"/>
      <c r="P760" s="453">
        <v>40</v>
      </c>
      <c r="Q760" s="453">
        <v>1296</v>
      </c>
      <c r="R760" s="454">
        <v>37.75</v>
      </c>
      <c r="S760" s="162">
        <v>122</v>
      </c>
      <c r="T760" s="434"/>
      <c r="U760" s="444">
        <f t="shared" si="657"/>
        <v>0.97499999999999998</v>
      </c>
      <c r="V760" s="445" t="e">
        <f>IF((T760*#REF!/#REF!)&gt;#REF!,"too many rows!",T760*#REF!/#REF!)</f>
        <v>#REF!</v>
      </c>
      <c r="W760" s="429">
        <v>50</v>
      </c>
      <c r="X760" s="429">
        <v>50</v>
      </c>
      <c r="Y760" s="429">
        <v>5.2</v>
      </c>
      <c r="Z760" s="429">
        <v>1</v>
      </c>
      <c r="AA760" s="430">
        <v>75</v>
      </c>
      <c r="AB760" s="430"/>
      <c r="AC760" s="430" t="e">
        <f t="shared" si="658"/>
        <v>#DIV/0!</v>
      </c>
      <c r="AD760" s="430" t="e">
        <f t="shared" si="659"/>
        <v>#DIV/0!</v>
      </c>
      <c r="AE760" s="438">
        <f t="shared" si="660"/>
        <v>86.25</v>
      </c>
      <c r="AF760" s="430">
        <f t="shared" si="661"/>
        <v>0</v>
      </c>
      <c r="AG760" s="460" t="str">
        <f t="shared" si="662"/>
        <v>Check!</v>
      </c>
      <c r="AH760" s="447"/>
      <c r="AI760" s="447">
        <v>43149</v>
      </c>
      <c r="AJ760" s="446">
        <f t="shared" si="663"/>
        <v>43184</v>
      </c>
      <c r="AK760" s="458"/>
      <c r="AL760" s="446">
        <f t="shared" si="664"/>
        <v>43184</v>
      </c>
      <c r="AM760" s="458">
        <f t="shared" si="665"/>
        <v>75</v>
      </c>
      <c r="AN760" s="458"/>
      <c r="AO760" s="458">
        <f t="shared" si="666"/>
        <v>75</v>
      </c>
      <c r="AP760" s="446">
        <f t="shared" si="667"/>
        <v>43205</v>
      </c>
      <c r="AQ760" s="446">
        <f t="shared" si="668"/>
        <v>43233</v>
      </c>
      <c r="AR760" s="446">
        <f t="shared" si="669"/>
        <v>43261</v>
      </c>
      <c r="AS760" s="446">
        <f t="shared" si="670"/>
        <v>43290</v>
      </c>
      <c r="AT760" s="446">
        <f t="shared" si="671"/>
        <v>43282</v>
      </c>
      <c r="AU760" s="446">
        <f t="shared" si="672"/>
        <v>43310</v>
      </c>
      <c r="AV760" s="446" t="s">
        <v>1170</v>
      </c>
      <c r="AW760" s="446">
        <f t="shared" si="673"/>
        <v>43367</v>
      </c>
      <c r="AX760" s="446">
        <f t="shared" si="674"/>
        <v>43374</v>
      </c>
      <c r="AY760" s="435"/>
    </row>
    <row r="761" spans="1:51" s="45" customFormat="1" ht="12.75" hidden="1" x14ac:dyDescent="0.25">
      <c r="A761" s="448">
        <v>14</v>
      </c>
      <c r="B761" s="448" t="s">
        <v>55</v>
      </c>
      <c r="C761" s="448" t="s">
        <v>603</v>
      </c>
      <c r="D761" s="448"/>
      <c r="E761" s="456">
        <v>7.8</v>
      </c>
      <c r="F761" s="430">
        <v>15</v>
      </c>
      <c r="G761" s="431"/>
      <c r="H761" s="432"/>
      <c r="I761" s="449"/>
      <c r="J761" s="442"/>
      <c r="K761" s="361"/>
      <c r="L761" s="440" t="s">
        <v>604</v>
      </c>
      <c r="M761" s="440"/>
      <c r="N761" s="461" t="s">
        <v>262</v>
      </c>
      <c r="O761" s="461"/>
      <c r="P761" s="453">
        <v>40</v>
      </c>
      <c r="Q761" s="453">
        <v>1296</v>
      </c>
      <c r="R761" s="454">
        <v>37.75</v>
      </c>
      <c r="S761" s="162">
        <v>122</v>
      </c>
      <c r="T761" s="434"/>
      <c r="U761" s="444">
        <f t="shared" si="657"/>
        <v>1.125</v>
      </c>
      <c r="V761" s="445" t="e">
        <f>IF((T761*#REF!/#REF!)&gt;#REF!,"too many rows!",T761*#REF!/#REF!)</f>
        <v>#REF!</v>
      </c>
      <c r="W761" s="429">
        <v>50</v>
      </c>
      <c r="X761" s="429">
        <v>50</v>
      </c>
      <c r="Y761" s="429">
        <v>5.2</v>
      </c>
      <c r="Z761" s="429">
        <v>1</v>
      </c>
      <c r="AA761" s="430">
        <v>75</v>
      </c>
      <c r="AB761" s="430"/>
      <c r="AC761" s="430" t="e">
        <f t="shared" si="658"/>
        <v>#DIV/0!</v>
      </c>
      <c r="AD761" s="430" t="e">
        <f t="shared" si="659"/>
        <v>#DIV/0!</v>
      </c>
      <c r="AE761" s="438">
        <f t="shared" si="660"/>
        <v>86.25</v>
      </c>
      <c r="AF761" s="430">
        <f t="shared" si="661"/>
        <v>0</v>
      </c>
      <c r="AG761" s="460" t="str">
        <f t="shared" si="662"/>
        <v>Check!</v>
      </c>
      <c r="AH761" s="447"/>
      <c r="AI761" s="447">
        <v>43149</v>
      </c>
      <c r="AJ761" s="446">
        <f t="shared" si="663"/>
        <v>43184</v>
      </c>
      <c r="AK761" s="458"/>
      <c r="AL761" s="446">
        <f t="shared" si="664"/>
        <v>43184</v>
      </c>
      <c r="AM761" s="458">
        <f t="shared" si="665"/>
        <v>75</v>
      </c>
      <c r="AN761" s="458"/>
      <c r="AO761" s="458">
        <f t="shared" si="666"/>
        <v>75</v>
      </c>
      <c r="AP761" s="446">
        <f t="shared" si="667"/>
        <v>43205</v>
      </c>
      <c r="AQ761" s="446">
        <f t="shared" si="668"/>
        <v>43233</v>
      </c>
      <c r="AR761" s="446">
        <f t="shared" si="669"/>
        <v>43261</v>
      </c>
      <c r="AS761" s="446">
        <f t="shared" si="670"/>
        <v>43290</v>
      </c>
      <c r="AT761" s="446">
        <f t="shared" si="671"/>
        <v>43282</v>
      </c>
      <c r="AU761" s="446">
        <f t="shared" si="672"/>
        <v>43310</v>
      </c>
      <c r="AV761" s="446" t="s">
        <v>1170</v>
      </c>
      <c r="AW761" s="446">
        <f t="shared" si="673"/>
        <v>43367</v>
      </c>
      <c r="AX761" s="446">
        <f t="shared" si="674"/>
        <v>43374</v>
      </c>
      <c r="AY761" s="435"/>
    </row>
    <row r="762" spans="1:51" s="71" customFormat="1" ht="12.75" hidden="1" x14ac:dyDescent="0.25">
      <c r="A762" s="426"/>
      <c r="B762" s="426"/>
      <c r="C762" s="426"/>
      <c r="D762" s="426"/>
      <c r="E762" s="457"/>
      <c r="F762" s="416"/>
      <c r="G762" s="417"/>
      <c r="H762" s="418"/>
      <c r="I762" s="450"/>
      <c r="J762" s="451"/>
      <c r="K762" s="463"/>
      <c r="L762" s="443"/>
      <c r="M762" s="443"/>
      <c r="N762" s="462"/>
      <c r="O762" s="462"/>
      <c r="P762" s="453">
        <v>40</v>
      </c>
      <c r="Q762" s="453">
        <v>1296</v>
      </c>
      <c r="R762" s="454">
        <v>37.75</v>
      </c>
      <c r="S762" s="452">
        <v>123</v>
      </c>
      <c r="T762" s="436"/>
      <c r="U762" s="422"/>
      <c r="V762" s="423"/>
      <c r="W762" s="415"/>
      <c r="X762" s="415"/>
      <c r="Y762" s="415"/>
      <c r="Z762" s="415"/>
      <c r="AA762" s="416"/>
      <c r="AB762" s="416"/>
      <c r="AC762" s="416"/>
      <c r="AD762" s="416"/>
      <c r="AE762" s="427"/>
      <c r="AF762" s="416"/>
      <c r="AG762" s="428"/>
      <c r="AH762" s="441"/>
      <c r="AI762" s="441"/>
      <c r="AJ762" s="424"/>
      <c r="AK762" s="459"/>
      <c r="AL762" s="424"/>
      <c r="AM762" s="459"/>
      <c r="AN762" s="459"/>
      <c r="AO762" s="459"/>
      <c r="AP762" s="424"/>
      <c r="AQ762" s="424"/>
      <c r="AR762" s="424"/>
      <c r="AS762" s="424"/>
      <c r="AT762" s="424"/>
      <c r="AU762" s="424"/>
      <c r="AV762" s="424"/>
      <c r="AW762" s="424"/>
      <c r="AX762" s="424"/>
      <c r="AY762" s="425"/>
    </row>
    <row r="763" spans="1:51" s="45" customFormat="1" ht="12.75" hidden="1" x14ac:dyDescent="0.25">
      <c r="A763" s="448"/>
      <c r="B763" s="448"/>
      <c r="C763" s="448"/>
      <c r="D763" s="448"/>
      <c r="E763" s="456"/>
      <c r="F763" s="430"/>
      <c r="G763" s="431"/>
      <c r="H763" s="432"/>
      <c r="I763" s="449"/>
      <c r="J763" s="442"/>
      <c r="K763" s="361"/>
      <c r="L763" s="440"/>
      <c r="M763" s="440"/>
      <c r="N763" s="461"/>
      <c r="O763" s="461"/>
      <c r="P763" s="453">
        <v>40</v>
      </c>
      <c r="Q763" s="453">
        <v>1296</v>
      </c>
      <c r="R763" s="454">
        <v>37.75</v>
      </c>
      <c r="S763" s="162">
        <v>124</v>
      </c>
      <c r="T763" s="434"/>
      <c r="U763" s="444"/>
      <c r="V763" s="445"/>
      <c r="W763" s="429"/>
      <c r="X763" s="429"/>
      <c r="Y763" s="429"/>
      <c r="Z763" s="429"/>
      <c r="AA763" s="430"/>
      <c r="AB763" s="430"/>
      <c r="AC763" s="430"/>
      <c r="AD763" s="430"/>
      <c r="AE763" s="438"/>
      <c r="AF763" s="430"/>
      <c r="AG763" s="460"/>
      <c r="AH763" s="447"/>
      <c r="AI763" s="447"/>
      <c r="AJ763" s="446"/>
      <c r="AK763" s="458"/>
      <c r="AL763" s="446"/>
      <c r="AM763" s="458"/>
      <c r="AN763" s="458"/>
      <c r="AO763" s="458"/>
      <c r="AP763" s="446"/>
      <c r="AQ763" s="446"/>
      <c r="AR763" s="446"/>
      <c r="AS763" s="446"/>
      <c r="AT763" s="446"/>
      <c r="AU763" s="446"/>
      <c r="AV763" s="446"/>
      <c r="AW763" s="446"/>
      <c r="AX763" s="446"/>
      <c r="AY763" s="435"/>
    </row>
    <row r="764" spans="1:51" s="45" customFormat="1" ht="12.75" hidden="1" x14ac:dyDescent="0.25">
      <c r="A764" s="426"/>
      <c r="B764" s="426"/>
      <c r="C764" s="426"/>
      <c r="D764" s="426"/>
      <c r="E764" s="457"/>
      <c r="F764" s="416"/>
      <c r="G764" s="417"/>
      <c r="H764" s="418"/>
      <c r="I764" s="450"/>
      <c r="J764" s="451"/>
      <c r="K764" s="463"/>
      <c r="L764" s="443"/>
      <c r="M764" s="443"/>
      <c r="N764" s="462"/>
      <c r="O764" s="462"/>
      <c r="P764" s="453">
        <v>40</v>
      </c>
      <c r="Q764" s="453">
        <v>1296</v>
      </c>
      <c r="R764" s="454">
        <v>37.75</v>
      </c>
      <c r="S764" s="452">
        <v>125</v>
      </c>
      <c r="T764" s="436"/>
      <c r="U764" s="422"/>
      <c r="V764" s="423"/>
      <c r="W764" s="415"/>
      <c r="X764" s="415"/>
      <c r="Y764" s="415"/>
      <c r="Z764" s="415"/>
      <c r="AA764" s="416"/>
      <c r="AB764" s="416"/>
      <c r="AC764" s="416"/>
      <c r="AD764" s="416"/>
      <c r="AE764" s="427"/>
      <c r="AF764" s="416"/>
      <c r="AG764" s="428"/>
      <c r="AH764" s="441"/>
      <c r="AI764" s="441"/>
      <c r="AJ764" s="424"/>
      <c r="AK764" s="459"/>
      <c r="AL764" s="424"/>
      <c r="AM764" s="459"/>
      <c r="AN764" s="459"/>
      <c r="AO764" s="459"/>
      <c r="AP764" s="424"/>
      <c r="AQ764" s="424"/>
      <c r="AR764" s="424"/>
      <c r="AS764" s="424"/>
      <c r="AT764" s="424"/>
      <c r="AU764" s="424"/>
      <c r="AV764" s="424"/>
      <c r="AW764" s="424"/>
      <c r="AX764" s="424"/>
      <c r="AY764" s="425"/>
    </row>
    <row r="765" spans="1:51" s="45" customFormat="1" ht="15" hidden="1" customHeight="1" x14ac:dyDescent="0.25">
      <c r="A765" s="148">
        <v>14</v>
      </c>
      <c r="B765" s="148" t="s">
        <v>47</v>
      </c>
      <c r="C765" s="148" t="s">
        <v>546</v>
      </c>
      <c r="D765" s="148"/>
      <c r="E765" s="233">
        <v>20</v>
      </c>
      <c r="F765" s="85">
        <v>20</v>
      </c>
      <c r="G765" s="86"/>
      <c r="H765" s="87">
        <v>43344</v>
      </c>
      <c r="I765" s="149">
        <v>42983</v>
      </c>
      <c r="J765" s="442">
        <v>134237</v>
      </c>
      <c r="K765" s="307">
        <v>86708</v>
      </c>
      <c r="L765" s="134" t="s">
        <v>547</v>
      </c>
      <c r="M765" s="134">
        <v>100</v>
      </c>
      <c r="N765" s="134" t="s">
        <v>548</v>
      </c>
      <c r="O765" s="297">
        <v>90</v>
      </c>
      <c r="P765" s="453">
        <v>40</v>
      </c>
      <c r="Q765" s="453">
        <v>1296</v>
      </c>
      <c r="R765" s="454">
        <v>37.75</v>
      </c>
      <c r="S765" s="92">
        <v>126</v>
      </c>
      <c r="T765" s="93">
        <v>20</v>
      </c>
      <c r="U765" s="143">
        <f t="shared" si="635"/>
        <v>25.624242424242425</v>
      </c>
      <c r="V765" s="144">
        <f t="shared" ref="V765" si="675">IF((T765*Q765/P765)&gt;Q765,"too many rows!",T765*Q765/P765)</f>
        <v>648</v>
      </c>
      <c r="W765" s="82">
        <v>50</v>
      </c>
      <c r="X765" s="82">
        <v>50</v>
      </c>
      <c r="Y765" s="82">
        <v>5.6</v>
      </c>
      <c r="Z765" s="82">
        <v>1</v>
      </c>
      <c r="AA765" s="85">
        <f>(37.75*100)/W765*Y765/($Z765+$Y765)*$T765</f>
        <v>1281.2121212121212</v>
      </c>
      <c r="AB765" s="85">
        <f>(37.75*100)/X765*Z765/($Z765+$Y765)*$T765</f>
        <v>228.78787878787878</v>
      </c>
      <c r="AC765" s="85">
        <f t="shared" si="638"/>
        <v>1281.2121212121212</v>
      </c>
      <c r="AD765" s="85">
        <f t="shared" si="639"/>
        <v>254.20875420875419</v>
      </c>
      <c r="AE765" s="115">
        <f t="shared" si="640"/>
        <v>1473.3939393939393</v>
      </c>
      <c r="AF765" s="85">
        <f t="shared" si="641"/>
        <v>263.10606060606057</v>
      </c>
      <c r="AG765" s="289" t="str">
        <f t="shared" si="631"/>
        <v>ok</v>
      </c>
      <c r="AH765" s="538">
        <v>43090</v>
      </c>
      <c r="AI765" s="497">
        <f t="shared" si="642"/>
        <v>43104</v>
      </c>
      <c r="AJ765" s="145">
        <f t="shared" si="647"/>
        <v>43125</v>
      </c>
      <c r="AK765" s="242"/>
      <c r="AL765" s="145">
        <f t="shared" si="643"/>
        <v>43139</v>
      </c>
      <c r="AM765" s="242">
        <f>AA765</f>
        <v>1281.2121212121212</v>
      </c>
      <c r="AN765" s="242"/>
      <c r="AO765" s="242">
        <f>AM765-AN765</f>
        <v>1281.2121212121212</v>
      </c>
      <c r="AP765" s="145">
        <f>AL765+21</f>
        <v>43160</v>
      </c>
      <c r="AQ765" s="446">
        <f>AP765+28</f>
        <v>43188</v>
      </c>
      <c r="AR765" s="446">
        <f t="shared" si="648"/>
        <v>43216</v>
      </c>
      <c r="AS765" s="145">
        <f>AP765+85</f>
        <v>43245</v>
      </c>
      <c r="AT765" s="145">
        <f t="shared" si="645"/>
        <v>43237</v>
      </c>
      <c r="AU765" s="446"/>
      <c r="AV765" s="446"/>
      <c r="AW765" s="145">
        <f t="shared" si="646"/>
        <v>43322</v>
      </c>
      <c r="AX765" s="145"/>
      <c r="AY765" s="102">
        <f>AW765-AH765</f>
        <v>232</v>
      </c>
    </row>
    <row r="766" spans="1:51" s="45" customFormat="1" ht="15" hidden="1" customHeight="1" x14ac:dyDescent="0.25">
      <c r="A766" s="148">
        <v>14</v>
      </c>
      <c r="B766" s="148" t="s">
        <v>47</v>
      </c>
      <c r="C766" s="148" t="s">
        <v>1090</v>
      </c>
      <c r="D766" s="148"/>
      <c r="E766" s="233">
        <v>13</v>
      </c>
      <c r="F766" s="85">
        <v>10</v>
      </c>
      <c r="G766" s="86"/>
      <c r="H766" s="87">
        <v>43344</v>
      </c>
      <c r="I766" s="149">
        <v>42983</v>
      </c>
      <c r="J766" s="442">
        <v>134240</v>
      </c>
      <c r="K766" s="307">
        <v>86708</v>
      </c>
      <c r="L766" s="134" t="s">
        <v>1091</v>
      </c>
      <c r="M766" s="134">
        <v>100</v>
      </c>
      <c r="N766" s="134" t="s">
        <v>341</v>
      </c>
      <c r="O766" s="297">
        <v>90</v>
      </c>
      <c r="P766" s="453">
        <v>40</v>
      </c>
      <c r="Q766" s="453">
        <v>1296</v>
      </c>
      <c r="R766" s="454">
        <v>37.75</v>
      </c>
      <c r="S766" s="92">
        <v>126</v>
      </c>
      <c r="T766" s="93">
        <v>20</v>
      </c>
      <c r="U766" s="143">
        <f>F766*AA766/1000</f>
        <v>12.812121212121212</v>
      </c>
      <c r="V766" s="144">
        <f>IF((T766*Q766/P766)&gt;Q766,"too many rows!",T766*Q766/P766)</f>
        <v>648</v>
      </c>
      <c r="W766" s="82">
        <v>50</v>
      </c>
      <c r="X766" s="82">
        <v>50</v>
      </c>
      <c r="Y766" s="82">
        <v>5.6</v>
      </c>
      <c r="Z766" s="82">
        <v>1</v>
      </c>
      <c r="AA766" s="85">
        <f>(37.75*100)/W766*Y766/($Z766+$Y766)*$T766</f>
        <v>1281.2121212121212</v>
      </c>
      <c r="AB766" s="85">
        <f>(37.75*100)/X766*Z766/($Z766+$Y766)*$T766</f>
        <v>228.78787878787878</v>
      </c>
      <c r="AC766" s="85">
        <f>AA766/M766*100</f>
        <v>1281.2121212121212</v>
      </c>
      <c r="AD766" s="85">
        <f>AB766/O766*100</f>
        <v>254.20875420875419</v>
      </c>
      <c r="AE766" s="115">
        <f>IF(G766=0,AA766*1.15,IF(OR(G766=50%,G766=100%),AA766*1.15/G766,"check MS"))</f>
        <v>1473.3939393939393</v>
      </c>
      <c r="AF766" s="85">
        <f>AB766*1.15</f>
        <v>263.10606060606057</v>
      </c>
      <c r="AG766" s="289" t="str">
        <f t="shared" si="631"/>
        <v>ok</v>
      </c>
      <c r="AH766" s="538">
        <v>43090</v>
      </c>
      <c r="AI766" s="497">
        <f>AH766+14</f>
        <v>43104</v>
      </c>
      <c r="AJ766" s="145">
        <f>AH766+35</f>
        <v>43125</v>
      </c>
      <c r="AK766" s="242"/>
      <c r="AL766" s="145">
        <f>AI766+35</f>
        <v>43139</v>
      </c>
      <c r="AM766" s="242">
        <f>AA766</f>
        <v>1281.2121212121212</v>
      </c>
      <c r="AN766" s="242"/>
      <c r="AO766" s="242">
        <f>AM766-AN766</f>
        <v>1281.2121212121212</v>
      </c>
      <c r="AP766" s="145">
        <f>AL766+21</f>
        <v>43160</v>
      </c>
      <c r="AQ766" s="446">
        <f t="shared" ref="AQ766:AR766" si="676">AP766+28</f>
        <v>43188</v>
      </c>
      <c r="AR766" s="446">
        <f t="shared" si="676"/>
        <v>43216</v>
      </c>
      <c r="AS766" s="145">
        <f>AP766+85</f>
        <v>43245</v>
      </c>
      <c r="AT766" s="145">
        <f t="shared" si="645"/>
        <v>43237</v>
      </c>
      <c r="AU766" s="446"/>
      <c r="AV766" s="446"/>
      <c r="AW766" s="145">
        <f t="shared" si="646"/>
        <v>43322</v>
      </c>
      <c r="AX766" s="145"/>
      <c r="AY766" s="102">
        <f>AW766-AH766</f>
        <v>232</v>
      </c>
    </row>
    <row r="767" spans="1:51" hidden="1" x14ac:dyDescent="0.25">
      <c r="A767" s="448">
        <v>14</v>
      </c>
      <c r="B767" s="448" t="s">
        <v>47</v>
      </c>
      <c r="C767" s="464" t="s">
        <v>549</v>
      </c>
      <c r="D767" s="448"/>
      <c r="E767" s="456">
        <v>1</v>
      </c>
      <c r="F767" s="430">
        <v>12</v>
      </c>
      <c r="G767" s="431"/>
      <c r="H767" s="432">
        <v>43344</v>
      </c>
      <c r="I767" s="449"/>
      <c r="J767" s="442">
        <v>134246</v>
      </c>
      <c r="K767" s="361"/>
      <c r="L767" s="440" t="s">
        <v>297</v>
      </c>
      <c r="M767" s="440">
        <v>80</v>
      </c>
      <c r="N767" s="461" t="s">
        <v>333</v>
      </c>
      <c r="O767" s="461">
        <v>68</v>
      </c>
      <c r="P767" s="453">
        <v>40</v>
      </c>
      <c r="Q767" s="453">
        <v>1296</v>
      </c>
      <c r="R767" s="454">
        <v>37.75</v>
      </c>
      <c r="S767" s="162">
        <v>126</v>
      </c>
      <c r="T767" s="434">
        <v>0</v>
      </c>
      <c r="U767" s="444">
        <f>F767*AA767/1000</f>
        <v>0.9</v>
      </c>
      <c r="V767" s="445">
        <f t="shared" ref="V767:V770" si="677">IF((T767*Q767/P767)&gt;Q767,"too many rows!",T767*Q767/P767)</f>
        <v>0</v>
      </c>
      <c r="W767" s="429">
        <v>50</v>
      </c>
      <c r="X767" s="429">
        <v>50</v>
      </c>
      <c r="Y767" s="429">
        <v>3</v>
      </c>
      <c r="Z767" s="429">
        <v>1</v>
      </c>
      <c r="AA767" s="430">
        <v>75</v>
      </c>
      <c r="AB767" s="430"/>
      <c r="AC767" s="430">
        <f>AA767/M767*100</f>
        <v>93.75</v>
      </c>
      <c r="AD767" s="430">
        <f>AB767/O767*100</f>
        <v>0</v>
      </c>
      <c r="AE767" s="438">
        <f t="shared" ref="AE767:AE770" si="678">IF(G767=0,AA767*1.15,IF(OR(G767=50%,G767=100%),AA767*1.15/G767,"check MS"))</f>
        <v>86.25</v>
      </c>
      <c r="AF767" s="430">
        <f t="shared" ref="AF767:AF770" si="679">AB767*1.15</f>
        <v>0</v>
      </c>
      <c r="AG767" s="460" t="str">
        <f t="shared" si="631"/>
        <v>ok</v>
      </c>
      <c r="AH767" s="447"/>
      <c r="AI767" s="538">
        <v>43090</v>
      </c>
      <c r="AJ767" s="446">
        <f>AH767+35</f>
        <v>35</v>
      </c>
      <c r="AK767" s="458"/>
      <c r="AL767" s="446">
        <f t="shared" ref="AL767:AL770" si="680">AI767+35</f>
        <v>43125</v>
      </c>
      <c r="AM767" s="458">
        <f t="shared" ref="AM767:AM770" si="681">AA767</f>
        <v>75</v>
      </c>
      <c r="AN767" s="458"/>
      <c r="AO767" s="458">
        <f t="shared" ref="AO767:AO770" si="682">AM767-AN767</f>
        <v>75</v>
      </c>
      <c r="AP767" s="446">
        <f t="shared" ref="AP767:AP770" si="683">AL767+21</f>
        <v>43146</v>
      </c>
      <c r="AQ767" s="446">
        <f t="shared" ref="AQ767:AR767" si="684">AP767+28</f>
        <v>43174</v>
      </c>
      <c r="AR767" s="446">
        <f t="shared" si="684"/>
        <v>43202</v>
      </c>
      <c r="AS767" s="446">
        <f t="shared" ref="AS767:AS770" si="685">AP767+85</f>
        <v>43231</v>
      </c>
      <c r="AT767" s="446">
        <f t="shared" si="645"/>
        <v>43223</v>
      </c>
      <c r="AU767" s="446">
        <f>AQ767+77</f>
        <v>43251</v>
      </c>
      <c r="AV767" s="446">
        <f>AR767+77</f>
        <v>43279</v>
      </c>
      <c r="AW767" s="446">
        <f t="shared" si="646"/>
        <v>43308</v>
      </c>
      <c r="AX767" s="446">
        <f>AW767+7</f>
        <v>43315</v>
      </c>
      <c r="AY767" s="435">
        <f>AW767-AH767</f>
        <v>43308</v>
      </c>
    </row>
    <row r="768" spans="1:51" s="395" customFormat="1" hidden="1" x14ac:dyDescent="0.25">
      <c r="A768" s="448"/>
      <c r="B768" s="448"/>
      <c r="C768" s="464" t="s">
        <v>1098</v>
      </c>
      <c r="D768" s="448"/>
      <c r="E768" s="456"/>
      <c r="F768" s="430"/>
      <c r="G768" s="431"/>
      <c r="H768" s="432"/>
      <c r="I768" s="449"/>
      <c r="J768" s="442"/>
      <c r="K768" s="361"/>
      <c r="L768" s="440"/>
      <c r="M768" s="440"/>
      <c r="N768" s="461"/>
      <c r="O768" s="461"/>
      <c r="P768" s="453"/>
      <c r="Q768" s="453"/>
      <c r="R768" s="454"/>
      <c r="S768" s="162">
        <v>126</v>
      </c>
      <c r="T768" s="434">
        <v>1</v>
      </c>
      <c r="U768" s="444"/>
      <c r="V768" s="445"/>
      <c r="W768" s="429"/>
      <c r="X768" s="429"/>
      <c r="Y768" s="429"/>
      <c r="Z768" s="429"/>
      <c r="AA768" s="430">
        <v>75</v>
      </c>
      <c r="AB768" s="430"/>
      <c r="AC768" s="430"/>
      <c r="AD768" s="430"/>
      <c r="AE768" s="438"/>
      <c r="AF768" s="430"/>
      <c r="AG768" s="460"/>
      <c r="AH768" s="538">
        <v>43090</v>
      </c>
      <c r="AI768" s="447"/>
      <c r="AJ768" s="446"/>
      <c r="AK768" s="458"/>
      <c r="AL768" s="446"/>
      <c r="AM768" s="458">
        <f t="shared" si="681"/>
        <v>75</v>
      </c>
      <c r="AN768" s="458"/>
      <c r="AO768" s="458">
        <f t="shared" si="682"/>
        <v>75</v>
      </c>
      <c r="AP768" s="446"/>
      <c r="AQ768" s="446"/>
      <c r="AR768" s="446"/>
      <c r="AS768" s="446"/>
      <c r="AT768" s="446"/>
      <c r="AU768" s="446"/>
      <c r="AV768" s="446"/>
      <c r="AW768" s="446"/>
      <c r="AX768" s="446"/>
      <c r="AY768" s="435"/>
    </row>
    <row r="769" spans="1:51" hidden="1" x14ac:dyDescent="0.25">
      <c r="A769" s="448">
        <v>14</v>
      </c>
      <c r="B769" s="448" t="s">
        <v>47</v>
      </c>
      <c r="C769" s="464" t="s">
        <v>113</v>
      </c>
      <c r="D769" s="448"/>
      <c r="E769" s="456">
        <v>1</v>
      </c>
      <c r="F769" s="430">
        <v>11</v>
      </c>
      <c r="G769" s="431"/>
      <c r="H769" s="432">
        <v>43344</v>
      </c>
      <c r="I769" s="449"/>
      <c r="J769" s="442">
        <v>134247</v>
      </c>
      <c r="K769" s="361"/>
      <c r="L769" s="440" t="s">
        <v>115</v>
      </c>
      <c r="M769" s="440">
        <v>70</v>
      </c>
      <c r="N769" s="461" t="s">
        <v>78</v>
      </c>
      <c r="O769" s="461">
        <v>76</v>
      </c>
      <c r="P769" s="453">
        <v>40</v>
      </c>
      <c r="Q769" s="453">
        <v>1296</v>
      </c>
      <c r="R769" s="454">
        <v>37.75</v>
      </c>
      <c r="S769" s="162">
        <v>126</v>
      </c>
      <c r="T769" s="434">
        <v>0</v>
      </c>
      <c r="U769" s="444">
        <f>F769*AA769/1000</f>
        <v>0.82499999999999996</v>
      </c>
      <c r="V769" s="445">
        <f t="shared" si="677"/>
        <v>0</v>
      </c>
      <c r="W769" s="429">
        <v>50</v>
      </c>
      <c r="X769" s="429">
        <v>50</v>
      </c>
      <c r="Y769" s="429">
        <v>3</v>
      </c>
      <c r="Z769" s="429">
        <v>1</v>
      </c>
      <c r="AA769" s="430">
        <v>75</v>
      </c>
      <c r="AB769" s="430"/>
      <c r="AC769" s="430">
        <f>AA769/M769*100</f>
        <v>107.14285714285714</v>
      </c>
      <c r="AD769" s="430">
        <f>AB769/O769*100</f>
        <v>0</v>
      </c>
      <c r="AE769" s="438">
        <f t="shared" si="678"/>
        <v>86.25</v>
      </c>
      <c r="AF769" s="430">
        <f t="shared" si="679"/>
        <v>0</v>
      </c>
      <c r="AG769" s="460" t="str">
        <f>IF((AW769+7)&gt;H769,"Check!","ok")</f>
        <v>ok</v>
      </c>
      <c r="AH769" s="447"/>
      <c r="AI769" s="538">
        <v>43090</v>
      </c>
      <c r="AJ769" s="446">
        <f t="shared" ref="AJ769:AJ770" si="686">AH769+35</f>
        <v>35</v>
      </c>
      <c r="AK769" s="458"/>
      <c r="AL769" s="446">
        <f t="shared" si="680"/>
        <v>43125</v>
      </c>
      <c r="AM769" s="458">
        <f t="shared" si="681"/>
        <v>75</v>
      </c>
      <c r="AN769" s="458"/>
      <c r="AO769" s="458">
        <f t="shared" si="682"/>
        <v>75</v>
      </c>
      <c r="AP769" s="446">
        <f t="shared" si="683"/>
        <v>43146</v>
      </c>
      <c r="AQ769" s="446">
        <f t="shared" ref="AQ769:AR769" si="687">AP769+28</f>
        <v>43174</v>
      </c>
      <c r="AR769" s="446">
        <f t="shared" si="687"/>
        <v>43202</v>
      </c>
      <c r="AS769" s="446">
        <f t="shared" si="685"/>
        <v>43231</v>
      </c>
      <c r="AT769" s="446">
        <f>AP769+77</f>
        <v>43223</v>
      </c>
      <c r="AU769" s="446">
        <f t="shared" ref="AU769:AU770" si="688">AQ769+77</f>
        <v>43251</v>
      </c>
      <c r="AV769" s="446">
        <f t="shared" ref="AV769:AV770" si="689">AR769+77</f>
        <v>43279</v>
      </c>
      <c r="AW769" s="446">
        <f>AS769+77</f>
        <v>43308</v>
      </c>
      <c r="AX769" s="446">
        <f>AW769+7</f>
        <v>43315</v>
      </c>
      <c r="AY769" s="435">
        <f>AW769-AH769</f>
        <v>43308</v>
      </c>
    </row>
    <row r="770" spans="1:51" hidden="1" x14ac:dyDescent="0.25">
      <c r="A770" s="448">
        <v>14</v>
      </c>
      <c r="B770" s="448" t="s">
        <v>47</v>
      </c>
      <c r="C770" s="464" t="s">
        <v>76</v>
      </c>
      <c r="D770" s="448"/>
      <c r="E770" s="456">
        <v>1</v>
      </c>
      <c r="F770" s="430">
        <v>15</v>
      </c>
      <c r="G770" s="431">
        <v>0.5</v>
      </c>
      <c r="H770" s="432">
        <v>43344</v>
      </c>
      <c r="I770" s="449"/>
      <c r="J770" s="442">
        <v>134248</v>
      </c>
      <c r="K770" s="361"/>
      <c r="L770" s="440" t="s">
        <v>77</v>
      </c>
      <c r="M770" s="440">
        <v>70</v>
      </c>
      <c r="N770" s="461" t="s">
        <v>78</v>
      </c>
      <c r="O770" s="461">
        <v>76</v>
      </c>
      <c r="P770" s="453">
        <v>40</v>
      </c>
      <c r="Q770" s="453">
        <v>1296</v>
      </c>
      <c r="R770" s="454">
        <v>37.75</v>
      </c>
      <c r="S770" s="162">
        <v>126</v>
      </c>
      <c r="T770" s="434">
        <v>0</v>
      </c>
      <c r="U770" s="444">
        <f t="shared" ref="U770" si="690">F770*AA770/1000</f>
        <v>1.125</v>
      </c>
      <c r="V770" s="445">
        <f t="shared" si="677"/>
        <v>0</v>
      </c>
      <c r="W770" s="429">
        <v>50</v>
      </c>
      <c r="X770" s="429">
        <v>50</v>
      </c>
      <c r="Y770" s="429">
        <v>3</v>
      </c>
      <c r="Z770" s="429">
        <v>1</v>
      </c>
      <c r="AA770" s="430">
        <v>75</v>
      </c>
      <c r="AB770" s="430"/>
      <c r="AC770" s="430">
        <f>AA770/M770*100</f>
        <v>107.14285714285714</v>
      </c>
      <c r="AD770" s="430">
        <f>AB770/O770*100</f>
        <v>0</v>
      </c>
      <c r="AE770" s="438">
        <f t="shared" si="678"/>
        <v>172.5</v>
      </c>
      <c r="AF770" s="430">
        <f t="shared" si="679"/>
        <v>0</v>
      </c>
      <c r="AG770" s="460" t="str">
        <f>IF((AW770+7)&gt;H770,"Check!","ok")</f>
        <v>ok</v>
      </c>
      <c r="AH770" s="447"/>
      <c r="AI770" s="538">
        <v>43090</v>
      </c>
      <c r="AJ770" s="446">
        <f t="shared" si="686"/>
        <v>35</v>
      </c>
      <c r="AK770" s="458"/>
      <c r="AL770" s="446">
        <f t="shared" si="680"/>
        <v>43125</v>
      </c>
      <c r="AM770" s="458">
        <f t="shared" si="681"/>
        <v>75</v>
      </c>
      <c r="AN770" s="458"/>
      <c r="AO770" s="458">
        <f t="shared" si="682"/>
        <v>75</v>
      </c>
      <c r="AP770" s="446">
        <f t="shared" si="683"/>
        <v>43146</v>
      </c>
      <c r="AQ770" s="446">
        <f t="shared" ref="AQ770:AR770" si="691">AP770+28</f>
        <v>43174</v>
      </c>
      <c r="AR770" s="446">
        <f t="shared" si="691"/>
        <v>43202</v>
      </c>
      <c r="AS770" s="446">
        <f t="shared" si="685"/>
        <v>43231</v>
      </c>
      <c r="AT770" s="446">
        <f>AP770+77</f>
        <v>43223</v>
      </c>
      <c r="AU770" s="446">
        <f t="shared" si="688"/>
        <v>43251</v>
      </c>
      <c r="AV770" s="446">
        <f t="shared" si="689"/>
        <v>43279</v>
      </c>
      <c r="AW770" s="446">
        <f>AS770+77</f>
        <v>43308</v>
      </c>
      <c r="AX770" s="446">
        <f>AW770+7</f>
        <v>43315</v>
      </c>
      <c r="AY770" s="435">
        <f>AW770-AH770</f>
        <v>43308</v>
      </c>
    </row>
    <row r="775" spans="1:51" x14ac:dyDescent="0.25">
      <c r="B775" t="s">
        <v>1102</v>
      </c>
      <c r="C775" t="s">
        <v>1103</v>
      </c>
      <c r="E775"/>
      <c r="J775"/>
      <c r="K775"/>
      <c r="AN775"/>
      <c r="AQ775"/>
      <c r="AR775"/>
      <c r="AU775"/>
      <c r="AV775"/>
    </row>
    <row r="776" spans="1:51" x14ac:dyDescent="0.25">
      <c r="B776" t="s">
        <v>47</v>
      </c>
      <c r="C776" t="s">
        <v>435</v>
      </c>
      <c r="J776" s="556">
        <v>135200</v>
      </c>
      <c r="K776" s="369">
        <v>88626</v>
      </c>
      <c r="L776" t="s">
        <v>436</v>
      </c>
      <c r="M776">
        <v>57</v>
      </c>
      <c r="N776" t="s">
        <v>437</v>
      </c>
      <c r="O776">
        <v>84</v>
      </c>
    </row>
    <row r="777" spans="1:51" x14ac:dyDescent="0.25">
      <c r="B777" t="s">
        <v>47</v>
      </c>
      <c r="C777" t="s">
        <v>1173</v>
      </c>
      <c r="J777" s="556">
        <v>135329</v>
      </c>
      <c r="K777" s="369">
        <v>88626</v>
      </c>
      <c r="L777" t="s">
        <v>702</v>
      </c>
      <c r="M777">
        <v>89</v>
      </c>
      <c r="N777" t="s">
        <v>341</v>
      </c>
      <c r="O777">
        <v>83</v>
      </c>
    </row>
    <row r="778" spans="1:51" x14ac:dyDescent="0.25">
      <c r="B778" t="s">
        <v>47</v>
      </c>
      <c r="C778" t="s">
        <v>467</v>
      </c>
      <c r="J778" s="556">
        <v>135328</v>
      </c>
      <c r="K778" s="369">
        <v>88626</v>
      </c>
      <c r="L778" t="s">
        <v>340</v>
      </c>
      <c r="M778">
        <v>95</v>
      </c>
      <c r="N778" t="s">
        <v>341</v>
      </c>
      <c r="O778">
        <v>90</v>
      </c>
    </row>
  </sheetData>
  <autoFilter ref="A3:AY770">
    <filterColumn colId="0">
      <filters>
        <filter val="11"/>
        <filter val="12"/>
      </filters>
    </filterColumn>
  </autoFilter>
  <mergeCells count="1">
    <mergeCell ref="AK156:AK158"/>
  </mergeCells>
  <conditionalFormatting sqref="AB592:AB593 Z592:Z593 AB553:AB560 Z553:Z560 AE4:AE581 AG4:AG581 AG676:AG724 AG583:AG672 AE676:AE724 AE583:AE672 AG729:AG743 AE729:AE743">
    <cfRule type="cellIs" dxfId="1979" priority="4599" stopIfTrue="1" operator="equal">
      <formula>"Check"</formula>
    </cfRule>
    <cfRule type="cellIs" dxfId="1978" priority="4600" stopIfTrue="1" operator="equal">
      <formula>"Check!"</formula>
    </cfRule>
  </conditionalFormatting>
  <conditionalFormatting sqref="V27:V81 V4:V20 V83:V137 V144:V195 V204:V220 V224:V322 V418:V481 V509:V519 V324:V407 V521:V581 V676:V724 V583:V672">
    <cfRule type="expression" dxfId="1977" priority="4598">
      <formula>$V4="too many rows!"</formula>
    </cfRule>
  </conditionalFormatting>
  <conditionalFormatting sqref="V7 V165:V173 V136 V123">
    <cfRule type="expression" dxfId="1976" priority="4597">
      <formula>$V9="too many rows!"</formula>
    </cfRule>
  </conditionalFormatting>
  <conditionalFormatting sqref="V9:V11 V247 V221 V386">
    <cfRule type="expression" dxfId="1975" priority="4596">
      <formula>$V12="too many rows!"</formula>
    </cfRule>
  </conditionalFormatting>
  <conditionalFormatting sqref="V133 V124 V155 V191 V219:V220 V245 V276 V319:V320 V382 V387 V403">
    <cfRule type="expression" dxfId="1974" priority="4595">
      <formula>$V129="too many rows!"</formula>
    </cfRule>
  </conditionalFormatting>
  <conditionalFormatting sqref="V142 V176 V128 V185 V150 V188 V210 V207 V212 V273 V316 V227 V260:V263 V362 V279 V389 V398:V399 V568 V500 V614:V615 V621 V619">
    <cfRule type="expression" dxfId="1973" priority="4594">
      <formula>$V137="too many rows!"</formula>
    </cfRule>
  </conditionalFormatting>
  <conditionalFormatting sqref="V134:V135 V175 V192:V195 V220 V246 V277 V231:V234 V284 V383:V386 V388">
    <cfRule type="expression" dxfId="1972" priority="4593">
      <formula>$V138="too many rows!"</formula>
    </cfRule>
  </conditionalFormatting>
  <conditionalFormatting sqref="V85 V132 V137 V144 V151:V155 V190 V243 V216 V212 V356 V275 V318 V229:V230 V257 V377 V401 V494 V616 V621:V622">
    <cfRule type="expression" dxfId="1971" priority="4592">
      <formula>$V92="too many rows!"</formula>
    </cfRule>
  </conditionalFormatting>
  <conditionalFormatting sqref="V174 V125:V128 V140 V145 V190 V204 V246:V247 V314 V258 V268:V271 V281 V392:V394 V396 V497:V498 V612:V613 V619">
    <cfRule type="expression" dxfId="1970" priority="4590">
      <formula>$V136="too many rows!"</formula>
    </cfRule>
  </conditionalFormatting>
  <conditionalFormatting sqref="V173 V175 V287 V433 V765:V766 V747 V752:V763 V586 V584">
    <cfRule type="expression" dxfId="1969" priority="4589">
      <formula>$V240="too many rows!"</formula>
    </cfRule>
  </conditionalFormatting>
  <conditionalFormatting sqref="V99 V91 V166 V179:V181 V146 V183 V191 V198 V266 V245 V247 V288:V291 V312 V255 V251:V252 V343 V391 V499">
    <cfRule type="expression" dxfId="1968" priority="4588">
      <formula>$V104="too many rows!"</formula>
    </cfRule>
  </conditionalFormatting>
  <conditionalFormatting sqref="V163 V142 V200 V308 V247 V338 V375 V495 V484">
    <cfRule type="expression" dxfId="1967" priority="4587">
      <formula>$V159="too many rows!"</formula>
    </cfRule>
  </conditionalFormatting>
  <conditionalFormatting sqref="V92:V98 V165 V182 V184 V267 V245:V246 V291 V313 V228:V230 V256 V395:V396">
    <cfRule type="expression" dxfId="1966" priority="4586">
      <formula>$V104="too many rows!"</formula>
    </cfRule>
  </conditionalFormatting>
  <conditionalFormatting sqref="V247 V251:V252 V154 V357 V764:V768 V751 V684:V705 V673 V714:V724 V726:V743">
    <cfRule type="expression" dxfId="1965" priority="4585">
      <formula>$V235="too many rows!"</formula>
    </cfRule>
  </conditionalFormatting>
  <conditionalFormatting sqref="V118:V119 V217:V218 V243:V244 V215 V207 V211:V212 V357:V360 V381:V383 V402">
    <cfRule type="expression" dxfId="1964" priority="4584">
      <formula>$V124="too many rows!"</formula>
    </cfRule>
  </conditionalFormatting>
  <conditionalFormatting sqref="V175:V176 V288:V291 V764:V768 V749:V751 V754:V761 V581 V586:V587">
    <cfRule type="expression" dxfId="1963" priority="4583">
      <formula>$V240="too many rows!"</formula>
    </cfRule>
  </conditionalFormatting>
  <conditionalFormatting sqref="V129:V135 V143 V177 V121 V151:V153 V148 V189 V196 V205:V206 V355 V274 V317 V228 V379:V380 V280 V397 V400 V390 V615:V616 V620">
    <cfRule type="expression" dxfId="1962" priority="4582">
      <formula>$V129="too many rows!"</formula>
    </cfRule>
  </conditionalFormatting>
  <conditionalFormatting sqref="V138:V139 V127 V149 V186:V189 V240 V213:V214 V208:V210 V272 V315 V226:V227 V361:V362 V620">
    <cfRule type="expression" dxfId="1961" priority="4581">
      <formula>$V137="too many rows!"</formula>
    </cfRule>
  </conditionalFormatting>
  <conditionalFormatting sqref="V88:V91 V120:V122 V199 V201 V309 V339:V343 V371:V374 V376 V496 V485">
    <cfRule type="expression" dxfId="1960" priority="4580">
      <formula>$V104="too many rows!"</formula>
    </cfRule>
  </conditionalFormatting>
  <conditionalFormatting sqref="V165 V178 V122 V180 V182:V184 V197 V264:V267 V243:V244 V311 V342 V363:V365 V412:V414 V495 V498">
    <cfRule type="expression" dxfId="1959" priority="4579">
      <formula>$V136="too many rows!"</formula>
    </cfRule>
  </conditionalFormatting>
  <conditionalFormatting sqref="V100 V90 V164 V150 V141 V181:V183 V242 V310 V245 V253:V254 V341 V366:V369 V287 V273 V372:V375 V407 V494 V497">
    <cfRule type="expression" dxfId="1958" priority="4578">
      <formula>$V105="too many rows!"</formula>
    </cfRule>
  </conditionalFormatting>
  <conditionalFormatting sqref="V117 V101:V105 V376">
    <cfRule type="expression" dxfId="1957" priority="4577">
      <formula>#REF!="too many rows!"</formula>
    </cfRule>
  </conditionalFormatting>
  <conditionalFormatting sqref="V22 V167 V158 V324 V764:V766 V751:V761 V643 V670:V672 V676:V705 V667:V668 V708:V724 V726:V743">
    <cfRule type="expression" dxfId="1956" priority="4576">
      <formula>$V156="too many rows!"</formula>
    </cfRule>
  </conditionalFormatting>
  <conditionalFormatting sqref="V14 V21 V765:V766 V769 V747 V751:V763 V641:V643 V676:V705 V669:V672 V714:V724 V726:V743">
    <cfRule type="expression" dxfId="1955" priority="4575">
      <formula>$V144="too many rows!"</formula>
    </cfRule>
  </conditionalFormatting>
  <conditionalFormatting sqref="V15 V765:V766 V747 V751:V763 V667:V669 V637:V638 V676:V705 V671:V672 V714:V724 V726:V743">
    <cfRule type="expression" dxfId="1954" priority="4574">
      <formula>$V148="too many rows!"</formula>
    </cfRule>
  </conditionalFormatting>
  <conditionalFormatting sqref="V103 V239:V241 V63 V762:V766 V751 V613:V614 V714:V724 V726:V743">
    <cfRule type="expression" dxfId="1953" priority="4573">
      <formula>$V156="too many rows!"</formula>
    </cfRule>
  </conditionalFormatting>
  <conditionalFormatting sqref="V162:V164 V157:V158 V73 V765:V766 V751 V718:V721 V714:V716">
    <cfRule type="expression" dxfId="1952" priority="4572">
      <formula>$V151="too many rows!"</formula>
    </cfRule>
  </conditionalFormatting>
  <conditionalFormatting sqref="V31 V461 V764:V770 V748:V761 V612 V722:V724 V667:V668 V676:V705 V670:V672 V714:V716 V718">
    <cfRule type="expression" dxfId="1951" priority="4571">
      <formula>$V144="too many rows!"</formula>
    </cfRule>
  </conditionalFormatting>
  <conditionalFormatting sqref="V5:V6 V16 V160 V676:V705 V667:V670 V713:V724 V726:V768">
    <cfRule type="expression" dxfId="1950" priority="4570">
      <formula>$V137="too many rows!"</formula>
    </cfRule>
  </conditionalFormatting>
  <conditionalFormatting sqref="V8 V12 V23 V765:V766 V751:V761 V641:V643 V676:V705 V662:V672 V708:V724 V726:V743">
    <cfRule type="expression" dxfId="1949" priority="4569">
      <formula>$V144="too many rows!"</formula>
    </cfRule>
  </conditionalFormatting>
  <conditionalFormatting sqref="V45">
    <cfRule type="expression" dxfId="1948" priority="4568">
      <formula>$V177="too many rows!"</formula>
    </cfRule>
  </conditionalFormatting>
  <conditionalFormatting sqref="V9 V612:V643 V667:V672 V581 V583:V587">
    <cfRule type="expression" dxfId="1947" priority="4567">
      <formula>$V217="too many rows!"</formula>
    </cfRule>
  </conditionalFormatting>
  <conditionalFormatting sqref="V20 V643 V667:V669 V671:V672 V616:V617 V676:V707 V654:V664 V714:V724 V726:V768">
    <cfRule type="expression" dxfId="1946" priority="4566">
      <formula>$V148="too many rows!"</formula>
    </cfRule>
  </conditionalFormatting>
  <conditionalFormatting sqref="V21:V26">
    <cfRule type="expression" dxfId="1945" priority="4565">
      <formula>$V21="too many rows!"</formula>
    </cfRule>
  </conditionalFormatting>
  <conditionalFormatting sqref="V26">
    <cfRule type="expression" dxfId="1944" priority="4564">
      <formula>$V159="too many rows!"</formula>
    </cfRule>
  </conditionalFormatting>
  <conditionalFormatting sqref="V26 V33 V749:V770 V667:V672 V714:V724 V676:V705">
    <cfRule type="expression" dxfId="1943" priority="4563">
      <formula>$V144="too many rows!"</formula>
    </cfRule>
  </conditionalFormatting>
  <conditionalFormatting sqref="V76 V261:V263 V764 V584 V682:V705 V719:V724 V708:V717">
    <cfRule type="expression" dxfId="1942" priority="4562">
      <formula>$V159="too many rows!"</formula>
    </cfRule>
  </conditionalFormatting>
  <conditionalFormatting sqref="V37 V52 V57 V116 V124:V125 V169:V170 V751:V752 V754:V770 V609:V613 V676:V705 V671:V672 V708:V718 V722:V724">
    <cfRule type="expression" dxfId="1941" priority="4561">
      <formula>$V136="too many rows!"</formula>
    </cfRule>
  </conditionalFormatting>
  <conditionalFormatting sqref="V107 V762:V766 V751 V718">
    <cfRule type="expression" dxfId="1940" priority="4560">
      <formula>$V179="too many rows!"</formula>
    </cfRule>
  </conditionalFormatting>
  <conditionalFormatting sqref="V44 V110 V171:V174 V676:V705 V662:V672 V714:V718 V722:V724 V744:V770">
    <cfRule type="expression" dxfId="1939" priority="4559">
      <formula>$V151="too many rows!"</formula>
    </cfRule>
  </conditionalFormatting>
  <conditionalFormatting sqref="V33:V35 V69 V114 V348 V762:V768 V616 V621:V622 V714:V724 V726:V750">
    <cfRule type="expression" dxfId="1938" priority="4558">
      <formula>$V123="too many rows!"</formula>
    </cfRule>
  </conditionalFormatting>
  <conditionalFormatting sqref="V115 V751:V752 V754:V761 V662:V672 V643:V644 V713:V724 V726:V743">
    <cfRule type="expression" dxfId="1937" priority="4557">
      <formula>$V257="too many rows!"</formula>
    </cfRule>
  </conditionalFormatting>
  <conditionalFormatting sqref="V7:V8 V159 V748 V751:V768 V670:V672 V676:V705 V667:V668 V714:V724 V726:V743">
    <cfRule type="expression" dxfId="1936" priority="4556">
      <formula>$V136="too many rows!"</formula>
    </cfRule>
  </conditionalFormatting>
  <conditionalFormatting sqref="V23:V26">
    <cfRule type="expression" dxfId="1935" priority="4555">
      <formula>$V23="too many rows!"</formula>
    </cfRule>
  </conditionalFormatting>
  <conditionalFormatting sqref="V23:V25">
    <cfRule type="expression" dxfId="1934" priority="4554">
      <formula>$V136="too many rows!"</formula>
    </cfRule>
  </conditionalFormatting>
  <conditionalFormatting sqref="V36">
    <cfRule type="expression" dxfId="1933" priority="4553">
      <formula>$V129="too many rows!"</formula>
    </cfRule>
  </conditionalFormatting>
  <conditionalFormatting sqref="V25">
    <cfRule type="expression" dxfId="1932" priority="4552">
      <formula>$V159="too many rows!"</formula>
    </cfRule>
  </conditionalFormatting>
  <conditionalFormatting sqref="V32 V667:V672 V676:V705 V662:V664 V717:V724 V726:V770">
    <cfRule type="expression" dxfId="1931" priority="4551">
      <formula>$V148="too many rows!"</formula>
    </cfRule>
  </conditionalFormatting>
  <conditionalFormatting sqref="V50 V238:V239 V744:V751 V753:V770 V663:V666 V714:V724 V669:V672">
    <cfRule type="expression" dxfId="1930" priority="4550">
      <formula>$V156="too many rows!"</formula>
    </cfRule>
  </conditionalFormatting>
  <conditionalFormatting sqref="V46 V49 V751:V766 V615 V676:V705 V667:V672 V717:V724 V726:V743">
    <cfRule type="expression" dxfId="1929" priority="4549">
      <formula>$V156="too many rows!"</formula>
    </cfRule>
  </conditionalFormatting>
  <conditionalFormatting sqref="V42 V747:V748 V751:V770 V719:V724 V669:V672 V676:V705 V665:V666 V717 V726:V743">
    <cfRule type="expression" dxfId="1928" priority="4548">
      <formula>$V156="too many rows!"</formula>
    </cfRule>
  </conditionalFormatting>
  <conditionalFormatting sqref="V101:V103 V171 V765:V766 V762:V763 V744:V751 V581 V584 V722:V724">
    <cfRule type="expression" dxfId="1927" priority="4547">
      <formula>$V170="too many rows!"</formula>
    </cfRule>
  </conditionalFormatting>
  <conditionalFormatting sqref="V40 V96 V115 V170:V173 V719:V724 V667:V672 V662:V664 V713:V717 V726:V769">
    <cfRule type="expression" dxfId="1926" priority="4545">
      <formula>$V148="too many rows!"</formula>
    </cfRule>
  </conditionalFormatting>
  <conditionalFormatting sqref="V47 V744:V768 V676:V705 V667:V672 V718:V721 V714:V716">
    <cfRule type="expression" dxfId="1925" priority="4544">
      <formula>$V156="too many rows!"</formula>
    </cfRule>
  </conditionalFormatting>
  <conditionalFormatting sqref="V48">
    <cfRule type="expression" dxfId="1924" priority="4543">
      <formula>$V156="too many rows!"</formula>
    </cfRule>
  </conditionalFormatting>
  <conditionalFormatting sqref="V39 V89 V239 V352 V747:V752 V754:V770 V670:V672 V676:V705 V662 V713:V724 V665:V668">
    <cfRule type="expression" dxfId="1923" priority="4542">
      <formula>$V144="too many rows!"</formula>
    </cfRule>
  </conditionalFormatting>
  <conditionalFormatting sqref="V8 V765:V766 V581 V620:V643 V667:V672 V612:V618 V583:V587">
    <cfRule type="expression" dxfId="1922" priority="4541">
      <formula>$V217="too many rows!"</formula>
    </cfRule>
  </conditionalFormatting>
  <conditionalFormatting sqref="V7 V764 V612:V616 V583:V587 V619:V643 V667:V672 V654:V661 V581">
    <cfRule type="expression" dxfId="1921" priority="4540">
      <formula>$V217="too many rows!"</formula>
    </cfRule>
  </conditionalFormatting>
  <conditionalFormatting sqref="V82">
    <cfRule type="expression" dxfId="1920" priority="4538">
      <formula>$V82="too many rows!"</formula>
    </cfRule>
  </conditionalFormatting>
  <conditionalFormatting sqref="V43">
    <cfRule type="expression" dxfId="1919" priority="4536">
      <formula>$V159="too many rows!"</formula>
    </cfRule>
  </conditionalFormatting>
  <conditionalFormatting sqref="V138:V143">
    <cfRule type="expression" dxfId="1918" priority="4535">
      <formula>$V138="too many rows!"</formula>
    </cfRule>
  </conditionalFormatting>
  <conditionalFormatting sqref="V38 V747:V751 V754:V770 V676:V705 V666:V672 V718:V724">
    <cfRule type="expression" dxfId="1917" priority="4533">
      <formula>$V159="too many rows!"</formula>
    </cfRule>
  </conditionalFormatting>
  <conditionalFormatting sqref="V92 V111 V168:V169 V244:V247 V48 V749:V750 V752:V770 V714:V721 V670:V672">
    <cfRule type="expression" dxfId="1916" priority="4532">
      <formula>$V148="too many rows!"</formula>
    </cfRule>
  </conditionalFormatting>
  <conditionalFormatting sqref="V39 V36 V762:V770 V747:V751 V676:V705 V667:V672 V708:V717 V719:V724">
    <cfRule type="expression" dxfId="1915" priority="4531">
      <formula>$V156="too many rows!"</formula>
    </cfRule>
  </conditionalFormatting>
  <conditionalFormatting sqref="V28:V30">
    <cfRule type="expression" dxfId="1914" priority="4530">
      <formula>$V136="too many rows!"</formula>
    </cfRule>
  </conditionalFormatting>
  <conditionalFormatting sqref="V81 V248:V249 V257:V259 V269:V272 V434 V751 V719:V724">
    <cfRule type="expression" dxfId="1913" priority="4529">
      <formula>$V156="too many rows!"</formula>
    </cfRule>
  </conditionalFormatting>
  <conditionalFormatting sqref="V71 V260:V261 V765:V766 V751:V752 V754:V763 V558 V722:V724 V676:V681 V717 V726:V743">
    <cfRule type="expression" dxfId="1912" priority="4528">
      <formula>$V144="too many rows!"</formula>
    </cfRule>
  </conditionalFormatting>
  <conditionalFormatting sqref="V133 V139 V762:V768 V619 V676:V705 V714:V724 V726:V743">
    <cfRule type="expression" dxfId="1911" priority="4527">
      <formula>$V225="too many rows!"</formula>
    </cfRule>
  </conditionalFormatting>
  <conditionalFormatting sqref="V62 V136 V255:V256 V349 V764:V770 V751 V754:V761 V713:V724 V726:V743">
    <cfRule type="expression" dxfId="1910" priority="4526">
      <formula>$V151="too many rows!"</formula>
    </cfRule>
  </conditionalFormatting>
  <conditionalFormatting sqref="V174:V175 V143 V8 V85 V82">
    <cfRule type="expression" dxfId="1909" priority="4525">
      <formula>#REF!="too many rows!"</formula>
    </cfRule>
  </conditionalFormatting>
  <conditionalFormatting sqref="V38">
    <cfRule type="expression" dxfId="1908" priority="4524">
      <formula>$V138="too many rows!"</formula>
    </cfRule>
  </conditionalFormatting>
  <conditionalFormatting sqref="V41">
    <cfRule type="expression" dxfId="1907" priority="4523">
      <formula>$V159="too many rows!"</formula>
    </cfRule>
  </conditionalFormatting>
  <conditionalFormatting sqref="V45 V462:V463 V765:V766 V751:V763 V676:V705 V665:V670 V713:V718 V722:V724">
    <cfRule type="expression" dxfId="1906" priority="4521">
      <formula>$V156="too many rows!"</formula>
    </cfRule>
  </conditionalFormatting>
  <conditionalFormatting sqref="V12:V13 V176 V583 V676:V705 V662:V664 V667:V672 V713:V770">
    <cfRule type="expression" dxfId="1905" priority="4519">
      <formula>$V137="too many rows!"</formula>
    </cfRule>
  </conditionalFormatting>
  <conditionalFormatting sqref="V174 V245 V165 V676:V707 V662:V670 V713:V724 V726:V769">
    <cfRule type="expression" dxfId="1904" priority="4518">
      <formula>$V292="too many rows!"</formula>
    </cfRule>
  </conditionalFormatting>
  <conditionalFormatting sqref="V86">
    <cfRule type="expression" dxfId="1903" priority="4517">
      <formula>$V185="too many rows!"</formula>
    </cfRule>
  </conditionalFormatting>
  <conditionalFormatting sqref="V168">
    <cfRule type="expression" dxfId="1902" priority="4516">
      <formula>$V240="too many rows!"</formula>
    </cfRule>
  </conditionalFormatting>
  <conditionalFormatting sqref="V64 V67 V354 V373:V374 V762:V763 V583 V718:V724 V714:V716 V726:V743">
    <cfRule type="expression" dxfId="1901" priority="4515">
      <formula>$V148="too many rows!"</formula>
    </cfRule>
  </conditionalFormatting>
  <conditionalFormatting sqref="V123 V127 V117 V133 V58 V87 V753:V770 V714:V724 V726:V743">
    <cfRule type="expression" dxfId="1900" priority="4514">
      <formula>$V156="too many rows!"</formula>
    </cfRule>
  </conditionalFormatting>
  <conditionalFormatting sqref="V61 V765:V766 V769 V762:V763 V747 V751 V583">
    <cfRule type="expression" dxfId="1899" priority="4513">
      <formula>$V125="too many rows!"</formula>
    </cfRule>
  </conditionalFormatting>
  <conditionalFormatting sqref="V120 V88 V762:V770 V744:V751 V676:V705 V671:V672 V714:V724 V667:V669">
    <cfRule type="expression" dxfId="1898" priority="4512">
      <formula>$V192="too many rows!"</formula>
    </cfRule>
  </conditionalFormatting>
  <conditionalFormatting sqref="V408:V417 V323 V223 V219 V108 V4 V168 V129">
    <cfRule type="expression" dxfId="1897" priority="4510">
      <formula>#REF!="too many rows!"</formula>
    </cfRule>
  </conditionalFormatting>
  <conditionalFormatting sqref="V5 V163 V246 V435 V751 V717 V722:V724 V726:V743">
    <cfRule type="expression" dxfId="1896" priority="4509">
      <formula>$V82="too many rows!"</formula>
    </cfRule>
  </conditionalFormatting>
  <conditionalFormatting sqref="V54">
    <cfRule type="expression" dxfId="1895" priority="4508">
      <formula>$V144="too many rows!"</formula>
    </cfRule>
  </conditionalFormatting>
  <conditionalFormatting sqref="V56 V101 V130 V165 V230 V235 V362 V764:V768 V751 V754:V761 V612 V676:V705 V713:V724 V726:V743">
    <cfRule type="expression" dxfId="1894" priority="4506">
      <formula>$V151="too many rows!"</formula>
    </cfRule>
  </conditionalFormatting>
  <conditionalFormatting sqref="V66 V74 V153 V262:V263 V356 V765:V766 V762:V763 V751 V563 V585 V722:V724 V714:V718">
    <cfRule type="expression" dxfId="1893" priority="4505">
      <formula>$V148="too many rows!"</formula>
    </cfRule>
  </conditionalFormatting>
  <conditionalFormatting sqref="V49 V119 V121:V122 V242 V762:V770 V747 V749:V751 V606:V607 V609:V610 V676:V705 V667:V672 V713:V718 V722:V724">
    <cfRule type="expression" dxfId="1892" priority="4504">
      <formula>$V151="too many rows!"</formula>
    </cfRule>
  </conditionalFormatting>
  <conditionalFormatting sqref="V53 V353 V751 V581 V717:V724 V726:V743">
    <cfRule type="expression" dxfId="1891" priority="4503">
      <formula>$V138="too many rows!"</formula>
    </cfRule>
  </conditionalFormatting>
  <conditionalFormatting sqref="V63 V179:V181 V175:V176 V765:V766 V769 V762:V763 V744:V751 V584 V586:V587">
    <cfRule type="expression" dxfId="1890" priority="4502">
      <formula>$V124="too many rows!"</formula>
    </cfRule>
  </conditionalFormatting>
  <conditionalFormatting sqref="V173 V250 V764:V770 V751 V619 V621:V622 V627:V628 V625 V676:V705 V666:V672 V713:V724 V726:V743">
    <cfRule type="expression" dxfId="1889" priority="4501">
      <formula>$V321="too many rows!"</formula>
    </cfRule>
  </conditionalFormatting>
  <conditionalFormatting sqref="V159:V161 V436 V765:V766 V752 V754:V761 V718 V722:V724">
    <cfRule type="expression" dxfId="1888" priority="4500">
      <formula>$V235="too many rows!"</formula>
    </cfRule>
  </conditionalFormatting>
  <conditionalFormatting sqref="V4:V5">
    <cfRule type="expression" dxfId="1887" priority="4498">
      <formula>$V137="too many rows!"</formula>
    </cfRule>
  </conditionalFormatting>
  <conditionalFormatting sqref="V115">
    <cfRule type="expression" dxfId="1886" priority="4497">
      <formula>$V217="too many rows!"</formula>
    </cfRule>
  </conditionalFormatting>
  <conditionalFormatting sqref="V115 V249 V166 V765:V766 V669:V672 V676:V705 V665:V666 V713:V724 V726:V763">
    <cfRule type="expression" dxfId="1885" priority="4496">
      <formula>$V250="too many rows!"</formula>
    </cfRule>
  </conditionalFormatting>
  <conditionalFormatting sqref="V78 V280:V281 V434 V767:V768 V744:V751 V753:V764 V585 V659">
    <cfRule type="expression" dxfId="1884" priority="4495">
      <formula>$V144="too many rows!"</formula>
    </cfRule>
  </conditionalFormatting>
  <conditionalFormatting sqref="V51">
    <cfRule type="expression" dxfId="1883" priority="4494">
      <formula>$V151="too many rows!"</formula>
    </cfRule>
  </conditionalFormatting>
  <conditionalFormatting sqref="V57">
    <cfRule type="expression" dxfId="1882" priority="4493">
      <formula>$V138="too many rows!"</formula>
    </cfRule>
  </conditionalFormatting>
  <conditionalFormatting sqref="V29 V34 V753:V770 V665 V676:V705 V667:V672 V717:V724 V726:V751">
    <cfRule type="expression" dxfId="1881" priority="4492">
      <formula>$V151="too many rows!"</formula>
    </cfRule>
  </conditionalFormatting>
  <conditionalFormatting sqref="V108">
    <cfRule type="expression" dxfId="1880" priority="4491">
      <formula>$V185="too many rows!"</formula>
    </cfRule>
  </conditionalFormatting>
  <conditionalFormatting sqref="V109 V246:V247 V765:V766 V751 V637:V638 V665:V672 V676:V705 V643 V714:V724 V726:V743">
    <cfRule type="expression" dxfId="1879" priority="4489">
      <formula>$V250="too many rows!"</formula>
    </cfRule>
  </conditionalFormatting>
  <conditionalFormatting sqref="V55">
    <cfRule type="expression" dxfId="1878" priority="4488">
      <formula>$V148="too many rows!"</formula>
    </cfRule>
  </conditionalFormatting>
  <conditionalFormatting sqref="V80 V164 V265:V267 V244:V246 V754:V761 V718:V724 V726:V743">
    <cfRule type="expression" dxfId="1877" priority="4487">
      <formula>$V159="too many rows!"</formula>
    </cfRule>
  </conditionalFormatting>
  <conditionalFormatting sqref="V108">
    <cfRule type="expression" dxfId="1876" priority="4485">
      <formula>$V92="too many rows!"</formula>
    </cfRule>
  </conditionalFormatting>
  <conditionalFormatting sqref="V54 V744:V770 V585 V654:V661 V621:V622 V676:V705 V667:V672 V722:V724 V714:V718">
    <cfRule type="expression" dxfId="1875" priority="4484">
      <formula>$V177="too many rows!"</formula>
    </cfRule>
  </conditionalFormatting>
  <conditionalFormatting sqref="V60 V168 V248 V237:V238 V361:V362 V765:V766 V769:V770 V762:V763 V708:V724 V676:V705">
    <cfRule type="expression" dxfId="1874" priority="4483">
      <formula>$V156="too many rows!"</formula>
    </cfRule>
  </conditionalFormatting>
  <conditionalFormatting sqref="V107">
    <cfRule type="expression" dxfId="1873" priority="4482">
      <formula>$V92="too many rows!"</formula>
    </cfRule>
  </conditionalFormatting>
  <conditionalFormatting sqref="V53 V584 V620:V622 V676:V705 V667:V672 V714:V724 V726:V770">
    <cfRule type="expression" dxfId="1872" priority="4481">
      <formula>$V177="too many rows!"</formula>
    </cfRule>
  </conditionalFormatting>
  <conditionalFormatting sqref="V93 V470 V476 V748 V751 V754:V770 V676:V705 V666 V714:V724 V669:V672">
    <cfRule type="expression" dxfId="1871" priority="4479">
      <formula>$V194="too many rows!"</formula>
    </cfRule>
  </conditionalFormatting>
  <conditionalFormatting sqref="V65">
    <cfRule type="expression" dxfId="1870" priority="4478">
      <formula>$V129="too many rows!"</formula>
    </cfRule>
  </conditionalFormatting>
  <conditionalFormatting sqref="V299:V300 V321:V322 V488 V692:V701 V676:V686">
    <cfRule type="expression" dxfId="1869" priority="4476">
      <formula>$V332="too many rows!"</formula>
    </cfRule>
  </conditionalFormatting>
  <conditionalFormatting sqref="V70 V352 V765:V766 V749:V751 V622 V714:V724 V726:V743">
    <cfRule type="expression" dxfId="1868" priority="4474">
      <formula>$V156="too many rows!"</formula>
    </cfRule>
  </conditionalFormatting>
  <conditionalFormatting sqref="V196:V203">
    <cfRule type="expression" dxfId="1867" priority="4469">
      <formula>$V196="too many rows!"</formula>
    </cfRule>
  </conditionalFormatting>
  <conditionalFormatting sqref="V196:V203">
    <cfRule type="expression" dxfId="1866" priority="4468">
      <formula>$V196="too many rows!"</formula>
    </cfRule>
  </conditionalFormatting>
  <conditionalFormatting sqref="V221:V222">
    <cfRule type="expression" dxfId="1865" priority="4464">
      <formula>$V221="too many rows!"</formula>
    </cfRule>
  </conditionalFormatting>
  <conditionalFormatting sqref="V166 V173 V202 V306 V259 V342 V337 V368 V362 V358:V360 V282:V286 V402 V419:V420">
    <cfRule type="expression" dxfId="1864" priority="4463">
      <formula>$V185="too many rows!"</formula>
    </cfRule>
  </conditionalFormatting>
  <conditionalFormatting sqref="V221:V222">
    <cfRule type="expression" dxfId="1863" priority="4462">
      <formula>$V221="too many rows!"</formula>
    </cfRule>
  </conditionalFormatting>
  <conditionalFormatting sqref="V169 V173:V175 V764:V768 V749:V752 V754:V761 V583 V585 V581">
    <cfRule type="expression" dxfId="1862" priority="4460">
      <formula>$V231="too many rows!"</formula>
    </cfRule>
  </conditionalFormatting>
  <conditionalFormatting sqref="V143">
    <cfRule type="expression" dxfId="1861" priority="4450">
      <formula>$V143="too many rows!"</formula>
    </cfRule>
  </conditionalFormatting>
  <conditionalFormatting sqref="V95 V112 V122 V226:V227 V474 V748:V751 V754:V770 V605 V676:V705 V667:V670 V713:V724 V664">
    <cfRule type="expression" dxfId="1860" priority="4449">
      <formula>$V198="too many rows!"</formula>
    </cfRule>
  </conditionalFormatting>
  <conditionalFormatting sqref="V143 V583:V585 V591:V594 V619:V622 V581 V609:V617 V625 V627:V643 V667:V672 V713:V718">
    <cfRule type="expression" dxfId="1859" priority="4448">
      <formula>$V334="too many rows!"</formula>
    </cfRule>
  </conditionalFormatting>
  <conditionalFormatting sqref="V158">
    <cfRule type="expression" dxfId="1858" priority="4447">
      <formula>$V241="too many rows!"</formula>
    </cfRule>
  </conditionalFormatting>
  <conditionalFormatting sqref="V191 V357 V765:V766 V762:V763 V747 V583:V584">
    <cfRule type="expression" dxfId="1857" priority="4446">
      <formula>$V242="too many rows!"</formula>
    </cfRule>
  </conditionalFormatting>
  <conditionalFormatting sqref="V60">
    <cfRule type="expression" dxfId="1856" priority="4445">
      <formula>$V144="too many rows!"</formula>
    </cfRule>
  </conditionalFormatting>
  <conditionalFormatting sqref="V58:V59">
    <cfRule type="expression" dxfId="1855" priority="4444">
      <formula>$V136="too many rows!"</formula>
    </cfRule>
  </conditionalFormatting>
  <conditionalFormatting sqref="V75">
    <cfRule type="expression" dxfId="1854" priority="4442">
      <formula>$V159="too many rows!"</formula>
    </cfRule>
  </conditionalFormatting>
  <conditionalFormatting sqref="V24">
    <cfRule type="expression" dxfId="1853" priority="4441">
      <formula>$V159="too many rows!"</formula>
    </cfRule>
  </conditionalFormatting>
  <conditionalFormatting sqref="V43">
    <cfRule type="expression" dxfId="1852" priority="4440">
      <formula>$V156="too many rows!"</formula>
    </cfRule>
  </conditionalFormatting>
  <conditionalFormatting sqref="V37">
    <cfRule type="expression" dxfId="1851" priority="4438">
      <formula>$V159="too many rows!"</formula>
    </cfRule>
  </conditionalFormatting>
  <conditionalFormatting sqref="V35">
    <cfRule type="expression" dxfId="1850" priority="4437">
      <formula>$V159="too many rows!"</formula>
    </cfRule>
  </conditionalFormatting>
  <conditionalFormatting sqref="V50">
    <cfRule type="expression" dxfId="1849" priority="4434">
      <formula>$V159="too many rows!"</formula>
    </cfRule>
  </conditionalFormatting>
  <conditionalFormatting sqref="V165:V166 V282:V286 V108 V767:V768 V764 V751 V753:V761 V581 V676:V683 V719:V721 V726:V743">
    <cfRule type="expression" dxfId="1848" priority="4431">
      <formula>$V179="too many rows!"</formula>
    </cfRule>
  </conditionalFormatting>
  <conditionalFormatting sqref="V80">
    <cfRule type="expression" dxfId="1847" priority="4430">
      <formula>$V151="too many rows!"</formula>
    </cfRule>
  </conditionalFormatting>
  <conditionalFormatting sqref="V55">
    <cfRule type="expression" dxfId="1846" priority="4427">
      <formula>$V177="too many rows!"</formula>
    </cfRule>
  </conditionalFormatting>
  <conditionalFormatting sqref="V164">
    <cfRule type="expression" dxfId="1845" priority="4425">
      <formula>$V237="too many rows!"</formula>
    </cfRule>
  </conditionalFormatting>
  <conditionalFormatting sqref="V178">
    <cfRule type="expression" dxfId="1844" priority="4423">
      <formula>$V240="too many rows!"</formula>
    </cfRule>
  </conditionalFormatting>
  <conditionalFormatting sqref="V55">
    <cfRule type="expression" dxfId="1843" priority="4421">
      <formula>$V156="too many rows!"</formula>
    </cfRule>
  </conditionalFormatting>
  <conditionalFormatting sqref="V169 V765:V766 V769:V770 V751 V581 V583:V584">
    <cfRule type="expression" dxfId="1842" priority="4420">
      <formula>$V225="too many rows!"</formula>
    </cfRule>
  </conditionalFormatting>
  <conditionalFormatting sqref="V140 V243 V347 V769 V751:V752 V754:V766 V620 V657:V658 V708:V724 V674:V675">
    <cfRule type="expression" dxfId="1841" priority="4419">
      <formula>$V231="too many rows!"</formula>
    </cfRule>
  </conditionalFormatting>
  <conditionalFormatting sqref="V165">
    <cfRule type="expression" dxfId="1840" priority="4418">
      <formula>$V288="too many rows!"</formula>
    </cfRule>
  </conditionalFormatting>
  <conditionalFormatting sqref="V171 V174:V175 V767:V769 V762:V764 V751 V617 V619:V622 V625 V630 V676:V705 V636:V643 V713:V724 V726:V743">
    <cfRule type="expression" dxfId="1839" priority="4417">
      <formula>$V321="too many rows!"</formula>
    </cfRule>
  </conditionalFormatting>
  <conditionalFormatting sqref="V176">
    <cfRule type="expression" dxfId="1838" priority="4416">
      <formula>$V177="too many rows!"</formula>
    </cfRule>
  </conditionalFormatting>
  <conditionalFormatting sqref="V172 V432:V433 V764:V766 V751:V761 V583 V585">
    <cfRule type="expression" dxfId="1837" priority="4414">
      <formula>$V240="too many rows!"</formula>
    </cfRule>
  </conditionalFormatting>
  <conditionalFormatting sqref="V431:V433 V344:V353 V235:V239 V156:V158 V73 V70 V52 V85 V44 V475:V481 V412:V417">
    <cfRule type="expression" dxfId="1836" priority="4413">
      <formula>#REF!="too many rows!"</formula>
    </cfRule>
  </conditionalFormatting>
  <conditionalFormatting sqref="V27">
    <cfRule type="expression" dxfId="1835" priority="4412">
      <formula>$V148="too many rows!"</formula>
    </cfRule>
  </conditionalFormatting>
  <conditionalFormatting sqref="V176 V45 V50 V76:V77">
    <cfRule type="expression" dxfId="1834" priority="4411">
      <formula>#REF!="too many rows!"</formula>
    </cfRule>
  </conditionalFormatting>
  <conditionalFormatting sqref="V66">
    <cfRule type="expression" dxfId="1833" priority="4410">
      <formula>$V156="too many rows!"</formula>
    </cfRule>
  </conditionalFormatting>
  <conditionalFormatting sqref="V172 V176 V767:V770 V762:V764 V751 V641:V643 V637:V638 V667:V672 V618 V626 V620:V624 V676:V705 V665 V713:V724 V726:V743">
    <cfRule type="expression" dxfId="1832" priority="4409">
      <formula>$V321="too many rows!"</formula>
    </cfRule>
  </conditionalFormatting>
  <conditionalFormatting sqref="V59 V167 V231:V237 V764:V770 V752 V754:V761 V713:V724 V676:V705">
    <cfRule type="expression" dxfId="1831" priority="4408">
      <formula>$V156="too many rows!"</formula>
    </cfRule>
  </conditionalFormatting>
  <conditionalFormatting sqref="V106">
    <cfRule type="expression" dxfId="1830" priority="4407">
      <formula>$V87="too many rows!"</formula>
    </cfRule>
  </conditionalFormatting>
  <conditionalFormatting sqref="V106">
    <cfRule type="expression" dxfId="1829" priority="4404">
      <formula>$V177="too many rows!"</formula>
    </cfRule>
  </conditionalFormatting>
  <conditionalFormatting sqref="V17">
    <cfRule type="expression" dxfId="1828" priority="4402">
      <formula>$V151="too many rows!"</formula>
    </cfRule>
  </conditionalFormatting>
  <conditionalFormatting sqref="V110 V243:V244 V247 V765:V766 V751 V753:V761 V676:V705 V667:V672 V713:V724 V726:V743">
    <cfRule type="expression" dxfId="1827" priority="4401">
      <formula>$V250="too many rows!"</formula>
    </cfRule>
  </conditionalFormatting>
  <conditionalFormatting sqref="V103">
    <cfRule type="expression" dxfId="1826" priority="4398">
      <formula>$V171="too many rows!"</formula>
    </cfRule>
  </conditionalFormatting>
  <conditionalFormatting sqref="V44 V83 V747 V751:V770 V676:V705 V654:V672 V718:V724 V714:V716">
    <cfRule type="expression" dxfId="1825" priority="4397">
      <formula>$V159="too many rows!"</formula>
    </cfRule>
  </conditionalFormatting>
  <conditionalFormatting sqref="V117">
    <cfRule type="expression" dxfId="1824" priority="4396">
      <formula>$V117="too many rows!"</formula>
    </cfRule>
  </conditionalFormatting>
  <conditionalFormatting sqref="V113">
    <cfRule type="expression" dxfId="1823" priority="4394">
      <formula>$V211="too many rows!"</formula>
    </cfRule>
  </conditionalFormatting>
  <conditionalFormatting sqref="V86:V87 V169:V172 V323 V462:V469 V494:V500">
    <cfRule type="expression" dxfId="1822" priority="4393">
      <formula>#REF!="too many rows!"</formula>
    </cfRule>
  </conditionalFormatting>
  <conditionalFormatting sqref="V54">
    <cfRule type="expression" dxfId="1821" priority="4392">
      <formula>$V156="too many rows!"</formula>
    </cfRule>
  </conditionalFormatting>
  <conditionalFormatting sqref="V102 V765:V766 V751 V762:V763 V612:V617 V714:V724 V676:V705">
    <cfRule type="expression" dxfId="1820" priority="4390">
      <formula>$V196="too many rows!"</formula>
    </cfRule>
  </conditionalFormatting>
  <conditionalFormatting sqref="V61">
    <cfRule type="expression" dxfId="1819" priority="4386">
      <formula>$V159="too many rows!"</formula>
    </cfRule>
  </conditionalFormatting>
  <conditionalFormatting sqref="V116">
    <cfRule type="expression" dxfId="1818" priority="4385">
      <formula>$V217="too many rows!"</formula>
    </cfRule>
  </conditionalFormatting>
  <conditionalFormatting sqref="V28">
    <cfRule type="expression" dxfId="1817" priority="4384">
      <formula>$V151="too many rows!"</formula>
    </cfRule>
  </conditionalFormatting>
  <conditionalFormatting sqref="V10">
    <cfRule type="expression" dxfId="1816" priority="4381">
      <formula>$V151="too many rows!"</formula>
    </cfRule>
  </conditionalFormatting>
  <conditionalFormatting sqref="V7 V196:V197 V765:V766 V751:V761 V667:V672 V636:V642 V676:V705 V662:V664 V708:V724 V726:V743">
    <cfRule type="expression" dxfId="1815" priority="4379">
      <formula>$V144="too many rows!"</formula>
    </cfRule>
  </conditionalFormatting>
  <conditionalFormatting sqref="V135">
    <cfRule type="expression" dxfId="1814" priority="4377">
      <formula>$V137="too many rows!"</formula>
    </cfRule>
  </conditionalFormatting>
  <conditionalFormatting sqref="V118">
    <cfRule type="expression" dxfId="1813" priority="4375">
      <formula>$V217="too many rows!"</formula>
    </cfRule>
  </conditionalFormatting>
  <conditionalFormatting sqref="V91">
    <cfRule type="expression" dxfId="1812" priority="4373">
      <formula>$V198="too many rows!"</formula>
    </cfRule>
  </conditionalFormatting>
  <conditionalFormatting sqref="V53">
    <cfRule type="expression" dxfId="1811" priority="4372">
      <formula>$V185="too many rows!"</formula>
    </cfRule>
  </conditionalFormatting>
  <conditionalFormatting sqref="V143 V350 V765:V766 V762:V763 V747 V620:V622 V714:V724">
    <cfRule type="expression" dxfId="1810" priority="4371">
      <formula>$V231="too many rows!"</formula>
    </cfRule>
  </conditionalFormatting>
  <conditionalFormatting sqref="V55">
    <cfRule type="expression" dxfId="1809" priority="4370">
      <formula>$V185="too many rows!"</formula>
    </cfRule>
  </conditionalFormatting>
  <conditionalFormatting sqref="V90">
    <cfRule type="expression" dxfId="1808" priority="4369">
      <formula>$V194="too many rows!"</formula>
    </cfRule>
  </conditionalFormatting>
  <conditionalFormatting sqref="V31">
    <cfRule type="expression" dxfId="1807" priority="4367">
      <formula>$V151="too many rows!"</formula>
    </cfRule>
  </conditionalFormatting>
  <conditionalFormatting sqref="V85">
    <cfRule type="expression" dxfId="1806" priority="4366">
      <formula>$V179="too many rows!"</formula>
    </cfRule>
  </conditionalFormatting>
  <conditionalFormatting sqref="V79">
    <cfRule type="expression" dxfId="1805" priority="4363">
      <formula>$V148="too many rows!"</formula>
    </cfRule>
  </conditionalFormatting>
  <conditionalFormatting sqref="V77">
    <cfRule type="expression" dxfId="1804" priority="4360">
      <formula>$V177="too many rows!"</formula>
    </cfRule>
  </conditionalFormatting>
  <conditionalFormatting sqref="V51">
    <cfRule type="expression" dxfId="1803" priority="4358">
      <formula>$V159="too many rows!"</formula>
    </cfRule>
  </conditionalFormatting>
  <conditionalFormatting sqref="V65">
    <cfRule type="expression" dxfId="1802" priority="4356">
      <formula>$V159="too many rows!"</formula>
    </cfRule>
  </conditionalFormatting>
  <conditionalFormatting sqref="V156:V158">
    <cfRule type="expression" dxfId="1801" priority="4355">
      <formula>$V240="too many rows!"</formula>
    </cfRule>
  </conditionalFormatting>
  <conditionalFormatting sqref="V91">
    <cfRule type="expression" dxfId="1800" priority="4354">
      <formula>$V192="too many rows!"</formula>
    </cfRule>
  </conditionalFormatting>
  <conditionalFormatting sqref="V181 V177 V188:V190 V751:V752 V754:V768 V585">
    <cfRule type="expression" dxfId="1799" priority="4353">
      <formula>$V237="too many rows!"</formula>
    </cfRule>
  </conditionalFormatting>
  <conditionalFormatting sqref="V52">
    <cfRule type="expression" dxfId="1798" priority="4352">
      <formula>$V179="too many rows!"</formula>
    </cfRule>
  </conditionalFormatting>
  <conditionalFormatting sqref="V9 V765:V766 V751:V752 V754:V761 V676:V705 V667:V672 V708:V724 V639:V642">
    <cfRule type="expression" dxfId="1797" priority="4351">
      <formula>$V148="too many rows!"</formula>
    </cfRule>
  </conditionalFormatting>
  <conditionalFormatting sqref="V13 V196 V765:V766 V751 V631:V635 V676:V705 V667:V672 V708:V724 V641:V643">
    <cfRule type="expression" dxfId="1796" priority="4350">
      <formula>$V151="too many rows!"</formula>
    </cfRule>
  </conditionalFormatting>
  <conditionalFormatting sqref="V19">
    <cfRule type="expression" dxfId="1795" priority="4349">
      <formula>$V156="too many rows!"</formula>
    </cfRule>
  </conditionalFormatting>
  <conditionalFormatting sqref="V71">
    <cfRule type="expression" dxfId="1794" priority="4348">
      <formula>$V156="too many rows!"</formula>
    </cfRule>
  </conditionalFormatting>
  <conditionalFormatting sqref="V47">
    <cfRule type="expression" dxfId="1793" priority="4346">
      <formula>$V144="too many rows!"</formula>
    </cfRule>
  </conditionalFormatting>
  <conditionalFormatting sqref="V46">
    <cfRule type="expression" dxfId="1792" priority="4345">
      <formula>$V138="too many rows!"</formula>
    </cfRule>
  </conditionalFormatting>
  <conditionalFormatting sqref="V208:V209 V583 V702:V705">
    <cfRule type="expression" dxfId="1791" priority="4344">
      <formula>$V249="too many rows!"</formula>
    </cfRule>
  </conditionalFormatting>
  <conditionalFormatting sqref="V117 V762:V764 V621:V628 V630 V676:V705 V662:V672 V708:V724 V612:V616">
    <cfRule type="expression" dxfId="1790" priority="4342">
      <formula>$V279="too many rows!"</formula>
    </cfRule>
  </conditionalFormatting>
  <conditionalFormatting sqref="V215:V216 V691:V700 V676:V685">
    <cfRule type="expression" dxfId="1789" priority="4341">
      <formula>$V249="too many rows!"</formula>
    </cfRule>
  </conditionalFormatting>
  <conditionalFormatting sqref="V458:V470 V435:V437 V439:V440 V244:V247 V241 V3 V214 V109 V191 V210 V224:V225 V183:V184 V287 V391 V407 V356:V363 V443:V456 V495:V500">
    <cfRule type="expression" dxfId="1788" priority="4340">
      <formula>#REF!="too many rows!"</formula>
    </cfRule>
  </conditionalFormatting>
  <conditionalFormatting sqref="V64">
    <cfRule type="expression" dxfId="1787" priority="4624">
      <formula>$V156="too many rows!"</formula>
    </cfRule>
  </conditionalFormatting>
  <conditionalFormatting sqref="V51 V30 V246 V166 V581 V621:V622 V619 V676:V705 V665:V672 V713:V724 V726:V770">
    <cfRule type="expression" dxfId="1786" priority="4634">
      <formula>$V156="too many rows!"</formula>
    </cfRule>
  </conditionalFormatting>
  <conditionalFormatting sqref="V166:V167 V764:V770 V749:V750 V581 V583">
    <cfRule type="expression" dxfId="1785" priority="4649">
      <formula>$V223="too many rows!"</formula>
    </cfRule>
  </conditionalFormatting>
  <conditionalFormatting sqref="V165">
    <cfRule type="expression" dxfId="1784" priority="4695">
      <formula>$V221="too many rows!"</formula>
    </cfRule>
  </conditionalFormatting>
  <conditionalFormatting sqref="V84">
    <cfRule type="expression" dxfId="1783" priority="4706">
      <formula>$V204="too many rows!"</formula>
    </cfRule>
  </conditionalFormatting>
  <conditionalFormatting sqref="V158">
    <cfRule type="expression" dxfId="1782" priority="4736">
      <formula>$V235="too many rows!"</formula>
    </cfRule>
  </conditionalFormatting>
  <conditionalFormatting sqref="V159:V164 V167 V147 V307 V260:V263 V343 V366 V274 V403:V405 V421 V457 V482:V484">
    <cfRule type="expression" dxfId="1781" priority="4737">
      <formula>$V165="too many rows!"</formula>
    </cfRule>
  </conditionalFormatting>
  <conditionalFormatting sqref="V54 V157 V764:V768 V749:V761 V667:V672 V654:V661 V613:V617 V676:V705 V639:V642 V713:V724 V726:V743">
    <cfRule type="expression" dxfId="1780" priority="4753">
      <formula>$V185="too many rows!"</formula>
    </cfRule>
  </conditionalFormatting>
  <conditionalFormatting sqref="V163 V767:V770 V752:V764 V617:V622 V609 V611 V629:V630 V625 V676:V705 V662:V672 V708:V724 V726:V743">
    <cfRule type="expression" dxfId="1779" priority="4828">
      <formula>$V321="too many rows!"</formula>
    </cfRule>
  </conditionalFormatting>
  <conditionalFormatting sqref="V103">
    <cfRule type="expression" dxfId="1778" priority="4831">
      <formula>$V204="too many rows!"</formula>
    </cfRule>
  </conditionalFormatting>
  <conditionalFormatting sqref="V223">
    <cfRule type="expression" dxfId="1777" priority="4337">
      <formula>$V223="too many rows!"</formula>
    </cfRule>
  </conditionalFormatting>
  <conditionalFormatting sqref="V248">
    <cfRule type="expression" dxfId="1776" priority="4322">
      <formula>$V257="too many rows!"</formula>
    </cfRule>
  </conditionalFormatting>
  <conditionalFormatting sqref="V225">
    <cfRule type="expression" dxfId="1775" priority="4315">
      <formula>$V240="too many rows!"</formula>
    </cfRule>
  </conditionalFormatting>
  <conditionalFormatting sqref="V72">
    <cfRule type="expression" dxfId="1774" priority="4309">
      <formula>$V148="too many rows!"</formula>
    </cfRule>
  </conditionalFormatting>
  <conditionalFormatting sqref="V167 V264 V769 V751:V752 V754:V761 V583 V676:V684">
    <cfRule type="expression" dxfId="1773" priority="4308">
      <formula>$V237="too many rows!"</formula>
    </cfRule>
  </conditionalFormatting>
  <conditionalFormatting sqref="V168 V397 V496:V497">
    <cfRule type="expression" dxfId="1772" priority="4293">
      <formula>$V192="too many rows!"</formula>
    </cfRule>
  </conditionalFormatting>
  <conditionalFormatting sqref="V203 V305 V336 V341 V334 V361:V362 V612:V614">
    <cfRule type="expression" dxfId="1771" priority="4286">
      <formula>$V223="too many rows!"</formula>
    </cfRule>
  </conditionalFormatting>
  <conditionalFormatting sqref="V296:V298 V313:V315 V425 V498 V693:V702">
    <cfRule type="expression" dxfId="1770" priority="4282">
      <formula>$V328="too many rows!"</formula>
    </cfRule>
  </conditionalFormatting>
  <conditionalFormatting sqref="V204:V207 V765:V766 V561 V585 V683:V684">
    <cfRule type="expression" dxfId="1769" priority="4280">
      <formula>$V243="too many rows!"</formula>
    </cfRule>
  </conditionalFormatting>
  <conditionalFormatting sqref="V249">
    <cfRule type="expression" dxfId="1768" priority="4273">
      <formula>$V344="too many rows!"</formula>
    </cfRule>
  </conditionalFormatting>
  <conditionalFormatting sqref="V210 V584 V703:V705">
    <cfRule type="expression" dxfId="1767" priority="4272">
      <formula>$V250="too many rows!"</formula>
    </cfRule>
  </conditionalFormatting>
  <conditionalFormatting sqref="V245:V247">
    <cfRule type="expression" dxfId="1766" priority="4259">
      <formula>$V323="too many rows!"</formula>
    </cfRule>
  </conditionalFormatting>
  <conditionalFormatting sqref="V227">
    <cfRule type="expression" dxfId="1765" priority="4253">
      <formula>$V329="too many rows!"</formula>
    </cfRule>
  </conditionalFormatting>
  <conditionalFormatting sqref="V170">
    <cfRule type="expression" dxfId="1764" priority="4247">
      <formula>$V240="too many rows!"</formula>
    </cfRule>
  </conditionalFormatting>
  <conditionalFormatting sqref="V172 V176 V762:V768 V747 V586:V587">
    <cfRule type="expression" dxfId="1763" priority="4243">
      <formula>$V231="too many rows!"</formula>
    </cfRule>
  </conditionalFormatting>
  <conditionalFormatting sqref="V245">
    <cfRule type="expression" dxfId="1762" priority="4241">
      <formula>$V344="too many rows!"</formula>
    </cfRule>
  </conditionalFormatting>
  <conditionalFormatting sqref="V199 V767:V768 V564 V764 V587 V699:V705">
    <cfRule type="expression" dxfId="1761" priority="4238">
      <formula>$V243="too many rows!"</formula>
    </cfRule>
  </conditionalFormatting>
  <conditionalFormatting sqref="V476:V481 V435:V437 V407 V378:V380 V369:V371 V367 V216:V222 V111:V114 V82:V84 V182:V184 V193:V198 V137:V138 V131:V132 V126:V128 V121 V100:V105 V135 V239 V179 V287 V283:V285 V147 V150:V156 V224 V230 V116:V117 V161:V176 V245:V246 V248:V250 V355 V344:V346 V409:V417">
    <cfRule type="expression" dxfId="1760" priority="4839">
      <formula>#REF!="too many rows!"</formula>
    </cfRule>
  </conditionalFormatting>
  <conditionalFormatting sqref="V170 V173:V174 V767:V768 V762:V764 V751 V616 V618 V623:V624 V629 V676:V705 V667:V672 V713:V724 V726:V743">
    <cfRule type="expression" dxfId="1759" priority="5074">
      <formula>$V321="too many rows!"</formula>
    </cfRule>
  </conditionalFormatting>
  <conditionalFormatting sqref="V165 V182:V183">
    <cfRule type="expression" dxfId="1758" priority="5075">
      <formula>#REF!="too many rows!"</formula>
    </cfRule>
  </conditionalFormatting>
  <conditionalFormatting sqref="V102">
    <cfRule type="expression" dxfId="1757" priority="5130">
      <formula>$V198="too many rows!"</formula>
    </cfRule>
  </conditionalFormatting>
  <conditionalFormatting sqref="V247">
    <cfRule type="expression" dxfId="1756" priority="5187">
      <formula>$V372="too many rows!"</formula>
    </cfRule>
  </conditionalFormatting>
  <conditionalFormatting sqref="V260 V435 V765:V766 V751 V753:V761 V714:V716 V722:V724">
    <cfRule type="expression" dxfId="1755" priority="5277">
      <formula>$V334="too many rows!"</formula>
    </cfRule>
  </conditionalFormatting>
  <conditionalFormatting sqref="V169 V300 V255:V256 V486 V497:V498 V613:V616">
    <cfRule type="expression" dxfId="1754" priority="5311">
      <formula>$V192="too many rows!"</formula>
    </cfRule>
  </conditionalFormatting>
  <conditionalFormatting sqref="V172:V174 V767:V768 V762:V764 V748 V584">
    <cfRule type="expression" dxfId="1753" priority="5334">
      <formula>$V235="too many rows!"</formula>
    </cfRule>
  </conditionalFormatting>
  <conditionalFormatting sqref="V103 V765:V766 V769:V770 V751 V639:V643 V620 V622 V626 V629 V676:V705 V667:V672 V708:V724 V726:V743">
    <cfRule type="expression" dxfId="1752" priority="5345">
      <formula>$V250="too many rows!"</formula>
    </cfRule>
  </conditionalFormatting>
  <conditionalFormatting sqref="V104">
    <cfRule type="expression" dxfId="1751" priority="5354">
      <formula>$V196="too many rows!"</formula>
    </cfRule>
  </conditionalFormatting>
  <conditionalFormatting sqref="V170 V301:V303 V310:V312 V376 V612">
    <cfRule type="expression" dxfId="1750" priority="5372">
      <formula>$V192="too many rows!"</formula>
    </cfRule>
  </conditionalFormatting>
  <conditionalFormatting sqref="V225">
    <cfRule type="expression" dxfId="1749" priority="5418">
      <formula>$V329="too many rows!"</formula>
    </cfRule>
  </conditionalFormatting>
  <conditionalFormatting sqref="V116">
    <cfRule type="expression" dxfId="1748" priority="5432">
      <formula>$V250="too many rows!"</formula>
    </cfRule>
  </conditionalFormatting>
  <conditionalFormatting sqref="V216">
    <cfRule type="expression" dxfId="1747" priority="5464">
      <formula>$V257="too many rows!"</formula>
    </cfRule>
  </conditionalFormatting>
  <conditionalFormatting sqref="V72 V245:V247 V351 V767:V768 V764 V748 V751 V621:V622 V714:V724 V726:V743">
    <cfRule type="expression" dxfId="1746" priority="5515">
      <formula>$V159="too many rows!"</formula>
    </cfRule>
  </conditionalFormatting>
  <conditionalFormatting sqref="V109">
    <cfRule type="expression" dxfId="1745" priority="5540">
      <formula>$V217="too many rows!"</formula>
    </cfRule>
  </conditionalFormatting>
  <conditionalFormatting sqref="V123 V722:V724 V628:V630 V619:V622 V644 V654:V664 V667:V672 V676:V705 V652 V714:V718 V726:V743">
    <cfRule type="expression" dxfId="1744" priority="5554">
      <formula>$V301="too many rows!"</formula>
    </cfRule>
  </conditionalFormatting>
  <conditionalFormatting sqref="V243">
    <cfRule type="expression" dxfId="1743" priority="5578">
      <formula>$V321="too many rows!"</formula>
    </cfRule>
  </conditionalFormatting>
  <conditionalFormatting sqref="V99">
    <cfRule type="expression" dxfId="1742" priority="5600">
      <formula>$V221="too many rows!"</formula>
    </cfRule>
  </conditionalFormatting>
  <conditionalFormatting sqref="V105">
    <cfRule type="expression" dxfId="1741" priority="5608">
      <formula>$V198="too many rows!"</formula>
    </cfRule>
  </conditionalFormatting>
  <conditionalFormatting sqref="V171 V304 V335:V343 V499 V615:V616">
    <cfRule type="expression" dxfId="1740" priority="5622">
      <formula>$V192="too many rows!"</formula>
    </cfRule>
  </conditionalFormatting>
  <conditionalFormatting sqref="V172">
    <cfRule type="expression" dxfId="1739" priority="5667">
      <formula>$V192="too many rows!"</formula>
    </cfRule>
  </conditionalFormatting>
  <conditionalFormatting sqref="V165">
    <cfRule type="expression" dxfId="1738" priority="5683">
      <formula>$V225="too many rows!"</formula>
    </cfRule>
  </conditionalFormatting>
  <conditionalFormatting sqref="V179:V184">
    <cfRule type="expression" dxfId="1737" priority="4227">
      <formula>$V179="too many rows!"</formula>
    </cfRule>
  </conditionalFormatting>
  <conditionalFormatting sqref="V182">
    <cfRule type="expression" dxfId="1736" priority="4226">
      <formula>$V193="too many rows!"</formula>
    </cfRule>
  </conditionalFormatting>
  <conditionalFormatting sqref="V181">
    <cfRule type="expression" dxfId="1735" priority="4225">
      <formula>$V193="too many rows!"</formula>
    </cfRule>
  </conditionalFormatting>
  <conditionalFormatting sqref="V183:V184">
    <cfRule type="expression" dxfId="1734" priority="4224">
      <formula>$V193="too many rows!"</formula>
    </cfRule>
  </conditionalFormatting>
  <conditionalFormatting sqref="V179:V181 V175:V177 V762:V763 V751 V665:V672 V616 V614 V620 V626 V629 V676:V705 V636:V642 V708:V724 V726:V743">
    <cfRule type="expression" dxfId="1733" priority="4223">
      <formula>$V328="too many rows!"</formula>
    </cfRule>
  </conditionalFormatting>
  <conditionalFormatting sqref="V183:V184">
    <cfRule type="expression" dxfId="1732" priority="4222">
      <formula>$V333="too many rows!"</formula>
    </cfRule>
  </conditionalFormatting>
  <conditionalFormatting sqref="V181 V583:V587 V609:V630 V636:V643 V667:V672 V581">
    <cfRule type="expression" dxfId="1731" priority="4221">
      <formula>$V387="too many rows!"</formula>
    </cfRule>
  </conditionalFormatting>
  <conditionalFormatting sqref="V179:V184">
    <cfRule type="expression" dxfId="1730" priority="4220">
      <formula>$V179="too many rows!"</formula>
    </cfRule>
  </conditionalFormatting>
  <conditionalFormatting sqref="V181 V176 V255 V762:V764 V751 V641:V643 V667:V672 V615 V621:V622 V627:V628 V630 V676:V705 V654:V664 V708:V724 V726:V743">
    <cfRule type="expression" dxfId="1729" priority="4219">
      <formula>$V328="too many rows!"</formula>
    </cfRule>
  </conditionalFormatting>
  <conditionalFormatting sqref="V147 V722:V724 V650 V667:V672 V676:V705 V619:V622 V586 V606:V607 V630 V641:V643 V717:V718">
    <cfRule type="expression" dxfId="1728" priority="4218">
      <formula>$V328="too many rows!"</formula>
    </cfRule>
  </conditionalFormatting>
  <conditionalFormatting sqref="V184 V767:V769 V751:V764 V621:V622 V626:V630 V662:V672 V713:V724 V676:V705">
    <cfRule type="expression" dxfId="1727" priority="4217">
      <formula>$V344="too many rows!"</formula>
    </cfRule>
  </conditionalFormatting>
  <conditionalFormatting sqref="V182 V765:V766 V583:V587 V612:V630 V667:V672 V637:V643">
    <cfRule type="expression" dxfId="1726" priority="4216">
      <formula>$V387="too many rows!"</formula>
    </cfRule>
  </conditionalFormatting>
  <conditionalFormatting sqref="V182">
    <cfRule type="expression" dxfId="1725" priority="4215">
      <formula>$V333="too many rows!"</formula>
    </cfRule>
  </conditionalFormatting>
  <conditionalFormatting sqref="V128">
    <cfRule type="expression" dxfId="1724" priority="4210">
      <formula>$V168="too many rows!"</formula>
    </cfRule>
  </conditionalFormatting>
  <conditionalFormatting sqref="V125">
    <cfRule type="expression" dxfId="1723" priority="4209">
      <formula>$V136="too many rows!"</formula>
    </cfRule>
  </conditionalFormatting>
  <conditionalFormatting sqref="V128">
    <cfRule type="expression" dxfId="1722" priority="4208">
      <formula>$V138="too many rows!"</formula>
    </cfRule>
  </conditionalFormatting>
  <conditionalFormatting sqref="V126:V128">
    <cfRule type="expression" dxfId="1721" priority="4207">
      <formula>$V138="too many rows!"</formula>
    </cfRule>
  </conditionalFormatting>
  <conditionalFormatting sqref="V125:V128">
    <cfRule type="expression" dxfId="1720" priority="4206">
      <formula>$V125="too many rows!"</formula>
    </cfRule>
  </conditionalFormatting>
  <conditionalFormatting sqref="V127">
    <cfRule type="expression" dxfId="1719" priority="4205">
      <formula>$V168="too many rows!"</formula>
    </cfRule>
  </conditionalFormatting>
  <conditionalFormatting sqref="V125:V127 V581:V582 V701:V705">
    <cfRule type="expression" dxfId="1718" priority="4204">
      <formula>$V167="too many rows!"</formula>
    </cfRule>
  </conditionalFormatting>
  <conditionalFormatting sqref="V50">
    <cfRule type="expression" dxfId="1717" priority="5748">
      <formula>$V151="too many rows!"</formula>
    </cfRule>
  </conditionalFormatting>
  <conditionalFormatting sqref="V166">
    <cfRule type="expression" dxfId="1716" priority="5774">
      <formula>$V225="too many rows!"</formula>
    </cfRule>
  </conditionalFormatting>
  <conditionalFormatting sqref="V520 V435:V437 V320:V322 V355:V362 V170:V173 V144:V145 V243:V249 V164 V128">
    <cfRule type="expression" dxfId="1715" priority="5793">
      <formula>#REF!="too many rows!"</formula>
    </cfRule>
  </conditionalFormatting>
  <conditionalFormatting sqref="V213 V207 V586:V587 V685:V686 V676:V682">
    <cfRule type="expression" dxfId="1714" priority="5858">
      <formula>$V244="too many rows!"</formula>
    </cfRule>
  </conditionalFormatting>
  <conditionalFormatting sqref="V159:V160">
    <cfRule type="expression" dxfId="1713" priority="5887">
      <formula>$V241="too many rows!"</formula>
    </cfRule>
  </conditionalFormatting>
  <conditionalFormatting sqref="V165">
    <cfRule type="expression" dxfId="1712" priority="5891">
      <formula>$V242="too many rows!"</formula>
    </cfRule>
  </conditionalFormatting>
  <conditionalFormatting sqref="V182:V183">
    <cfRule type="expression" dxfId="1711" priority="5932">
      <formula>$V241="too many rows!"</formula>
    </cfRule>
  </conditionalFormatting>
  <conditionalFormatting sqref="V184 V751 V748 V754:V769 V581">
    <cfRule type="expression" dxfId="1710" priority="5983">
      <formula>$V242="too many rows!"</formula>
    </cfRule>
  </conditionalFormatting>
  <conditionalFormatting sqref="V10 V765:V766 V762:V763 V609:V629 V583:V587 V581 V631:V643">
    <cfRule type="expression" dxfId="1709" priority="5997">
      <formula>$V221="too many rows!"</formula>
    </cfRule>
  </conditionalFormatting>
  <conditionalFormatting sqref="V123 V769:V770 V754:V761 V676:V705 V606:V607 V619:V624 V626:V628 V630:V631 V662:V672 V708:V724 V651:V653">
    <cfRule type="expression" dxfId="1708" priority="6023">
      <formula>$V288="too many rows!"</formula>
    </cfRule>
  </conditionalFormatting>
  <conditionalFormatting sqref="V224">
    <cfRule type="expression" dxfId="1707" priority="6066">
      <formula>$V325="too many rows!"</formula>
    </cfRule>
  </conditionalFormatting>
  <conditionalFormatting sqref="V90">
    <cfRule type="expression" dxfId="1706" priority="6147">
      <formula>$V196="too many rows!"</formula>
    </cfRule>
  </conditionalFormatting>
  <conditionalFormatting sqref="V113">
    <cfRule type="expression" dxfId="1705" priority="6169">
      <formula>$V224="too many rows!"</formula>
    </cfRule>
  </conditionalFormatting>
  <conditionalFormatting sqref="V192 V767:V768 V764 V748 V584:V587 V581">
    <cfRule type="expression" dxfId="1704" priority="6278">
      <formula>$V242="too many rows!"</formula>
    </cfRule>
  </conditionalFormatting>
  <conditionalFormatting sqref="V134">
    <cfRule type="expression" dxfId="1703" priority="6308">
      <formula>$V225="too many rows!"</formula>
    </cfRule>
  </conditionalFormatting>
  <conditionalFormatting sqref="V125 V752:V761 V667:V672 V612:V617 V621:V622 V628:V630 V643:V650 V714:V724 V726:V743">
    <cfRule type="expression" dxfId="1702" priority="6324">
      <formula>$V301="too many rows!"</formula>
    </cfRule>
  </conditionalFormatting>
  <conditionalFormatting sqref="V109 V462 V765:V766 V769:V770 V749:V761 V667:V669 V662:V664 V676:V705 V671:V672 V719:V724 V714:V717">
    <cfRule type="expression" dxfId="1701" priority="6336">
      <formula>$V221="too many rows!"</formula>
    </cfRule>
  </conditionalFormatting>
  <conditionalFormatting sqref="V18">
    <cfRule type="expression" dxfId="1700" priority="6378">
      <formula>$V156="too many rows!"</formula>
    </cfRule>
  </conditionalFormatting>
  <conditionalFormatting sqref="V11 V239 V751 V657:V661 V667:V672 V622 V629 V636:V642 V713:V724 V726:V743">
    <cfRule type="expression" dxfId="1699" priority="6381">
      <formula>$V156="too many rows!"</formula>
    </cfRule>
  </conditionalFormatting>
  <conditionalFormatting sqref="V94">
    <cfRule type="expression" dxfId="1698" priority="6429">
      <formula>$V196="too many rows!"</formula>
    </cfRule>
  </conditionalFormatting>
  <conditionalFormatting sqref="V78">
    <cfRule type="expression" dxfId="1697" priority="6435">
      <formula>$V159="too many rows!"</formula>
    </cfRule>
  </conditionalFormatting>
  <conditionalFormatting sqref="V68">
    <cfRule type="expression" dxfId="1696" priority="6466">
      <formula>$V156="too many rows!"</formula>
    </cfRule>
  </conditionalFormatting>
  <conditionalFormatting sqref="V79 V273:V277 V253:V254 V358 V765:V766 V751 V754:V761 V685:V705 V722:V724 V717:V718">
    <cfRule type="expression" dxfId="1695" priority="6484">
      <formula>$V159="too many rows!"</formula>
    </cfRule>
  </conditionalFormatting>
  <conditionalFormatting sqref="V53">
    <cfRule type="expression" dxfId="1694" priority="6525">
      <formula>$V156="too many rows!"</formula>
    </cfRule>
  </conditionalFormatting>
  <conditionalFormatting sqref="V154">
    <cfRule type="expression" dxfId="1693" priority="4201">
      <formula>$V159="too many rows!"</formula>
    </cfRule>
  </conditionalFormatting>
  <conditionalFormatting sqref="V155">
    <cfRule type="expression" dxfId="1692" priority="4200">
      <formula>$V159="too many rows!"</formula>
    </cfRule>
  </conditionalFormatting>
  <conditionalFormatting sqref="V153">
    <cfRule type="expression" dxfId="1691" priority="4199">
      <formula>$V159="too many rows!"</formula>
    </cfRule>
  </conditionalFormatting>
  <conditionalFormatting sqref="V151:V155">
    <cfRule type="expression" dxfId="1690" priority="4198">
      <formula>$V151="too many rows!"</formula>
    </cfRule>
  </conditionalFormatting>
  <conditionalFormatting sqref="V143">
    <cfRule type="expression" dxfId="1689" priority="6549">
      <formula>$V292="too many rows!"</formula>
    </cfRule>
  </conditionalFormatting>
  <conditionalFormatting sqref="V97">
    <cfRule type="expression" dxfId="1688" priority="6632">
      <formula>$V211="too many rows!"</formula>
    </cfRule>
  </conditionalFormatting>
  <conditionalFormatting sqref="V7 V667:V672 V581 V609:V630 V637:V643">
    <cfRule type="expression" dxfId="1687" priority="6633">
      <formula>$V211="too many rows!"</formula>
    </cfRule>
  </conditionalFormatting>
  <conditionalFormatting sqref="V11 V764 V583:V587 V631:V643 V608:V628 V671:V672 V581">
    <cfRule type="expression" dxfId="1686" priority="6694">
      <formula>$V223="too many rows!"</formula>
    </cfRule>
  </conditionalFormatting>
  <conditionalFormatting sqref="V174 V149:V151 V170:V171 V142 V146 V135">
    <cfRule type="expression" dxfId="1685" priority="6705">
      <formula>#REF!="too many rows!"</formula>
    </cfRule>
  </conditionalFormatting>
  <conditionalFormatting sqref="V247">
    <cfRule type="expression" dxfId="1684" priority="6843">
      <formula>$V344="too many rows!"</formula>
    </cfRule>
  </conditionalFormatting>
  <conditionalFormatting sqref="V145:V146 V667:V672 V654:V661 V676:V705 V609:V622 V643:V644 V714:V717 V651">
    <cfRule type="expression" dxfId="1683" priority="7039">
      <formula>$V324="too many rows!"</formula>
    </cfRule>
  </conditionalFormatting>
  <conditionalFormatting sqref="V201:V203 V765:V766 V751 V667:V672 V630 V676:V705 V639:V643 V713:V724 V726:V743">
    <cfRule type="expression" dxfId="1682" priority="7068">
      <formula>$V345="too many rows!"</formula>
    </cfRule>
  </conditionalFormatting>
  <conditionalFormatting sqref="V256">
    <cfRule type="expression" dxfId="1681" priority="7147">
      <formula>$V333="too many rows!"</formula>
    </cfRule>
  </conditionalFormatting>
  <conditionalFormatting sqref="V212 V586">
    <cfRule type="expression" dxfId="1680" priority="7319">
      <formula>$V250="too many rows!"</formula>
    </cfRule>
  </conditionalFormatting>
  <conditionalFormatting sqref="V211:V212">
    <cfRule type="expression" dxfId="1679" priority="7356">
      <formula>$V248="too many rows!"</formula>
    </cfRule>
  </conditionalFormatting>
  <conditionalFormatting sqref="V169">
    <cfRule type="expression" dxfId="1678" priority="7371">
      <formula>$V240="too many rows!"</formula>
    </cfRule>
  </conditionalFormatting>
  <conditionalFormatting sqref="V127 V585:V587 V581 V654:V661 V639:V643 V619:V635 V713:V718">
    <cfRule type="expression" dxfId="1677" priority="7391">
      <formula>$V321="too many rows!"</formula>
    </cfRule>
  </conditionalFormatting>
  <conditionalFormatting sqref="V145 V134 V148 V173 V169:V170 V141 V558">
    <cfRule type="expression" dxfId="1676" priority="7424">
      <formula>#REF!="too many rows!"</formula>
    </cfRule>
  </conditionalFormatting>
  <conditionalFormatting sqref="V185:V187">
    <cfRule type="expression" dxfId="1675" priority="7533">
      <formula>$V241="too many rows!"</formula>
    </cfRule>
  </conditionalFormatting>
  <conditionalFormatting sqref="V200 V765:V766 V751 V586 V584">
    <cfRule type="expression" dxfId="1674" priority="7536">
      <formula>$V248="too many rows!"</formula>
    </cfRule>
  </conditionalFormatting>
  <conditionalFormatting sqref="V128 V713:V718 V722:V724 V581 V583 V612:V616 V619:V622 V625 V627:V643 V667:V672 V726:V743">
    <cfRule type="expression" dxfId="1673" priority="7588">
      <formula>$V321="too many rows!"</formula>
    </cfRule>
  </conditionalFormatting>
  <conditionalFormatting sqref="V188 V765:V766 V762:V763 V583:V585 V657">
    <cfRule type="expression" dxfId="1672" priority="7597">
      <formula>$V243="too many rows!"</formula>
    </cfRule>
  </conditionalFormatting>
  <conditionalFormatting sqref="V201:V203 V462 V765:V766 V762:V763 V585">
    <cfRule type="expression" dxfId="1671" priority="7598">
      <formula>$V248="too many rows!"</formula>
    </cfRule>
  </conditionalFormatting>
  <conditionalFormatting sqref="V113">
    <cfRule type="expression" dxfId="1670" priority="7647">
      <formula>$V258="too many rows!"</formula>
    </cfRule>
  </conditionalFormatting>
  <conditionalFormatting sqref="V189 V764 V752 V754:V761 V584:V587">
    <cfRule type="expression" dxfId="1669" priority="7653">
      <formula>$V243="too many rows!"</formula>
    </cfRule>
  </conditionalFormatting>
  <conditionalFormatting sqref="V190 V765:V766 V762:V763 V744:V750 V585:V587 V581">
    <cfRule type="expression" dxfId="1668" priority="7733">
      <formula>$V243="too many rows!"</formula>
    </cfRule>
  </conditionalFormatting>
  <conditionalFormatting sqref="V142">
    <cfRule type="expression" dxfId="1667" priority="7756">
      <formula>$V231="too many rows!"</formula>
    </cfRule>
  </conditionalFormatting>
  <conditionalFormatting sqref="V158">
    <cfRule type="expression" dxfId="1666" priority="7766">
      <formula>$V288="too many rows!"</formula>
    </cfRule>
  </conditionalFormatting>
  <conditionalFormatting sqref="V168">
    <cfRule type="expression" dxfId="1665" priority="7767">
      <formula>$V231="too many rows!"</formula>
    </cfRule>
  </conditionalFormatting>
  <conditionalFormatting sqref="V176">
    <cfRule type="expression" dxfId="1664" priority="7796">
      <formula>$V240="too many rows!"</formula>
    </cfRule>
  </conditionalFormatting>
  <conditionalFormatting sqref="V144">
    <cfRule type="expression" dxfId="1663" priority="7811">
      <formula>$V231="too many rows!"</formula>
    </cfRule>
  </conditionalFormatting>
  <conditionalFormatting sqref="V8 V654:V661 V667:V675 V581 V612:V643">
    <cfRule type="expression" dxfId="1662" priority="7902">
      <formula>$V215="too many rows!"</formula>
    </cfRule>
  </conditionalFormatting>
  <conditionalFormatting sqref="V98 V175 V667:V672 V676:V705 V650 V714:V724 V726:V770">
    <cfRule type="expression" dxfId="1661" priority="7934">
      <formula>$V215="too many rows!"</formula>
    </cfRule>
  </conditionalFormatting>
  <conditionalFormatting sqref="V267">
    <cfRule type="expression" dxfId="1660" priority="7976">
      <formula>$V344="too many rows!"</formula>
    </cfRule>
  </conditionalFormatting>
  <conditionalFormatting sqref="V239">
    <cfRule type="expression" dxfId="1659" priority="7984">
      <formula>$V334="too many rows!"</formula>
    </cfRule>
  </conditionalFormatting>
  <conditionalFormatting sqref="V124 V754:V761 V665:V672 V620:V622 V608 V612:V617 V644:V650 V653 V726:V743">
    <cfRule type="expression" dxfId="1658" priority="8239">
      <formula>$V301="too many rows!"</formula>
    </cfRule>
  </conditionalFormatting>
  <conditionalFormatting sqref="V268">
    <cfRule type="expression" dxfId="1657" priority="8246">
      <formula>$V344="too many rows!"</formula>
    </cfRule>
  </conditionalFormatting>
  <conditionalFormatting sqref="V323">
    <cfRule type="expression" dxfId="1656" priority="4191">
      <formula>$V323="too many rows!"</formula>
    </cfRule>
  </conditionalFormatting>
  <conditionalFormatting sqref="V329">
    <cfRule type="expression" dxfId="1655" priority="4183">
      <formula>$V345="too many rows!"</formula>
    </cfRule>
  </conditionalFormatting>
  <conditionalFormatting sqref="V330:V331">
    <cfRule type="expression" dxfId="1654" priority="4175">
      <formula>$V345="too many rows!"</formula>
    </cfRule>
  </conditionalFormatting>
  <conditionalFormatting sqref="V328:V329">
    <cfRule type="expression" dxfId="1653" priority="4174">
      <formula>$V345="too many rows!"</formula>
    </cfRule>
  </conditionalFormatting>
  <conditionalFormatting sqref="V324">
    <cfRule type="expression" dxfId="1652" priority="4166">
      <formula>$V457="too many rows!"</formula>
    </cfRule>
  </conditionalFormatting>
  <conditionalFormatting sqref="V324">
    <cfRule type="expression" dxfId="1651" priority="4142">
      <formula>$V332="too many rows!"</formula>
    </cfRule>
  </conditionalFormatting>
  <conditionalFormatting sqref="V362">
    <cfRule type="expression" dxfId="1650" priority="4131">
      <formula>$V421="too many rows!"</formula>
    </cfRule>
  </conditionalFormatting>
  <conditionalFormatting sqref="V266">
    <cfRule type="expression" dxfId="1649" priority="4083">
      <formula>$V344="too many rows!"</formula>
    </cfRule>
  </conditionalFormatting>
  <conditionalFormatting sqref="V221">
    <cfRule type="expression" dxfId="1648" priority="4082">
      <formula>$V353="too many rows!"</formula>
    </cfRule>
  </conditionalFormatting>
  <conditionalFormatting sqref="V476:V481 V292:V322 V237:V239 V241 V243:V249 V255:V256 V221:V222 V117 V174:V176 V278:V287 V418:V456 V499 V324:V391">
    <cfRule type="expression" dxfId="1647" priority="8426">
      <formula>#REF!="too many rows!"</formula>
    </cfRule>
  </conditionalFormatting>
  <conditionalFormatting sqref="V246">
    <cfRule type="expression" dxfId="1646" priority="9228">
      <formula>$V384="too many rows!"</formula>
    </cfRule>
  </conditionalFormatting>
  <conditionalFormatting sqref="V255">
    <cfRule type="expression" dxfId="1645" priority="9247">
      <formula>$V333="too many rows!"</formula>
    </cfRule>
  </conditionalFormatting>
  <conditionalFormatting sqref="V247">
    <cfRule type="expression" dxfId="1644" priority="9275">
      <formula>$V384="too many rows!"</formula>
    </cfRule>
  </conditionalFormatting>
  <conditionalFormatting sqref="V276">
    <cfRule type="expression" dxfId="1643" priority="9291">
      <formula>$V345="too many rows!"</formula>
    </cfRule>
  </conditionalFormatting>
  <conditionalFormatting sqref="V212 V765:V766 V563 V762:V763 V586:V587">
    <cfRule type="expression" dxfId="1642" priority="9342">
      <formula>$V257="too many rows!"</formula>
    </cfRule>
  </conditionalFormatting>
  <conditionalFormatting sqref="V198">
    <cfRule type="expression" dxfId="1641" priority="9362">
      <formula>$V334="too many rows!"</formula>
    </cfRule>
  </conditionalFormatting>
  <conditionalFormatting sqref="V274">
    <cfRule type="expression" dxfId="1640" priority="9411">
      <formula>$V346="too many rows!"</formula>
    </cfRule>
  </conditionalFormatting>
  <conditionalFormatting sqref="V164">
    <cfRule type="expression" dxfId="1639" priority="9423">
      <formula>$V301="too many rows!"</formula>
    </cfRule>
  </conditionalFormatting>
  <conditionalFormatting sqref="V273">
    <cfRule type="expression" dxfId="1638" priority="9460">
      <formula>$V346="too many rows!"</formula>
    </cfRule>
  </conditionalFormatting>
  <conditionalFormatting sqref="V243">
    <cfRule type="expression" dxfId="1637" priority="9482">
      <formula>$V372="too many rows!"</formula>
    </cfRule>
  </conditionalFormatting>
  <conditionalFormatting sqref="V272">
    <cfRule type="expression" dxfId="1636" priority="9508">
      <formula>$V346="too many rows!"</formula>
    </cfRule>
  </conditionalFormatting>
  <conditionalFormatting sqref="V243:V244">
    <cfRule type="expression" dxfId="1635" priority="9529">
      <formula>$V371="too many rows!"</formula>
    </cfRule>
  </conditionalFormatting>
  <conditionalFormatting sqref="V277">
    <cfRule type="expression" dxfId="1634" priority="9557">
      <formula>$V345="too many rows!"</formula>
    </cfRule>
  </conditionalFormatting>
  <conditionalFormatting sqref="V278:V279">
    <cfRule type="expression" dxfId="1633" priority="9588">
      <formula>$V345="too many rows!"</formula>
    </cfRule>
  </conditionalFormatting>
  <conditionalFormatting sqref="V126 V639:V642 V584:V587 V612:V616 V619:V620 V627:V630 V667:V672 V718:V721 V726:V743">
    <cfRule type="expression" dxfId="1632" priority="9621">
      <formula>$V321="too many rows!"</formula>
    </cfRule>
  </conditionalFormatting>
  <conditionalFormatting sqref="V248">
    <cfRule type="expression" dxfId="1631" priority="9633">
      <formula>$V372="too many rows!"</formula>
    </cfRule>
  </conditionalFormatting>
  <conditionalFormatting sqref="V228">
    <cfRule type="expression" dxfId="1630" priority="9677">
      <formula>$V329="too many rows!"</formula>
    </cfRule>
  </conditionalFormatting>
  <conditionalFormatting sqref="V229:V230">
    <cfRule type="expression" dxfId="1629" priority="9692">
      <formula>$V329="too many rows!"</formula>
    </cfRule>
  </conditionalFormatting>
  <conditionalFormatting sqref="V162 V418 V767:V770 V752:V764 V643 V610:V618 V627:V630 V623:V624 V676:V705 V662:V672 V713:V724 V726:V743">
    <cfRule type="expression" dxfId="1628" priority="9746">
      <formula>$V321="too many rows!"</formula>
    </cfRule>
  </conditionalFormatting>
  <conditionalFormatting sqref="V307:V309 V236:V250 V177:V178 V228:V230 V263">
    <cfRule type="expression" dxfId="1627" priority="9757">
      <formula>#REF!="too many rows!"</formula>
    </cfRule>
  </conditionalFormatting>
  <conditionalFormatting sqref="V275">
    <cfRule type="expression" dxfId="1626" priority="9916">
      <formula>$V346="too many rows!"</formula>
    </cfRule>
  </conditionalFormatting>
  <conditionalFormatting sqref="V124 V767:V768 V752:V764 V676:V705 V606:V607 V619:V624 V626:V628 V630 V639:V643 V713:V724 V652:V672">
    <cfRule type="expression" dxfId="1625" priority="9964">
      <formula>$V292="too many rows!"</formula>
    </cfRule>
  </conditionalFormatting>
  <conditionalFormatting sqref="V167 V254 V751 V613 V615:V616 V619:V622 V627:V628 V625 V630:V635 V676:V705 V662:V672 V708:V724 V726:V743">
    <cfRule type="expression" dxfId="1624" priority="9974">
      <formula>$V321="too many rows!"</formula>
    </cfRule>
  </conditionalFormatting>
  <conditionalFormatting sqref="V246">
    <cfRule type="expression" dxfId="1623" priority="9988">
      <formula>$V344="too many rows!"</formula>
    </cfRule>
  </conditionalFormatting>
  <conditionalFormatting sqref="V168">
    <cfRule type="expression" dxfId="1622" priority="10001">
      <formula>$V321="too many rows!"</formula>
    </cfRule>
  </conditionalFormatting>
  <conditionalFormatting sqref="V169">
    <cfRule type="expression" dxfId="1621" priority="10013">
      <formula>$V321="too many rows!"</formula>
    </cfRule>
  </conditionalFormatting>
  <conditionalFormatting sqref="V297 V612:V614">
    <cfRule type="expression" dxfId="1620" priority="10056">
      <formula>$V324="too many rows!"</formula>
    </cfRule>
  </conditionalFormatting>
  <conditionalFormatting sqref="V291">
    <cfRule type="expression" dxfId="1619" priority="10093">
      <formula>$V355="too many rows!"</formula>
    </cfRule>
  </conditionalFormatting>
  <conditionalFormatting sqref="V296 V615 V613 V697:V705">
    <cfRule type="expression" dxfId="1618" priority="10097">
      <formula>$V324="too many rows!"</formula>
    </cfRule>
  </conditionalFormatting>
  <conditionalFormatting sqref="V292 V614 V612 V677:V690">
    <cfRule type="expression" dxfId="1617" priority="10134">
      <formula>$V321="too many rows!"</formula>
    </cfRule>
  </conditionalFormatting>
  <conditionalFormatting sqref="V298 V275 V396">
    <cfRule type="expression" dxfId="1616" priority="10177">
      <formula>$V301="too many rows!"</formula>
    </cfRule>
  </conditionalFormatting>
  <conditionalFormatting sqref="V127 V612:V616 V629 V625:V626 V637:V638 V643 V717:V721 V583:V587">
    <cfRule type="expression" dxfId="1615" priority="10187">
      <formula>$V323="too many rows!"</formula>
    </cfRule>
  </conditionalFormatting>
  <conditionalFormatting sqref="V163">
    <cfRule type="expression" dxfId="1614" priority="10191">
      <formula>$V323="too many rows!"</formula>
    </cfRule>
  </conditionalFormatting>
  <conditionalFormatting sqref="V168 V253 V418:V419 V769:V770 V676:V705 V612 V614:V618 V629 V626 V620:V624 V665:V672 V708:V724 V726:V743">
    <cfRule type="expression" dxfId="1613" priority="10193">
      <formula>$V323="too many rows!"</formula>
    </cfRule>
  </conditionalFormatting>
  <conditionalFormatting sqref="V293:V295 V491 V613">
    <cfRule type="expression" dxfId="1612" priority="10197">
      <formula>$V323="too many rows!"</formula>
    </cfRule>
  </conditionalFormatting>
  <conditionalFormatting sqref="V299 V487 V616">
    <cfRule type="expression" dxfId="1611" priority="10239">
      <formula>$V324="too many rows!"</formula>
    </cfRule>
  </conditionalFormatting>
  <conditionalFormatting sqref="V169">
    <cfRule type="expression" dxfId="1610" priority="10248">
      <formula>$V323="too many rows!"</formula>
    </cfRule>
  </conditionalFormatting>
  <conditionalFormatting sqref="V183:V184">
    <cfRule type="expression" dxfId="1609" priority="10273">
      <formula>$V387="too many rows!"</formula>
    </cfRule>
  </conditionalFormatting>
  <conditionalFormatting sqref="V408:V417">
    <cfRule type="expression" dxfId="1608" priority="4076">
      <formula>$V408="too many rows!"</formula>
    </cfRule>
  </conditionalFormatting>
  <conditionalFormatting sqref="V458">
    <cfRule type="expression" dxfId="1607" priority="4068">
      <formula>$V475="too many rows!"</formula>
    </cfRule>
  </conditionalFormatting>
  <conditionalFormatting sqref="V407 V387 V373:V374 V390:V391 V413 V409 V438:V475 V494:V511 V482:V484">
    <cfRule type="expression" dxfId="1606" priority="4006">
      <formula>#REF!="too many rows!"</formula>
    </cfRule>
  </conditionalFormatting>
  <conditionalFormatting sqref="V304:V306">
    <cfRule type="expression" dxfId="1605" priority="10589">
      <formula>$V328="too many rows!"</formula>
    </cfRule>
  </conditionalFormatting>
  <conditionalFormatting sqref="V146:V147">
    <cfRule type="expression" dxfId="1604" priority="10598">
      <formula>$V324="too many rows!"</formula>
    </cfRule>
  </conditionalFormatting>
  <conditionalFormatting sqref="V277 V562 V764 V586:V587">
    <cfRule type="expression" dxfId="1603" priority="10602">
      <formula>$V323="too many rows!"</formula>
    </cfRule>
  </conditionalFormatting>
  <conditionalFormatting sqref="V320">
    <cfRule type="expression" dxfId="1602" priority="3980">
      <formula>$V320="too many rows!"</formula>
    </cfRule>
  </conditionalFormatting>
  <conditionalFormatting sqref="V320">
    <cfRule type="expression" dxfId="1601" priority="3979">
      <formula>$V353="too many rows!"</formula>
    </cfRule>
  </conditionalFormatting>
  <conditionalFormatting sqref="V320">
    <cfRule type="expression" dxfId="1600" priority="3978">
      <formula>$V320="too many rows!"</formula>
    </cfRule>
  </conditionalFormatting>
  <conditionalFormatting sqref="V261:V263">
    <cfRule type="expression" dxfId="1599" priority="3976">
      <formula>$V266="too many rows!"</formula>
    </cfRule>
  </conditionalFormatting>
  <conditionalFormatting sqref="V161">
    <cfRule type="expression" dxfId="1598" priority="10658">
      <formula>$V301="too many rows!"</formula>
    </cfRule>
  </conditionalFormatting>
  <conditionalFormatting sqref="V232">
    <cfRule type="expression" dxfId="1597" priority="3973">
      <formula>$V237="too many rows!"</formula>
    </cfRule>
  </conditionalFormatting>
  <conditionalFormatting sqref="V233:V234">
    <cfRule type="expression" dxfId="1596" priority="3972">
      <formula>$V246="too many rows!"</formula>
    </cfRule>
  </conditionalFormatting>
  <conditionalFormatting sqref="V234">
    <cfRule type="expression" dxfId="1595" priority="3971">
      <formula>$V246="too many rows!"</formula>
    </cfRule>
  </conditionalFormatting>
  <conditionalFormatting sqref="V232:V234">
    <cfRule type="expression" dxfId="1594" priority="3970">
      <formula>$V298="too many rows!"</formula>
    </cfRule>
  </conditionalFormatting>
  <conditionalFormatting sqref="V234">
    <cfRule type="expression" dxfId="1593" priority="3969">
      <formula>$V299="too many rows!"</formula>
    </cfRule>
  </conditionalFormatting>
  <conditionalFormatting sqref="V247">
    <cfRule type="expression" dxfId="1592" priority="10711">
      <formula>$V323="too many rows!"</formula>
    </cfRule>
  </conditionalFormatting>
  <conditionalFormatting sqref="V276">
    <cfRule type="expression" dxfId="1591" priority="10740">
      <formula>$V321="too many rows!"</formula>
    </cfRule>
  </conditionalFormatting>
  <conditionalFormatting sqref="V180:V182">
    <cfRule type="expression" dxfId="1590" priority="10859">
      <formula>$V387="too many rows!"</formula>
    </cfRule>
  </conditionalFormatting>
  <conditionalFormatting sqref="V203">
    <cfRule type="expression" dxfId="1589" priority="10873">
      <formula>$V353="too many rows!"</formula>
    </cfRule>
  </conditionalFormatting>
  <conditionalFormatting sqref="V316:V320">
    <cfRule type="expression" dxfId="1588" priority="10903">
      <formula>$V353="too many rows!"</formula>
    </cfRule>
  </conditionalFormatting>
  <conditionalFormatting sqref="V197">
    <cfRule type="expression" dxfId="1587" priority="10913">
      <formula>$V344="too many rows!"</formula>
    </cfRule>
  </conditionalFormatting>
  <conditionalFormatting sqref="V322">
    <cfRule type="expression" dxfId="1586" priority="10946">
      <formula>$V356="too many rows!"</formula>
    </cfRule>
  </conditionalFormatting>
  <conditionalFormatting sqref="V235:V236">
    <cfRule type="expression" dxfId="1585" priority="11017">
      <formula>$V382="too many rows!"</formula>
    </cfRule>
  </conditionalFormatting>
  <conditionalFormatting sqref="V198:V200 V237:V238 V751 V667:V672 V641:V643 V621 V630:V635 V627:V628 V676:V705 V637:V638 V708:V724 V726:V743">
    <cfRule type="expression" dxfId="1584" priority="11027">
      <formula>$V344="too many rows!"</formula>
    </cfRule>
  </conditionalFormatting>
  <conditionalFormatting sqref="V199:V202">
    <cfRule type="expression" dxfId="1583" priority="11039">
      <formula>$V344="too many rows!"</formula>
    </cfRule>
  </conditionalFormatting>
  <conditionalFormatting sqref="V242">
    <cfRule type="expression" dxfId="1582" priority="11049">
      <formula>$V384="too many rows!"</formula>
    </cfRule>
  </conditionalFormatting>
  <conditionalFormatting sqref="V355:V358 V494 V488:V489 V485:V486 V435:V437 V476:V477 V464:V465 V498:V500 V578:V581 V676:V707 V583:V672">
    <cfRule type="expression" dxfId="1581" priority="11088">
      <formula>#REF!="too many rows!"</formula>
    </cfRule>
  </conditionalFormatting>
  <conditionalFormatting sqref="V256">
    <cfRule type="expression" dxfId="1580" priority="11176">
      <formula>$V407="too many rows!"</formula>
    </cfRule>
  </conditionalFormatting>
  <conditionalFormatting sqref="V176">
    <cfRule type="expression" dxfId="1579" priority="11222">
      <formula>$V288="too many rows!"</formula>
    </cfRule>
  </conditionalFormatting>
  <conditionalFormatting sqref="V287">
    <cfRule type="expression" dxfId="1578" priority="3968">
      <formula>$V291="too many rows!"</formula>
    </cfRule>
  </conditionalFormatting>
  <conditionalFormatting sqref="V285:V286">
    <cfRule type="expression" dxfId="1577" priority="3967">
      <formula>$V291="too many rows!"</formula>
    </cfRule>
  </conditionalFormatting>
  <conditionalFormatting sqref="V286">
    <cfRule type="expression" dxfId="1576" priority="3966">
      <formula>$V291="too many rows!"</formula>
    </cfRule>
  </conditionalFormatting>
  <conditionalFormatting sqref="V285:V286">
    <cfRule type="expression" dxfId="1575" priority="3965">
      <formula>$V292="too many rows!"</formula>
    </cfRule>
  </conditionalFormatting>
  <conditionalFormatting sqref="V248">
    <cfRule type="expression" dxfId="1574" priority="11279">
      <formula>$V384="too many rows!"</formula>
    </cfRule>
  </conditionalFormatting>
  <conditionalFormatting sqref="V376">
    <cfRule type="expression" dxfId="1573" priority="3960">
      <formula>$V458="too many rows!"</formula>
    </cfRule>
  </conditionalFormatting>
  <conditionalFormatting sqref="V480:V481 V397 V406 V418:V425 V246:V247 V363:V375 V390:V391 V223 V411 V435:V456 V496:V499">
    <cfRule type="expression" dxfId="1572" priority="11297">
      <formula>#REF!="too many rows!"</formula>
    </cfRule>
  </conditionalFormatting>
  <conditionalFormatting sqref="V245">
    <cfRule type="expression" dxfId="1571" priority="11319">
      <formula>$V384="too many rows!"</formula>
    </cfRule>
  </conditionalFormatting>
  <conditionalFormatting sqref="V247 V392:V393 V387:V390 V421:V424 V404:V407 V357:V358 V397:V402 V360:V362 V254:V255 V416:V417 V435:V438 V440:V456 V479 V464:V475 V509:V519 V368:V376 V521:V567 V713:V724">
    <cfRule type="expression" dxfId="1570" priority="11322">
      <formula>#REF!="too many rows!"</formula>
    </cfRule>
  </conditionalFormatting>
  <conditionalFormatting sqref="V240 V751 V662:V664 V641:V643 V676:V705 V667:V672 V713:V724 V726:V743">
    <cfRule type="expression" dxfId="1569" priority="11384">
      <formula>$V383="too many rows!"</formula>
    </cfRule>
  </conditionalFormatting>
  <conditionalFormatting sqref="V261:V262 V278 V156 V272 V175:V176 V355:V357 V353 V346:V347 V373:V376">
    <cfRule type="expression" dxfId="1568" priority="11433">
      <formula>#REF!="too many rows!"</formula>
    </cfRule>
  </conditionalFormatting>
  <conditionalFormatting sqref="V251 V767:V770 V764 V754:V761 V613:V616 V619:V622 V625 V627:V628 V676:V705 V665:V672 V708:V724 V726:V743">
    <cfRule type="expression" dxfId="1567" priority="12131">
      <formula>$V407="too many rows!"</formula>
    </cfRule>
  </conditionalFormatting>
  <conditionalFormatting sqref="V252">
    <cfRule type="expression" dxfId="1566" priority="12191">
      <formula>$V408="too many rows!"</formula>
    </cfRule>
  </conditionalFormatting>
  <conditionalFormatting sqref="V255">
    <cfRule type="expression" dxfId="1565" priority="12360">
      <formula>$V408="too many rows!"</formula>
    </cfRule>
  </conditionalFormatting>
  <conditionalFormatting sqref="V256">
    <cfRule type="expression" dxfId="1564" priority="12411">
      <formula>$V408="too many rows!"</formula>
    </cfRule>
  </conditionalFormatting>
  <conditionalFormatting sqref="V434">
    <cfRule type="expression" dxfId="1563" priority="3956">
      <formula>#REF!="too many rows!"</formula>
    </cfRule>
  </conditionalFormatting>
  <conditionalFormatting sqref="V431">
    <cfRule type="expression" dxfId="1562" priority="3955">
      <formula>$V485="too many rows!"</formula>
    </cfRule>
  </conditionalFormatting>
  <conditionalFormatting sqref="V252">
    <cfRule type="expression" dxfId="1561" priority="12585">
      <formula>$V407="too many rows!"</formula>
    </cfRule>
  </conditionalFormatting>
  <conditionalFormatting sqref="V253">
    <cfRule type="expression" dxfId="1560" priority="12631">
      <formula>$V407="too many rows!"</formula>
    </cfRule>
  </conditionalFormatting>
  <conditionalFormatting sqref="V250">
    <cfRule type="expression" dxfId="1559" priority="12676">
      <formula>$V403="too many rows!"</formula>
    </cfRule>
  </conditionalFormatting>
  <conditionalFormatting sqref="V251">
    <cfRule type="expression" dxfId="1558" priority="12718">
      <formula>$V403="too many rows!"</formula>
    </cfRule>
  </conditionalFormatting>
  <conditionalFormatting sqref="V394:V396">
    <cfRule type="expression" dxfId="1557" priority="12768">
      <formula>$V421="too many rows!"</formula>
    </cfRule>
  </conditionalFormatting>
  <conditionalFormatting sqref="V375 V325:V326">
    <cfRule type="expression" dxfId="1556" priority="12921">
      <formula>#REF!="too many rows!"</formula>
    </cfRule>
  </conditionalFormatting>
  <conditionalFormatting sqref="V355:V356 V764:V768 V751 V754:V761 V586:V587 V581 V583">
    <cfRule type="expression" dxfId="1555" priority="3950">
      <formula>$V407="too many rows!"</formula>
    </cfRule>
  </conditionalFormatting>
  <conditionalFormatting sqref="V438:V439 V459 V689:V698 V686:V687">
    <cfRule type="expression" dxfId="1554" priority="3948">
      <formula>$V474="too many rows!"</formula>
    </cfRule>
  </conditionalFormatting>
  <conditionalFormatting sqref="V387">
    <cfRule type="expression" dxfId="1553" priority="3941">
      <formula>$V457="too many rows!"</formula>
    </cfRule>
  </conditionalFormatting>
  <conditionalFormatting sqref="V387">
    <cfRule type="expression" dxfId="1552" priority="3940">
      <formula>$V458="too many rows!"</formula>
    </cfRule>
  </conditionalFormatting>
  <conditionalFormatting sqref="V362 V435:V437 V419:V420 V376 V348:V353 V357:V359 V411">
    <cfRule type="expression" dxfId="1551" priority="13044">
      <formula>#REF!="too many rows!"</formula>
    </cfRule>
  </conditionalFormatting>
  <conditionalFormatting sqref="AN1:AN552 AN771:AN1048576 AN765:AN766 AN554:AN581 AN676:AN725 AN583:AN672 AN729:AN751">
    <cfRule type="cellIs" dxfId="1550" priority="3935" operator="greaterThan">
      <formula>0</formula>
    </cfRule>
  </conditionalFormatting>
  <conditionalFormatting sqref="V418">
    <cfRule type="expression" dxfId="1549" priority="3915">
      <formula>$V434="too many rows!"</formula>
    </cfRule>
  </conditionalFormatting>
  <conditionalFormatting sqref="V469">
    <cfRule type="expression" dxfId="1548" priority="3912">
      <formula>$V574="too many rows!"</formula>
    </cfRule>
  </conditionalFormatting>
  <conditionalFormatting sqref="V425">
    <cfRule type="expression" dxfId="1547" priority="3876">
      <formula>$V439="too many rows!"</formula>
    </cfRule>
  </conditionalFormatting>
  <conditionalFormatting sqref="V418">
    <cfRule type="expression" dxfId="1546" priority="3874">
      <formula>$V433="too many rows!"</formula>
    </cfRule>
  </conditionalFormatting>
  <conditionalFormatting sqref="V423:V424">
    <cfRule type="expression" dxfId="1545" priority="3872">
      <formula>$V439="too many rows!"</formula>
    </cfRule>
  </conditionalFormatting>
  <conditionalFormatting sqref="V422">
    <cfRule type="expression" dxfId="1544" priority="3871">
      <formula>$V439="too many rows!"</formula>
    </cfRule>
  </conditionalFormatting>
  <conditionalFormatting sqref="V390">
    <cfRule type="expression" dxfId="1543" priority="3866">
      <formula>$V402="too many rows!"</formula>
    </cfRule>
  </conditionalFormatting>
  <conditionalFormatting sqref="V391">
    <cfRule type="expression" dxfId="1542" priority="3862">
      <formula>$V397="too many rows!"</formula>
    </cfRule>
  </conditionalFormatting>
  <conditionalFormatting sqref="V391">
    <cfRule type="expression" dxfId="1541" priority="3861">
      <formula>$V401="too many rows!"</formula>
    </cfRule>
  </conditionalFormatting>
  <conditionalFormatting sqref="V459:V470 V387 V445:V456">
    <cfRule type="expression" dxfId="1540" priority="13784">
      <formula>#REF!="too many rows!"</formula>
    </cfRule>
  </conditionalFormatting>
  <conditionalFormatting sqref="V509:V511">
    <cfRule type="expression" dxfId="1539" priority="3826">
      <formula>$V509="too many rows!"</formula>
    </cfRule>
  </conditionalFormatting>
  <conditionalFormatting sqref="V509:V511">
    <cfRule type="expression" dxfId="1538" priority="3825">
      <formula>$V509="too many rows!"</formula>
    </cfRule>
  </conditionalFormatting>
  <conditionalFormatting sqref="V482:V508">
    <cfRule type="expression" dxfId="1537" priority="3822">
      <formula>$V482="too many rows!"</formula>
    </cfRule>
  </conditionalFormatting>
  <conditionalFormatting sqref="V411:V417 V419:V420 V476:V481 V509:V519 V437:V438 V487 V498:V499 V490 V495 V466 V521:V581 V676:V724 V583:V672">
    <cfRule type="expression" dxfId="1536" priority="3803">
      <formula>#REF!="too many rows!"</formula>
    </cfRule>
  </conditionalFormatting>
  <conditionalFormatting sqref="V407">
    <cfRule type="expression" dxfId="1535" priority="3796">
      <formula>$V407="too many rows!"</formula>
    </cfRule>
  </conditionalFormatting>
  <conditionalFormatting sqref="V407">
    <cfRule type="expression" dxfId="1534" priority="3795">
      <formula>$V439="too many rows!"</formula>
    </cfRule>
  </conditionalFormatting>
  <conditionalFormatting sqref="V407 V499 V691:V692">
    <cfRule type="expression" dxfId="1533" priority="3793">
      <formula>$V438="too many rows!"</formula>
    </cfRule>
  </conditionalFormatting>
  <conditionalFormatting sqref="V495:V499">
    <cfRule type="expression" dxfId="1532" priority="3742">
      <formula>$V501="too many rows!"</formula>
    </cfRule>
  </conditionalFormatting>
  <conditionalFormatting sqref="V569:V570 V495:V500 V474:V475 V437 V423:V425 V418:V420 V351:V352 V360:V362">
    <cfRule type="expression" dxfId="1531" priority="3741">
      <formula>#REF!="too many rows!"</formula>
    </cfRule>
  </conditionalFormatting>
  <conditionalFormatting sqref="V326">
    <cfRule type="expression" dxfId="1530" priority="14931">
      <formula>$V474="too many rows!"</formula>
    </cfRule>
  </conditionalFormatting>
  <conditionalFormatting sqref="V409:V411">
    <cfRule type="expression" dxfId="1529" priority="3726">
      <formula>$V411="too many rows!"</formula>
    </cfRule>
  </conditionalFormatting>
  <conditionalFormatting sqref="V410">
    <cfRule type="expression" dxfId="1528" priority="3725">
      <formula>$V415="too many rows!"</formula>
    </cfRule>
  </conditionalFormatting>
  <conditionalFormatting sqref="V413">
    <cfRule type="expression" dxfId="1527" priority="3722">
      <formula>$V413="too many rows!"</formula>
    </cfRule>
  </conditionalFormatting>
  <conditionalFormatting sqref="V413">
    <cfRule type="expression" dxfId="1526" priority="3721">
      <formula>$V413="too many rows!"</formula>
    </cfRule>
  </conditionalFormatting>
  <conditionalFormatting sqref="V413">
    <cfRule type="expression" dxfId="1525" priority="3720">
      <formula>$V434="too many rows!"</formula>
    </cfRule>
  </conditionalFormatting>
  <conditionalFormatting sqref="V413">
    <cfRule type="expression" dxfId="1524" priority="3719">
      <formula>$V433="too many rows!"</formula>
    </cfRule>
  </conditionalFormatting>
  <conditionalFormatting sqref="V409:V412">
    <cfRule type="expression" dxfId="1523" priority="3718">
      <formula>$V409="too many rows!"</formula>
    </cfRule>
  </conditionalFormatting>
  <conditionalFormatting sqref="V416">
    <cfRule type="expression" dxfId="1522" priority="3713">
      <formula>$V424="too many rows!"</formula>
    </cfRule>
  </conditionalFormatting>
  <conditionalFormatting sqref="V414">
    <cfRule type="expression" dxfId="1521" priority="3712">
      <formula>$V426="too many rows!"</formula>
    </cfRule>
  </conditionalFormatting>
  <conditionalFormatting sqref="V417">
    <cfRule type="expression" dxfId="1520" priority="3711">
      <formula>$V424="too many rows!"</formula>
    </cfRule>
  </conditionalFormatting>
  <conditionalFormatting sqref="V415">
    <cfRule type="expression" dxfId="1519" priority="3710">
      <formula>$V426="too many rows!"</formula>
    </cfRule>
  </conditionalFormatting>
  <conditionalFormatting sqref="V409:V410">
    <cfRule type="expression" dxfId="1518" priority="3709">
      <formula>$V423="too many rows!"</formula>
    </cfRule>
  </conditionalFormatting>
  <conditionalFormatting sqref="V413">
    <cfRule type="expression" dxfId="1517" priority="3707">
      <formula>$V426="too many rows!"</formula>
    </cfRule>
  </conditionalFormatting>
  <conditionalFormatting sqref="V409:V417">
    <cfRule type="expression" dxfId="1516" priority="3704">
      <formula>$V409="too many rows!"</formula>
    </cfRule>
  </conditionalFormatting>
  <conditionalFormatting sqref="V409:V417">
    <cfRule type="expression" dxfId="1515" priority="3703">
      <formula>$V409="too many rows!"</formula>
    </cfRule>
  </conditionalFormatting>
  <conditionalFormatting sqref="V476:V481">
    <cfRule type="expression" dxfId="1514" priority="3698">
      <formula>$V476="too many rows!"</formula>
    </cfRule>
  </conditionalFormatting>
  <conditionalFormatting sqref="V633 V639 V637 V631">
    <cfRule type="expression" dxfId="1513" priority="3696">
      <formula>$V958="too many rows!"</formula>
    </cfRule>
  </conditionalFormatting>
  <conditionalFormatting sqref="V643 V639">
    <cfRule type="expression" dxfId="1512" priority="3695">
      <formula>$V965="too many rows!"</formula>
    </cfRule>
  </conditionalFormatting>
  <conditionalFormatting sqref="V481">
    <cfRule type="expression" dxfId="1511" priority="3694">
      <formula>$V812="too many rows!"</formula>
    </cfRule>
  </conditionalFormatting>
  <conditionalFormatting sqref="V719:V721 V667:V668 V619">
    <cfRule type="expression" dxfId="1510" priority="3693">
      <formula>$V898="too many rows!"</formula>
    </cfRule>
  </conditionalFormatting>
  <conditionalFormatting sqref="V643">
    <cfRule type="expression" dxfId="1509" priority="3690">
      <formula>$V968="too many rows!"</formula>
    </cfRule>
  </conditionalFormatting>
  <conditionalFormatting sqref="V476:V481">
    <cfRule type="expression" dxfId="1508" priority="3687">
      <formula>$V808="too many rows!"</formula>
    </cfRule>
  </conditionalFormatting>
  <conditionalFormatting sqref="V459">
    <cfRule type="expression" dxfId="1507" priority="3686">
      <formula>$V473="too many rows!"</formula>
    </cfRule>
  </conditionalFormatting>
  <conditionalFormatting sqref="V470">
    <cfRule type="expression" dxfId="1506" priority="3675">
      <formula>$V574="too many rows!"</formula>
    </cfRule>
  </conditionalFormatting>
  <conditionalFormatting sqref="V463:V464">
    <cfRule type="expression" dxfId="1505" priority="3673">
      <formula>$V573="too many rows!"</formula>
    </cfRule>
  </conditionalFormatting>
  <conditionalFormatting sqref="V463:V465">
    <cfRule type="expression" dxfId="1504" priority="3672">
      <formula>$V572="too many rows!"</formula>
    </cfRule>
  </conditionalFormatting>
  <conditionalFormatting sqref="V463">
    <cfRule type="expression" dxfId="1503" priority="3671">
      <formula>$V573="too many rows!"</formula>
    </cfRule>
  </conditionalFormatting>
  <conditionalFormatting sqref="V465:V466">
    <cfRule type="expression" dxfId="1502" priority="3670">
      <formula>$V573="too many rows!"</formula>
    </cfRule>
  </conditionalFormatting>
  <conditionalFormatting sqref="V465:V467">
    <cfRule type="expression" dxfId="1501" priority="3669">
      <formula>$V572="too many rows!"</formula>
    </cfRule>
  </conditionalFormatting>
  <conditionalFormatting sqref="V465">
    <cfRule type="expression" dxfId="1500" priority="3668">
      <formula>$V573="too many rows!"</formula>
    </cfRule>
  </conditionalFormatting>
  <conditionalFormatting sqref="V469">
    <cfRule type="expression" dxfId="1499" priority="3665">
      <formula>$V573="too many rows!"</formula>
    </cfRule>
  </conditionalFormatting>
  <conditionalFormatting sqref="V468">
    <cfRule type="expression" dxfId="1498" priority="3663">
      <formula>$V573="too many rows!"</formula>
    </cfRule>
  </conditionalFormatting>
  <conditionalFormatting sqref="V467:V468">
    <cfRule type="expression" dxfId="1497" priority="3662">
      <formula>$V573="too many rows!"</formula>
    </cfRule>
  </conditionalFormatting>
  <conditionalFormatting sqref="V468">
    <cfRule type="expression" dxfId="1496" priority="3661">
      <formula>$V573="too many rows!"</formula>
    </cfRule>
  </conditionalFormatting>
  <conditionalFormatting sqref="V468">
    <cfRule type="expression" dxfId="1495" priority="3660">
      <formula>$V572="too many rows!"</formula>
    </cfRule>
  </conditionalFormatting>
  <conditionalFormatting sqref="V468">
    <cfRule type="expression" dxfId="1494" priority="3659">
      <formula>$V573="too many rows!"</formula>
    </cfRule>
  </conditionalFormatting>
  <conditionalFormatting sqref="V327">
    <cfRule type="expression" dxfId="1493" priority="15604">
      <formula>$V474="too many rows!"</formula>
    </cfRule>
  </conditionalFormatting>
  <conditionalFormatting sqref="V349:V351 V358:V362 V425 V409:V411 V376 V325:V327 V419:V420 V460:V463 V438:V439 V415:V416 V469:V470">
    <cfRule type="expression" dxfId="1492" priority="15618">
      <formula>#REF!="too many rows!"</formula>
    </cfRule>
  </conditionalFormatting>
  <conditionalFormatting sqref="V570">
    <cfRule type="expression" dxfId="1491" priority="3632">
      <formula>$V577="too many rows!"</formula>
    </cfRule>
  </conditionalFormatting>
  <conditionalFormatting sqref="V769 V752:V764 V649 V653 V603:V607 V619:V625 V627:V629 V676:V705 V641:V643 V713:V724 V662:V672">
    <cfRule type="expression" dxfId="1490" priority="3631">
      <formula>$V770="too many rows!"</formula>
    </cfRule>
  </conditionalFormatting>
  <conditionalFormatting sqref="V467">
    <cfRule type="expression" dxfId="1489" priority="15660">
      <formula>$V541="too many rows!"</formula>
    </cfRule>
  </conditionalFormatting>
  <conditionalFormatting sqref="V478">
    <cfRule type="expression" dxfId="1488" priority="15692">
      <formula>$V574="too many rows!"</formula>
    </cfRule>
  </conditionalFormatting>
  <conditionalFormatting sqref="V478:V481">
    <cfRule type="expression" dxfId="1487" priority="15706">
      <formula>$V571="too many rows!"</formula>
    </cfRule>
  </conditionalFormatting>
  <conditionalFormatting sqref="V476:V477">
    <cfRule type="expression" dxfId="1486" priority="15717">
      <formula>$V568="too many rows!"</formula>
    </cfRule>
  </conditionalFormatting>
  <conditionalFormatting sqref="V520">
    <cfRule type="expression" dxfId="1485" priority="3627">
      <formula>$V520="too many rows!"</formula>
    </cfRule>
  </conditionalFormatting>
  <conditionalFormatting sqref="V520 V623:V624">
    <cfRule type="expression" dxfId="1484" priority="3626">
      <formula>$V857="too many rows!"</formula>
    </cfRule>
  </conditionalFormatting>
  <conditionalFormatting sqref="V469">
    <cfRule type="expression" dxfId="1483" priority="15731">
      <formula>$V568="too many rows!"</formula>
    </cfRule>
  </conditionalFormatting>
  <conditionalFormatting sqref="V494:V499">
    <cfRule type="expression" dxfId="1482" priority="3625">
      <formula>$V494="too many rows!"</formula>
    </cfRule>
  </conditionalFormatting>
  <conditionalFormatting sqref="V494">
    <cfRule type="expression" dxfId="1481" priority="3623">
      <formula>$V530="too many rows!"</formula>
    </cfRule>
  </conditionalFormatting>
  <conditionalFormatting sqref="V460:V461">
    <cfRule type="expression" dxfId="1480" priority="15751">
      <formula>$V500="too many rows!"</formula>
    </cfRule>
  </conditionalFormatting>
  <conditionalFormatting sqref="V500">
    <cfRule type="expression" dxfId="1479" priority="3618">
      <formula>$V521="too many rows!"</formula>
    </cfRule>
  </conditionalFormatting>
  <conditionalFormatting sqref="V500">
    <cfRule type="expression" dxfId="1478" priority="3616">
      <formula>$V503="too many rows!"</formula>
    </cfRule>
  </conditionalFormatting>
  <conditionalFormatting sqref="V500">
    <cfRule type="expression" dxfId="1477" priority="3613">
      <formula>$V500="too many rows!"</formula>
    </cfRule>
  </conditionalFormatting>
  <conditionalFormatting sqref="V500">
    <cfRule type="expression" dxfId="1476" priority="3611">
      <formula>$V541="too many rows!"</formula>
    </cfRule>
  </conditionalFormatting>
  <conditionalFormatting sqref="V497:V499">
    <cfRule type="expression" dxfId="1475" priority="3604">
      <formula>$V502="too many rows!"</formula>
    </cfRule>
  </conditionalFormatting>
  <conditionalFormatting sqref="V497:V499">
    <cfRule type="expression" dxfId="1474" priority="3601">
      <formula>$V497="too many rows!"</formula>
    </cfRule>
  </conditionalFormatting>
  <conditionalFormatting sqref="V498:V499">
    <cfRule type="expression" dxfId="1473" priority="3598">
      <formula>$V508="too many rows!"</formula>
    </cfRule>
  </conditionalFormatting>
  <conditionalFormatting sqref="V498:V499">
    <cfRule type="expression" dxfId="1472" priority="3594">
      <formula>$V520="too many rows!"</formula>
    </cfRule>
  </conditionalFormatting>
  <conditionalFormatting sqref="V498:V499">
    <cfRule type="expression" dxfId="1471" priority="3592">
      <formula>$V502="too many rows!"</formula>
    </cfRule>
  </conditionalFormatting>
  <conditionalFormatting sqref="V498:V499">
    <cfRule type="expression" dxfId="1470" priority="3589">
      <formula>$V498="too many rows!"</formula>
    </cfRule>
  </conditionalFormatting>
  <conditionalFormatting sqref="V499">
    <cfRule type="expression" dxfId="1469" priority="3586">
      <formula>$V499="too many rows!"</formula>
    </cfRule>
  </conditionalFormatting>
  <conditionalFormatting sqref="V490:V493">
    <cfRule type="expression" dxfId="1468" priority="16210">
      <formula>$V568="too many rows!"</formula>
    </cfRule>
  </conditionalFormatting>
  <conditionalFormatting sqref="V493">
    <cfRule type="expression" dxfId="1467" priority="16221">
      <formula>$V568="too many rows!"</formula>
    </cfRule>
  </conditionalFormatting>
  <conditionalFormatting sqref="V489">
    <cfRule type="expression" dxfId="1466" priority="16241">
      <formula>$V541="too many rows!"</formula>
    </cfRule>
  </conditionalFormatting>
  <conditionalFormatting sqref="V537:V538">
    <cfRule type="expression" dxfId="1465" priority="3581">
      <formula>$V537="too many rows!"</formula>
    </cfRule>
  </conditionalFormatting>
  <conditionalFormatting sqref="V676:V705 V539:V540 V542:V556 V560 V530:V537 V623:V630">
    <cfRule type="expression" dxfId="1464" priority="3579">
      <formula>$V784="too many rows!"</formula>
    </cfRule>
  </conditionalFormatting>
  <conditionalFormatting sqref="V498:V499">
    <cfRule type="expression" dxfId="1463" priority="16254">
      <formula>$V568="too many rows!"</formula>
    </cfRule>
  </conditionalFormatting>
  <conditionalFormatting sqref="V499">
    <cfRule type="expression" dxfId="1462" priority="16266">
      <formula>$V568="too many rows!"</formula>
    </cfRule>
  </conditionalFormatting>
  <conditionalFormatting sqref="V418:V420">
    <cfRule type="expression" dxfId="1461" priority="16270">
      <formula>$V572="too many rows!"</formula>
    </cfRule>
  </conditionalFormatting>
  <conditionalFormatting sqref="V718:V724 V534:V536 V557:V563 V579:V580 V623:V624 V628:V630 V676:V705 V726:V743">
    <cfRule type="expression" dxfId="1460" priority="3568">
      <formula>$V779="too many rows!"</formula>
    </cfRule>
  </conditionalFormatting>
  <conditionalFormatting sqref="V765:V766 V581 V619:V622 V609:V617 V583:V587 V631:V643 V667:V672">
    <cfRule type="expression" dxfId="1459" priority="3567">
      <formula>$V782="too many rows!"</formula>
    </cfRule>
  </conditionalFormatting>
  <conditionalFormatting sqref="V583:V584 V578:V581 V592:V593 V590 V623:V624 V628:V630 V639 V726:V743">
    <cfRule type="expression" dxfId="1458" priority="3566">
      <formula>$V817="too many rows!"</formula>
    </cfRule>
  </conditionalFormatting>
  <conditionalFormatting sqref="V669:V672 V518:V519 V509:V510 V629:V630">
    <cfRule type="expression" dxfId="1457" priority="3565">
      <formula>$V776="too many rows!"</formula>
    </cfRule>
  </conditionalFormatting>
  <conditionalFormatting sqref="V714:V721 V552:V560 V565:V567 V579:V580 V532:V536 V623:V624 V583">
    <cfRule type="expression" dxfId="1456" priority="3530">
      <formula>$V779="too many rows!"</formula>
    </cfRule>
  </conditionalFormatting>
  <conditionalFormatting sqref="V717 V722:V724 V676:V705 V559:V564 V592:V593 V536 V628:V630 V639 V727:V743">
    <cfRule type="expression" dxfId="1455" priority="3529">
      <formula>$V779="too many rows!"</formula>
    </cfRule>
  </conditionalFormatting>
  <conditionalFormatting sqref="V625">
    <cfRule type="expression" dxfId="1454" priority="3528">
      <formula>$V945="too many rows!"</formula>
    </cfRule>
  </conditionalFormatting>
  <conditionalFormatting sqref="V662:V664">
    <cfRule type="expression" dxfId="1453" priority="3527">
      <formula>$V916="too many rows!"</formula>
    </cfRule>
  </conditionalFormatting>
  <conditionalFormatting sqref="V714:V721">
    <cfRule type="expression" dxfId="1452" priority="3526">
      <formula>$V968="too many rows!"</formula>
    </cfRule>
  </conditionalFormatting>
  <conditionalFormatting sqref="V722:V724">
    <cfRule type="expression" dxfId="1451" priority="3525">
      <formula>$V961="too many rows!"</formula>
    </cfRule>
  </conditionalFormatting>
  <conditionalFormatting sqref="V492 V765:V766 V749:V750 V585 V587 V583">
    <cfRule type="expression" dxfId="1450" priority="16473">
      <formula>$V541="too many rows!"</formula>
    </cfRule>
  </conditionalFormatting>
  <conditionalFormatting sqref="V496:V498">
    <cfRule type="expression" dxfId="1449" priority="16481">
      <formula>#REF!="too many rows!"</formula>
    </cfRule>
  </conditionalFormatting>
  <conditionalFormatting sqref="V418">
    <cfRule type="expression" dxfId="1448" priority="16490">
      <formula>$V574="too many rows!"</formula>
    </cfRule>
  </conditionalFormatting>
  <conditionalFormatting sqref="V722:V724 V603:V607 V565:V567 V585:V587 V623:V626 V629 V594">
    <cfRule type="expression" dxfId="1447" priority="3514">
      <formula>$V800="too many rows!"</formula>
    </cfRule>
  </conditionalFormatting>
  <conditionalFormatting sqref="V765:V766 V749:V750 V637:V638 V667:V672 V581 V583:V587 V606:V624 V627:V630">
    <cfRule type="expression" dxfId="1446" priority="3513">
      <formula>$V796="too many rows!"</formula>
    </cfRule>
  </conditionalFormatting>
  <conditionalFormatting sqref="V726">
    <cfRule type="expression" dxfId="1445" priority="3512">
      <formula>$V969="too many rows!"</formula>
    </cfRule>
  </conditionalFormatting>
  <conditionalFormatting sqref="V765:V766 V762:V763 V603:V607 V609:V622 V631:V635 V581 V583:V587">
    <cfRule type="expression" dxfId="1444" priority="3511">
      <formula>$V798="too many rows!"</formula>
    </cfRule>
  </conditionalFormatting>
  <conditionalFormatting sqref="V509:V511">
    <cfRule type="expression" dxfId="1443" priority="3504">
      <formula>$V509="too many rows!"</formula>
    </cfRule>
  </conditionalFormatting>
  <conditionalFormatting sqref="V714:V724 V560:V563 V623:V630 V676:V705">
    <cfRule type="expression" dxfId="1442" priority="3503">
      <formula>$V813="too many rows!"</formula>
    </cfRule>
  </conditionalFormatting>
  <conditionalFormatting sqref="V754:V761 V601:V607 V585 V581:V582 V563 V594:V596 V619:V631">
    <cfRule type="expression" dxfId="1441" priority="3502">
      <formula>$V789="too many rows!"</formula>
    </cfRule>
  </conditionalFormatting>
  <conditionalFormatting sqref="V623:V624">
    <cfRule type="expression" dxfId="1440" priority="3501">
      <formula>$V952="too many rows!"</formula>
    </cfRule>
  </conditionalFormatting>
  <conditionalFormatting sqref="V497">
    <cfRule type="expression" dxfId="1439" priority="16757">
      <formula>$V541="too many rows!"</formula>
    </cfRule>
  </conditionalFormatting>
  <conditionalFormatting sqref="V498 V765:V766 V581:V582">
    <cfRule type="expression" dxfId="1438" priority="16780">
      <formula>$V541="too many rows!"</formula>
    </cfRule>
  </conditionalFormatting>
  <conditionalFormatting sqref="V499">
    <cfRule type="expression" dxfId="1437" priority="16802">
      <formula>$V541="too many rows!"</formula>
    </cfRule>
  </conditionalFormatting>
  <conditionalFormatting sqref="V495 V765:V766 V687:V688 V676:V684">
    <cfRule type="expression" dxfId="1436" priority="16871">
      <formula>$V530="too many rows!"</formula>
    </cfRule>
  </conditionalFormatting>
  <conditionalFormatting sqref="V575 V472:V475 V510:V511 V408:V411 V437:V439">
    <cfRule type="expression" dxfId="1435" priority="16896">
      <formula>#REF!="too many rows!"</formula>
    </cfRule>
  </conditionalFormatting>
  <conditionalFormatting sqref="V639 V643 V676:V705 V595:V599 V601:V602 V606:V607 V581 V583:V584 V609:V630">
    <cfRule type="expression" dxfId="1434" priority="3457">
      <formula>$V805="too many rows!"</formula>
    </cfRule>
  </conditionalFormatting>
  <conditionalFormatting sqref="V714:V718 V667:V672 V619 V621:V622 V583:V587 V625 V627:V630 V641:V643">
    <cfRule type="expression" dxfId="1433" priority="3456">
      <formula>$V782="too many rows!"</formula>
    </cfRule>
  </conditionalFormatting>
  <conditionalFormatting sqref="V627:V628 V667:V668 V670:V672 V523 V528 V514:V515 V644 V714:V716">
    <cfRule type="expression" dxfId="1432" priority="3455">
      <formula>$V785="too many rows!"</formula>
    </cfRule>
  </conditionalFormatting>
  <conditionalFormatting sqref="V719:V721 V563:V567 V603:V605 V558 V626 V623:V624 V629:V630 V583:V587 V727:V743">
    <cfRule type="expression" dxfId="1431" priority="3454">
      <formula>$V795="too many rows!"</formula>
    </cfRule>
  </conditionalFormatting>
  <conditionalFormatting sqref="V643 V591:V594 V603:V607 V583 V568:V570 V558 V577 V619:V620 V612:V616 V563:V564 V586:V587 V623:V630 V676:V705">
    <cfRule type="expression" dxfId="1430" priority="3453">
      <formula>$V786="too many rows!"</formula>
    </cfRule>
  </conditionalFormatting>
  <conditionalFormatting sqref="V643 V581 V559:V566 V623:V624 V628:V630">
    <cfRule type="expression" dxfId="1429" priority="3434">
      <formula>$V800="too many rows!"</formula>
    </cfRule>
  </conditionalFormatting>
  <conditionalFormatting sqref="V579:V580">
    <cfRule type="expression" dxfId="1428" priority="3433">
      <formula>$V579="too many rows!"</formula>
    </cfRule>
  </conditionalFormatting>
  <conditionalFormatting sqref="V719:V721 V530:V537 V579:V580 V539:V540 V547:V551">
    <cfRule type="expression" dxfId="1427" priority="3432">
      <formula>$V786="too many rows!"</formula>
    </cfRule>
  </conditionalFormatting>
  <conditionalFormatting sqref="V643 V591:V594 V578:V585 V628:V630 V625 V718">
    <cfRule type="expression" dxfId="1426" priority="3431">
      <formula>$V816="too many rows!"</formula>
    </cfRule>
  </conditionalFormatting>
  <conditionalFormatting sqref="V637">
    <cfRule type="expression" dxfId="1425" priority="3430">
      <formula>$V874="too many rows!"</formula>
    </cfRule>
  </conditionalFormatting>
  <conditionalFormatting sqref="V667:V670 V516:V517 V525 V627:V630">
    <cfRule type="expression" dxfId="1424" priority="3429">
      <formula>$V785="too many rows!"</formula>
    </cfRule>
  </conditionalFormatting>
  <conditionalFormatting sqref="V717">
    <cfRule type="expression" dxfId="1423" priority="3428">
      <formula>$V956="too many rows!"</formula>
    </cfRule>
  </conditionalFormatting>
  <conditionalFormatting sqref="V585">
    <cfRule type="expression" dxfId="1422" priority="3427">
      <formula>$V830="too many rows!"</formula>
    </cfRule>
  </conditionalFormatting>
  <conditionalFormatting sqref="V571 V477 V475 V418:V419 V413">
    <cfRule type="expression" dxfId="1421" priority="18004">
      <formula>#REF!="too many rows!"</formula>
    </cfRule>
  </conditionalFormatting>
  <conditionalFormatting sqref="V669 V671:V672 V620">
    <cfRule type="expression" dxfId="1420" priority="3425">
      <formula>$V898="too many rows!"</formula>
    </cfRule>
  </conditionalFormatting>
  <conditionalFormatting sqref="V719:V721 V530:V536 V559 V539:V540 V627:V630 V517:V519">
    <cfRule type="expression" dxfId="1419" priority="3424">
      <formula>$V775="too many rows!"</formula>
    </cfRule>
  </conditionalFormatting>
  <conditionalFormatting sqref="V657:V661">
    <cfRule type="expression" dxfId="1418" priority="3423">
      <formula>$V943="too many rows!"</formula>
    </cfRule>
  </conditionalFormatting>
  <conditionalFormatting sqref="V578:V581 V588:V593 V583 V558 V623:V624 V628:V631">
    <cfRule type="expression" dxfId="1417" priority="3422">
      <formula>$V798="too many rows!"</formula>
    </cfRule>
  </conditionalFormatting>
  <conditionalFormatting sqref="V463">
    <cfRule type="expression" dxfId="1416" priority="18701">
      <formula>$V512="too many rows!"</formula>
    </cfRule>
  </conditionalFormatting>
  <conditionalFormatting sqref="V722:V724 V714:V718 V565:V567 V532:V536 V592:V593 V578:V581 V628:V630 V551:V560">
    <cfRule type="expression" dxfId="1415" priority="18804">
      <formula>$V780="too many rows!"</formula>
    </cfRule>
  </conditionalFormatting>
  <conditionalFormatting sqref="V581 V654:V672 V713:V724 V676:V705 V583:V644">
    <cfRule type="expression" dxfId="1414" priority="3411">
      <formula>#REF!="too many rows!"</formula>
    </cfRule>
  </conditionalFormatting>
  <conditionalFormatting sqref="V722:V724">
    <cfRule type="expression" dxfId="1413" priority="18822">
      <formula>$V962="too many rows!"</formula>
    </cfRule>
  </conditionalFormatting>
  <conditionalFormatting sqref="V722:V724">
    <cfRule type="expression" dxfId="1412" priority="3384">
      <formula>$V976="too many rows!"</formula>
    </cfRule>
  </conditionalFormatting>
  <conditionalFormatting sqref="V667:V669 V671:V672">
    <cfRule type="expression" dxfId="1411" priority="3383">
      <formula>$V943="too many rows!"</formula>
    </cfRule>
  </conditionalFormatting>
  <conditionalFormatting sqref="V719:V721">
    <cfRule type="expression" dxfId="1410" priority="3382">
      <formula>$V960="too many rows!"</formula>
    </cfRule>
  </conditionalFormatting>
  <conditionalFormatting sqref="V519">
    <cfRule type="expression" dxfId="1409" priority="3381">
      <formula>$V775="too many rows!"</formula>
    </cfRule>
  </conditionalFormatting>
  <conditionalFormatting sqref="V667:V670">
    <cfRule type="expression" dxfId="1408" priority="3380">
      <formula>$V942="too many rows!"</formula>
    </cfRule>
  </conditionalFormatting>
  <conditionalFormatting sqref="V665:V666 V676:V705 V547:V551 V579:V580 V559 V530:V540">
    <cfRule type="expression" dxfId="1407" priority="3378">
      <formula>$V785="too many rows!"</formula>
    </cfRule>
  </conditionalFormatting>
  <conditionalFormatting sqref="V538 V530:V536 V509:V519 V625:V628 V673:V675 V665:V666">
    <cfRule type="expression" dxfId="1406" priority="3377">
      <formula>$V773="too many rows!"</formula>
    </cfRule>
  </conditionalFormatting>
  <conditionalFormatting sqref="V725">
    <cfRule type="expression" dxfId="1405" priority="3376">
      <formula>$V979="too many rows!"</formula>
    </cfRule>
  </conditionalFormatting>
  <conditionalFormatting sqref="V625 V637">
    <cfRule type="expression" dxfId="1404" priority="3375">
      <formula>$V947="too many rows!"</formula>
    </cfRule>
  </conditionalFormatting>
  <conditionalFormatting sqref="V538">
    <cfRule type="expression" dxfId="1403" priority="3374">
      <formula>$V792="too many rows!"</formula>
    </cfRule>
  </conditionalFormatting>
  <conditionalFormatting sqref="V623:V624 V626">
    <cfRule type="expression" dxfId="1402" priority="3373">
      <formula>$V938="too many rows!"</formula>
    </cfRule>
  </conditionalFormatting>
  <conditionalFormatting sqref="V718:V724 V535:V538 V545:V560 V563:V564 V627:V630">
    <cfRule type="expression" dxfId="1401" priority="3372">
      <formula>$V786="too many rows!"</formula>
    </cfRule>
  </conditionalFormatting>
  <conditionalFormatting sqref="V538">
    <cfRule type="expression" dxfId="1400" priority="3371">
      <formula>$V794="too many rows!"</formula>
    </cfRule>
  </conditionalFormatting>
  <conditionalFormatting sqref="V530:V558">
    <cfRule type="expression" dxfId="1399" priority="3370">
      <formula>$V783="too many rows!"</formula>
    </cfRule>
  </conditionalFormatting>
  <conditionalFormatting sqref="V581 V583:V587 V713:V724 V608:V622 V676:V705 V631:V644">
    <cfRule type="expression" dxfId="1398" priority="3368">
      <formula>#REF!="too many rows!"</formula>
    </cfRule>
  </conditionalFormatting>
  <conditionalFormatting sqref="V376">
    <cfRule type="expression" dxfId="1397" priority="3365">
      <formula>$V393="too many rows!"</formula>
    </cfRule>
  </conditionalFormatting>
  <conditionalFormatting sqref="V376">
    <cfRule type="expression" dxfId="1396" priority="3364">
      <formula>$V391="too many rows!"</formula>
    </cfRule>
  </conditionalFormatting>
  <conditionalFormatting sqref="V719:V721">
    <cfRule type="expression" dxfId="1395" priority="18956">
      <formula>$V986="too many rows!"</formula>
    </cfRule>
  </conditionalFormatting>
  <conditionalFormatting sqref="V747">
    <cfRule type="expression" dxfId="1394" priority="18967">
      <formula>$V964="too many rows!"</formula>
    </cfRule>
  </conditionalFormatting>
  <conditionalFormatting sqref="V748 V609:V622 V581 V583:V587 V626:V630 V636:V643 V667:V672 V606:V607">
    <cfRule type="expression" dxfId="1393" priority="18976">
      <formula>$V797="too many rows!"</formula>
    </cfRule>
  </conditionalFormatting>
  <conditionalFormatting sqref="V630 V627:V628 V586:V587">
    <cfRule type="expression" dxfId="1392" priority="18991">
      <formula>$V898="too many rows!"</formula>
    </cfRule>
  </conditionalFormatting>
  <conditionalFormatting sqref="V726">
    <cfRule type="expression" dxfId="1391" priority="19134">
      <formula>$V963="too many rows!"</formula>
    </cfRule>
  </conditionalFormatting>
  <conditionalFormatting sqref="V641:V643 V581:V582 V621:V622">
    <cfRule type="expression" dxfId="1390" priority="19263">
      <formula>$V877="too many rows!"</formula>
    </cfRule>
  </conditionalFormatting>
  <conditionalFormatting sqref="V713:V717 V620">
    <cfRule type="expression" dxfId="1389" priority="19909">
      <formula>$V904="too many rows!"</formula>
    </cfRule>
  </conditionalFormatting>
  <conditionalFormatting sqref="V722:V724 V714:V716 V512:V519 V549 V625:V630 V534:V535">
    <cfRule type="expression" dxfId="1388" priority="19920">
      <formula>$V774="too many rows!"</formula>
    </cfRule>
  </conditionalFormatting>
  <conditionalFormatting sqref="V714:V716 V718:V721 V564 V579:V580 V536 V538 V592:V593 V549:V560 V623:V624 V627:V630 V666">
    <cfRule type="expression" dxfId="1387" priority="19934">
      <formula>$V786="too many rows!"</formula>
    </cfRule>
  </conditionalFormatting>
  <conditionalFormatting sqref="V713:V718">
    <cfRule type="expression" dxfId="1386" priority="20096">
      <formula>$V968="too many rows!"</formula>
    </cfRule>
  </conditionalFormatting>
  <conditionalFormatting sqref="V665">
    <cfRule type="expression" dxfId="1385" priority="20111">
      <formula>$V916="too many rows!"</formula>
    </cfRule>
  </conditionalFormatting>
  <conditionalFormatting sqref="V643 V595:V596 V606:V607 V581 V567 V619:V625 V627:V630 V588:V593">
    <cfRule type="expression" dxfId="1384" priority="20657">
      <formula>$V800="too many rows!"</formula>
    </cfRule>
  </conditionalFormatting>
  <conditionalFormatting sqref="V630">
    <cfRule type="expression" dxfId="1383" priority="21069">
      <formula>$V972="too many rows!"</formula>
    </cfRule>
  </conditionalFormatting>
  <conditionalFormatting sqref="V603:V607">
    <cfRule type="expression" dxfId="1382" priority="3303">
      <formula>$V603="too many rows!"</formula>
    </cfRule>
  </conditionalFormatting>
  <conditionalFormatting sqref="V603:V607">
    <cfRule type="expression" dxfId="1381" priority="3302">
      <formula>$V603="too many rows!"</formula>
    </cfRule>
  </conditionalFormatting>
  <conditionalFormatting sqref="V641:V643">
    <cfRule type="expression" dxfId="1380" priority="21718">
      <formula>$V856="too many rows!"</formula>
    </cfRule>
  </conditionalFormatting>
  <conditionalFormatting sqref="V717">
    <cfRule type="expression" dxfId="1379" priority="22147">
      <formula>$V975="too many rows!"</formula>
    </cfRule>
  </conditionalFormatting>
  <conditionalFormatting sqref="V722:V724 V714:V716 V518:V519 V534 V538 V628:V630">
    <cfRule type="expression" dxfId="1378" priority="3275">
      <formula>$V775="too many rows!"</formula>
    </cfRule>
  </conditionalFormatting>
  <conditionalFormatting sqref="V719:V721 V517:V518 V526:V527 V627:V630">
    <cfRule type="expression" dxfId="1377" priority="22328">
      <formula>$V785="too many rows!"</formula>
    </cfRule>
  </conditionalFormatting>
  <conditionalFormatting sqref="V535:V536 V514:V518 V550 V625:V630 V713:V717">
    <cfRule type="expression" dxfId="1376" priority="22624">
      <formula>$V775="too many rows!"</formula>
    </cfRule>
  </conditionalFormatting>
  <conditionalFormatting sqref="V751 V639 V676:V705 V603:V605 V599 V588:V594 V561:V564 V558 V623:V629 V637">
    <cfRule type="expression" dxfId="1375" priority="22655">
      <formula>$V788="too many rows!"</formula>
    </cfRule>
  </conditionalFormatting>
  <conditionalFormatting sqref="V717:V718 V722:V724 V545:V563 V593 V534:V538 V625:V630">
    <cfRule type="expression" dxfId="1374" priority="23049">
      <formula>$V786="too many rows!"</formula>
    </cfRule>
  </conditionalFormatting>
  <conditionalFormatting sqref="V714:V717">
    <cfRule type="expression" dxfId="1373" priority="23462">
      <formula>$V970="too many rows!"</formula>
    </cfRule>
  </conditionalFormatting>
  <conditionalFormatting sqref="V765:V766 V751 V676:V705 V612:V616 V581 V608 V583:V587 V620:V630">
    <cfRule type="expression" dxfId="1372" priority="23468">
      <formula>$V803="too many rows!"</formula>
    </cfRule>
  </conditionalFormatting>
  <conditionalFormatting sqref="V667:V672 V654:V661 V606:V607 V616 V597:V599 V583:V587 V619:V625 V628:V630 V637:V644 V713:V724 V727:V743">
    <cfRule type="expression" dxfId="1371" priority="3272">
      <formula>$V770="too many rows!"</formula>
    </cfRule>
  </conditionalFormatting>
  <conditionalFormatting sqref="V713:V724 V667:V672 V636:V643 V583:V587 V594:V596 V603:V607 V612:V616 V581 V619:V624 V629 V654:V661 V726:V743">
    <cfRule type="expression" dxfId="1370" priority="3270">
      <formula>$V769="too many rows!"</formula>
    </cfRule>
  </conditionalFormatting>
  <conditionalFormatting sqref="V762:V764 V751 V662:V672 V625:V629 V676:V705 V643 V713:V724 V726:V743">
    <cfRule type="expression" dxfId="1369" priority="3268">
      <formula>$V786="too many rows!"</formula>
    </cfRule>
  </conditionalFormatting>
  <conditionalFormatting sqref="V623:V624">
    <cfRule type="expression" dxfId="1368" priority="3267">
      <formula>$V861="too many rows!"</formula>
    </cfRule>
  </conditionalFormatting>
  <conditionalFormatting sqref="V754:V761 V619:V625 V627:V629 V676:V705 V662:V672 V713:V724">
    <cfRule type="expression" dxfId="1367" priority="3266">
      <formula>$V783="too many rows!"</formula>
    </cfRule>
  </conditionalFormatting>
  <conditionalFormatting sqref="V623:V624">
    <cfRule type="expression" dxfId="1366" priority="3265">
      <formula>$V818="too many rows!"</formula>
    </cfRule>
  </conditionalFormatting>
  <conditionalFormatting sqref="V623:V624">
    <cfRule type="expression" dxfId="1365" priority="3263">
      <formula>$V822="too many rows!"</formula>
    </cfRule>
  </conditionalFormatting>
  <conditionalFormatting sqref="V752:V761 V654:V664 V606:V607 V619:V626 V713:V724 V650">
    <cfRule type="expression" dxfId="1364" priority="3262">
      <formula>$V772="too many rows!"</formula>
    </cfRule>
  </conditionalFormatting>
  <conditionalFormatting sqref="V713:V724 V650:V652 V643 V617:V624 V630 V626 V676:V705 V654:V672">
    <cfRule type="expression" dxfId="1363" priority="3260">
      <formula>$V788="too many rows!"</formula>
    </cfRule>
  </conditionalFormatting>
  <conditionalFormatting sqref="V629:V630 V626 V637:V650 V667:V672 V583 V609:V616 V619:V624 V585:V587 V600:V602 V654:V661 V727:V743">
    <cfRule type="expression" dxfId="1362" priority="3259">
      <formula>$V767="too many rows!"</formula>
    </cfRule>
  </conditionalFormatting>
  <conditionalFormatting sqref="V623:V624">
    <cfRule type="expression" dxfId="1361" priority="3258">
      <formula>$V801="too many rows!"</formula>
    </cfRule>
  </conditionalFormatting>
  <conditionalFormatting sqref="V623:V624">
    <cfRule type="expression" dxfId="1360" priority="3257">
      <formula>$V802="too many rows!"</formula>
    </cfRule>
  </conditionalFormatting>
  <conditionalFormatting sqref="V629:V630">
    <cfRule type="expression" dxfId="1359" priority="3255">
      <formula>$V795="too many rows!"</formula>
    </cfRule>
  </conditionalFormatting>
  <conditionalFormatting sqref="V676:V705 V609:V624 V630 V644 V718:V724 V665:V672">
    <cfRule type="expression" dxfId="1358" priority="3254">
      <formula>$V789="too many rows!"</formula>
    </cfRule>
  </conditionalFormatting>
  <conditionalFormatting sqref="V667:V672 V643:V650 V612:V616 V619:V624 V631:V635 V662:V664 V727:V743">
    <cfRule type="expression" dxfId="1357" priority="3253">
      <formula>$V787="too many rows!"</formula>
    </cfRule>
  </conditionalFormatting>
  <conditionalFormatting sqref="V751 V719:V721 V559:V564 V592:V593 V586:V587 V535:V536 V623:V624 V628:V631 V676:V705">
    <cfRule type="expression" dxfId="1356" priority="3252">
      <formula>$V779="too many rows!"</formula>
    </cfRule>
  </conditionalFormatting>
  <conditionalFormatting sqref="V630 V627:V628 V662:V672 V644:V650 V676:V705 V612:V616 V619:V624 V636:V642">
    <cfRule type="expression" dxfId="1355" priority="3251">
      <formula>$V786="too many rows!"</formula>
    </cfRule>
  </conditionalFormatting>
  <conditionalFormatting sqref="V751 V754:V764 V630 V626 V619:V624 V676:V705 V662:V672 V708:V724 V610">
    <cfRule type="expression" dxfId="1354" priority="3250">
      <formula>$V767="too many rows!"</formula>
    </cfRule>
  </conditionalFormatting>
  <conditionalFormatting sqref="V670:V672 V479">
    <cfRule type="expression" dxfId="1353" priority="3249">
      <formula>$V767="too many rows!"</formula>
    </cfRule>
  </conditionalFormatting>
  <conditionalFormatting sqref="V751">
    <cfRule type="expression" dxfId="1352" priority="3248">
      <formula>$V986="too many rows!"</formula>
    </cfRule>
  </conditionalFormatting>
  <conditionalFormatting sqref="V714:V717 V667:V669 V516 V524">
    <cfRule type="expression" dxfId="1351" priority="3246">
      <formula>$V786="too many rows!"</formula>
    </cfRule>
  </conditionalFormatting>
  <conditionalFormatting sqref="V623:V624">
    <cfRule type="expression" dxfId="1350" priority="3245">
      <formula>$V866="too many rows!"</formula>
    </cfRule>
  </conditionalFormatting>
  <conditionalFormatting sqref="V666:V672">
    <cfRule type="expression" dxfId="1349" priority="23863">
      <formula>$V832="too many rows!"</formula>
    </cfRule>
  </conditionalFormatting>
  <conditionalFormatting sqref="V767:V768 V764">
    <cfRule type="expression" dxfId="1348" priority="24508">
      <formula>$V980="too many rows!"</formula>
    </cfRule>
  </conditionalFormatting>
  <conditionalFormatting sqref="V751 V601 V606:V607 V584:V587 V630 V623:V625 V627:V628 V564:V567">
    <cfRule type="expression" dxfId="1347" priority="24852">
      <formula>$V800="too many rows!"</formula>
    </cfRule>
  </conditionalFormatting>
  <conditionalFormatting sqref="V625:V630">
    <cfRule type="expression" dxfId="1346" priority="3136">
      <formula>$V842="too many rows!"</formula>
    </cfRule>
  </conditionalFormatting>
  <conditionalFormatting sqref="V662:V664">
    <cfRule type="expression" dxfId="1345" priority="3118">
      <formula>$V919="too many rows!"</formula>
    </cfRule>
  </conditionalFormatting>
  <conditionalFormatting sqref="V719:V721 V537:V538 V557:V558 V560 V627:V630 V516:V519">
    <cfRule type="expression" dxfId="1344" priority="3104">
      <formula>$V775="too many rows!"</formula>
    </cfRule>
  </conditionalFormatting>
  <conditionalFormatting sqref="V767:V768 V764">
    <cfRule type="expression" dxfId="1343" priority="3101">
      <formula>$V930="too many rows!"</formula>
    </cfRule>
  </conditionalFormatting>
  <conditionalFormatting sqref="V722:V724">
    <cfRule type="expression" dxfId="1342" priority="3100">
      <formula>$V916="too many rows!"</formula>
    </cfRule>
  </conditionalFormatting>
  <conditionalFormatting sqref="V639">
    <cfRule type="expression" dxfId="1341" priority="3098">
      <formula>$V875="too many rows!"</formula>
    </cfRule>
  </conditionalFormatting>
  <conditionalFormatting sqref="V654:V661 V637:V643 V598 V606:V607 V581 V583:V587 V628:V630 V609:V624 V626 V667:V672 V727:V743">
    <cfRule type="expression" dxfId="1340" priority="3093">
      <formula>$V767="too many rows!"</formula>
    </cfRule>
  </conditionalFormatting>
  <conditionalFormatting sqref="V716:V724">
    <cfRule type="expression" dxfId="1339" priority="3091">
      <formula>$V900="too many rows!"</formula>
    </cfRule>
  </conditionalFormatting>
  <conditionalFormatting sqref="V511:V519 V667:V672">
    <cfRule type="expression" dxfId="1338" priority="3080">
      <formula>$V784="too many rows!"</formula>
    </cfRule>
  </conditionalFormatting>
  <conditionalFormatting sqref="V722:V724">
    <cfRule type="expression" dxfId="1337" priority="3079">
      <formula>$V983="too many rows!"</formula>
    </cfRule>
  </conditionalFormatting>
  <conditionalFormatting sqref="V722:V724 V521:V527 V512:V519 V625:V626">
    <cfRule type="expression" dxfId="1336" priority="3077">
      <formula>$V784="too many rows!"</formula>
    </cfRule>
  </conditionalFormatting>
  <conditionalFormatting sqref="V722:V724">
    <cfRule type="expression" dxfId="1335" priority="3073">
      <formula>$V978="too many rows!"</formula>
    </cfRule>
  </conditionalFormatting>
  <conditionalFormatting sqref="V581 V583:V587">
    <cfRule type="expression" dxfId="1334" priority="25608">
      <formula>#REF!="too many rows!"</formula>
    </cfRule>
  </conditionalFormatting>
  <conditionalFormatting sqref="V637 V597:V599 V588:V593 V581 V583:V584 V558 V567 V561:V563 V621:V626 V629:V630 V639 V643">
    <cfRule type="expression" dxfId="1333" priority="2980">
      <formula>$V790="too many rows!"</formula>
    </cfRule>
  </conditionalFormatting>
  <conditionalFormatting sqref="V592:V593">
    <cfRule type="expression" dxfId="1332" priority="2979">
      <formula>$V833="too many rows!"</formula>
    </cfRule>
  </conditionalFormatting>
  <conditionalFormatting sqref="V592">
    <cfRule type="expression" dxfId="1331" priority="2978">
      <formula>$V845="too many rows!"</formula>
    </cfRule>
  </conditionalFormatting>
  <conditionalFormatting sqref="V643">
    <cfRule type="expression" dxfId="1330" priority="2977">
      <formula>$V878="too many rows!"</formula>
    </cfRule>
  </conditionalFormatting>
  <conditionalFormatting sqref="V714:V716">
    <cfRule type="expression" dxfId="1329" priority="2976">
      <formula>$V958="too many rows!"</formula>
    </cfRule>
  </conditionalFormatting>
  <conditionalFormatting sqref="V671:V672 V662:V666 V509:V519 V529">
    <cfRule type="expression" dxfId="1328" priority="2975">
      <formula>$V774="too many rows!"</formula>
    </cfRule>
  </conditionalFormatting>
  <conditionalFormatting sqref="V592:V593">
    <cfRule type="expression" dxfId="1327" priority="2974">
      <formula>$V848="too many rows!"</formula>
    </cfRule>
  </conditionalFormatting>
  <conditionalFormatting sqref="V592:V593">
    <cfRule type="expression" dxfId="1326" priority="2973">
      <formula>$V837="too many rows!"</formula>
    </cfRule>
  </conditionalFormatting>
  <conditionalFormatting sqref="V667:V672">
    <cfRule type="expression" dxfId="1325" priority="2972">
      <formula>$V935="too many rows!"</formula>
    </cfRule>
  </conditionalFormatting>
  <conditionalFormatting sqref="V592:V593">
    <cfRule type="expression" dxfId="1324" priority="2971">
      <formula>$V839="too many rows!"</formula>
    </cfRule>
  </conditionalFormatting>
  <conditionalFormatting sqref="V669:V672">
    <cfRule type="expression" dxfId="1323" priority="2970">
      <formula>$V941="too many rows!"</formula>
    </cfRule>
  </conditionalFormatting>
  <conditionalFormatting sqref="V667:V672 V509:V510">
    <cfRule type="expression" dxfId="1322" priority="2969">
      <formula>$V783="too many rows!"</formula>
    </cfRule>
  </conditionalFormatting>
  <conditionalFormatting sqref="V671:V672">
    <cfRule type="expression" dxfId="1321" priority="2968">
      <formula>$V941="too many rows!"</formula>
    </cfRule>
  </conditionalFormatting>
  <conditionalFormatting sqref="V714:V716">
    <cfRule type="expression" dxfId="1320" priority="25644">
      <formula>$V954="too many rows!"</formula>
    </cfRule>
  </conditionalFormatting>
  <conditionalFormatting sqref="V558">
    <cfRule type="expression" dxfId="1319" priority="2966">
      <formula>$V651="too many rows!"</formula>
    </cfRule>
  </conditionalFormatting>
  <conditionalFormatting sqref="V667:V672 V654:V661 V641:V643 V612:V616 V581 V619:V622 V583:V587 V606:V607 V630:V635 V627:V628 V637:V638">
    <cfRule type="expression" dxfId="1318" priority="2964">
      <formula>$V770="too many rows!"</formula>
    </cfRule>
  </conditionalFormatting>
  <conditionalFormatting sqref="V714:V716">
    <cfRule type="expression" dxfId="1317" priority="2961">
      <formula>$V909="too many rows!"</formula>
    </cfRule>
  </conditionalFormatting>
  <conditionalFormatting sqref="V713:V724">
    <cfRule type="expression" dxfId="1316" priority="2957">
      <formula>$V902="too many rows!"</formula>
    </cfRule>
  </conditionalFormatting>
  <conditionalFormatting sqref="V643 V583 V564 V594:V599 V586:V587 V581 V609:V630">
    <cfRule type="expression" dxfId="1315" priority="2956">
      <formula>$V789="too many rows!"</formula>
    </cfRule>
  </conditionalFormatting>
  <conditionalFormatting sqref="V643">
    <cfRule type="expression" dxfId="1314" priority="2953">
      <formula>$V873="too many rows!"</formula>
    </cfRule>
  </conditionalFormatting>
  <conditionalFormatting sqref="V643 V558 V575:V576 V561:V564 V585:V587 V590:V594 V600:V607 V612:V616 V623:V630 V581">
    <cfRule type="expression" dxfId="1313" priority="2952">
      <formula>$V787="too many rows!"</formula>
    </cfRule>
  </conditionalFormatting>
  <conditionalFormatting sqref="V558">
    <cfRule type="expression" dxfId="1312" priority="2950">
      <formula>$V558="too many rows!"</formula>
    </cfRule>
  </conditionalFormatting>
  <conditionalFormatting sqref="V558">
    <cfRule type="expression" dxfId="1311" priority="2949">
      <formula>$V558="too many rows!"</formula>
    </cfRule>
  </conditionalFormatting>
  <conditionalFormatting sqref="V713:V716 V612:V616">
    <cfRule type="expression" dxfId="1310" priority="25882">
      <formula>$V897="too many rows!"</formula>
    </cfRule>
  </conditionalFormatting>
  <conditionalFormatting sqref="V722:V724">
    <cfRule type="expression" dxfId="1309" priority="26110">
      <formula>$V986="too many rows!"</formula>
    </cfRule>
  </conditionalFormatting>
  <conditionalFormatting sqref="V612:V616">
    <cfRule type="expression" dxfId="1308" priority="2945">
      <formula>$V773="too many rows!"</formula>
    </cfRule>
  </conditionalFormatting>
  <conditionalFormatting sqref="V752:V761 V627:V628 V612:V625 V676:V705 V651:V672 V713:V724">
    <cfRule type="expression" dxfId="1307" priority="2944">
      <formula>$V782="too many rows!"</formula>
    </cfRule>
  </conditionalFormatting>
  <conditionalFormatting sqref="V762:V763">
    <cfRule type="expression" dxfId="1306" priority="2942">
      <formula>$V932="too many rows!"</formula>
    </cfRule>
  </conditionalFormatting>
  <conditionalFormatting sqref="V612:V616">
    <cfRule type="expression" dxfId="1305" priority="2938">
      <formula>$V770="too many rows!"</formula>
    </cfRule>
  </conditionalFormatting>
  <conditionalFormatting sqref="V667:V668">
    <cfRule type="expression" dxfId="1304" priority="2933">
      <formula>$V963="too many rows!"</formula>
    </cfRule>
  </conditionalFormatting>
  <conditionalFormatting sqref="V667:V669">
    <cfRule type="expression" dxfId="1303" priority="2932">
      <formula>$V962="too many rows!"</formula>
    </cfRule>
  </conditionalFormatting>
  <conditionalFormatting sqref="V612:V616">
    <cfRule type="expression" dxfId="1302" priority="2930">
      <formula>$V793="too many rows!"</formula>
    </cfRule>
  </conditionalFormatting>
  <conditionalFormatting sqref="V583:V587">
    <cfRule type="expression" dxfId="1301" priority="2928">
      <formula>$V790="too many rows!"</formula>
    </cfRule>
  </conditionalFormatting>
  <conditionalFormatting sqref="V714:V716">
    <cfRule type="expression" dxfId="1300" priority="2927">
      <formula>$V894="too many rows!"</formula>
    </cfRule>
  </conditionalFormatting>
  <conditionalFormatting sqref="V631:V635">
    <cfRule type="expression" dxfId="1299" priority="2926">
      <formula>$V782="too many rows!"</formula>
    </cfRule>
  </conditionalFormatting>
  <conditionalFormatting sqref="V637">
    <cfRule type="expression" dxfId="1298" priority="2925">
      <formula>$V863="too many rows!"</formula>
    </cfRule>
  </conditionalFormatting>
  <conditionalFormatting sqref="V612:V616">
    <cfRule type="expression" dxfId="1297" priority="2924">
      <formula>$V806="too many rows!"</formula>
    </cfRule>
  </conditionalFormatting>
  <conditionalFormatting sqref="V630">
    <cfRule type="expression" dxfId="1296" priority="2921">
      <formula>$V886="too many rows!"</formula>
    </cfRule>
  </conditionalFormatting>
  <conditionalFormatting sqref="V754:V761">
    <cfRule type="expression" dxfId="1295" priority="2919">
      <formula>$V928="too many rows!"</formula>
    </cfRule>
  </conditionalFormatting>
  <conditionalFormatting sqref="V713:V724">
    <cfRule type="expression" dxfId="1294" priority="2918">
      <formula>$V890="too many rows!"</formula>
    </cfRule>
  </conditionalFormatting>
  <conditionalFormatting sqref="V587">
    <cfRule type="expression" dxfId="1293" priority="2917">
      <formula>$V767="too many rows!"</formula>
    </cfRule>
  </conditionalFormatting>
  <conditionalFormatting sqref="V612:V616">
    <cfRule type="expression" dxfId="1292" priority="2916">
      <formula>$V811="too many rows!"</formula>
    </cfRule>
  </conditionalFormatting>
  <conditionalFormatting sqref="V667:V672 V612:V616 V583:V584 V590 V619:V624 V626:V643 V581">
    <cfRule type="expression" dxfId="1291" priority="2915">
      <formula>$V773="too many rows!"</formula>
    </cfRule>
  </conditionalFormatting>
  <conditionalFormatting sqref="V713:V721">
    <cfRule type="expression" dxfId="1290" priority="2914">
      <formula>$V905="too many rows!"</formula>
    </cfRule>
  </conditionalFormatting>
  <conditionalFormatting sqref="V637:V638">
    <cfRule type="expression" dxfId="1289" priority="2913">
      <formula>$V807="too many rows!"</formula>
    </cfRule>
  </conditionalFormatting>
  <conditionalFormatting sqref="V714:V724 V662:V672 V641:V643 V676:V705 V612:V616 V627:V629 V619:V624 V649:V650">
    <cfRule type="expression" dxfId="1288" priority="2911">
      <formula>$V785="too many rows!"</formula>
    </cfRule>
  </conditionalFormatting>
  <conditionalFormatting sqref="V612:V616">
    <cfRule type="expression" dxfId="1287" priority="2910">
      <formula>$V776="too many rows!"</formula>
    </cfRule>
  </conditionalFormatting>
  <conditionalFormatting sqref="V752:V764 V603:V605 V619:V622 V629 V625:V626 V643:V672 V713:V724 V676:V705">
    <cfRule type="expression" dxfId="1286" priority="2909">
      <formula>$V772="too many rows!"</formula>
    </cfRule>
  </conditionalFormatting>
  <conditionalFormatting sqref="V713:V724">
    <cfRule type="expression" dxfId="1285" priority="2907">
      <formula>$V887="too many rows!"</formula>
    </cfRule>
  </conditionalFormatting>
  <conditionalFormatting sqref="V606:V607">
    <cfRule type="expression" dxfId="1284" priority="2905">
      <formula>$V786="too many rows!"</formula>
    </cfRule>
  </conditionalFormatting>
  <conditionalFormatting sqref="V714:V724 V639:V643 V654:V661 V609:V622 V584:V587 V599 V625 V627:V630 V667:V672 V726:V743">
    <cfRule type="expression" dxfId="1283" priority="2904">
      <formula>$V769="too many rows!"</formula>
    </cfRule>
  </conditionalFormatting>
  <conditionalFormatting sqref="V713:V724 V619:V622 V612:V616 V585 V628:V630 V639:V643 V667:V672 V662:V664 V649 V603:V605">
    <cfRule type="expression" dxfId="1282" priority="2903">
      <formula>$V767="too many rows!"</formula>
    </cfRule>
  </conditionalFormatting>
  <conditionalFormatting sqref="V612:V616">
    <cfRule type="expression" dxfId="1281" priority="2901">
      <formula>$V770="too many rows!"</formula>
    </cfRule>
  </conditionalFormatting>
  <conditionalFormatting sqref="V667:V670">
    <cfRule type="expression" dxfId="1280" priority="2897">
      <formula>$V968="too many rows!"</formula>
    </cfRule>
  </conditionalFormatting>
  <conditionalFormatting sqref="V713:V717 V667:V672 V612:V616 V583:V587 V581 V620:V624 V626:V630 V636:V643">
    <cfRule type="expression" dxfId="1279" priority="2894">
      <formula>$V781="too many rows!"</formula>
    </cfRule>
  </conditionalFormatting>
  <conditionalFormatting sqref="V714:V716">
    <cfRule type="expression" dxfId="1278" priority="2885">
      <formula>$V973="too many rows!"</formula>
    </cfRule>
  </conditionalFormatting>
  <conditionalFormatting sqref="V751 V583:V584 V558 V561:V563 V588:V594 V621:V628 V630 V643 V598">
    <cfRule type="expression" dxfId="1277" priority="2883">
      <formula>$V789="too many rows!"</formula>
    </cfRule>
  </conditionalFormatting>
  <conditionalFormatting sqref="V642:V643 V598:V602 V609:V618 V581 V583:V587 V621:V630">
    <cfRule type="expression" dxfId="1276" priority="2882">
      <formula>$V802="too many rows!"</formula>
    </cfRule>
  </conditionalFormatting>
  <conditionalFormatting sqref="V613:V616">
    <cfRule type="expression" dxfId="1275" priority="2881">
      <formula>$V793="too many rows!"</formula>
    </cfRule>
  </conditionalFormatting>
  <conditionalFormatting sqref="V643">
    <cfRule type="expression" dxfId="1274" priority="2880">
      <formula>$V865="too many rows!"</formula>
    </cfRule>
  </conditionalFormatting>
  <conditionalFormatting sqref="V581">
    <cfRule type="expression" dxfId="1273" priority="2879">
      <formula>$V786="too many rows!"</formula>
    </cfRule>
  </conditionalFormatting>
  <conditionalFormatting sqref="V667:V668 V620 V581 V583:V587 V600:V607 V612:V616 V623:V630 V636:V642">
    <cfRule type="expression" dxfId="1272" priority="2878">
      <formula>$V800="too many rows!"</formula>
    </cfRule>
  </conditionalFormatting>
  <conditionalFormatting sqref="V726">
    <cfRule type="expression" dxfId="1271" priority="2877">
      <formula>$V913="too many rows!"</formula>
    </cfRule>
  </conditionalFormatting>
  <conditionalFormatting sqref="V667:V670">
    <cfRule type="expression" dxfId="1270" priority="2876">
      <formula>$V884="too many rows!"</formula>
    </cfRule>
  </conditionalFormatting>
  <conditionalFormatting sqref="V667:V669 V583:V587 V603:V607 V609:V630 V641:V643 V581">
    <cfRule type="expression" dxfId="1269" priority="2875">
      <formula>$V799="too many rows!"</formula>
    </cfRule>
  </conditionalFormatting>
  <conditionalFormatting sqref="V754:V761">
    <cfRule type="expression" dxfId="1268" priority="2874">
      <formula>$V929="too many rows!"</formula>
    </cfRule>
  </conditionalFormatting>
  <conditionalFormatting sqref="V581">
    <cfRule type="expression" dxfId="1267" priority="2873">
      <formula>$V780="too many rows!"</formula>
    </cfRule>
  </conditionalFormatting>
  <conditionalFormatting sqref="V587">
    <cfRule type="expression" dxfId="1266" priority="2872">
      <formula>$V769="too many rows!"</formula>
    </cfRule>
  </conditionalFormatting>
  <conditionalFormatting sqref="V613:V616">
    <cfRule type="expression" dxfId="1265" priority="2871">
      <formula>$V802="too many rows!"</formula>
    </cfRule>
  </conditionalFormatting>
  <conditionalFormatting sqref="V713:V718 V654:V661 V667:V672 V583:V587 V612:V616 V619:V622 V603:V605 V581 V629:V630 V626 V636:V643 V722:V724">
    <cfRule type="expression" dxfId="1264" priority="2870">
      <formula>$V771="too many rows!"</formula>
    </cfRule>
  </conditionalFormatting>
  <conditionalFormatting sqref="V613:V616">
    <cfRule type="expression" dxfId="1263" priority="2869">
      <formula>$V794="too many rows!"</formula>
    </cfRule>
  </conditionalFormatting>
  <conditionalFormatting sqref="V613:V616">
    <cfRule type="expression" dxfId="1262" priority="2866">
      <formula>$V812="too many rows!"</formula>
    </cfRule>
  </conditionalFormatting>
  <conditionalFormatting sqref="V614:V616">
    <cfRule type="expression" dxfId="1261" priority="2861">
      <formula>$V813="too many rows!"</formula>
    </cfRule>
  </conditionalFormatting>
  <conditionalFormatting sqref="V583:V587">
    <cfRule type="expression" dxfId="1260" priority="2860">
      <formula>$V787="too many rows!"</formula>
    </cfRule>
  </conditionalFormatting>
  <conditionalFormatting sqref="V619:V622">
    <cfRule type="expression" dxfId="1259" priority="2859">
      <formula>$V815="too many rows!"</formula>
    </cfRule>
  </conditionalFormatting>
  <conditionalFormatting sqref="V614:V616">
    <cfRule type="expression" dxfId="1258" priority="2858">
      <formula>$V814="too many rows!"</formula>
    </cfRule>
  </conditionalFormatting>
  <conditionalFormatting sqref="V614:V616">
    <cfRule type="expression" dxfId="1257" priority="2857">
      <formula>$V808="too many rows!"</formula>
    </cfRule>
  </conditionalFormatting>
  <conditionalFormatting sqref="V614:V616">
    <cfRule type="expression" dxfId="1256" priority="2856">
      <formula>$V809="too many rows!"</formula>
    </cfRule>
  </conditionalFormatting>
  <conditionalFormatting sqref="V614:V616">
    <cfRule type="expression" dxfId="1255" priority="2855">
      <formula>$V821="too many rows!"</formula>
    </cfRule>
  </conditionalFormatting>
  <conditionalFormatting sqref="V612:V616">
    <cfRule type="expression" dxfId="1254" priority="2854">
      <formula>$V790="too many rows!"</formula>
    </cfRule>
  </conditionalFormatting>
  <conditionalFormatting sqref="V609:V618 V583:V587 V581 V627:V628 V630 V667:V672 V654:V661 V643 V713:V718 V620:V622">
    <cfRule type="expression" dxfId="1253" priority="2853">
      <formula>$V778="too many rows!"</formula>
    </cfRule>
  </conditionalFormatting>
  <conditionalFormatting sqref="V614:V616">
    <cfRule type="expression" dxfId="1252" priority="2852">
      <formula>$V795="too many rows!"</formula>
    </cfRule>
  </conditionalFormatting>
  <conditionalFormatting sqref="V614:V616">
    <cfRule type="expression" dxfId="1251" priority="2851">
      <formula>$V802="too many rows!"</formula>
    </cfRule>
  </conditionalFormatting>
  <conditionalFormatting sqref="V614:V616">
    <cfRule type="expression" dxfId="1250" priority="2850">
      <formula>$V803="too many rows!"</formula>
    </cfRule>
  </conditionalFormatting>
  <conditionalFormatting sqref="V614:V616">
    <cfRule type="expression" dxfId="1249" priority="2849">
      <formula>$V794="too many rows!"</formula>
    </cfRule>
  </conditionalFormatting>
  <conditionalFormatting sqref="V630">
    <cfRule type="expression" dxfId="1248" priority="2847">
      <formula>$V963="too many rows!"</formula>
    </cfRule>
  </conditionalFormatting>
  <conditionalFormatting sqref="V583:V587 V639 V637 V581 V612:V616 V629:V630 V626 V667:V672 V643">
    <cfRule type="expression" dxfId="1247" priority="2846">
      <formula>$V779="too many rows!"</formula>
    </cfRule>
  </conditionalFormatting>
  <conditionalFormatting sqref="V616">
    <cfRule type="expression" dxfId="1246" priority="2842">
      <formula>$V813="too many rows!"</formula>
    </cfRule>
  </conditionalFormatting>
  <conditionalFormatting sqref="V581 V583:V587 V612:V635 V667:V672 V637:V643">
    <cfRule type="expression" dxfId="1245" priority="2841">
      <formula>$V783="too many rows!"</formula>
    </cfRule>
  </conditionalFormatting>
  <conditionalFormatting sqref="V667:V672">
    <cfRule type="expression" dxfId="1244" priority="2839">
      <formula>$V863="too many rows!"</formula>
    </cfRule>
  </conditionalFormatting>
  <conditionalFormatting sqref="V667:V669">
    <cfRule type="expression" dxfId="1243" priority="2838">
      <formula>$V879="too many rows!"</formula>
    </cfRule>
  </conditionalFormatting>
  <conditionalFormatting sqref="V616">
    <cfRule type="expression" dxfId="1242" priority="2837">
      <formula>$V810="too many rows!"</formula>
    </cfRule>
  </conditionalFormatting>
  <conditionalFormatting sqref="V616">
    <cfRule type="expression" dxfId="1241" priority="2836">
      <formula>$V814="too many rows!"</formula>
    </cfRule>
  </conditionalFormatting>
  <conditionalFormatting sqref="V669:V672 V581 V608:V625 V629:V630 V583:V587">
    <cfRule type="expression" dxfId="1240" priority="2835">
      <formula>$V795="too many rows!"</formula>
    </cfRule>
  </conditionalFormatting>
  <conditionalFormatting sqref="V586:V593">
    <cfRule type="expression" dxfId="1239" priority="2834">
      <formula>$V779="too many rows!"</formula>
    </cfRule>
  </conditionalFormatting>
  <conditionalFormatting sqref="V616">
    <cfRule type="expression" dxfId="1238" priority="2833">
      <formula>$V805="too many rows!"</formula>
    </cfRule>
  </conditionalFormatting>
  <conditionalFormatting sqref="V616">
    <cfRule type="expression" dxfId="1237" priority="2832">
      <formula>$V821="too many rows!"</formula>
    </cfRule>
  </conditionalFormatting>
  <conditionalFormatting sqref="V616">
    <cfRule type="expression" dxfId="1236" priority="2831">
      <formula>$V789="too many rows!"</formula>
    </cfRule>
  </conditionalFormatting>
  <conditionalFormatting sqref="V616">
    <cfRule type="expression" dxfId="1235" priority="2830">
      <formula>$V811="too many rows!"</formula>
    </cfRule>
  </conditionalFormatting>
  <conditionalFormatting sqref="V616">
    <cfRule type="expression" dxfId="1234" priority="2829">
      <formula>$V798="too many rows!"</formula>
    </cfRule>
  </conditionalFormatting>
  <conditionalFormatting sqref="V616">
    <cfRule type="expression" dxfId="1233" priority="2828">
      <formula>$V804="too many rows!"</formula>
    </cfRule>
  </conditionalFormatting>
  <conditionalFormatting sqref="V616">
    <cfRule type="expression" dxfId="1232" priority="2827">
      <formula>$V795="too many rows!"</formula>
    </cfRule>
  </conditionalFormatting>
  <conditionalFormatting sqref="V714:V724">
    <cfRule type="expression" dxfId="1231" priority="2826">
      <formula>$V900="too many rows!"</formula>
    </cfRule>
  </conditionalFormatting>
  <conditionalFormatting sqref="V616">
    <cfRule type="expression" dxfId="1230" priority="2825">
      <formula>$V776="too many rows!"</formula>
    </cfRule>
  </conditionalFormatting>
  <conditionalFormatting sqref="V616">
    <cfRule type="expression" dxfId="1229" priority="2824">
      <formula>$V786="too many rows!"</formula>
    </cfRule>
  </conditionalFormatting>
  <conditionalFormatting sqref="V726">
    <cfRule type="expression" dxfId="1228" priority="2823">
      <formula>$V912="too many rows!"</formula>
    </cfRule>
  </conditionalFormatting>
  <conditionalFormatting sqref="V714:V724">
    <cfRule type="expression" dxfId="1227" priority="2821">
      <formula>$V889="too many rows!"</formula>
    </cfRule>
  </conditionalFormatting>
  <conditionalFormatting sqref="V616">
    <cfRule type="expression" dxfId="1226" priority="2820">
      <formula>$V794="too many rows!"</formula>
    </cfRule>
  </conditionalFormatting>
  <conditionalFormatting sqref="V628:V630">
    <cfRule type="expression" dxfId="1225" priority="2819">
      <formula>$V875="too many rows!"</formula>
    </cfRule>
  </conditionalFormatting>
  <conditionalFormatting sqref="V718">
    <cfRule type="expression" dxfId="1224" priority="2817">
      <formula>$V975="too many rows!"</formula>
    </cfRule>
  </conditionalFormatting>
  <conditionalFormatting sqref="V616">
    <cfRule type="expression" dxfId="1223" priority="2816">
      <formula>$V812="too many rows!"</formula>
    </cfRule>
  </conditionalFormatting>
  <conditionalFormatting sqref="V713:V716">
    <cfRule type="expression" dxfId="1222" priority="2808">
      <formula>$V914="too many rows!"</formula>
    </cfRule>
  </conditionalFormatting>
  <conditionalFormatting sqref="V630">
    <cfRule type="expression" dxfId="1221" priority="2807">
      <formula>$V885="too many rows!"</formula>
    </cfRule>
  </conditionalFormatting>
  <conditionalFormatting sqref="V639">
    <cfRule type="expression" dxfId="1220" priority="2806">
      <formula>$V870="too many rows!"</formula>
    </cfRule>
  </conditionalFormatting>
  <conditionalFormatting sqref="V639">
    <cfRule type="expression" dxfId="1219" priority="2805">
      <formula>$V815="too many rows!"</formula>
    </cfRule>
  </conditionalFormatting>
  <conditionalFormatting sqref="V722:V724">
    <cfRule type="expression" dxfId="1218" priority="2804">
      <formula>$V901="too many rows!"</formula>
    </cfRule>
  </conditionalFormatting>
  <conditionalFormatting sqref="V767:V770">
    <cfRule type="expression" dxfId="1217" priority="2802">
      <formula>$V924="too many rows!"</formula>
    </cfRule>
  </conditionalFormatting>
  <conditionalFormatting sqref="V639">
    <cfRule type="expression" dxfId="1216" priority="2801">
      <formula>$V806="too many rows!"</formula>
    </cfRule>
  </conditionalFormatting>
  <conditionalFormatting sqref="V639">
    <cfRule type="expression" dxfId="1215" priority="2799">
      <formula>$V812="too many rows!"</formula>
    </cfRule>
  </conditionalFormatting>
  <conditionalFormatting sqref="V639">
    <cfRule type="expression" dxfId="1214" priority="2798">
      <formula>$V872="too many rows!"</formula>
    </cfRule>
  </conditionalFormatting>
  <conditionalFormatting sqref="V751">
    <cfRule type="expression" dxfId="1213" priority="2797">
      <formula>$V965="too many rows!"</formula>
    </cfRule>
  </conditionalFormatting>
  <conditionalFormatting sqref="V639">
    <cfRule type="expression" dxfId="1212" priority="2796">
      <formula>$V816="too many rows!"</formula>
    </cfRule>
  </conditionalFormatting>
  <conditionalFormatting sqref="V639">
    <cfRule type="expression" dxfId="1211" priority="2795">
      <formula>$V808="too many rows!"</formula>
    </cfRule>
  </conditionalFormatting>
  <conditionalFormatting sqref="V639">
    <cfRule type="expression" dxfId="1210" priority="2794">
      <formula>$V874="too many rows!"</formula>
    </cfRule>
  </conditionalFormatting>
  <conditionalFormatting sqref="V662:V666">
    <cfRule type="expression" dxfId="1209" priority="2793">
      <formula>$V843="too many rows!"</formula>
    </cfRule>
  </conditionalFormatting>
  <conditionalFormatting sqref="V639">
    <cfRule type="expression" dxfId="1208" priority="2791">
      <formula>$V868="too many rows!"</formula>
    </cfRule>
  </conditionalFormatting>
  <conditionalFormatting sqref="V751 V754:V761">
    <cfRule type="expression" dxfId="1207" priority="2790">
      <formula>$V969="too many rows!"</formula>
    </cfRule>
  </conditionalFormatting>
  <conditionalFormatting sqref="V621:V622">
    <cfRule type="expression" dxfId="1206" priority="2787">
      <formula>$V896="too many rows!"</formula>
    </cfRule>
  </conditionalFormatting>
  <conditionalFormatting sqref="V722:V724">
    <cfRule type="expression" dxfId="1205" priority="26773">
      <formula>$V993="too many rows!"</formula>
    </cfRule>
  </conditionalFormatting>
  <conditionalFormatting sqref="V637 V620:V626 V629:V630 V676:V705 V662:V672 V713:V724 V612:V616">
    <cfRule type="expression" dxfId="1204" priority="2786">
      <formula>$V775="too many rows!"</formula>
    </cfRule>
  </conditionalFormatting>
  <conditionalFormatting sqref="V637">
    <cfRule type="expression" dxfId="1203" priority="2784">
      <formula>$V865="too many rows!"</formula>
    </cfRule>
  </conditionalFormatting>
  <conditionalFormatting sqref="V637">
    <cfRule type="expression" dxfId="1202" priority="2783">
      <formula>$V868="too many rows!"</formula>
    </cfRule>
  </conditionalFormatting>
  <conditionalFormatting sqref="V637">
    <cfRule type="expression" dxfId="1201" priority="2782">
      <formula>$V813="too many rows!"</formula>
    </cfRule>
  </conditionalFormatting>
  <conditionalFormatting sqref="V637 V639 V643 V565:V567 V586:V587 V630 V621:V624 V626:V628">
    <cfRule type="expression" dxfId="1200" priority="2780">
      <formula>$V799="too many rows!"</formula>
    </cfRule>
  </conditionalFormatting>
  <conditionalFormatting sqref="V637 V561:V564 V584 V601 V594 V603:V607 V558 V570:V574 V619:V630 V643 V612:V616">
    <cfRule type="expression" dxfId="1199" priority="2778">
      <formula>$V785="too many rows!"</formula>
    </cfRule>
  </conditionalFormatting>
  <conditionalFormatting sqref="V726">
    <cfRule type="expression" dxfId="1198" priority="2777">
      <formula>$V901="too many rows!"</formula>
    </cfRule>
  </conditionalFormatting>
  <conditionalFormatting sqref="V637">
    <cfRule type="expression" dxfId="1197" priority="2776">
      <formula>$V810="too many rows!"</formula>
    </cfRule>
  </conditionalFormatting>
  <conditionalFormatting sqref="V637">
    <cfRule type="expression" dxfId="1196" priority="2775">
      <formula>$V808="too many rows!"</formula>
    </cfRule>
  </conditionalFormatting>
  <conditionalFormatting sqref="V637">
    <cfRule type="expression" dxfId="1195" priority="2774">
      <formula>$V862="too many rows!"</formula>
    </cfRule>
  </conditionalFormatting>
  <conditionalFormatting sqref="V637">
    <cfRule type="expression" dxfId="1194" priority="2773">
      <formula>$V799="too many rows!"</formula>
    </cfRule>
  </conditionalFormatting>
  <conditionalFormatting sqref="V637">
    <cfRule type="expression" dxfId="1193" priority="2772">
      <formula>$V870="too many rows!"</formula>
    </cfRule>
  </conditionalFormatting>
  <conditionalFormatting sqref="V637">
    <cfRule type="expression" dxfId="1192" priority="2771">
      <formula>$V876="too many rows!"</formula>
    </cfRule>
  </conditionalFormatting>
  <conditionalFormatting sqref="V637">
    <cfRule type="expression" dxfId="1191" priority="2770">
      <formula>$V814="too many rows!"</formula>
    </cfRule>
  </conditionalFormatting>
  <conditionalFormatting sqref="V637">
    <cfRule type="expression" dxfId="1190" priority="2769">
      <formula>$V806="too many rows!"</formula>
    </cfRule>
  </conditionalFormatting>
  <conditionalFormatting sqref="V637">
    <cfRule type="expression" dxfId="1189" priority="2768">
      <formula>$V872="too many rows!"</formula>
    </cfRule>
  </conditionalFormatting>
  <conditionalFormatting sqref="V637">
    <cfRule type="expression" dxfId="1188" priority="2766">
      <formula>$V873="too many rows!"</formula>
    </cfRule>
  </conditionalFormatting>
  <conditionalFormatting sqref="V637">
    <cfRule type="expression" dxfId="1187" priority="2765">
      <formula>$V861="too many rows!"</formula>
    </cfRule>
  </conditionalFormatting>
  <conditionalFormatting sqref="V637">
    <cfRule type="expression" dxfId="1186" priority="2764">
      <formula>$V866="too many rows!"</formula>
    </cfRule>
  </conditionalFormatting>
  <conditionalFormatting sqref="V637">
    <cfRule type="expression" dxfId="1185" priority="2763">
      <formula>$V805="too many rows!"</formula>
    </cfRule>
  </conditionalFormatting>
  <conditionalFormatting sqref="V637 V643 V662:V672 V676:V705 V612:V616 V619:V622 V629:V630 V625 V649:V651 V714:V724">
    <cfRule type="expression" dxfId="1184" priority="2762">
      <formula>$V784="too many rows!"</formula>
    </cfRule>
  </conditionalFormatting>
  <conditionalFormatting sqref="V637">
    <cfRule type="expression" dxfId="1183" priority="2761">
      <formula>$V880="too many rows!"</formula>
    </cfRule>
  </conditionalFormatting>
  <conditionalFormatting sqref="V637 V643 V592:V593 V623:V624 V628:V630 V639 V722:V724">
    <cfRule type="expression" dxfId="1182" priority="2760">
      <formula>$V834="too many rows!"</formula>
    </cfRule>
  </conditionalFormatting>
  <conditionalFormatting sqref="V671:V672 V620:V622">
    <cfRule type="expression" dxfId="1181" priority="2758">
      <formula>$V917="too many rows!"</formula>
    </cfRule>
  </conditionalFormatting>
  <conditionalFormatting sqref="V637">
    <cfRule type="expression" dxfId="1180" priority="2757">
      <formula>$V875="too many rows!"</formula>
    </cfRule>
  </conditionalFormatting>
  <conditionalFormatting sqref="V637">
    <cfRule type="expression" dxfId="1179" priority="2756">
      <formula>$V963="too many rows!"</formula>
    </cfRule>
  </conditionalFormatting>
  <conditionalFormatting sqref="V620">
    <cfRule type="expression" dxfId="1178" priority="2755">
      <formula>$V896="too many rows!"</formula>
    </cfRule>
  </conditionalFormatting>
  <conditionalFormatting sqref="V631">
    <cfRule type="expression" dxfId="1177" priority="2754">
      <formula>$V864="too many rows!"</formula>
    </cfRule>
  </conditionalFormatting>
  <conditionalFormatting sqref="V631">
    <cfRule type="expression" dxfId="1176" priority="2753">
      <formula>$V860="too many rows!"</formula>
    </cfRule>
  </conditionalFormatting>
  <conditionalFormatting sqref="V631">
    <cfRule type="expression" dxfId="1175" priority="2752">
      <formula>$V863="too many rows!"</formula>
    </cfRule>
  </conditionalFormatting>
  <conditionalFormatting sqref="V631">
    <cfRule type="expression" dxfId="1174" priority="2751">
      <formula>$V808="too many rows!"</formula>
    </cfRule>
  </conditionalFormatting>
  <conditionalFormatting sqref="V631">
    <cfRule type="expression" dxfId="1173" priority="2750">
      <formula>$V862="too many rows!"</formula>
    </cfRule>
  </conditionalFormatting>
  <conditionalFormatting sqref="V631">
    <cfRule type="expression" dxfId="1172" priority="2749">
      <formula>$V866="too many rows!"</formula>
    </cfRule>
  </conditionalFormatting>
  <conditionalFormatting sqref="V631">
    <cfRule type="expression" dxfId="1171" priority="2748">
      <formula>$V858="too many rows!"</formula>
    </cfRule>
  </conditionalFormatting>
  <conditionalFormatting sqref="V631">
    <cfRule type="expression" dxfId="1170" priority="2747">
      <formula>$V829="too many rows!"</formula>
    </cfRule>
  </conditionalFormatting>
  <conditionalFormatting sqref="V631">
    <cfRule type="expression" dxfId="1169" priority="2746">
      <formula>$V859="too many rows!"</formula>
    </cfRule>
  </conditionalFormatting>
  <conditionalFormatting sqref="V631">
    <cfRule type="expression" dxfId="1168" priority="2745">
      <formula>$V830="too many rows!"</formula>
    </cfRule>
  </conditionalFormatting>
  <conditionalFormatting sqref="V631">
    <cfRule type="expression" dxfId="1167" priority="2744">
      <formula>$V805="too many rows!"</formula>
    </cfRule>
  </conditionalFormatting>
  <conditionalFormatting sqref="V631">
    <cfRule type="expression" dxfId="1166" priority="2743">
      <formula>$V803="too many rows!"</formula>
    </cfRule>
  </conditionalFormatting>
  <conditionalFormatting sqref="V643">
    <cfRule type="expression" dxfId="1165" priority="2742">
      <formula>$V869="too many rows!"</formula>
    </cfRule>
  </conditionalFormatting>
  <conditionalFormatting sqref="V631">
    <cfRule type="expression" dxfId="1164" priority="2741">
      <formula>$V794="too many rows!"</formula>
    </cfRule>
  </conditionalFormatting>
  <conditionalFormatting sqref="V631">
    <cfRule type="expression" dxfId="1163" priority="2740">
      <formula>$V865="too many rows!"</formula>
    </cfRule>
  </conditionalFormatting>
  <conditionalFormatting sqref="V643">
    <cfRule type="expression" dxfId="1162" priority="2739">
      <formula>$V808="too many rows!"</formula>
    </cfRule>
  </conditionalFormatting>
  <conditionalFormatting sqref="V631">
    <cfRule type="expression" dxfId="1161" priority="2737">
      <formula>$V809="too many rows!"</formula>
    </cfRule>
  </conditionalFormatting>
  <conditionalFormatting sqref="V631">
    <cfRule type="expression" dxfId="1160" priority="2736">
      <formula>$V801="too many rows!"</formula>
    </cfRule>
  </conditionalFormatting>
  <conditionalFormatting sqref="V631">
    <cfRule type="expression" dxfId="1159" priority="2735">
      <formula>$V870="too many rows!"</formula>
    </cfRule>
  </conditionalFormatting>
  <conditionalFormatting sqref="V631">
    <cfRule type="expression" dxfId="1158" priority="2734">
      <formula>$V867="too many rows!"</formula>
    </cfRule>
  </conditionalFormatting>
  <conditionalFormatting sqref="V631">
    <cfRule type="expression" dxfId="1157" priority="2733">
      <formula>$V869="too many rows!"</formula>
    </cfRule>
  </conditionalFormatting>
  <conditionalFormatting sqref="V631">
    <cfRule type="expression" dxfId="1156" priority="2732">
      <formula>$V868="too many rows!"</formula>
    </cfRule>
  </conditionalFormatting>
  <conditionalFormatting sqref="V631">
    <cfRule type="expression" dxfId="1155" priority="2731">
      <formula>$V856="too many rows!"</formula>
    </cfRule>
  </conditionalFormatting>
  <conditionalFormatting sqref="V631">
    <cfRule type="expression" dxfId="1154" priority="2730">
      <formula>$V861="too many rows!"</formula>
    </cfRule>
  </conditionalFormatting>
  <conditionalFormatting sqref="V631">
    <cfRule type="expression" dxfId="1153" priority="2729">
      <formula>$V800="too many rows!"</formula>
    </cfRule>
  </conditionalFormatting>
  <conditionalFormatting sqref="V631">
    <cfRule type="expression" dxfId="1152" priority="2728">
      <formula>$V804="too many rows!"</formula>
    </cfRule>
  </conditionalFormatting>
  <conditionalFormatting sqref="V762:V763 V670:V672 V583:V587 V581 V608:V626 V630:V635 V639:V643 V657:V661">
    <cfRule type="expression" dxfId="1151" priority="2727">
      <formula>$V794="too many rows!"</formula>
    </cfRule>
  </conditionalFormatting>
  <conditionalFormatting sqref="V631">
    <cfRule type="expression" dxfId="1150" priority="2726">
      <formula>$V874="too many rows!"</formula>
    </cfRule>
  </conditionalFormatting>
  <conditionalFormatting sqref="V631">
    <cfRule type="expression" dxfId="1149" priority="2725">
      <formula>$V953="too many rows!"</formula>
    </cfRule>
  </conditionalFormatting>
  <conditionalFormatting sqref="V631">
    <cfRule type="expression" dxfId="1148" priority="2724">
      <formula>$V954="too many rows!"</formula>
    </cfRule>
  </conditionalFormatting>
  <conditionalFormatting sqref="V714:V718 V667:V668 V620">
    <cfRule type="expression" dxfId="1147" priority="2723">
      <formula>$V902="too many rows!"</formula>
    </cfRule>
  </conditionalFormatting>
  <conditionalFormatting sqref="V718:V721 V657:V661 V669:V670">
    <cfRule type="expression" dxfId="1146" priority="2722">
      <formula>$V937="too many rows!"</formula>
    </cfRule>
  </conditionalFormatting>
  <conditionalFormatting sqref="V633">
    <cfRule type="expression" dxfId="1145" priority="2721">
      <formula>$V797="too many rows!"</formula>
    </cfRule>
  </conditionalFormatting>
  <conditionalFormatting sqref="V633">
    <cfRule type="expression" dxfId="1144" priority="2720">
      <formula>$V866="too many rows!"</formula>
    </cfRule>
  </conditionalFormatting>
  <conditionalFormatting sqref="V633">
    <cfRule type="expression" dxfId="1143" priority="2719">
      <formula>$V862="too many rows!"</formula>
    </cfRule>
  </conditionalFormatting>
  <conditionalFormatting sqref="V633">
    <cfRule type="expression" dxfId="1142" priority="2718">
      <formula>$V865="too many rows!"</formula>
    </cfRule>
  </conditionalFormatting>
  <conditionalFormatting sqref="V633">
    <cfRule type="expression" dxfId="1141" priority="2717">
      <formula>$V810="too many rows!"</formula>
    </cfRule>
  </conditionalFormatting>
  <conditionalFormatting sqref="V633">
    <cfRule type="expression" dxfId="1140" priority="2716">
      <formula>$V864="too many rows!"</formula>
    </cfRule>
  </conditionalFormatting>
  <conditionalFormatting sqref="V633">
    <cfRule type="expression" dxfId="1139" priority="2715">
      <formula>$V868="too many rows!"</formula>
    </cfRule>
  </conditionalFormatting>
  <conditionalFormatting sqref="V633">
    <cfRule type="expression" dxfId="1138" priority="2714">
      <formula>$V860="too many rows!"</formula>
    </cfRule>
  </conditionalFormatting>
  <conditionalFormatting sqref="V633">
    <cfRule type="expression" dxfId="1137" priority="2713">
      <formula>$V831="too many rows!"</formula>
    </cfRule>
  </conditionalFormatting>
  <conditionalFormatting sqref="V633">
    <cfRule type="expression" dxfId="1136" priority="2712">
      <formula>$V804="too many rows!"</formula>
    </cfRule>
  </conditionalFormatting>
  <conditionalFormatting sqref="V633">
    <cfRule type="expression" dxfId="1135" priority="2711">
      <formula>$V861="too many rows!"</formula>
    </cfRule>
  </conditionalFormatting>
  <conditionalFormatting sqref="V633">
    <cfRule type="expression" dxfId="1134" priority="2710">
      <formula>$V801="too many rows!"</formula>
    </cfRule>
  </conditionalFormatting>
  <conditionalFormatting sqref="V633">
    <cfRule type="expression" dxfId="1133" priority="2709">
      <formula>$V832="too many rows!"</formula>
    </cfRule>
  </conditionalFormatting>
  <conditionalFormatting sqref="V633">
    <cfRule type="expression" dxfId="1132" priority="2708">
      <formula>$V852="too many rows!"</formula>
    </cfRule>
  </conditionalFormatting>
  <conditionalFormatting sqref="V633">
    <cfRule type="expression" dxfId="1131" priority="2707">
      <formula>$V807="too many rows!"</formula>
    </cfRule>
  </conditionalFormatting>
  <conditionalFormatting sqref="V633">
    <cfRule type="expression" dxfId="1130" priority="2706">
      <formula>$V805="too many rows!"</formula>
    </cfRule>
  </conditionalFormatting>
  <conditionalFormatting sqref="V633">
    <cfRule type="expression" dxfId="1129" priority="2705">
      <formula>$V857="too many rows!"</formula>
    </cfRule>
  </conditionalFormatting>
  <conditionalFormatting sqref="V633">
    <cfRule type="expression" dxfId="1128" priority="2704">
      <formula>$V859="too many rows!"</formula>
    </cfRule>
  </conditionalFormatting>
  <conditionalFormatting sqref="V633">
    <cfRule type="expression" dxfId="1127" priority="2703">
      <formula>$V867="too many rows!"</formula>
    </cfRule>
  </conditionalFormatting>
  <conditionalFormatting sqref="V633">
    <cfRule type="expression" dxfId="1126" priority="2702">
      <formula>$V873="too many rows!"</formula>
    </cfRule>
  </conditionalFormatting>
  <conditionalFormatting sqref="V633">
    <cfRule type="expression" dxfId="1125" priority="2701">
      <formula>$V811="too many rows!"</formula>
    </cfRule>
  </conditionalFormatting>
  <conditionalFormatting sqref="V633">
    <cfRule type="expression" dxfId="1124" priority="2700">
      <formula>$V803="too many rows!"</formula>
    </cfRule>
  </conditionalFormatting>
  <conditionalFormatting sqref="V633">
    <cfRule type="expression" dxfId="1123" priority="2699">
      <formula>$V869="too many rows!"</formula>
    </cfRule>
  </conditionalFormatting>
  <conditionalFormatting sqref="V633">
    <cfRule type="expression" dxfId="1122" priority="2698">
      <formula>$V871="too many rows!"</formula>
    </cfRule>
  </conditionalFormatting>
  <conditionalFormatting sqref="V633">
    <cfRule type="expression" dxfId="1121" priority="2697">
      <formula>$V870="too many rows!"</formula>
    </cfRule>
  </conditionalFormatting>
  <conditionalFormatting sqref="V633">
    <cfRule type="expression" dxfId="1120" priority="2696">
      <formula>$V858="too many rows!"</formula>
    </cfRule>
  </conditionalFormatting>
  <conditionalFormatting sqref="V633">
    <cfRule type="expression" dxfId="1119" priority="2695">
      <formula>$V863="too many rows!"</formula>
    </cfRule>
  </conditionalFormatting>
  <conditionalFormatting sqref="V633">
    <cfRule type="expression" dxfId="1118" priority="2694">
      <formula>$V802="too many rows!"</formula>
    </cfRule>
  </conditionalFormatting>
  <conditionalFormatting sqref="V633">
    <cfRule type="expression" dxfId="1117" priority="2693">
      <formula>$V795="too many rows!"</formula>
    </cfRule>
  </conditionalFormatting>
  <conditionalFormatting sqref="V633">
    <cfRule type="expression" dxfId="1116" priority="2692">
      <formula>$V877="too many rows!"</formula>
    </cfRule>
  </conditionalFormatting>
  <conditionalFormatting sqref="V633">
    <cfRule type="expression" dxfId="1115" priority="2691">
      <formula>$V876="too many rows!"</formula>
    </cfRule>
  </conditionalFormatting>
  <conditionalFormatting sqref="V633">
    <cfRule type="expression" dxfId="1114" priority="2690">
      <formula>$V955="too many rows!"</formula>
    </cfRule>
  </conditionalFormatting>
  <conditionalFormatting sqref="V628:V630">
    <cfRule type="expression" dxfId="1113" priority="2689">
      <formula>$V973="too many rows!"</formula>
    </cfRule>
  </conditionalFormatting>
  <conditionalFormatting sqref="V717:V718 V667:V669 V621:V622">
    <cfRule type="expression" dxfId="1112" priority="2688">
      <formula>$V902="too many rows!"</formula>
    </cfRule>
  </conditionalFormatting>
  <conditionalFormatting sqref="V633 V631">
    <cfRule type="expression" dxfId="1111" priority="2687">
      <formula>$V959="too many rows!"</formula>
    </cfRule>
  </conditionalFormatting>
  <conditionalFormatting sqref="V642">
    <cfRule type="expression" dxfId="1110" priority="2655">
      <formula>$V806="too many rows!"</formula>
    </cfRule>
  </conditionalFormatting>
  <conditionalFormatting sqref="V642">
    <cfRule type="expression" dxfId="1109" priority="2654">
      <formula>$V804="too many rows!"</formula>
    </cfRule>
  </conditionalFormatting>
  <conditionalFormatting sqref="V642">
    <cfRule type="expression" dxfId="1108" priority="2653">
      <formula>$V873="too many rows!"</formula>
    </cfRule>
  </conditionalFormatting>
  <conditionalFormatting sqref="V642">
    <cfRule type="expression" dxfId="1107" priority="2652">
      <formula>$V869="too many rows!"</formula>
    </cfRule>
  </conditionalFormatting>
  <conditionalFormatting sqref="V642">
    <cfRule type="expression" dxfId="1106" priority="2651">
      <formula>$V872="too many rows!"</formula>
    </cfRule>
  </conditionalFormatting>
  <conditionalFormatting sqref="V642">
    <cfRule type="expression" dxfId="1105" priority="2650">
      <formula>$V871="too many rows!"</formula>
    </cfRule>
  </conditionalFormatting>
  <conditionalFormatting sqref="V642">
    <cfRule type="expression" dxfId="1104" priority="2649">
      <formula>$V867="too many rows!"</formula>
    </cfRule>
  </conditionalFormatting>
  <conditionalFormatting sqref="V642">
    <cfRule type="expression" dxfId="1103" priority="2648">
      <formula>$V868="too many rows!"</formula>
    </cfRule>
  </conditionalFormatting>
  <conditionalFormatting sqref="V642">
    <cfRule type="expression" dxfId="1102" priority="2647">
      <formula>$V814="too many rows!"</formula>
    </cfRule>
  </conditionalFormatting>
  <conditionalFormatting sqref="V642">
    <cfRule type="expression" dxfId="1101" priority="2646">
      <formula>$V864="too many rows!"</formula>
    </cfRule>
  </conditionalFormatting>
  <conditionalFormatting sqref="V642">
    <cfRule type="expression" dxfId="1100" priority="2645">
      <formula>$V866="too many rows!"</formula>
    </cfRule>
  </conditionalFormatting>
  <conditionalFormatting sqref="V642">
    <cfRule type="expression" dxfId="1099" priority="2644">
      <formula>$V805="too many rows!"</formula>
    </cfRule>
  </conditionalFormatting>
  <conditionalFormatting sqref="V642">
    <cfRule type="expression" dxfId="1098" priority="2643">
      <formula>$V880="too many rows!"</formula>
    </cfRule>
  </conditionalFormatting>
  <conditionalFormatting sqref="V642 V581 V612:V616 V619:V635 V583:V587 V599:V605">
    <cfRule type="expression" dxfId="1097" priority="2642">
      <formula>$V801="too many rows!"</formula>
    </cfRule>
  </conditionalFormatting>
  <conditionalFormatting sqref="V642">
    <cfRule type="expression" dxfId="1096" priority="2640">
      <formula>$V801="too many rows!"</formula>
    </cfRule>
  </conditionalFormatting>
  <conditionalFormatting sqref="V642">
    <cfRule type="expression" dxfId="1095" priority="2639">
      <formula>$V879="too many rows!"</formula>
    </cfRule>
  </conditionalFormatting>
  <conditionalFormatting sqref="V642">
    <cfRule type="expression" dxfId="1094" priority="2638">
      <formula>$V876="too many rows!"</formula>
    </cfRule>
  </conditionalFormatting>
  <conditionalFormatting sqref="V642">
    <cfRule type="expression" dxfId="1093" priority="2637">
      <formula>$V796="too many rows!"</formula>
    </cfRule>
  </conditionalFormatting>
  <conditionalFormatting sqref="V642">
    <cfRule type="expression" dxfId="1092" priority="2636">
      <formula>$V870="too many rows!"</formula>
    </cfRule>
  </conditionalFormatting>
  <conditionalFormatting sqref="V642">
    <cfRule type="expression" dxfId="1091" priority="2635">
      <formula>$V813="too many rows!"</formula>
    </cfRule>
  </conditionalFormatting>
  <conditionalFormatting sqref="V642">
    <cfRule type="expression" dxfId="1090" priority="2634">
      <formula>$V859="too many rows!"</formula>
    </cfRule>
  </conditionalFormatting>
  <conditionalFormatting sqref="V642 V585:V587 V626">
    <cfRule type="expression" dxfId="1089" priority="2633">
      <formula>$V898="too many rows!"</formula>
    </cfRule>
  </conditionalFormatting>
  <conditionalFormatting sqref="V751">
    <cfRule type="expression" dxfId="1088" priority="2632">
      <formula>$V996="too many rows!"</formula>
    </cfRule>
  </conditionalFormatting>
  <conditionalFormatting sqref="V642">
    <cfRule type="expression" dxfId="1087" priority="2630">
      <formula>$V964="too many rows!"</formula>
    </cfRule>
  </conditionalFormatting>
  <conditionalFormatting sqref="V662:V666">
    <cfRule type="expression" dxfId="1086" priority="27913">
      <formula>$V918="too many rows!"</formula>
    </cfRule>
  </conditionalFormatting>
  <conditionalFormatting sqref="AG744:AG751 AE744:AE751 AE765:AE766 AG765:AG766">
    <cfRule type="cellIs" dxfId="1085" priority="2628" stopIfTrue="1" operator="equal">
      <formula>"Check"</formula>
    </cfRule>
    <cfRule type="cellIs" dxfId="1084" priority="2629" stopIfTrue="1" operator="equal">
      <formula>"Check!"</formula>
    </cfRule>
  </conditionalFormatting>
  <conditionalFormatting sqref="V744:V751 V765:V766">
    <cfRule type="expression" dxfId="1083" priority="2627">
      <formula>$V744="too many rows!"</formula>
    </cfRule>
  </conditionalFormatting>
  <conditionalFormatting sqref="V744:V751 V765:V766">
    <cfRule type="expression" dxfId="1082" priority="2606">
      <formula>#REF!="too many rows!"</formula>
    </cfRule>
  </conditionalFormatting>
  <conditionalFormatting sqref="V744:V751 V765:V766">
    <cfRule type="expression" dxfId="1081" priority="2605">
      <formula>#REF!="too many rows!"</formula>
    </cfRule>
  </conditionalFormatting>
  <conditionalFormatting sqref="V744:V751 V765:V766">
    <cfRule type="expression" dxfId="1080" priority="2603">
      <formula>#REF!="too many rows!"</formula>
    </cfRule>
  </conditionalFormatting>
  <conditionalFormatting sqref="V744:V751 V765:V766">
    <cfRule type="expression" dxfId="1079" priority="2602">
      <formula>#REF!="too many rows!"</formula>
    </cfRule>
  </conditionalFormatting>
  <conditionalFormatting sqref="AG725 AE725">
    <cfRule type="cellIs" dxfId="1078" priority="2599" stopIfTrue="1" operator="equal">
      <formula>"Check"</formula>
    </cfRule>
    <cfRule type="cellIs" dxfId="1077" priority="2600" stopIfTrue="1" operator="equal">
      <formula>"Check!"</formula>
    </cfRule>
  </conditionalFormatting>
  <conditionalFormatting sqref="V725">
    <cfRule type="expression" dxfId="1076" priority="2598">
      <formula>$V725="too many rows!"</formula>
    </cfRule>
  </conditionalFormatting>
  <conditionalFormatting sqref="V725">
    <cfRule type="expression" dxfId="1075" priority="2597">
      <formula>$V885="too many rows!"</formula>
    </cfRule>
  </conditionalFormatting>
  <conditionalFormatting sqref="V725">
    <cfRule type="expression" dxfId="1074" priority="2596">
      <formula>$V888="too many rows!"</formula>
    </cfRule>
  </conditionalFormatting>
  <conditionalFormatting sqref="V725">
    <cfRule type="expression" dxfId="1073" priority="2595">
      <formula>$V887="too many rows!"</formula>
    </cfRule>
  </conditionalFormatting>
  <conditionalFormatting sqref="V625:V630">
    <cfRule type="expression" dxfId="1072" priority="2594">
      <formula>$V826="too many rows!"</formula>
    </cfRule>
  </conditionalFormatting>
  <conditionalFormatting sqref="V725">
    <cfRule type="expression" dxfId="1071" priority="2593">
      <formula>$V895="too many rows!"</formula>
    </cfRule>
  </conditionalFormatting>
  <conditionalFormatting sqref="V725">
    <cfRule type="expression" dxfId="1070" priority="2592">
      <formula>$V886="too many rows!"</formula>
    </cfRule>
  </conditionalFormatting>
  <conditionalFormatting sqref="V725">
    <cfRule type="expression" dxfId="1069" priority="2591">
      <formula>$V829="too many rows!"</formula>
    </cfRule>
  </conditionalFormatting>
  <conditionalFormatting sqref="V725">
    <cfRule type="expression" dxfId="1068" priority="2590">
      <formula>$V818="too many rows!"</formula>
    </cfRule>
  </conditionalFormatting>
  <conditionalFormatting sqref="V725">
    <cfRule type="expression" dxfId="1067" priority="2589">
      <formula>#REF!="too many rows!"</formula>
    </cfRule>
  </conditionalFormatting>
  <conditionalFormatting sqref="V725">
    <cfRule type="expression" dxfId="1066" priority="2588">
      <formula>#REF!="too many rows!"</formula>
    </cfRule>
  </conditionalFormatting>
  <conditionalFormatting sqref="V725">
    <cfRule type="expression" dxfId="1065" priority="2587">
      <formula>#REF!="too many rows!"</formula>
    </cfRule>
  </conditionalFormatting>
  <conditionalFormatting sqref="V725">
    <cfRule type="expression" dxfId="1064" priority="2586">
      <formula>#REF!="too many rows!"</formula>
    </cfRule>
  </conditionalFormatting>
  <conditionalFormatting sqref="V623:V624">
    <cfRule type="expression" dxfId="1063" priority="2585">
      <formula>$V951="too many rows!"</formula>
    </cfRule>
  </conditionalFormatting>
  <conditionalFormatting sqref="V751">
    <cfRule type="expression" dxfId="1062" priority="28302">
      <formula>$V979="too many rows!"</formula>
    </cfRule>
  </conditionalFormatting>
  <conditionalFormatting sqref="V578:V580">
    <cfRule type="expression" dxfId="1061" priority="28303">
      <formula>$V819="too many rows!"</formula>
    </cfRule>
  </conditionalFormatting>
  <conditionalFormatting sqref="V714:V716">
    <cfRule type="expression" dxfId="1060" priority="2551">
      <formula>$V835="too many rows!"</formula>
    </cfRule>
  </conditionalFormatting>
  <conditionalFormatting sqref="V625:V626">
    <cfRule type="expression" dxfId="1059" priority="2550">
      <formula>$V880="too many rows!"</formula>
    </cfRule>
  </conditionalFormatting>
  <conditionalFormatting sqref="V625:V626">
    <cfRule type="expression" dxfId="1058" priority="2545">
      <formula>$V800="too many rows!"</formula>
    </cfRule>
  </conditionalFormatting>
  <conditionalFormatting sqref="V625:V626">
    <cfRule type="expression" dxfId="1057" priority="2541">
      <formula>$V890="too many rows!"</formula>
    </cfRule>
  </conditionalFormatting>
  <conditionalFormatting sqref="V714:V718">
    <cfRule type="expression" dxfId="1056" priority="2528">
      <formula>$V912="too many rows!"</formula>
    </cfRule>
  </conditionalFormatting>
  <conditionalFormatting sqref="V722:V724">
    <cfRule type="expression" dxfId="1055" priority="29927">
      <formula>$V963="too many rows!"</formula>
    </cfRule>
  </conditionalFormatting>
  <conditionalFormatting sqref="V629">
    <cfRule type="expression" dxfId="1054" priority="2521">
      <formula>$V806="too many rows!"</formula>
    </cfRule>
  </conditionalFormatting>
  <conditionalFormatting sqref="V629">
    <cfRule type="expression" dxfId="1053" priority="2520">
      <formula>$V804="too many rows!"</formula>
    </cfRule>
  </conditionalFormatting>
  <conditionalFormatting sqref="V629">
    <cfRule type="expression" dxfId="1052" priority="2515">
      <formula>$V810="too many rows!"</formula>
    </cfRule>
  </conditionalFormatting>
  <conditionalFormatting sqref="V629">
    <cfRule type="expression" dxfId="1051" priority="2506">
      <formula>$V885="too many rows!"</formula>
    </cfRule>
  </conditionalFormatting>
  <conditionalFormatting sqref="V670:V672 V619:V622 V586:V587">
    <cfRule type="expression" dxfId="1050" priority="2501">
      <formula>$V884="too many rows!"</formula>
    </cfRule>
  </conditionalFormatting>
  <conditionalFormatting sqref="V619:V620">
    <cfRule type="expression" dxfId="1049" priority="2496">
      <formula>$V744="too many rows!"</formula>
    </cfRule>
  </conditionalFormatting>
  <conditionalFormatting sqref="V619:V620">
    <cfRule type="expression" dxfId="1048" priority="2494">
      <formula>$V817="too many rows!"</formula>
    </cfRule>
  </conditionalFormatting>
  <conditionalFormatting sqref="V620">
    <cfRule type="expression" dxfId="1047" priority="2486">
      <formula>$V747="too many rows!"</formula>
    </cfRule>
  </conditionalFormatting>
  <conditionalFormatting sqref="V627:V628">
    <cfRule type="expression" dxfId="1046" priority="2483">
      <formula>$V947="too many rows!"</formula>
    </cfRule>
  </conditionalFormatting>
  <conditionalFormatting sqref="V619:V620">
    <cfRule type="expression" dxfId="1045" priority="2480">
      <formula>$V795="too many rows!"</formula>
    </cfRule>
  </conditionalFormatting>
  <conditionalFormatting sqref="V619:V620">
    <cfRule type="expression" dxfId="1044" priority="2474">
      <formula>$V708="too many rows!"</formula>
    </cfRule>
  </conditionalFormatting>
  <conditionalFormatting sqref="V620">
    <cfRule type="expression" dxfId="1043" priority="2470">
      <formula>$V781="too many rows!"</formula>
    </cfRule>
  </conditionalFormatting>
  <conditionalFormatting sqref="V619">
    <cfRule type="expression" dxfId="1042" priority="2467">
      <formula>$V709="too many rows!"</formula>
    </cfRule>
  </conditionalFormatting>
  <conditionalFormatting sqref="V619">
    <cfRule type="expression" dxfId="1041" priority="2462">
      <formula>$V781="too many rows!"</formula>
    </cfRule>
  </conditionalFormatting>
  <conditionalFormatting sqref="V619">
    <cfRule type="expression" dxfId="1040" priority="2456">
      <formula>$V747="too many rows!"</formula>
    </cfRule>
  </conditionalFormatting>
  <conditionalFormatting sqref="V619">
    <cfRule type="expression" dxfId="1039" priority="2448">
      <formula>$V796="too many rows!"</formula>
    </cfRule>
  </conditionalFormatting>
  <conditionalFormatting sqref="V718">
    <cfRule type="expression" dxfId="1038" priority="2435">
      <formula>$V977="too many rows!"</formula>
    </cfRule>
  </conditionalFormatting>
  <conditionalFormatting sqref="V619">
    <cfRule type="expression" dxfId="1037" priority="2433">
      <formula>$V904="too many rows!"</formula>
    </cfRule>
  </conditionalFormatting>
  <conditionalFormatting sqref="V754:V761">
    <cfRule type="expression" dxfId="1036" priority="2432">
      <formula>$V978="too many rows!"</formula>
    </cfRule>
  </conditionalFormatting>
  <conditionalFormatting sqref="V623:V624 V626 V637 V642">
    <cfRule type="expression" dxfId="1035" priority="2431">
      <formula>$V944="too many rows!"</formula>
    </cfRule>
  </conditionalFormatting>
  <conditionalFormatting sqref="V708:V717 V722:V724 V532:V536 V550:V560 V628:V630 V592:V593">
    <cfRule type="expression" dxfId="1034" priority="2429">
      <formula>$V781="too many rows!"</formula>
    </cfRule>
  </conditionalFormatting>
  <conditionalFormatting sqref="V625:V629">
    <cfRule type="expression" dxfId="1033" priority="2428">
      <formula>$V895="too many rows!"</formula>
    </cfRule>
  </conditionalFormatting>
  <conditionalFormatting sqref="V619:V620">
    <cfRule type="expression" dxfId="1032" priority="2427">
      <formula>$V778="too many rows!"</formula>
    </cfRule>
  </conditionalFormatting>
  <conditionalFormatting sqref="V667:V670">
    <cfRule type="expression" dxfId="1031" priority="2426">
      <formula>$V878="too many rows!"</formula>
    </cfRule>
  </conditionalFormatting>
  <conditionalFormatting sqref="V619:V620">
    <cfRule type="expression" dxfId="1030" priority="2421">
      <formula>$V854="too many rows!"</formula>
    </cfRule>
  </conditionalFormatting>
  <conditionalFormatting sqref="V560:V567">
    <cfRule type="expression" dxfId="1029" priority="30093">
      <formula>$V800="too many rows!"</formula>
    </cfRule>
  </conditionalFormatting>
  <conditionalFormatting sqref="V561:V567">
    <cfRule type="expression" dxfId="1028" priority="30101">
      <formula>$V800="too many rows!"</formula>
    </cfRule>
  </conditionalFormatting>
  <conditionalFormatting sqref="V601">
    <cfRule type="expression" dxfId="1027" priority="2418">
      <formula>$V790="too many rows!"</formula>
    </cfRule>
  </conditionalFormatting>
  <conditionalFormatting sqref="V601">
    <cfRule type="expression" dxfId="1026" priority="2417">
      <formula>$V769="too many rows!"</formula>
    </cfRule>
  </conditionalFormatting>
  <conditionalFormatting sqref="V601">
    <cfRule type="expression" dxfId="1025" priority="2416">
      <formula>$V711="too many rows!"</formula>
    </cfRule>
  </conditionalFormatting>
  <conditionalFormatting sqref="V754:V761">
    <cfRule type="expression" dxfId="1024" priority="2413">
      <formula>$V974="too many rows!"</formula>
    </cfRule>
  </conditionalFormatting>
  <conditionalFormatting sqref="V601">
    <cfRule type="expression" dxfId="1023" priority="2412">
      <formula>$V601="too many rows!"</formula>
    </cfRule>
  </conditionalFormatting>
  <conditionalFormatting sqref="V601">
    <cfRule type="expression" dxfId="1022" priority="2411">
      <formula>$V601="too many rows!"</formula>
    </cfRule>
  </conditionalFormatting>
  <conditionalFormatting sqref="V597:V602">
    <cfRule type="expression" dxfId="1021" priority="2410">
      <formula>$V819="too many rows!"</formula>
    </cfRule>
  </conditionalFormatting>
  <conditionalFormatting sqref="V601:V602">
    <cfRule type="expression" dxfId="1020" priority="2409">
      <formula>$V832="too many rows!"</formula>
    </cfRule>
  </conditionalFormatting>
  <conditionalFormatting sqref="V601:V602">
    <cfRule type="expression" dxfId="1019" priority="2408">
      <formula>$V817="too many rows!"</formula>
    </cfRule>
  </conditionalFormatting>
  <conditionalFormatting sqref="V601">
    <cfRule type="expression" dxfId="1018" priority="2406">
      <formula>$V829="too many rows!"</formula>
    </cfRule>
  </conditionalFormatting>
  <conditionalFormatting sqref="V602:V607">
    <cfRule type="expression" dxfId="1017" priority="2405">
      <formula>$V827="too many rows!"</formula>
    </cfRule>
  </conditionalFormatting>
  <conditionalFormatting sqref="V764:V766">
    <cfRule type="expression" dxfId="1016" priority="2404">
      <formula>$V982="too many rows!"</formula>
    </cfRule>
  </conditionalFormatting>
  <conditionalFormatting sqref="V629">
    <cfRule type="expression" dxfId="1015" priority="2403">
      <formula>$V940="too many rows!"</formula>
    </cfRule>
  </conditionalFormatting>
  <conditionalFormatting sqref="V602">
    <cfRule type="expression" dxfId="1014" priority="2402">
      <formula>$V835="too many rows!"</formula>
    </cfRule>
  </conditionalFormatting>
  <conditionalFormatting sqref="V639:V642">
    <cfRule type="expression" dxfId="1013" priority="31805">
      <formula>$V936="too many rows!"</formula>
    </cfRule>
  </conditionalFormatting>
  <conditionalFormatting sqref="V623:V624">
    <cfRule type="expression" dxfId="1012" priority="31806">
      <formula>$V946="too many rows!"</formula>
    </cfRule>
  </conditionalFormatting>
  <conditionalFormatting sqref="V631:V635">
    <cfRule type="expression" dxfId="1011" priority="31820">
      <formula>$V935="too many rows!"</formula>
    </cfRule>
  </conditionalFormatting>
  <conditionalFormatting sqref="V558">
    <cfRule type="expression" dxfId="1010" priority="31875">
      <formula>$V791="too many rows!"</formula>
    </cfRule>
  </conditionalFormatting>
  <conditionalFormatting sqref="V658:V661">
    <cfRule type="expression" dxfId="1009" priority="2401">
      <formula>$V770="too many rows!"</formula>
    </cfRule>
  </conditionalFormatting>
  <conditionalFormatting sqref="V657:V661">
    <cfRule type="expression" dxfId="1008" priority="2400">
      <formula>$V834="too many rows!"</formula>
    </cfRule>
  </conditionalFormatting>
  <conditionalFormatting sqref="V658:V661">
    <cfRule type="expression" dxfId="1007" priority="2399">
      <formula>$V795="too many rows!"</formula>
    </cfRule>
  </conditionalFormatting>
  <conditionalFormatting sqref="V657:V661">
    <cfRule type="expression" dxfId="1006" priority="2398">
      <formula>$V833="too many rows!"</formula>
    </cfRule>
  </conditionalFormatting>
  <conditionalFormatting sqref="V657:V661">
    <cfRule type="expression" dxfId="1005" priority="2397">
      <formula>$V812="too many rows!"</formula>
    </cfRule>
  </conditionalFormatting>
  <conditionalFormatting sqref="V657:V661">
    <cfRule type="expression" dxfId="1004" priority="2396">
      <formula>$V813="too many rows!"</formula>
    </cfRule>
  </conditionalFormatting>
  <conditionalFormatting sqref="V657:V661">
    <cfRule type="expression" dxfId="1003" priority="2395">
      <formula>$V804="too many rows!"</formula>
    </cfRule>
  </conditionalFormatting>
  <conditionalFormatting sqref="V658:V659">
    <cfRule type="expression" dxfId="1002" priority="2394">
      <formula>$V780="too many rows!"</formula>
    </cfRule>
  </conditionalFormatting>
  <conditionalFormatting sqref="V657:V661">
    <cfRule type="expression" dxfId="1001" priority="2393">
      <formula>$V796="too many rows!"</formula>
    </cfRule>
  </conditionalFormatting>
  <conditionalFormatting sqref="V659:V661">
    <cfRule type="expression" dxfId="1000" priority="2392">
      <formula>$V795="too many rows!"</formula>
    </cfRule>
  </conditionalFormatting>
  <conditionalFormatting sqref="V654:V656">
    <cfRule type="expression" dxfId="999" priority="2391">
      <formula>$V826="too many rows!"</formula>
    </cfRule>
  </conditionalFormatting>
  <conditionalFormatting sqref="V762:V770 V748:V751 V722:V724 V676:V705 V667:V672 V714:V718 V726:V743">
    <cfRule type="expression" dxfId="998" priority="2390">
      <formula>$V786="too many rows!"</formula>
    </cfRule>
  </conditionalFormatting>
  <conditionalFormatting sqref="V654:V656">
    <cfRule type="expression" dxfId="997" priority="2389">
      <formula>$V805="too many rows!"</formula>
    </cfRule>
  </conditionalFormatting>
  <conditionalFormatting sqref="V657">
    <cfRule type="expression" dxfId="996" priority="2388">
      <formula>$V781="too many rows!"</formula>
    </cfRule>
  </conditionalFormatting>
  <conditionalFormatting sqref="V657:V661">
    <cfRule type="expression" dxfId="995" priority="2387">
      <formula>$V806="too many rows!"</formula>
    </cfRule>
  </conditionalFormatting>
  <conditionalFormatting sqref="V654:V656">
    <cfRule type="expression" dxfId="994" priority="2386">
      <formula>$V797="too many rows!"</formula>
    </cfRule>
  </conditionalFormatting>
  <conditionalFormatting sqref="V654:V661">
    <cfRule type="expression" dxfId="993" priority="2385">
      <formula>$V802="too many rows!"</formula>
    </cfRule>
  </conditionalFormatting>
  <conditionalFormatting sqref="V661">
    <cfRule type="expression" dxfId="992" priority="2384">
      <formula>$V770="too many rows!"</formula>
    </cfRule>
  </conditionalFormatting>
  <conditionalFormatting sqref="V657:V661">
    <cfRule type="expression" dxfId="991" priority="2381">
      <formula>$V853="too many rows!"</formula>
    </cfRule>
  </conditionalFormatting>
  <conditionalFormatting sqref="V654:V656">
    <cfRule type="expression" dxfId="990" priority="2380">
      <formula>$V798="too many rows!"</formula>
    </cfRule>
  </conditionalFormatting>
  <conditionalFormatting sqref="V657:V661">
    <cfRule type="expression" dxfId="989" priority="2379">
      <formula>$V798="too many rows!"</formula>
    </cfRule>
  </conditionalFormatting>
  <conditionalFormatting sqref="V660:V661">
    <cfRule type="expression" dxfId="988" priority="2378">
      <formula>$V795="too many rows!"</formula>
    </cfRule>
  </conditionalFormatting>
  <conditionalFormatting sqref="V654:V661">
    <cfRule type="expression" dxfId="987" priority="2377">
      <formula>$V863="too many rows!"</formula>
    </cfRule>
  </conditionalFormatting>
  <conditionalFormatting sqref="V654:V656">
    <cfRule type="expression" dxfId="986" priority="2376">
      <formula>$V827="too many rows!"</formula>
    </cfRule>
  </conditionalFormatting>
  <conditionalFormatting sqref="V654:V661">
    <cfRule type="expression" dxfId="985" priority="2375">
      <formula>$V859="too many rows!"</formula>
    </cfRule>
  </conditionalFormatting>
  <conditionalFormatting sqref="V657:V660">
    <cfRule type="expression" dxfId="984" priority="2372">
      <formula>$V778="too many rows!"</formula>
    </cfRule>
  </conditionalFormatting>
  <conditionalFormatting sqref="V661">
    <cfRule type="expression" dxfId="983" priority="2371">
      <formula>$V795="too many rows!"</formula>
    </cfRule>
  </conditionalFormatting>
  <conditionalFormatting sqref="V654:V656">
    <cfRule type="expression" dxfId="982" priority="2370">
      <formula>$V853="too many rows!"</formula>
    </cfRule>
  </conditionalFormatting>
  <conditionalFormatting sqref="V657:V661">
    <cfRule type="expression" dxfId="981" priority="2368">
      <formula>$V869="too many rows!"</formula>
    </cfRule>
  </conditionalFormatting>
  <conditionalFormatting sqref="V658:V661">
    <cfRule type="expression" dxfId="980" priority="2367">
      <formula>$V745="too many rows!"</formula>
    </cfRule>
  </conditionalFormatting>
  <conditionalFormatting sqref="V660:V661">
    <cfRule type="expression" dxfId="979" priority="2364">
      <formula>$V745="too many rows!"</formula>
    </cfRule>
  </conditionalFormatting>
  <conditionalFormatting sqref="V654:V661">
    <cfRule type="expression" dxfId="978" priority="2363">
      <formula>$V860="too many rows!"</formula>
    </cfRule>
  </conditionalFormatting>
  <conditionalFormatting sqref="V657:V661">
    <cfRule type="expression" dxfId="977" priority="2362">
      <formula>$V872="too many rows!"</formula>
    </cfRule>
  </conditionalFormatting>
  <conditionalFormatting sqref="V657:V661">
    <cfRule type="expression" dxfId="976" priority="2361">
      <formula>$V858="too many rows!"</formula>
    </cfRule>
  </conditionalFormatting>
  <conditionalFormatting sqref="V657:V661">
    <cfRule type="expression" dxfId="975" priority="2360">
      <formula>$V859="too many rows!"</formula>
    </cfRule>
  </conditionalFormatting>
  <conditionalFormatting sqref="V657">
    <cfRule type="expression" dxfId="974" priority="2359">
      <formula>$V725="too many rows!"</formula>
    </cfRule>
  </conditionalFormatting>
  <conditionalFormatting sqref="V657:V661 V583:V587 V581 V612:V630 V637:V643 V667:V672">
    <cfRule type="expression" dxfId="973" priority="2358">
      <formula>$V784="too many rows!"</formula>
    </cfRule>
  </conditionalFormatting>
  <conditionalFormatting sqref="V657:V661 V621:V622">
    <cfRule type="expression" dxfId="972" priority="2356">
      <formula>$V926="too many rows!"</formula>
    </cfRule>
  </conditionalFormatting>
  <conditionalFormatting sqref="V654:V656">
    <cfRule type="expression" dxfId="971" priority="2355">
      <formula>$V871="too many rows!"</formula>
    </cfRule>
  </conditionalFormatting>
  <conditionalFormatting sqref="V767:V768">
    <cfRule type="expression" dxfId="970" priority="2354">
      <formula>$V928="too many rows!"</formula>
    </cfRule>
  </conditionalFormatting>
  <conditionalFormatting sqref="V714:V718 V619 V621:V622">
    <cfRule type="expression" dxfId="969" priority="2353">
      <formula>$V902="too many rows!"</formula>
    </cfRule>
  </conditionalFormatting>
  <conditionalFormatting sqref="V657:V661 V669:V672 V637:V638 V617:V622 V583 V585:V587">
    <cfRule type="expression" dxfId="968" priority="2352">
      <formula>$V882="too many rows!"</formula>
    </cfRule>
  </conditionalFormatting>
  <conditionalFormatting sqref="V654:V661">
    <cfRule type="expression" dxfId="967" priority="2351">
      <formula>$V872="too many rows!"</formula>
    </cfRule>
  </conditionalFormatting>
  <conditionalFormatting sqref="V657:V661">
    <cfRule type="expression" dxfId="966" priority="2350">
      <formula>$V878="too many rows!"</formula>
    </cfRule>
  </conditionalFormatting>
  <conditionalFormatting sqref="V654:V661">
    <cfRule type="expression" dxfId="965" priority="2349">
      <formula>$V862="too many rows!"</formula>
    </cfRule>
  </conditionalFormatting>
  <conditionalFormatting sqref="V654:V661">
    <cfRule type="expression" dxfId="964" priority="2348">
      <formula>$V868="too many rows!"</formula>
    </cfRule>
  </conditionalFormatting>
  <conditionalFormatting sqref="V654:V661">
    <cfRule type="expression" dxfId="963" priority="2347">
      <formula>$V865="too many rows!"</formula>
    </cfRule>
  </conditionalFormatting>
  <conditionalFormatting sqref="V654:V661">
    <cfRule type="expression" dxfId="962" priority="2346">
      <formula>$V858="too many rows!"</formula>
    </cfRule>
  </conditionalFormatting>
  <conditionalFormatting sqref="V654:V656">
    <cfRule type="expression" dxfId="961" priority="2345">
      <formula>$V955="too many rows!"</formula>
    </cfRule>
  </conditionalFormatting>
  <conditionalFormatting sqref="V654:V656 V667:V669 V641:V643">
    <cfRule type="expression" dxfId="960" priority="2344">
      <formula>$V943="too many rows!"</formula>
    </cfRule>
  </conditionalFormatting>
  <conditionalFormatting sqref="V625:V629 V530:V537 V539:V540 V547:V551 V511:V519">
    <cfRule type="expression" dxfId="959" priority="2343">
      <formula>$V774="too many rows!"</formula>
    </cfRule>
  </conditionalFormatting>
  <conditionalFormatting sqref="V657:V661">
    <cfRule type="expression" dxfId="958" priority="2342">
      <formula>$V803="too many rows!"</formula>
    </cfRule>
  </conditionalFormatting>
  <conditionalFormatting sqref="V657:V661">
    <cfRule type="expression" dxfId="957" priority="2341">
      <formula>$V874="too many rows!"</formula>
    </cfRule>
  </conditionalFormatting>
  <conditionalFormatting sqref="V657:V661">
    <cfRule type="expression" dxfId="956" priority="2340">
      <formula>$V856="too many rows!"</formula>
    </cfRule>
  </conditionalFormatting>
  <conditionalFormatting sqref="V657:V661">
    <cfRule type="expression" dxfId="955" priority="2339">
      <formula>$V811="too many rows!"</formula>
    </cfRule>
  </conditionalFormatting>
  <conditionalFormatting sqref="V657:V661">
    <cfRule type="expression" dxfId="954" priority="2338">
      <formula>$V823="too many rows!"</formula>
    </cfRule>
  </conditionalFormatting>
  <conditionalFormatting sqref="V657:V661">
    <cfRule type="expression" dxfId="953" priority="2337">
      <formula>$V799="too many rows!"</formula>
    </cfRule>
  </conditionalFormatting>
  <conditionalFormatting sqref="V657:V661">
    <cfRule type="expression" dxfId="952" priority="2336">
      <formula>$V824="too many rows!"</formula>
    </cfRule>
  </conditionalFormatting>
  <conditionalFormatting sqref="V657:V661">
    <cfRule type="expression" dxfId="951" priority="2335">
      <formula>$V832="too many rows!"</formula>
    </cfRule>
  </conditionalFormatting>
  <conditionalFormatting sqref="V657:V661">
    <cfRule type="expression" dxfId="950" priority="2334">
      <formula>$V877="too many rows!"</formula>
    </cfRule>
  </conditionalFormatting>
  <conditionalFormatting sqref="V657:V661">
    <cfRule type="expression" dxfId="949" priority="2333">
      <formula>$V808="too many rows!"</formula>
    </cfRule>
  </conditionalFormatting>
  <conditionalFormatting sqref="V657:V661">
    <cfRule type="expression" dxfId="948" priority="2332">
      <formula>$V850="too many rows!"</formula>
    </cfRule>
  </conditionalFormatting>
  <conditionalFormatting sqref="V657:V661">
    <cfRule type="expression" dxfId="947" priority="2331">
      <formula>$V855="too many rows!"</formula>
    </cfRule>
  </conditionalFormatting>
  <conditionalFormatting sqref="V657:V661">
    <cfRule type="expression" dxfId="946" priority="2330">
      <formula>$V857="too many rows!"</formula>
    </cfRule>
  </conditionalFormatting>
  <conditionalFormatting sqref="V657:V661">
    <cfRule type="expression" dxfId="945" priority="2329">
      <formula>$V953="too many rows!"</formula>
    </cfRule>
  </conditionalFormatting>
  <conditionalFormatting sqref="V657:V661">
    <cfRule type="expression" dxfId="944" priority="2328">
      <formula>$V952="too many rows!"</formula>
    </cfRule>
  </conditionalFormatting>
  <conditionalFormatting sqref="V657:V661">
    <cfRule type="expression" dxfId="943" priority="2327">
      <formula>$V961="too many rows!"</formula>
    </cfRule>
  </conditionalFormatting>
  <conditionalFormatting sqref="V657:V661">
    <cfRule type="expression" dxfId="942" priority="2326">
      <formula>$V831="too many rows!"</formula>
    </cfRule>
  </conditionalFormatting>
  <conditionalFormatting sqref="V667:V672">
    <cfRule type="expression" dxfId="941" priority="2325">
      <formula>$V861="too many rows!"</formula>
    </cfRule>
  </conditionalFormatting>
  <conditionalFormatting sqref="V657:V661">
    <cfRule type="expression" dxfId="940" priority="2324">
      <formula>$V856="too many rows!"</formula>
    </cfRule>
  </conditionalFormatting>
  <conditionalFormatting sqref="V762:V763">
    <cfRule type="expression" dxfId="939" priority="2323">
      <formula>$V925="too many rows!"</formula>
    </cfRule>
  </conditionalFormatting>
  <conditionalFormatting sqref="V657:V661">
    <cfRule type="expression" dxfId="938" priority="2322">
      <formula>$V828="too many rows!"</formula>
    </cfRule>
  </conditionalFormatting>
  <conditionalFormatting sqref="V637:V639">
    <cfRule type="expression" dxfId="937" priority="2321">
      <formula>$V834="too many rows!"</formula>
    </cfRule>
  </conditionalFormatting>
  <conditionalFormatting sqref="V657:V661">
    <cfRule type="expression" dxfId="936" priority="2320">
      <formula>$V844="too many rows!"</formula>
    </cfRule>
  </conditionalFormatting>
  <conditionalFormatting sqref="V657:V661">
    <cfRule type="expression" dxfId="935" priority="2319">
      <formula>$V848="too many rows!"</formula>
    </cfRule>
  </conditionalFormatting>
  <conditionalFormatting sqref="V657:V661">
    <cfRule type="expression" dxfId="934" priority="2318">
      <formula>$V852="too many rows!"</formula>
    </cfRule>
  </conditionalFormatting>
  <conditionalFormatting sqref="V657:V661">
    <cfRule type="expression" dxfId="933" priority="2317">
      <formula>$V846="too many rows!"</formula>
    </cfRule>
  </conditionalFormatting>
  <conditionalFormatting sqref="V657:V661">
    <cfRule type="expression" dxfId="932" priority="2316">
      <formula>$V847="too many rows!"</formula>
    </cfRule>
  </conditionalFormatting>
  <conditionalFormatting sqref="V657:V661">
    <cfRule type="expression" dxfId="931" priority="2315">
      <formula>$V843="too many rows!"</formula>
    </cfRule>
  </conditionalFormatting>
  <conditionalFormatting sqref="V657:V661">
    <cfRule type="expression" dxfId="930" priority="2314">
      <formula>$V838="too many rows!"</formula>
    </cfRule>
  </conditionalFormatting>
  <conditionalFormatting sqref="V657:V661">
    <cfRule type="expression" dxfId="929" priority="2313">
      <formula>$V830="too many rows!"</formula>
    </cfRule>
  </conditionalFormatting>
  <conditionalFormatting sqref="V657:V661">
    <cfRule type="expression" dxfId="928" priority="2312">
      <formula>$V849="too many rows!"</formula>
    </cfRule>
  </conditionalFormatting>
  <conditionalFormatting sqref="V657:V661">
    <cfRule type="expression" dxfId="927" priority="2311">
      <formula>$V822="too many rows!"</formula>
    </cfRule>
  </conditionalFormatting>
  <conditionalFormatting sqref="V657:V661">
    <cfRule type="expression" dxfId="926" priority="2310">
      <formula>$V842="too many rows!"</formula>
    </cfRule>
  </conditionalFormatting>
  <conditionalFormatting sqref="V657:V661">
    <cfRule type="expression" dxfId="925" priority="2309">
      <formula>$V820="too many rows!"</formula>
    </cfRule>
  </conditionalFormatting>
  <conditionalFormatting sqref="V657:V661 V714:V724 V641:V643 V611:V616 V619:V622 V586:V587 V584 V627:V628 V630 V667:V672 V726:V743">
    <cfRule type="expression" dxfId="924" priority="2308">
      <formula>$V767="too many rows!"</formula>
    </cfRule>
  </conditionalFormatting>
  <conditionalFormatting sqref="V657:V661">
    <cfRule type="expression" dxfId="923" priority="2307">
      <formula>$V823="too many rows!"</formula>
    </cfRule>
  </conditionalFormatting>
  <conditionalFormatting sqref="V657:V661">
    <cfRule type="expression" dxfId="922" priority="2306">
      <formula>$V814="too many rows!"</formula>
    </cfRule>
  </conditionalFormatting>
  <conditionalFormatting sqref="V657:V661">
    <cfRule type="expression" dxfId="921" priority="2305">
      <formula>$V839="too many rows!"</formula>
    </cfRule>
  </conditionalFormatting>
  <conditionalFormatting sqref="V657:V661">
    <cfRule type="expression" dxfId="920" priority="2304">
      <formula>$V824="too many rows!"</formula>
    </cfRule>
  </conditionalFormatting>
  <conditionalFormatting sqref="V657:V661">
    <cfRule type="expression" dxfId="919" priority="2303">
      <formula>$V841="too many rows!"</formula>
    </cfRule>
  </conditionalFormatting>
  <conditionalFormatting sqref="V657:V661">
    <cfRule type="expression" dxfId="918" priority="2302">
      <formula>$V829="too many rows!"</formula>
    </cfRule>
  </conditionalFormatting>
  <conditionalFormatting sqref="V657:V661">
    <cfRule type="expression" dxfId="917" priority="2301">
      <formula>$V835="too many rows!"</formula>
    </cfRule>
  </conditionalFormatting>
  <conditionalFormatting sqref="V657:V661">
    <cfRule type="expression" dxfId="916" priority="2300">
      <formula>$V832="too many rows!"</formula>
    </cfRule>
  </conditionalFormatting>
  <conditionalFormatting sqref="V657:V661">
    <cfRule type="expression" dxfId="915" priority="2299">
      <formula>$V808="too many rows!"</formula>
    </cfRule>
  </conditionalFormatting>
  <conditionalFormatting sqref="V657:V661">
    <cfRule type="expression" dxfId="914" priority="2298">
      <formula>$V825="too many rows!"</formula>
    </cfRule>
  </conditionalFormatting>
  <conditionalFormatting sqref="V657:V661">
    <cfRule type="expression" dxfId="913" priority="2296">
      <formula>$V775="too many rows!"</formula>
    </cfRule>
  </conditionalFormatting>
  <conditionalFormatting sqref="V657:V661">
    <cfRule type="expression" dxfId="912" priority="2295">
      <formula>$V850="too many rows!"</formula>
    </cfRule>
  </conditionalFormatting>
  <conditionalFormatting sqref="V657:V661">
    <cfRule type="expression" dxfId="911" priority="2294">
      <formula>$V772="too many rows!"</formula>
    </cfRule>
  </conditionalFormatting>
  <conditionalFormatting sqref="V657:V661">
    <cfRule type="expression" dxfId="910" priority="2293">
      <formula>$V770="too many rows!"</formula>
    </cfRule>
  </conditionalFormatting>
  <conditionalFormatting sqref="V657:V661">
    <cfRule type="expression" dxfId="909" priority="2292">
      <formula>$V771="too many rows!"</formula>
    </cfRule>
  </conditionalFormatting>
  <conditionalFormatting sqref="V657:V661">
    <cfRule type="expression" dxfId="908" priority="2291">
      <formula>$V777="too many rows!"</formula>
    </cfRule>
  </conditionalFormatting>
  <conditionalFormatting sqref="V657:V661">
    <cfRule type="expression" dxfId="907" priority="2290">
      <formula>$V774="too many rows!"</formula>
    </cfRule>
  </conditionalFormatting>
  <conditionalFormatting sqref="V718">
    <cfRule type="expression" dxfId="906" priority="2289">
      <formula>$V986="too many rows!"</formula>
    </cfRule>
  </conditionalFormatting>
  <conditionalFormatting sqref="V661">
    <cfRule type="expression" dxfId="905" priority="2288">
      <formula>$V943="too many rows!"</formula>
    </cfRule>
  </conditionalFormatting>
  <conditionalFormatting sqref="V657:V661">
    <cfRule type="expression" dxfId="904" priority="2287">
      <formula>$V857="too many rows!"</formula>
    </cfRule>
  </conditionalFormatting>
  <conditionalFormatting sqref="V658:V661">
    <cfRule type="expression" dxfId="903" priority="2286">
      <formula>$V831="too many rows!"</formula>
    </cfRule>
  </conditionalFormatting>
  <conditionalFormatting sqref="V658:V661">
    <cfRule type="expression" dxfId="902" priority="2285">
      <formula>$V851="too many rows!"</formula>
    </cfRule>
  </conditionalFormatting>
  <conditionalFormatting sqref="V658:V661">
    <cfRule type="expression" dxfId="901" priority="2284">
      <formula>$V856="too many rows!"</formula>
    </cfRule>
  </conditionalFormatting>
  <conditionalFormatting sqref="V658:V661">
    <cfRule type="expression" dxfId="900" priority="2283">
      <formula>$V848="too many rows!"</formula>
    </cfRule>
  </conditionalFormatting>
  <conditionalFormatting sqref="V658:V661">
    <cfRule type="expression" dxfId="899" priority="2282">
      <formula>$V852="too many rows!"</formula>
    </cfRule>
  </conditionalFormatting>
  <conditionalFormatting sqref="V658:V661">
    <cfRule type="expression" dxfId="898" priority="2281">
      <formula>$V846="too many rows!"</formula>
    </cfRule>
  </conditionalFormatting>
  <conditionalFormatting sqref="V658:V661">
    <cfRule type="expression" dxfId="897" priority="2280">
      <formula>$V847="too many rows!"</formula>
    </cfRule>
  </conditionalFormatting>
  <conditionalFormatting sqref="V658:V661">
    <cfRule type="expression" dxfId="896" priority="2279">
      <formula>$V830="too many rows!"</formula>
    </cfRule>
  </conditionalFormatting>
  <conditionalFormatting sqref="V658:V661">
    <cfRule type="expression" dxfId="895" priority="2278">
      <formula>$V849="too many rows!"</formula>
    </cfRule>
  </conditionalFormatting>
  <conditionalFormatting sqref="V658:V661">
    <cfRule type="expression" dxfId="894" priority="2277">
      <formula>$V833="too many rows!"</formula>
    </cfRule>
  </conditionalFormatting>
  <conditionalFormatting sqref="V658:V661">
    <cfRule type="expression" dxfId="893" priority="2276">
      <formula>$V840="too many rows!"</formula>
    </cfRule>
  </conditionalFormatting>
  <conditionalFormatting sqref="V658:V661">
    <cfRule type="expression" dxfId="892" priority="2275">
      <formula>$V841="too many rows!"</formula>
    </cfRule>
  </conditionalFormatting>
  <conditionalFormatting sqref="V658:V661">
    <cfRule type="expression" dxfId="891" priority="2274">
      <formula>$V832="too many rows!"</formula>
    </cfRule>
  </conditionalFormatting>
  <conditionalFormatting sqref="V765:V766">
    <cfRule type="expression" dxfId="890" priority="2273">
      <formula>$V996="too many rows!"</formula>
    </cfRule>
  </conditionalFormatting>
  <conditionalFormatting sqref="V658:V661">
    <cfRule type="expression" dxfId="889" priority="2272">
      <formula>$V850="too many rows!"</formula>
    </cfRule>
  </conditionalFormatting>
  <conditionalFormatting sqref="V658:V661">
    <cfRule type="expression" dxfId="888" priority="2271">
      <formula>$V772="too many rows!"</formula>
    </cfRule>
  </conditionalFormatting>
  <conditionalFormatting sqref="V658:V661">
    <cfRule type="expression" dxfId="887" priority="2270">
      <formula>$V777="too many rows!"</formula>
    </cfRule>
  </conditionalFormatting>
  <conditionalFormatting sqref="V659:V661">
    <cfRule type="expression" dxfId="886" priority="2269">
      <formula>$V831="too many rows!"</formula>
    </cfRule>
  </conditionalFormatting>
  <conditionalFormatting sqref="V659:V661">
    <cfRule type="expression" dxfId="885" priority="2268">
      <formula>$V851="too many rows!"</formula>
    </cfRule>
  </conditionalFormatting>
  <conditionalFormatting sqref="V659:V661">
    <cfRule type="expression" dxfId="884" priority="2267">
      <formula>$V856="too many rows!"</formula>
    </cfRule>
  </conditionalFormatting>
  <conditionalFormatting sqref="V659:V661">
    <cfRule type="expression" dxfId="883" priority="2266">
      <formula>$V848="too many rows!"</formula>
    </cfRule>
  </conditionalFormatting>
  <conditionalFormatting sqref="V659:V661">
    <cfRule type="expression" dxfId="882" priority="2265">
      <formula>$V852="too many rows!"</formula>
    </cfRule>
  </conditionalFormatting>
  <conditionalFormatting sqref="V659:V661">
    <cfRule type="expression" dxfId="881" priority="2264">
      <formula>$V846="too many rows!"</formula>
    </cfRule>
  </conditionalFormatting>
  <conditionalFormatting sqref="V659:V661">
    <cfRule type="expression" dxfId="880" priority="2263">
      <formula>$V847="too many rows!"</formula>
    </cfRule>
  </conditionalFormatting>
  <conditionalFormatting sqref="V659:V661">
    <cfRule type="expression" dxfId="879" priority="2262">
      <formula>$V859="too many rows!"</formula>
    </cfRule>
  </conditionalFormatting>
  <conditionalFormatting sqref="V659:V661">
    <cfRule type="expression" dxfId="878" priority="2261">
      <formula>$V830="too many rows!"</formula>
    </cfRule>
  </conditionalFormatting>
  <conditionalFormatting sqref="V659:V661">
    <cfRule type="expression" dxfId="877" priority="2260">
      <formula>$V849="too many rows!"</formula>
    </cfRule>
  </conditionalFormatting>
  <conditionalFormatting sqref="V659:V661">
    <cfRule type="expression" dxfId="876" priority="2259">
      <formula>$V833="too many rows!"</formula>
    </cfRule>
  </conditionalFormatting>
  <conditionalFormatting sqref="V659:V661">
    <cfRule type="expression" dxfId="875" priority="2258">
      <formula>$V840="too many rows!"</formula>
    </cfRule>
  </conditionalFormatting>
  <conditionalFormatting sqref="V659:V661">
    <cfRule type="expression" dxfId="874" priority="2257">
      <formula>$V841="too many rows!"</formula>
    </cfRule>
  </conditionalFormatting>
  <conditionalFormatting sqref="V659:V661">
    <cfRule type="expression" dxfId="873" priority="2256">
      <formula>$V832="too many rows!"</formula>
    </cfRule>
  </conditionalFormatting>
  <conditionalFormatting sqref="V717:V718">
    <cfRule type="expression" dxfId="872" priority="2255">
      <formula>$V986="too many rows!"</formula>
    </cfRule>
  </conditionalFormatting>
  <conditionalFormatting sqref="V659:V661">
    <cfRule type="expression" dxfId="871" priority="2254">
      <formula>$V850="too many rows!"</formula>
    </cfRule>
  </conditionalFormatting>
  <conditionalFormatting sqref="V659:V661">
    <cfRule type="expression" dxfId="870" priority="2253">
      <formula>$V772="too many rows!"</formula>
    </cfRule>
  </conditionalFormatting>
  <conditionalFormatting sqref="V659:V661">
    <cfRule type="expression" dxfId="869" priority="2252">
      <formula>$V777="too many rows!"</formula>
    </cfRule>
  </conditionalFormatting>
  <conditionalFormatting sqref="V661">
    <cfRule type="expression" dxfId="868" priority="2251">
      <formula>$V851="too many rows!"</formula>
    </cfRule>
  </conditionalFormatting>
  <conditionalFormatting sqref="V661">
    <cfRule type="expression" dxfId="867" priority="2250">
      <formula>$V856="too many rows!"</formula>
    </cfRule>
  </conditionalFormatting>
  <conditionalFormatting sqref="V661">
    <cfRule type="expression" dxfId="866" priority="2249">
      <formula>$V845="too many rows!"</formula>
    </cfRule>
  </conditionalFormatting>
  <conditionalFormatting sqref="V661">
    <cfRule type="expression" dxfId="865" priority="2248">
      <formula>$V828="too many rows!"</formula>
    </cfRule>
  </conditionalFormatting>
  <conditionalFormatting sqref="V661">
    <cfRule type="expression" dxfId="864" priority="2247">
      <formula>$V844="too many rows!"</formula>
    </cfRule>
  </conditionalFormatting>
  <conditionalFormatting sqref="V661">
    <cfRule type="expression" dxfId="863" priority="2246">
      <formula>$V848="too many rows!"</formula>
    </cfRule>
  </conditionalFormatting>
  <conditionalFormatting sqref="V661">
    <cfRule type="expression" dxfId="862" priority="2245">
      <formula>$V852="too many rows!"</formula>
    </cfRule>
  </conditionalFormatting>
  <conditionalFormatting sqref="V661">
    <cfRule type="expression" dxfId="861" priority="2244">
      <formula>$V846="too many rows!"</formula>
    </cfRule>
  </conditionalFormatting>
  <conditionalFormatting sqref="V661">
    <cfRule type="expression" dxfId="860" priority="2243">
      <formula>$V847="too many rows!"</formula>
    </cfRule>
  </conditionalFormatting>
  <conditionalFormatting sqref="V661">
    <cfRule type="expression" dxfId="859" priority="2242">
      <formula>$V843="too many rows!"</formula>
    </cfRule>
  </conditionalFormatting>
  <conditionalFormatting sqref="V661">
    <cfRule type="expression" dxfId="858" priority="2241">
      <formula>$V859="too many rows!"</formula>
    </cfRule>
  </conditionalFormatting>
  <conditionalFormatting sqref="V661">
    <cfRule type="expression" dxfId="857" priority="2240">
      <formula>$V827="too many rows!"</formula>
    </cfRule>
  </conditionalFormatting>
  <conditionalFormatting sqref="V661">
    <cfRule type="expression" dxfId="856" priority="2239">
      <formula>$V849="too many rows!"</formula>
    </cfRule>
  </conditionalFormatting>
  <conditionalFormatting sqref="V661">
    <cfRule type="expression" dxfId="855" priority="2238">
      <formula>$V836="too many rows!"</formula>
    </cfRule>
  </conditionalFormatting>
  <conditionalFormatting sqref="V661">
    <cfRule type="expression" dxfId="854" priority="2237">
      <formula>$V842="too many rows!"</formula>
    </cfRule>
  </conditionalFormatting>
  <conditionalFormatting sqref="V661">
    <cfRule type="expression" dxfId="853" priority="2236">
      <formula>$V833="too many rows!"</formula>
    </cfRule>
  </conditionalFormatting>
  <conditionalFormatting sqref="V661">
    <cfRule type="expression" dxfId="852" priority="2235">
      <formula>$V840="too many rows!"</formula>
    </cfRule>
  </conditionalFormatting>
  <conditionalFormatting sqref="V661">
    <cfRule type="expression" dxfId="851" priority="2234">
      <formula>$V814="too many rows!"</formula>
    </cfRule>
  </conditionalFormatting>
  <conditionalFormatting sqref="V661">
    <cfRule type="expression" dxfId="850" priority="2233">
      <formula>$V824="too many rows!"</formula>
    </cfRule>
  </conditionalFormatting>
  <conditionalFormatting sqref="V661">
    <cfRule type="expression" dxfId="849" priority="2232">
      <formula>$V841="too many rows!"</formula>
    </cfRule>
  </conditionalFormatting>
  <conditionalFormatting sqref="V661">
    <cfRule type="expression" dxfId="848" priority="2231">
      <formula>$V776="too many rows!"</formula>
    </cfRule>
  </conditionalFormatting>
  <conditionalFormatting sqref="V661">
    <cfRule type="expression" dxfId="847" priority="2230">
      <formula>$V829="too many rows!"</formula>
    </cfRule>
  </conditionalFormatting>
  <conditionalFormatting sqref="V661">
    <cfRule type="expression" dxfId="846" priority="2229">
      <formula>$V832="too many rows!"</formula>
    </cfRule>
  </conditionalFormatting>
  <conditionalFormatting sqref="V661">
    <cfRule type="expression" dxfId="845" priority="2228">
      <formula>$V826="too many rows!"</formula>
    </cfRule>
  </conditionalFormatting>
  <conditionalFormatting sqref="V676:V705">
    <cfRule type="expression" dxfId="844" priority="2226">
      <formula>$V928="too many rows!"</formula>
    </cfRule>
  </conditionalFormatting>
  <conditionalFormatting sqref="V661">
    <cfRule type="expression" dxfId="843" priority="2225">
      <formula>$V850="too many rows!"</formula>
    </cfRule>
  </conditionalFormatting>
  <conditionalFormatting sqref="V661">
    <cfRule type="expression" dxfId="842" priority="2224">
      <formula>$V773="too many rows!"</formula>
    </cfRule>
  </conditionalFormatting>
  <conditionalFormatting sqref="V661">
    <cfRule type="expression" dxfId="841" priority="2223">
      <formula>$V780="too many rows!"</formula>
    </cfRule>
  </conditionalFormatting>
  <conditionalFormatting sqref="V661">
    <cfRule type="expression" dxfId="840" priority="2222">
      <formula>$V772="too many rows!"</formula>
    </cfRule>
  </conditionalFormatting>
  <conditionalFormatting sqref="V661">
    <cfRule type="expression" dxfId="839" priority="2221">
      <formula>$V777="too many rows!"</formula>
    </cfRule>
  </conditionalFormatting>
  <conditionalFormatting sqref="V661">
    <cfRule type="expression" dxfId="838" priority="2219">
      <formula>$V746="too many rows!"</formula>
    </cfRule>
  </conditionalFormatting>
  <conditionalFormatting sqref="V657:V661">
    <cfRule type="expression" dxfId="837" priority="2218">
      <formula>$V935="too many rows!"</formula>
    </cfRule>
  </conditionalFormatting>
  <conditionalFormatting sqref="V661">
    <cfRule type="expression" dxfId="836" priority="2217">
      <formula>$V855="too many rows!"</formula>
    </cfRule>
  </conditionalFormatting>
  <conditionalFormatting sqref="V657:V661 V620:V622 V608 V583:V584">
    <cfRule type="expression" dxfId="835" priority="2216">
      <formula>$V889="too many rows!"</formula>
    </cfRule>
  </conditionalFormatting>
  <conditionalFormatting sqref="V657:V661">
    <cfRule type="expression" dxfId="834" priority="2215">
      <formula>$V879="too many rows!"</formula>
    </cfRule>
  </conditionalFormatting>
  <conditionalFormatting sqref="V615">
    <cfRule type="expression" dxfId="833" priority="2213">
      <formula>$V803="too many rows!"</formula>
    </cfRule>
  </conditionalFormatting>
  <conditionalFormatting sqref="V609:V610">
    <cfRule type="expression" dxfId="832" priority="2212">
      <formula>$V796="too many rows!"</formula>
    </cfRule>
  </conditionalFormatting>
  <conditionalFormatting sqref="V613:V614">
    <cfRule type="expression" dxfId="831" priority="2211">
      <formula>$V803="too many rows!"</formula>
    </cfRule>
  </conditionalFormatting>
  <conditionalFormatting sqref="V609:V610">
    <cfRule type="expression" dxfId="830" priority="2210">
      <formula>$V791="too many rows!"</formula>
    </cfRule>
  </conditionalFormatting>
  <conditionalFormatting sqref="V609:V617">
    <cfRule type="expression" dxfId="829" priority="2209">
      <formula>$V805="too many rows!"</formula>
    </cfRule>
  </conditionalFormatting>
  <conditionalFormatting sqref="V617">
    <cfRule type="expression" dxfId="828" priority="2207">
      <formula>$V792="too many rows!"</formula>
    </cfRule>
  </conditionalFormatting>
  <conditionalFormatting sqref="V616">
    <cfRule type="expression" dxfId="827" priority="2206">
      <formula>$V790="too many rows!"</formula>
    </cfRule>
  </conditionalFormatting>
  <conditionalFormatting sqref="V615:V616">
    <cfRule type="expression" dxfId="826" priority="2204">
      <formula>$V794="too many rows!"</formula>
    </cfRule>
  </conditionalFormatting>
  <conditionalFormatting sqref="V611:V615">
    <cfRule type="expression" dxfId="825" priority="2203">
      <formula>$V792="too many rows!"</formula>
    </cfRule>
  </conditionalFormatting>
  <conditionalFormatting sqref="V609:V617">
    <cfRule type="expression" dxfId="824" priority="2200">
      <formula>$V804="too many rows!"</formula>
    </cfRule>
  </conditionalFormatting>
  <conditionalFormatting sqref="V613:V617">
    <cfRule type="expression" dxfId="823" priority="2199">
      <formula>$V791="too many rows!"</formula>
    </cfRule>
  </conditionalFormatting>
  <conditionalFormatting sqref="V609:V617">
    <cfRule type="expression" dxfId="822" priority="2196">
      <formula>$V803="too many rows!"</formula>
    </cfRule>
  </conditionalFormatting>
  <conditionalFormatting sqref="V667:V668">
    <cfRule type="expression" dxfId="821" priority="2195">
      <formula>$V880="too many rows!"</formula>
    </cfRule>
  </conditionalFormatting>
  <conditionalFormatting sqref="V609:V617">
    <cfRule type="expression" dxfId="820" priority="2194">
      <formula>$V802="too many rows!"</formula>
    </cfRule>
  </conditionalFormatting>
  <conditionalFormatting sqref="V609:V617">
    <cfRule type="expression" dxfId="819" priority="2193">
      <formula>$V801="too many rows!"</formula>
    </cfRule>
  </conditionalFormatting>
  <conditionalFormatting sqref="V613:V615">
    <cfRule type="expression" dxfId="818" priority="2192">
      <formula>$V793="too many rows!"</formula>
    </cfRule>
  </conditionalFormatting>
  <conditionalFormatting sqref="V643 V595:V599 V601:V602 V581 V583:V585 V619:V630 V606:V607">
    <cfRule type="expression" dxfId="817" priority="2191">
      <formula>$V804="too many rows!"</formula>
    </cfRule>
  </conditionalFormatting>
  <conditionalFormatting sqref="V609:V617">
    <cfRule type="expression" dxfId="816" priority="2190">
      <formula>$V897="too many rows!"</formula>
    </cfRule>
  </conditionalFormatting>
  <conditionalFormatting sqref="V617">
    <cfRule type="expression" dxfId="815" priority="2189">
      <formula>$V790="too many rows!"</formula>
    </cfRule>
  </conditionalFormatting>
  <conditionalFormatting sqref="V581 V558 V583:V587">
    <cfRule type="expression" dxfId="814" priority="32160">
      <formula>#REF!="too many rows!"</formula>
    </cfRule>
  </conditionalFormatting>
  <conditionalFormatting sqref="V744:V750">
    <cfRule type="expression" dxfId="813" priority="33104">
      <formula>$V963="too many rows!"</formula>
    </cfRule>
  </conditionalFormatting>
  <conditionalFormatting sqref="V639">
    <cfRule type="expression" dxfId="812" priority="2126">
      <formula>$V799="too many rows!"</formula>
    </cfRule>
  </conditionalFormatting>
  <conditionalFormatting sqref="V639">
    <cfRule type="expression" dxfId="811" priority="2125">
      <formula>$V815="too many rows!"</formula>
    </cfRule>
  </conditionalFormatting>
  <conditionalFormatting sqref="V639">
    <cfRule type="expression" dxfId="810" priority="2124">
      <formula>$V837="too many rows!"</formula>
    </cfRule>
  </conditionalFormatting>
  <conditionalFormatting sqref="V639">
    <cfRule type="expression" dxfId="809" priority="2123">
      <formula>$V816="too many rows!"</formula>
    </cfRule>
  </conditionalFormatting>
  <conditionalFormatting sqref="V639">
    <cfRule type="expression" dxfId="808" priority="2122">
      <formula>$V836="too many rows!"</formula>
    </cfRule>
  </conditionalFormatting>
  <conditionalFormatting sqref="V639">
    <cfRule type="expression" dxfId="807" priority="2121">
      <formula>$V818="too many rows!"</formula>
    </cfRule>
  </conditionalFormatting>
  <conditionalFormatting sqref="V639">
    <cfRule type="expression" dxfId="806" priority="2120">
      <formula>$V817="too many rows!"</formula>
    </cfRule>
  </conditionalFormatting>
  <conditionalFormatting sqref="V639">
    <cfRule type="expression" dxfId="805" priority="2119">
      <formula>$V775="too many rows!"</formula>
    </cfRule>
  </conditionalFormatting>
  <conditionalFormatting sqref="V639">
    <cfRule type="expression" dxfId="804" priority="2116">
      <formula>$V835="too many rows!"</formula>
    </cfRule>
  </conditionalFormatting>
  <conditionalFormatting sqref="AG751 AE751 AE765:AE766 AG765:AG766">
    <cfRule type="cellIs" dxfId="803" priority="2107" stopIfTrue="1" operator="equal">
      <formula>"Check"</formula>
    </cfRule>
    <cfRule type="cellIs" dxfId="802" priority="2108" stopIfTrue="1" operator="equal">
      <formula>"Check!"</formula>
    </cfRule>
  </conditionalFormatting>
  <conditionalFormatting sqref="V751 V765:V766">
    <cfRule type="expression" dxfId="801" priority="2106">
      <formula>$V751="too many rows!"</formula>
    </cfRule>
  </conditionalFormatting>
  <conditionalFormatting sqref="V751 V765:V766">
    <cfRule type="expression" dxfId="800" priority="2072">
      <formula>#REF!="too many rows!"</formula>
    </cfRule>
  </conditionalFormatting>
  <conditionalFormatting sqref="V751 V765:V766">
    <cfRule type="expression" dxfId="799" priority="2071">
      <formula>#REF!="too many rows!"</formula>
    </cfRule>
  </conditionalFormatting>
  <conditionalFormatting sqref="V751 V765:V766">
    <cfRule type="expression" dxfId="798" priority="2070">
      <formula>#REF!="too many rows!"</formula>
    </cfRule>
  </conditionalFormatting>
  <conditionalFormatting sqref="V751 V765:V766">
    <cfRule type="expression" dxfId="797" priority="2069">
      <formula>#REF!="too many rows!"</formula>
    </cfRule>
  </conditionalFormatting>
  <conditionalFormatting sqref="V750">
    <cfRule type="expression" dxfId="796" priority="2036">
      <formula>$V884="too many rows!"</formula>
    </cfRule>
  </conditionalFormatting>
  <conditionalFormatting sqref="V750">
    <cfRule type="expression" dxfId="795" priority="2035">
      <formula>$V861="too many rows!"</formula>
    </cfRule>
  </conditionalFormatting>
  <conditionalFormatting sqref="V750">
    <cfRule type="expression" dxfId="794" priority="2034">
      <formula>$V865="too many rows!"</formula>
    </cfRule>
  </conditionalFormatting>
  <conditionalFormatting sqref="V750">
    <cfRule type="expression" dxfId="793" priority="2033">
      <formula>$V964="too many rows!"</formula>
    </cfRule>
  </conditionalFormatting>
  <conditionalFormatting sqref="V750">
    <cfRule type="expression" dxfId="792" priority="2032">
      <formula>$V880="too many rows!"</formula>
    </cfRule>
  </conditionalFormatting>
  <conditionalFormatting sqref="V750">
    <cfRule type="expression" dxfId="791" priority="2031">
      <formula>$V839="too many rows!"</formula>
    </cfRule>
  </conditionalFormatting>
  <conditionalFormatting sqref="V750">
    <cfRule type="expression" dxfId="790" priority="2030">
      <formula>$V851="too many rows!"</formula>
    </cfRule>
  </conditionalFormatting>
  <conditionalFormatting sqref="V750">
    <cfRule type="expression" dxfId="789" priority="2029">
      <formula>$V806="too many rows!"</formula>
    </cfRule>
  </conditionalFormatting>
  <conditionalFormatting sqref="V750">
    <cfRule type="expression" dxfId="788" priority="2028">
      <formula>$V849="too many rows!"</formula>
    </cfRule>
  </conditionalFormatting>
  <conditionalFormatting sqref="V750">
    <cfRule type="expression" dxfId="787" priority="2027">
      <formula>$V814="too many rows!"</formula>
    </cfRule>
  </conditionalFormatting>
  <conditionalFormatting sqref="V750">
    <cfRule type="expression" dxfId="786" priority="2026">
      <formula>$V818="too many rows!"</formula>
    </cfRule>
  </conditionalFormatting>
  <conditionalFormatting sqref="V750">
    <cfRule type="expression" dxfId="785" priority="2025">
      <formula>$V835="too many rows!"</formula>
    </cfRule>
  </conditionalFormatting>
  <conditionalFormatting sqref="V750">
    <cfRule type="expression" dxfId="784" priority="2024">
      <formula>$V810="too many rows!"</formula>
    </cfRule>
  </conditionalFormatting>
  <conditionalFormatting sqref="V750">
    <cfRule type="expression" dxfId="783" priority="2023">
      <formula>$V802="too many rows!"</formula>
    </cfRule>
  </conditionalFormatting>
  <conditionalFormatting sqref="V750">
    <cfRule type="expression" dxfId="782" priority="2022">
      <formula>$V798="too many rows!"</formula>
    </cfRule>
  </conditionalFormatting>
  <conditionalFormatting sqref="V750">
    <cfRule type="expression" dxfId="781" priority="2021">
      <formula>$V968="too many rows!"</formula>
    </cfRule>
  </conditionalFormatting>
  <conditionalFormatting sqref="AG750 AE750">
    <cfRule type="cellIs" dxfId="780" priority="2019" stopIfTrue="1" operator="equal">
      <formula>"Check"</formula>
    </cfRule>
    <cfRule type="cellIs" dxfId="779" priority="2020" stopIfTrue="1" operator="equal">
      <formula>"Check!"</formula>
    </cfRule>
  </conditionalFormatting>
  <conditionalFormatting sqref="V750">
    <cfRule type="expression" dxfId="778" priority="2018">
      <formula>$V750="too many rows!"</formula>
    </cfRule>
  </conditionalFormatting>
  <conditionalFormatting sqref="V750">
    <cfRule type="expression" dxfId="777" priority="2017">
      <formula>$V822="too many rows!"</formula>
    </cfRule>
  </conditionalFormatting>
  <conditionalFormatting sqref="V750">
    <cfRule type="expression" dxfId="776" priority="2016">
      <formula>$V820="too many rows!"</formula>
    </cfRule>
  </conditionalFormatting>
  <conditionalFormatting sqref="V750">
    <cfRule type="expression" dxfId="775" priority="2015">
      <formula>$V889="too many rows!"</formula>
    </cfRule>
  </conditionalFormatting>
  <conditionalFormatting sqref="V750">
    <cfRule type="expression" dxfId="774" priority="2014">
      <formula>$V885="too many rows!"</formula>
    </cfRule>
  </conditionalFormatting>
  <conditionalFormatting sqref="V750">
    <cfRule type="expression" dxfId="773" priority="2013">
      <formula>$V888="too many rows!"</formula>
    </cfRule>
  </conditionalFormatting>
  <conditionalFormatting sqref="V750">
    <cfRule type="expression" dxfId="772" priority="2012">
      <formula>$V887="too many rows!"</formula>
    </cfRule>
  </conditionalFormatting>
  <conditionalFormatting sqref="V750">
    <cfRule type="expression" dxfId="771" priority="2011">
      <formula>$V891="too many rows!"</formula>
    </cfRule>
  </conditionalFormatting>
  <conditionalFormatting sqref="V750">
    <cfRule type="expression" dxfId="770" priority="2010">
      <formula>$V883="too many rows!"</formula>
    </cfRule>
  </conditionalFormatting>
  <conditionalFormatting sqref="V750">
    <cfRule type="expression" dxfId="769" priority="2009">
      <formula>$V827="too many rows!"</formula>
    </cfRule>
  </conditionalFormatting>
  <conditionalFormatting sqref="V750">
    <cfRule type="expression" dxfId="768" priority="2008">
      <formula>$V845="too many rows!"</formula>
    </cfRule>
  </conditionalFormatting>
  <conditionalFormatting sqref="V750">
    <cfRule type="expression" dxfId="767" priority="2007">
      <formula>$V824="too many rows!"</formula>
    </cfRule>
  </conditionalFormatting>
  <conditionalFormatting sqref="V750">
    <cfRule type="expression" dxfId="766" priority="2006">
      <formula>$V863="too many rows!"</formula>
    </cfRule>
  </conditionalFormatting>
  <conditionalFormatting sqref="V750">
    <cfRule type="expression" dxfId="765" priority="2005">
      <formula>$V864="too many rows!"</formula>
    </cfRule>
  </conditionalFormatting>
  <conditionalFormatting sqref="V750">
    <cfRule type="expression" dxfId="764" priority="2004">
      <formula>$V860="too many rows!"</formula>
    </cfRule>
  </conditionalFormatting>
  <conditionalFormatting sqref="V667:V672">
    <cfRule type="expression" dxfId="763" priority="2003">
      <formula>$V817="too many rows!"</formula>
    </cfRule>
  </conditionalFormatting>
  <conditionalFormatting sqref="V750">
    <cfRule type="expression" dxfId="762" priority="2002">
      <formula>$V830="too many rows!"</formula>
    </cfRule>
  </conditionalFormatting>
  <conditionalFormatting sqref="V750">
    <cfRule type="expression" dxfId="761" priority="2001">
      <formula>$V828="too many rows!"</formula>
    </cfRule>
  </conditionalFormatting>
  <conditionalFormatting sqref="V750">
    <cfRule type="expression" dxfId="760" priority="2000">
      <formula>$V882="too many rows!"</formula>
    </cfRule>
  </conditionalFormatting>
  <conditionalFormatting sqref="V750">
    <cfRule type="expression" dxfId="759" priority="1999">
      <formula>$V819="too many rows!"</formula>
    </cfRule>
  </conditionalFormatting>
  <conditionalFormatting sqref="V750">
    <cfRule type="expression" dxfId="758" priority="1998">
      <formula>$V859="too many rows!"</formula>
    </cfRule>
  </conditionalFormatting>
  <conditionalFormatting sqref="V750">
    <cfRule type="expression" dxfId="757" priority="1997">
      <formula>$V816="too many rows!"</formula>
    </cfRule>
  </conditionalFormatting>
  <conditionalFormatting sqref="V750">
    <cfRule type="expression" dxfId="756" priority="1996">
      <formula>$V890="too many rows!"</formula>
    </cfRule>
  </conditionalFormatting>
  <conditionalFormatting sqref="V750">
    <cfRule type="expression" dxfId="755" priority="1995">
      <formula>$V821="too many rows!"</formula>
    </cfRule>
  </conditionalFormatting>
  <conditionalFormatting sqref="V750">
    <cfRule type="expression" dxfId="754" priority="1994">
      <formula>$V896="too many rows!"</formula>
    </cfRule>
  </conditionalFormatting>
  <conditionalFormatting sqref="V750">
    <cfRule type="expression" dxfId="753" priority="1993">
      <formula>$V878="too many rows!"</formula>
    </cfRule>
  </conditionalFormatting>
  <conditionalFormatting sqref="V750">
    <cfRule type="expression" dxfId="752" priority="1992">
      <formula>$V879="too many rows!"</formula>
    </cfRule>
  </conditionalFormatting>
  <conditionalFormatting sqref="V750">
    <cfRule type="expression" dxfId="751" priority="1991">
      <formula>$V892="too many rows!"</formula>
    </cfRule>
  </conditionalFormatting>
  <conditionalFormatting sqref="V750">
    <cfRule type="expression" dxfId="750" priority="1990">
      <formula>$V843="too many rows!"</formula>
    </cfRule>
  </conditionalFormatting>
  <conditionalFormatting sqref="V750">
    <cfRule type="expression" dxfId="749" priority="1989">
      <formula>$V893="too many rows!"</formula>
    </cfRule>
  </conditionalFormatting>
  <conditionalFormatting sqref="V750">
    <cfRule type="expression" dxfId="748" priority="1988">
      <formula>$V812="too many rows!"</formula>
    </cfRule>
  </conditionalFormatting>
  <conditionalFormatting sqref="V750">
    <cfRule type="expression" dxfId="747" priority="1987">
      <formula>$V886="too many rows!"</formula>
    </cfRule>
  </conditionalFormatting>
  <conditionalFormatting sqref="V750">
    <cfRule type="expression" dxfId="746" priority="1986">
      <formula>$V825="too many rows!"</formula>
    </cfRule>
  </conditionalFormatting>
  <conditionalFormatting sqref="V750">
    <cfRule type="expression" dxfId="745" priority="1985">
      <formula>$V808="too many rows!"</formula>
    </cfRule>
  </conditionalFormatting>
  <conditionalFormatting sqref="V750">
    <cfRule type="expression" dxfId="744" priority="1984">
      <formula>#REF!="too many rows!"</formula>
    </cfRule>
  </conditionalFormatting>
  <conditionalFormatting sqref="V750">
    <cfRule type="expression" dxfId="743" priority="1983">
      <formula>#REF!="too many rows!"</formula>
    </cfRule>
  </conditionalFormatting>
  <conditionalFormatting sqref="V750">
    <cfRule type="expression" dxfId="742" priority="1982">
      <formula>#REF!="too many rows!"</formula>
    </cfRule>
  </conditionalFormatting>
  <conditionalFormatting sqref="V750">
    <cfRule type="expression" dxfId="741" priority="1981">
      <formula>#REF!="too many rows!"</formula>
    </cfRule>
  </conditionalFormatting>
  <conditionalFormatting sqref="V750">
    <cfRule type="expression" dxfId="740" priority="1980">
      <formula>$V978="too many rows!"</formula>
    </cfRule>
  </conditionalFormatting>
  <conditionalFormatting sqref="V750">
    <cfRule type="expression" dxfId="739" priority="1979">
      <formula>$V980="too many rows!"</formula>
    </cfRule>
  </conditionalFormatting>
  <conditionalFormatting sqref="V750">
    <cfRule type="expression" dxfId="738" priority="1978">
      <formula>$V844="too many rows!"</formula>
    </cfRule>
  </conditionalFormatting>
  <conditionalFormatting sqref="V750">
    <cfRule type="expression" dxfId="737" priority="1977">
      <formula>$V911="too many rows!"</formula>
    </cfRule>
  </conditionalFormatting>
  <conditionalFormatting sqref="V750">
    <cfRule type="expression" dxfId="736" priority="1976">
      <formula>$V907="too many rows!"</formula>
    </cfRule>
  </conditionalFormatting>
  <conditionalFormatting sqref="V750">
    <cfRule type="expression" dxfId="735" priority="1975">
      <formula>$V897="too many rows!"</formula>
    </cfRule>
  </conditionalFormatting>
  <conditionalFormatting sqref="V750">
    <cfRule type="expression" dxfId="734" priority="1974">
      <formula>$V895="too many rows!"</formula>
    </cfRule>
  </conditionalFormatting>
  <conditionalFormatting sqref="V750">
    <cfRule type="expression" dxfId="733" priority="1973">
      <formula>$V899="too many rows!"</formula>
    </cfRule>
  </conditionalFormatting>
  <conditionalFormatting sqref="V750">
    <cfRule type="expression" dxfId="732" priority="1972">
      <formula>$V852="too many rows!"</formula>
    </cfRule>
  </conditionalFormatting>
  <conditionalFormatting sqref="V750">
    <cfRule type="expression" dxfId="731" priority="1971">
      <formula>$V904="too many rows!"</formula>
    </cfRule>
  </conditionalFormatting>
  <conditionalFormatting sqref="V750">
    <cfRule type="expression" dxfId="730" priority="1970">
      <formula>$V856="too many rows!"</formula>
    </cfRule>
  </conditionalFormatting>
  <conditionalFormatting sqref="V750">
    <cfRule type="expression" dxfId="729" priority="1969">
      <formula>$V901="too many rows!"</formula>
    </cfRule>
  </conditionalFormatting>
  <conditionalFormatting sqref="V750">
    <cfRule type="expression" dxfId="728" priority="1968">
      <formula>$V902="too many rows!"</formula>
    </cfRule>
  </conditionalFormatting>
  <conditionalFormatting sqref="V750">
    <cfRule type="expression" dxfId="727" priority="1967">
      <formula>$V903="too many rows!"</formula>
    </cfRule>
  </conditionalFormatting>
  <conditionalFormatting sqref="V750">
    <cfRule type="expression" dxfId="726" priority="1966">
      <formula>$V841="too many rows!"</formula>
    </cfRule>
  </conditionalFormatting>
  <conditionalFormatting sqref="V750">
    <cfRule type="expression" dxfId="725" priority="1965">
      <formula>$V835="too many rows!"</formula>
    </cfRule>
  </conditionalFormatting>
  <conditionalFormatting sqref="V750">
    <cfRule type="expression" dxfId="724" priority="1964">
      <formula>$V836="too many rows!"</formula>
    </cfRule>
  </conditionalFormatting>
  <conditionalFormatting sqref="V750">
    <cfRule type="expression" dxfId="723" priority="1963">
      <formula>$V910="too many rows!"</formula>
    </cfRule>
  </conditionalFormatting>
  <conditionalFormatting sqref="V750">
    <cfRule type="expression" dxfId="722" priority="1962">
      <formula>$V823="too many rows!"</formula>
    </cfRule>
  </conditionalFormatting>
  <conditionalFormatting sqref="V750">
    <cfRule type="expression" dxfId="721" priority="1961">
      <formula>$V837="too many rows!"</formula>
    </cfRule>
  </conditionalFormatting>
  <conditionalFormatting sqref="V750">
    <cfRule type="expression" dxfId="720" priority="1960">
      <formula>$V832="too many rows!"</formula>
    </cfRule>
  </conditionalFormatting>
  <conditionalFormatting sqref="V750">
    <cfRule type="expression" dxfId="719" priority="1959">
      <formula>$V986="too many rows!"</formula>
    </cfRule>
  </conditionalFormatting>
  <conditionalFormatting sqref="V750">
    <cfRule type="expression" dxfId="718" priority="1958">
      <formula>$V831="too many rows!"</formula>
    </cfRule>
  </conditionalFormatting>
  <conditionalFormatting sqref="V750">
    <cfRule type="expression" dxfId="717" priority="1957">
      <formula>$V898="too many rows!"</formula>
    </cfRule>
  </conditionalFormatting>
  <conditionalFormatting sqref="V750">
    <cfRule type="expression" dxfId="716" priority="1956">
      <formula>$V994="too many rows!"</formula>
    </cfRule>
  </conditionalFormatting>
  <conditionalFormatting sqref="V750">
    <cfRule type="expression" dxfId="715" priority="1955">
      <formula>$V981="too many rows!"</formula>
    </cfRule>
  </conditionalFormatting>
  <conditionalFormatting sqref="V750">
    <cfRule type="expression" dxfId="714" priority="1954">
      <formula>$V985="too many rows!"</formula>
    </cfRule>
  </conditionalFormatting>
  <conditionalFormatting sqref="V750">
    <cfRule type="expression" dxfId="713" priority="1953">
      <formula>$V995="too many rows!"</formula>
    </cfRule>
  </conditionalFormatting>
  <conditionalFormatting sqref="V750">
    <cfRule type="expression" dxfId="712" priority="1952">
      <formula>$V900="too many rows!"</formula>
    </cfRule>
  </conditionalFormatting>
  <conditionalFormatting sqref="V750:V751">
    <cfRule type="expression" dxfId="711" priority="1951">
      <formula>$V974="too many rows!"</formula>
    </cfRule>
  </conditionalFormatting>
  <conditionalFormatting sqref="V750">
    <cfRule type="expression" dxfId="710" priority="1950">
      <formula>$V972="too many rows!"</formula>
    </cfRule>
  </conditionalFormatting>
  <conditionalFormatting sqref="V750">
    <cfRule type="expression" dxfId="709" priority="1949">
      <formula>$V894="too many rows!"</formula>
    </cfRule>
  </conditionalFormatting>
  <conditionalFormatting sqref="V722:V724">
    <cfRule type="expression" dxfId="708" priority="1888">
      <formula>$V969="too many rows!"</formula>
    </cfRule>
  </conditionalFormatting>
  <conditionalFormatting sqref="V623:V624">
    <cfRule type="expression" dxfId="707" priority="1843">
      <formula>$V961="too many rows!"</formula>
    </cfRule>
  </conditionalFormatting>
  <conditionalFormatting sqref="V627:V628 V625">
    <cfRule type="expression" dxfId="706" priority="1840">
      <formula>$V939="too many rows!"</formula>
    </cfRule>
  </conditionalFormatting>
  <conditionalFormatting sqref="V629">
    <cfRule type="expression" dxfId="705" priority="35184">
      <formula>$V942="too many rows!"</formula>
    </cfRule>
  </conditionalFormatting>
  <conditionalFormatting sqref="V765">
    <cfRule type="expression" dxfId="704" priority="1724">
      <formula>$V887="too many rows!"</formula>
    </cfRule>
  </conditionalFormatting>
  <conditionalFormatting sqref="V765">
    <cfRule type="expression" dxfId="703" priority="1723">
      <formula>$V838="too many rows!"</formula>
    </cfRule>
  </conditionalFormatting>
  <conditionalFormatting sqref="V765">
    <cfRule type="expression" dxfId="702" priority="1722">
      <formula>$V884="too many rows!"</formula>
    </cfRule>
  </conditionalFormatting>
  <conditionalFormatting sqref="V765">
    <cfRule type="expression" dxfId="701" priority="1721">
      <formula>$V861="too many rows!"</formula>
    </cfRule>
  </conditionalFormatting>
  <conditionalFormatting sqref="V765">
    <cfRule type="expression" dxfId="700" priority="1720">
      <formula>$V865="too many rows!"</formula>
    </cfRule>
  </conditionalFormatting>
  <conditionalFormatting sqref="V765">
    <cfRule type="expression" dxfId="699" priority="1719">
      <formula>$V880="too many rows!"</formula>
    </cfRule>
  </conditionalFormatting>
  <conditionalFormatting sqref="V765">
    <cfRule type="expression" dxfId="698" priority="1718">
      <formula>$V821="too many rows!"</formula>
    </cfRule>
  </conditionalFormatting>
  <conditionalFormatting sqref="V765">
    <cfRule type="expression" dxfId="697" priority="1717">
      <formula>$V852="too many rows!"</formula>
    </cfRule>
  </conditionalFormatting>
  <conditionalFormatting sqref="V765">
    <cfRule type="expression" dxfId="696" priority="1716">
      <formula>$V814="too many rows!"</formula>
    </cfRule>
  </conditionalFormatting>
  <conditionalFormatting sqref="V765">
    <cfRule type="expression" dxfId="695" priority="1715">
      <formula>$V818="too many rows!"</formula>
    </cfRule>
  </conditionalFormatting>
  <conditionalFormatting sqref="V765">
    <cfRule type="expression" dxfId="694" priority="1714">
      <formula>$V842="too many rows!"</formula>
    </cfRule>
  </conditionalFormatting>
  <conditionalFormatting sqref="V765">
    <cfRule type="expression" dxfId="693" priority="1713">
      <formula>$V805="too many rows!"</formula>
    </cfRule>
  </conditionalFormatting>
  <conditionalFormatting sqref="V765">
    <cfRule type="expression" dxfId="692" priority="1712">
      <formula>$V967="too many rows!"</formula>
    </cfRule>
  </conditionalFormatting>
  <conditionalFormatting sqref="V765">
    <cfRule type="expression" dxfId="691" priority="1711">
      <formula>$V809="too many rows!"</formula>
    </cfRule>
  </conditionalFormatting>
  <conditionalFormatting sqref="V765">
    <cfRule type="expression" dxfId="690" priority="1710">
      <formula>$V801="too many rows!"</formula>
    </cfRule>
  </conditionalFormatting>
  <conditionalFormatting sqref="V765">
    <cfRule type="expression" dxfId="689" priority="1709">
      <formula>$V971="too many rows!"</formula>
    </cfRule>
  </conditionalFormatting>
  <conditionalFormatting sqref="V765">
    <cfRule type="expression" dxfId="688" priority="1708">
      <formula>$V886="too many rows!"</formula>
    </cfRule>
  </conditionalFormatting>
  <conditionalFormatting sqref="V765">
    <cfRule type="expression" dxfId="687" priority="1707">
      <formula>$V863="too many rows!"</formula>
    </cfRule>
  </conditionalFormatting>
  <conditionalFormatting sqref="V765">
    <cfRule type="expression" dxfId="686" priority="1706">
      <formula>$V867="too many rows!"</formula>
    </cfRule>
  </conditionalFormatting>
  <conditionalFormatting sqref="V765">
    <cfRule type="expression" dxfId="685" priority="1705">
      <formula>$V966="too many rows!"</formula>
    </cfRule>
  </conditionalFormatting>
  <conditionalFormatting sqref="V765">
    <cfRule type="expression" dxfId="684" priority="1704">
      <formula>$V882="too many rows!"</formula>
    </cfRule>
  </conditionalFormatting>
  <conditionalFormatting sqref="V765">
    <cfRule type="expression" dxfId="683" priority="1703">
      <formula>$V841="too many rows!"</formula>
    </cfRule>
  </conditionalFormatting>
  <conditionalFormatting sqref="V765">
    <cfRule type="expression" dxfId="682" priority="1702">
      <formula>$V853="too many rows!"</formula>
    </cfRule>
  </conditionalFormatting>
  <conditionalFormatting sqref="V765">
    <cfRule type="expression" dxfId="681" priority="1701">
      <formula>$V808="too many rows!"</formula>
    </cfRule>
  </conditionalFormatting>
  <conditionalFormatting sqref="V765">
    <cfRule type="expression" dxfId="680" priority="1700">
      <formula>$V851="too many rows!"</formula>
    </cfRule>
  </conditionalFormatting>
  <conditionalFormatting sqref="V765">
    <cfRule type="expression" dxfId="679" priority="1699">
      <formula>$V816="too many rows!"</formula>
    </cfRule>
  </conditionalFormatting>
  <conditionalFormatting sqref="V765">
    <cfRule type="expression" dxfId="678" priority="1698">
      <formula>$V820="too many rows!"</formula>
    </cfRule>
  </conditionalFormatting>
  <conditionalFormatting sqref="V765">
    <cfRule type="expression" dxfId="677" priority="1697">
      <formula>$V837="too many rows!"</formula>
    </cfRule>
  </conditionalFormatting>
  <conditionalFormatting sqref="V765">
    <cfRule type="expression" dxfId="676" priority="1696">
      <formula>$V812="too many rows!"</formula>
    </cfRule>
  </conditionalFormatting>
  <conditionalFormatting sqref="V765">
    <cfRule type="expression" dxfId="675" priority="1695">
      <formula>$V804="too many rows!"</formula>
    </cfRule>
  </conditionalFormatting>
  <conditionalFormatting sqref="V765">
    <cfRule type="expression" dxfId="674" priority="1694">
      <formula>$V800="too many rows!"</formula>
    </cfRule>
  </conditionalFormatting>
  <conditionalFormatting sqref="V765">
    <cfRule type="expression" dxfId="673" priority="1693">
      <formula>$V970="too many rows!"</formula>
    </cfRule>
  </conditionalFormatting>
  <conditionalFormatting sqref="AG765 AE765">
    <cfRule type="cellIs" dxfId="672" priority="1691" stopIfTrue="1" operator="equal">
      <formula>"Check"</formula>
    </cfRule>
    <cfRule type="cellIs" dxfId="671" priority="1692" stopIfTrue="1" operator="equal">
      <formula>"Check!"</formula>
    </cfRule>
  </conditionalFormatting>
  <conditionalFormatting sqref="V765">
    <cfRule type="expression" dxfId="670" priority="1690">
      <formula>$V765="too many rows!"</formula>
    </cfRule>
  </conditionalFormatting>
  <conditionalFormatting sqref="V765">
    <cfRule type="expression" dxfId="669" priority="1689">
      <formula>$V824="too many rows!"</formula>
    </cfRule>
  </conditionalFormatting>
  <conditionalFormatting sqref="V765">
    <cfRule type="expression" dxfId="668" priority="1688">
      <formula>$V822="too many rows!"</formula>
    </cfRule>
  </conditionalFormatting>
  <conditionalFormatting sqref="V765">
    <cfRule type="expression" dxfId="667" priority="1687">
      <formula>$V891="too many rows!"</formula>
    </cfRule>
  </conditionalFormatting>
  <conditionalFormatting sqref="V765">
    <cfRule type="expression" dxfId="666" priority="1686">
      <formula>$V887="too many rows!"</formula>
    </cfRule>
  </conditionalFormatting>
  <conditionalFormatting sqref="V765">
    <cfRule type="expression" dxfId="665" priority="1685">
      <formula>$V890="too many rows!"</formula>
    </cfRule>
  </conditionalFormatting>
  <conditionalFormatting sqref="V765">
    <cfRule type="expression" dxfId="664" priority="1684">
      <formula>$V889="too many rows!"</formula>
    </cfRule>
  </conditionalFormatting>
  <conditionalFormatting sqref="V765">
    <cfRule type="expression" dxfId="663" priority="1683">
      <formula>$V893="too many rows!"</formula>
    </cfRule>
  </conditionalFormatting>
  <conditionalFormatting sqref="V765">
    <cfRule type="expression" dxfId="662" priority="1682">
      <formula>$V885="too many rows!"</formula>
    </cfRule>
  </conditionalFormatting>
  <conditionalFormatting sqref="V765">
    <cfRule type="expression" dxfId="661" priority="1681">
      <formula>$V829="too many rows!"</formula>
    </cfRule>
  </conditionalFormatting>
  <conditionalFormatting sqref="V765">
    <cfRule type="expression" dxfId="660" priority="1680">
      <formula>$V847="too many rows!"</formula>
    </cfRule>
  </conditionalFormatting>
  <conditionalFormatting sqref="V765">
    <cfRule type="expression" dxfId="659" priority="1679">
      <formula>$V826="too many rows!"</formula>
    </cfRule>
  </conditionalFormatting>
  <conditionalFormatting sqref="V765">
    <cfRule type="expression" dxfId="658" priority="1678">
      <formula>$V865="too many rows!"</formula>
    </cfRule>
  </conditionalFormatting>
  <conditionalFormatting sqref="V765">
    <cfRule type="expression" dxfId="657" priority="1677">
      <formula>$V866="too many rows!"</formula>
    </cfRule>
  </conditionalFormatting>
  <conditionalFormatting sqref="V765">
    <cfRule type="expression" dxfId="656" priority="1676">
      <formula>$V862="too many rows!"</formula>
    </cfRule>
  </conditionalFormatting>
  <conditionalFormatting sqref="V765">
    <cfRule type="expression" dxfId="655" priority="1675">
      <formula>$V877="too many rows!"</formula>
    </cfRule>
  </conditionalFormatting>
  <conditionalFormatting sqref="V765">
    <cfRule type="expression" dxfId="654" priority="1674">
      <formula>$V832="too many rows!"</formula>
    </cfRule>
  </conditionalFormatting>
  <conditionalFormatting sqref="V765">
    <cfRule type="expression" dxfId="653" priority="1673">
      <formula>$V830="too many rows!"</formula>
    </cfRule>
  </conditionalFormatting>
  <conditionalFormatting sqref="V765">
    <cfRule type="expression" dxfId="652" priority="1672">
      <formula>$V884="too many rows!"</formula>
    </cfRule>
  </conditionalFormatting>
  <conditionalFormatting sqref="V765">
    <cfRule type="expression" dxfId="651" priority="1671">
      <formula>$V821="too many rows!"</formula>
    </cfRule>
  </conditionalFormatting>
  <conditionalFormatting sqref="V765">
    <cfRule type="expression" dxfId="650" priority="1670">
      <formula>$V861="too many rows!"</formula>
    </cfRule>
  </conditionalFormatting>
  <conditionalFormatting sqref="V765">
    <cfRule type="expression" dxfId="649" priority="1669">
      <formula>$V818="too many rows!"</formula>
    </cfRule>
  </conditionalFormatting>
  <conditionalFormatting sqref="V765">
    <cfRule type="expression" dxfId="648" priority="1668">
      <formula>$V892="too many rows!"</formula>
    </cfRule>
  </conditionalFormatting>
  <conditionalFormatting sqref="V765">
    <cfRule type="expression" dxfId="647" priority="1667">
      <formula>$V823="too many rows!"</formula>
    </cfRule>
  </conditionalFormatting>
  <conditionalFormatting sqref="V765">
    <cfRule type="expression" dxfId="646" priority="1666">
      <formula>$V898="too many rows!"</formula>
    </cfRule>
  </conditionalFormatting>
  <conditionalFormatting sqref="V765">
    <cfRule type="expression" dxfId="645" priority="1665">
      <formula>$V880="too many rows!"</formula>
    </cfRule>
  </conditionalFormatting>
  <conditionalFormatting sqref="V765">
    <cfRule type="expression" dxfId="644" priority="1664">
      <formula>$V881="too many rows!"</formula>
    </cfRule>
  </conditionalFormatting>
  <conditionalFormatting sqref="V765">
    <cfRule type="expression" dxfId="643" priority="1663">
      <formula>$V894="too many rows!"</formula>
    </cfRule>
  </conditionalFormatting>
  <conditionalFormatting sqref="V765">
    <cfRule type="expression" dxfId="642" priority="1662">
      <formula>$V845="too many rows!"</formula>
    </cfRule>
  </conditionalFormatting>
  <conditionalFormatting sqref="V765">
    <cfRule type="expression" dxfId="641" priority="1661">
      <formula>$V895="too many rows!"</formula>
    </cfRule>
  </conditionalFormatting>
  <conditionalFormatting sqref="V765">
    <cfRule type="expression" dxfId="640" priority="1660">
      <formula>$V814="too many rows!"</formula>
    </cfRule>
  </conditionalFormatting>
  <conditionalFormatting sqref="V765">
    <cfRule type="expression" dxfId="639" priority="1659">
      <formula>$V888="too many rows!"</formula>
    </cfRule>
  </conditionalFormatting>
  <conditionalFormatting sqref="V765">
    <cfRule type="expression" dxfId="638" priority="1658">
      <formula>$V827="too many rows!"</formula>
    </cfRule>
  </conditionalFormatting>
  <conditionalFormatting sqref="V765">
    <cfRule type="expression" dxfId="637" priority="1657">
      <formula>$V810="too many rows!"</formula>
    </cfRule>
  </conditionalFormatting>
  <conditionalFormatting sqref="V765">
    <cfRule type="expression" dxfId="636" priority="1656">
      <formula>#REF!="too many rows!"</formula>
    </cfRule>
  </conditionalFormatting>
  <conditionalFormatting sqref="V765">
    <cfRule type="expression" dxfId="635" priority="1655">
      <formula>#REF!="too many rows!"</formula>
    </cfRule>
  </conditionalFormatting>
  <conditionalFormatting sqref="V765">
    <cfRule type="expression" dxfId="634" priority="1654">
      <formula>#REF!="too many rows!"</formula>
    </cfRule>
  </conditionalFormatting>
  <conditionalFormatting sqref="V765">
    <cfRule type="expression" dxfId="633" priority="1653">
      <formula>#REF!="too many rows!"</formula>
    </cfRule>
  </conditionalFormatting>
  <conditionalFormatting sqref="V765">
    <cfRule type="expression" dxfId="632" priority="1652">
      <formula>$V980="too many rows!"</formula>
    </cfRule>
  </conditionalFormatting>
  <conditionalFormatting sqref="V765">
    <cfRule type="expression" dxfId="631" priority="1651">
      <formula>$V982="too many rows!"</formula>
    </cfRule>
  </conditionalFormatting>
  <conditionalFormatting sqref="V765">
    <cfRule type="expression" dxfId="630" priority="1650">
      <formula>$V846="too many rows!"</formula>
    </cfRule>
  </conditionalFormatting>
  <conditionalFormatting sqref="V765">
    <cfRule type="expression" dxfId="629" priority="1649">
      <formula>$V913="too many rows!"</formula>
    </cfRule>
  </conditionalFormatting>
  <conditionalFormatting sqref="V765">
    <cfRule type="expression" dxfId="628" priority="1648">
      <formula>$V909="too many rows!"</formula>
    </cfRule>
  </conditionalFormatting>
  <conditionalFormatting sqref="V765">
    <cfRule type="expression" dxfId="627" priority="1647">
      <formula>$V899="too many rows!"</formula>
    </cfRule>
  </conditionalFormatting>
  <conditionalFormatting sqref="V765">
    <cfRule type="expression" dxfId="626" priority="1646">
      <formula>$V897="too many rows!"</formula>
    </cfRule>
  </conditionalFormatting>
  <conditionalFormatting sqref="V765">
    <cfRule type="expression" dxfId="625" priority="1645">
      <formula>$V901="too many rows!"</formula>
    </cfRule>
  </conditionalFormatting>
  <conditionalFormatting sqref="V765">
    <cfRule type="expression" dxfId="624" priority="1644">
      <formula>$V854="too many rows!"</formula>
    </cfRule>
  </conditionalFormatting>
  <conditionalFormatting sqref="V765">
    <cfRule type="expression" dxfId="623" priority="1643">
      <formula>$V906="too many rows!"</formula>
    </cfRule>
  </conditionalFormatting>
  <conditionalFormatting sqref="V765">
    <cfRule type="expression" dxfId="622" priority="1642">
      <formula>$V858="too many rows!"</formula>
    </cfRule>
  </conditionalFormatting>
  <conditionalFormatting sqref="V765">
    <cfRule type="expression" dxfId="621" priority="1641">
      <formula>$V903="too many rows!"</formula>
    </cfRule>
  </conditionalFormatting>
  <conditionalFormatting sqref="V765">
    <cfRule type="expression" dxfId="620" priority="1640">
      <formula>$V904="too many rows!"</formula>
    </cfRule>
  </conditionalFormatting>
  <conditionalFormatting sqref="V765">
    <cfRule type="expression" dxfId="619" priority="1639">
      <formula>$V905="too many rows!"</formula>
    </cfRule>
  </conditionalFormatting>
  <conditionalFormatting sqref="V765">
    <cfRule type="expression" dxfId="618" priority="1638">
      <formula>$V843="too many rows!"</formula>
    </cfRule>
  </conditionalFormatting>
  <conditionalFormatting sqref="V765">
    <cfRule type="expression" dxfId="617" priority="1637">
      <formula>$V837="too many rows!"</formula>
    </cfRule>
  </conditionalFormatting>
  <conditionalFormatting sqref="V765">
    <cfRule type="expression" dxfId="616" priority="1636">
      <formula>$V838="too many rows!"</formula>
    </cfRule>
  </conditionalFormatting>
  <conditionalFormatting sqref="V765">
    <cfRule type="expression" dxfId="615" priority="1635">
      <formula>$V912="too many rows!"</formula>
    </cfRule>
  </conditionalFormatting>
  <conditionalFormatting sqref="V765">
    <cfRule type="expression" dxfId="614" priority="1634">
      <formula>$V825="too many rows!"</formula>
    </cfRule>
  </conditionalFormatting>
  <conditionalFormatting sqref="V765">
    <cfRule type="expression" dxfId="613" priority="1633">
      <formula>$V839="too many rows!"</formula>
    </cfRule>
  </conditionalFormatting>
  <conditionalFormatting sqref="V765">
    <cfRule type="expression" dxfId="612" priority="1632">
      <formula>$V834="too many rows!"</formula>
    </cfRule>
  </conditionalFormatting>
  <conditionalFormatting sqref="V765:V766">
    <cfRule type="expression" dxfId="611" priority="1631">
      <formula>$V988="too many rows!"</formula>
    </cfRule>
  </conditionalFormatting>
  <conditionalFormatting sqref="V765">
    <cfRule type="expression" dxfId="610" priority="1630">
      <formula>$V833="too many rows!"</formula>
    </cfRule>
  </conditionalFormatting>
  <conditionalFormatting sqref="V765">
    <cfRule type="expression" dxfId="609" priority="1629">
      <formula>$V900="too many rows!"</formula>
    </cfRule>
  </conditionalFormatting>
  <conditionalFormatting sqref="V765">
    <cfRule type="expression" dxfId="608" priority="1628">
      <formula>$V996="too many rows!"</formula>
    </cfRule>
  </conditionalFormatting>
  <conditionalFormatting sqref="V765">
    <cfRule type="expression" dxfId="607" priority="1627">
      <formula>$V983="too many rows!"</formula>
    </cfRule>
  </conditionalFormatting>
  <conditionalFormatting sqref="V765">
    <cfRule type="expression" dxfId="606" priority="1626">
      <formula>$V987="too many rows!"</formula>
    </cfRule>
  </conditionalFormatting>
  <conditionalFormatting sqref="V765:V766">
    <cfRule type="expression" dxfId="605" priority="1625">
      <formula>$V997="too many rows!"</formula>
    </cfRule>
  </conditionalFormatting>
  <conditionalFormatting sqref="V765">
    <cfRule type="expression" dxfId="604" priority="1624">
      <formula>$V902="too many rows!"</formula>
    </cfRule>
  </conditionalFormatting>
  <conditionalFormatting sqref="V765">
    <cfRule type="expression" dxfId="603" priority="1623">
      <formula>$V976="too many rows!"</formula>
    </cfRule>
  </conditionalFormatting>
  <conditionalFormatting sqref="V765">
    <cfRule type="expression" dxfId="602" priority="1622">
      <formula>$V974="too many rows!"</formula>
    </cfRule>
  </conditionalFormatting>
  <conditionalFormatting sqref="V765">
    <cfRule type="expression" dxfId="601" priority="1621">
      <formula>$V896="too many rows!"</formula>
    </cfRule>
  </conditionalFormatting>
  <conditionalFormatting sqref="AG719:AG724 AE719:AE724">
    <cfRule type="cellIs" dxfId="600" priority="1592" stopIfTrue="1" operator="equal">
      <formula>"Check"</formula>
    </cfRule>
    <cfRule type="cellIs" dxfId="599" priority="1593" stopIfTrue="1" operator="equal">
      <formula>"Check!"</formula>
    </cfRule>
  </conditionalFormatting>
  <conditionalFormatting sqref="V719:V724">
    <cfRule type="expression" dxfId="598" priority="1590">
      <formula>#REF!="too many rows!"</formula>
    </cfRule>
  </conditionalFormatting>
  <conditionalFormatting sqref="V719:V724">
    <cfRule type="expression" dxfId="597" priority="1589">
      <formula>#REF!="too many rows!"</formula>
    </cfRule>
  </conditionalFormatting>
  <conditionalFormatting sqref="V719:V724">
    <cfRule type="expression" dxfId="596" priority="1588">
      <formula>#REF!="too many rows!"</formula>
    </cfRule>
  </conditionalFormatting>
  <conditionalFormatting sqref="V719:V724">
    <cfRule type="expression" dxfId="595" priority="1587">
      <formula>#REF!="too many rows!"</formula>
    </cfRule>
  </conditionalFormatting>
  <conditionalFormatting sqref="AG719:AG724 AE719:AE724">
    <cfRule type="cellIs" dxfId="594" priority="1584" stopIfTrue="1" operator="equal">
      <formula>"Check"</formula>
    </cfRule>
    <cfRule type="cellIs" dxfId="593" priority="1585" stopIfTrue="1" operator="equal">
      <formula>"Check!"</formula>
    </cfRule>
  </conditionalFormatting>
  <conditionalFormatting sqref="V719:V724">
    <cfRule type="expression" dxfId="592" priority="1549">
      <formula>#REF!="too many rows!"</formula>
    </cfRule>
  </conditionalFormatting>
  <conditionalFormatting sqref="V719:V724">
    <cfRule type="expression" dxfId="591" priority="1548">
      <formula>#REF!="too many rows!"</formula>
    </cfRule>
  </conditionalFormatting>
  <conditionalFormatting sqref="V719:V724">
    <cfRule type="expression" dxfId="590" priority="1547">
      <formula>#REF!="too many rows!"</formula>
    </cfRule>
  </conditionalFormatting>
  <conditionalFormatting sqref="V719:V724">
    <cfRule type="expression" dxfId="589" priority="1546">
      <formula>#REF!="too many rows!"</formula>
    </cfRule>
  </conditionalFormatting>
  <conditionalFormatting sqref="V667:V670 V643 V581:V582">
    <cfRule type="expression" dxfId="588" priority="36789">
      <formula>$V875="too many rows!"</formula>
    </cfRule>
  </conditionalFormatting>
  <conditionalFormatting sqref="AG714:AG718 AE714:AE718">
    <cfRule type="cellIs" dxfId="587" priority="1458" stopIfTrue="1" operator="equal">
      <formula>"Check"</formula>
    </cfRule>
    <cfRule type="cellIs" dxfId="586" priority="1459" stopIfTrue="1" operator="equal">
      <formula>"Check!"</formula>
    </cfRule>
  </conditionalFormatting>
  <conditionalFormatting sqref="V714:V718">
    <cfRule type="expression" dxfId="585" priority="1457">
      <formula>$V714="too many rows!"</formula>
    </cfRule>
  </conditionalFormatting>
  <conditionalFormatting sqref="V714:V718">
    <cfRule type="expression" dxfId="584" priority="1456">
      <formula>#REF!="too many rows!"</formula>
    </cfRule>
  </conditionalFormatting>
  <conditionalFormatting sqref="V714:V718">
    <cfRule type="expression" dxfId="583" priority="1455">
      <formula>#REF!="too many rows!"</formula>
    </cfRule>
  </conditionalFormatting>
  <conditionalFormatting sqref="V714:V718">
    <cfRule type="expression" dxfId="582" priority="1454">
      <formula>#REF!="too many rows!"</formula>
    </cfRule>
  </conditionalFormatting>
  <conditionalFormatting sqref="V714:V718">
    <cfRule type="expression" dxfId="581" priority="1453">
      <formula>#REF!="too many rows!"</formula>
    </cfRule>
  </conditionalFormatting>
  <conditionalFormatting sqref="AG714:AG718 AE714:AE718">
    <cfRule type="cellIs" dxfId="580" priority="1450" stopIfTrue="1" operator="equal">
      <formula>"Check"</formula>
    </cfRule>
    <cfRule type="cellIs" dxfId="579" priority="1451" stopIfTrue="1" operator="equal">
      <formula>"Check!"</formula>
    </cfRule>
  </conditionalFormatting>
  <conditionalFormatting sqref="V714:V718">
    <cfRule type="expression" dxfId="578" priority="1449">
      <formula>$V714="too many rows!"</formula>
    </cfRule>
  </conditionalFormatting>
  <conditionalFormatting sqref="V714:V718">
    <cfRule type="expression" dxfId="577" priority="1415">
      <formula>#REF!="too many rows!"</formula>
    </cfRule>
  </conditionalFormatting>
  <conditionalFormatting sqref="V714:V718">
    <cfRule type="expression" dxfId="576" priority="1414">
      <formula>#REF!="too many rows!"</formula>
    </cfRule>
  </conditionalFormatting>
  <conditionalFormatting sqref="V714:V718">
    <cfRule type="expression" dxfId="575" priority="1413">
      <formula>#REF!="too many rows!"</formula>
    </cfRule>
  </conditionalFormatting>
  <conditionalFormatting sqref="V714:V718">
    <cfRule type="expression" dxfId="574" priority="1412">
      <formula>#REF!="too many rows!"</formula>
    </cfRule>
  </conditionalFormatting>
  <conditionalFormatting sqref="V717:V718 V551:V556 V516:V519 V625:V630 V536">
    <cfRule type="expression" dxfId="573" priority="1390">
      <formula>$V776="too many rows!"</formula>
    </cfRule>
  </conditionalFormatting>
  <conditionalFormatting sqref="V667:V672 V583 V585">
    <cfRule type="expression" dxfId="572" priority="37265">
      <formula>$V876="too many rows!"</formula>
    </cfRule>
  </conditionalFormatting>
  <conditionalFormatting sqref="V573:V574 V576:V577 V479:V480 V471:V472 V439 V437 V558 V606:V617 V420 V581 V644 V583:V604">
    <cfRule type="expression" dxfId="571" priority="37282">
      <formula>#REF!="too many rows!"</formula>
    </cfRule>
  </conditionalFormatting>
  <conditionalFormatting sqref="V722">
    <cfRule type="expression" dxfId="570" priority="1378">
      <formula>$V808="too many rows!"</formula>
    </cfRule>
  </conditionalFormatting>
  <conditionalFormatting sqref="V722">
    <cfRule type="expression" dxfId="569" priority="1361">
      <formula>$V822="too many rows!"</formula>
    </cfRule>
  </conditionalFormatting>
  <conditionalFormatting sqref="V722">
    <cfRule type="expression" dxfId="568" priority="1352">
      <formula>$V831="too many rows!"</formula>
    </cfRule>
  </conditionalFormatting>
  <conditionalFormatting sqref="V722">
    <cfRule type="expression" dxfId="567" priority="1350">
      <formula>$V800="too many rows!"</formula>
    </cfRule>
  </conditionalFormatting>
  <conditionalFormatting sqref="V722">
    <cfRule type="expression" dxfId="566" priority="1341">
      <formula>$V888="too many rows!"</formula>
    </cfRule>
  </conditionalFormatting>
  <conditionalFormatting sqref="V671:V672">
    <cfRule type="expression" dxfId="565" priority="1335">
      <formula>$V958="too many rows!"</formula>
    </cfRule>
  </conditionalFormatting>
  <conditionalFormatting sqref="V722">
    <cfRule type="expression" dxfId="564" priority="1333">
      <formula>$V989="too many rows!"</formula>
    </cfRule>
  </conditionalFormatting>
  <conditionalFormatting sqref="V722">
    <cfRule type="expression" dxfId="563" priority="1331">
      <formula>$V966="too many rows!"</formula>
    </cfRule>
  </conditionalFormatting>
  <conditionalFormatting sqref="V722">
    <cfRule type="expression" dxfId="562" priority="1320">
      <formula>$V996="too many rows!"</formula>
    </cfRule>
  </conditionalFormatting>
  <conditionalFormatting sqref="V722">
    <cfRule type="expression" dxfId="561" priority="1319">
      <formula>$V972="too many rows!"</formula>
    </cfRule>
  </conditionalFormatting>
  <conditionalFormatting sqref="V626 V629">
    <cfRule type="expression" dxfId="560" priority="1296">
      <formula>$V945="too many rows!"</formula>
    </cfRule>
  </conditionalFormatting>
  <conditionalFormatting sqref="V722:V724">
    <cfRule type="expression" dxfId="559" priority="1266">
      <formula>$V995="too many rows!"</formula>
    </cfRule>
  </conditionalFormatting>
  <conditionalFormatting sqref="V583">
    <cfRule type="expression" dxfId="558" priority="1204">
      <formula>$V765="too many rows!"</formula>
    </cfRule>
  </conditionalFormatting>
  <conditionalFormatting sqref="V583:V585">
    <cfRule type="expression" dxfId="557" priority="1203">
      <formula>$V813="too many rows!"</formula>
    </cfRule>
  </conditionalFormatting>
  <conditionalFormatting sqref="V583">
    <cfRule type="expression" dxfId="556" priority="1202">
      <formula>$V816="too many rows!"</formula>
    </cfRule>
  </conditionalFormatting>
  <conditionalFormatting sqref="V584">
    <cfRule type="expression" dxfId="555" priority="1201">
      <formula>$V777="too many rows!"</formula>
    </cfRule>
  </conditionalFormatting>
  <conditionalFormatting sqref="V584">
    <cfRule type="expression" dxfId="554" priority="1200">
      <formula>$V766="too many rows!"</formula>
    </cfRule>
  </conditionalFormatting>
  <conditionalFormatting sqref="V584">
    <cfRule type="expression" dxfId="553" priority="1198">
      <formula>$V824="too many rows!"</formula>
    </cfRule>
  </conditionalFormatting>
  <conditionalFormatting sqref="V584">
    <cfRule type="expression" dxfId="552" priority="1197">
      <formula>$V817="too many rows!"</formula>
    </cfRule>
  </conditionalFormatting>
  <conditionalFormatting sqref="V585">
    <cfRule type="expression" dxfId="551" priority="1196">
      <formula>$V778="too many rows!"</formula>
    </cfRule>
  </conditionalFormatting>
  <conditionalFormatting sqref="V585">
    <cfRule type="expression" dxfId="550" priority="1195">
      <formula>$V765="too many rows!"</formula>
    </cfRule>
  </conditionalFormatting>
  <conditionalFormatting sqref="V585">
    <cfRule type="expression" dxfId="549" priority="1193">
      <formula>$V813="too many rows!"</formula>
    </cfRule>
  </conditionalFormatting>
  <conditionalFormatting sqref="V585">
    <cfRule type="expression" dxfId="548" priority="1192">
      <formula>$V816="too many rows!"</formula>
    </cfRule>
  </conditionalFormatting>
  <conditionalFormatting sqref="V585">
    <cfRule type="expression" dxfId="547" priority="1191">
      <formula>$V817="too many rows!"</formula>
    </cfRule>
  </conditionalFormatting>
  <conditionalFormatting sqref="V585">
    <cfRule type="expression" dxfId="546" priority="1190">
      <formula>$V825="too many rows!"</formula>
    </cfRule>
  </conditionalFormatting>
  <conditionalFormatting sqref="V585">
    <cfRule type="expression" dxfId="545" priority="1189">
      <formula>$V818="too many rows!"</formula>
    </cfRule>
  </conditionalFormatting>
  <conditionalFormatting sqref="V643 V667:V672 V584:V585 V617:V618">
    <cfRule type="expression" dxfId="544" priority="1170">
      <formula>$V884="too many rows!"</formula>
    </cfRule>
  </conditionalFormatting>
  <conditionalFormatting sqref="V722:V724">
    <cfRule type="expression" dxfId="543" priority="1152">
      <formula>$V987="too many rows!"</formula>
    </cfRule>
  </conditionalFormatting>
  <conditionalFormatting sqref="V722:V724 V670:V672 V528 V509:V519 V630 V662:V664">
    <cfRule type="expression" dxfId="542" priority="1150">
      <formula>$V775="too many rows!"</formula>
    </cfRule>
  </conditionalFormatting>
  <conditionalFormatting sqref="V716">
    <cfRule type="expression" dxfId="541" priority="1132">
      <formula>$V796="too many rows!"</formula>
    </cfRule>
  </conditionalFormatting>
  <conditionalFormatting sqref="V717">
    <cfRule type="expression" dxfId="540" priority="1131">
      <formula>$V796="too many rows!"</formula>
    </cfRule>
  </conditionalFormatting>
  <conditionalFormatting sqref="V718">
    <cfRule type="expression" dxfId="539" priority="1130">
      <formula>$V919="too many rows!"</formula>
    </cfRule>
  </conditionalFormatting>
  <conditionalFormatting sqref="V717">
    <cfRule type="expression" dxfId="538" priority="1129">
      <formula>$V968="too many rows!"</formula>
    </cfRule>
  </conditionalFormatting>
  <conditionalFormatting sqref="V716">
    <cfRule type="expression" dxfId="537" priority="1128">
      <formula>$V968="too many rows!"</formula>
    </cfRule>
  </conditionalFormatting>
  <conditionalFormatting sqref="V717">
    <cfRule type="expression" dxfId="536" priority="1127">
      <formula>$V962="too many rows!"</formula>
    </cfRule>
  </conditionalFormatting>
  <conditionalFormatting sqref="V716:V717">
    <cfRule type="expression" dxfId="535" priority="1126">
      <formula>$V842="too many rows!"</formula>
    </cfRule>
  </conditionalFormatting>
  <conditionalFormatting sqref="V716:V717">
    <cfRule type="expression" dxfId="534" priority="1124">
      <formula>$V821="too many rows!"</formula>
    </cfRule>
  </conditionalFormatting>
  <conditionalFormatting sqref="V716:V717">
    <cfRule type="expression" dxfId="533" priority="1123">
      <formula>$V911="too many rows!"</formula>
    </cfRule>
  </conditionalFormatting>
  <conditionalFormatting sqref="V716:V718">
    <cfRule type="expression" dxfId="532" priority="1122">
      <formula>$V716="too many rows!"</formula>
    </cfRule>
  </conditionalFormatting>
  <conditionalFormatting sqref="V716:V718">
    <cfRule type="expression" dxfId="531" priority="1121">
      <formula>$V716="too many rows!"</formula>
    </cfRule>
  </conditionalFormatting>
  <conditionalFormatting sqref="V716:V717">
    <cfRule type="expression" dxfId="530" priority="1120">
      <formula>$V918="too many rows!"</formula>
    </cfRule>
  </conditionalFormatting>
  <conditionalFormatting sqref="V716:V718">
    <cfRule type="expression" dxfId="529" priority="1119">
      <formula>$V916="too many rows!"</formula>
    </cfRule>
  </conditionalFormatting>
  <conditionalFormatting sqref="V579:V580 V584 V552:V563 V532:V536 V592:V593 V567 V623:V624 V629:V630 V676:V705 V716:V718 V722:V724">
    <cfRule type="expression" dxfId="528" priority="1118">
      <formula>$V778="too many rows!"</formula>
    </cfRule>
  </conditionalFormatting>
  <conditionalFormatting sqref="V718">
    <cfRule type="expression" dxfId="527" priority="1117">
      <formula>$V962="too many rows!"</formula>
    </cfRule>
  </conditionalFormatting>
  <conditionalFormatting sqref="V716">
    <cfRule type="expression" dxfId="526" priority="1116">
      <formula>$V960="too many rows!"</formula>
    </cfRule>
  </conditionalFormatting>
  <conditionalFormatting sqref="V657:V661">
    <cfRule type="expression" dxfId="525" priority="39648">
      <formula>$V955="too many rows!"</formula>
    </cfRule>
  </conditionalFormatting>
  <conditionalFormatting sqref="V606:V607">
    <cfRule type="expression" dxfId="524" priority="40158">
      <formula>$V840="too many rows!"</formula>
    </cfRule>
  </conditionalFormatting>
  <conditionalFormatting sqref="V612:V616">
    <cfRule type="expression" dxfId="523" priority="40731">
      <formula>$V924="too many rows!"</formula>
    </cfRule>
  </conditionalFormatting>
  <conditionalFormatting sqref="V643 V627:V628 V630">
    <cfRule type="expression" dxfId="522" priority="41440">
      <formula>$V945="too many rows!"</formula>
    </cfRule>
  </conditionalFormatting>
  <conditionalFormatting sqref="V642">
    <cfRule type="expression" dxfId="521" priority="41457">
      <formula>$V954="too many rows!"</formula>
    </cfRule>
  </conditionalFormatting>
  <conditionalFormatting sqref="V643">
    <cfRule type="expression" dxfId="520" priority="41459">
      <formula>$V962="too many rows!"</formula>
    </cfRule>
  </conditionalFormatting>
  <conditionalFormatting sqref="V633">
    <cfRule type="expression" dxfId="519" priority="41482">
      <formula>$V954="too many rows!"</formula>
    </cfRule>
  </conditionalFormatting>
  <conditionalFormatting sqref="V585">
    <cfRule type="expression" dxfId="518" priority="41497">
      <formula>#REF!="too many rows!"</formula>
    </cfRule>
  </conditionalFormatting>
  <conditionalFormatting sqref="V583">
    <cfRule type="expression" dxfId="517" priority="41571">
      <formula>#REF!="too many rows!"</formula>
    </cfRule>
  </conditionalFormatting>
  <conditionalFormatting sqref="V584">
    <cfRule type="expression" dxfId="516" priority="41716">
      <formula>#REF!="too many rows!"</formula>
    </cfRule>
  </conditionalFormatting>
  <conditionalFormatting sqref="V587">
    <cfRule type="expression" dxfId="515" priority="41761">
      <formula>#REF!="too many rows!"</formula>
    </cfRule>
  </conditionalFormatting>
  <conditionalFormatting sqref="V616 V663:V664 V661">
    <cfRule type="expression" dxfId="514" priority="41804">
      <formula>#REF!="too many rows!"</formula>
    </cfRule>
  </conditionalFormatting>
  <conditionalFormatting sqref="V612 V658:V665">
    <cfRule type="expression" dxfId="513" priority="41813">
      <formula>#REF!="too many rows!"</formula>
    </cfRule>
  </conditionalFormatting>
  <conditionalFormatting sqref="V586:V587">
    <cfRule type="expression" dxfId="512" priority="41995">
      <formula>#REF!="too many rows!"</formula>
    </cfRule>
  </conditionalFormatting>
  <conditionalFormatting sqref="V614:V615 V659 V662:V666">
    <cfRule type="expression" dxfId="511" priority="42031">
      <formula>#REF!="too many rows!"</formula>
    </cfRule>
  </conditionalFormatting>
  <conditionalFormatting sqref="V581 V583:V584">
    <cfRule type="expression" dxfId="510" priority="42057">
      <formula>#REF!="too many rows!"</formula>
    </cfRule>
  </conditionalFormatting>
  <conditionalFormatting sqref="V597:V599">
    <cfRule type="expression" dxfId="509" priority="42089">
      <formula>#REF!="too many rows!"</formula>
    </cfRule>
  </conditionalFormatting>
  <conditionalFormatting sqref="V581">
    <cfRule type="expression" dxfId="508" priority="42097">
      <formula>#REF!="too many rows!"</formula>
    </cfRule>
  </conditionalFormatting>
  <conditionalFormatting sqref="V581 V583:V586">
    <cfRule type="expression" dxfId="507" priority="42116">
      <formula>#REF!="too many rows!"</formula>
    </cfRule>
  </conditionalFormatting>
  <conditionalFormatting sqref="V590">
    <cfRule type="expression" dxfId="506" priority="42126">
      <formula>#REF!="too many rows!"</formula>
    </cfRule>
  </conditionalFormatting>
  <conditionalFormatting sqref="V609:V611">
    <cfRule type="expression" dxfId="505" priority="42142">
      <formula>#REF!="too many rows!"</formula>
    </cfRule>
  </conditionalFormatting>
  <conditionalFormatting sqref="V606:V607">
    <cfRule type="expression" dxfId="504" priority="42154">
      <formula>#REF!="too many rows!"</formula>
    </cfRule>
  </conditionalFormatting>
  <conditionalFormatting sqref="V615:V618">
    <cfRule type="expression" dxfId="503" priority="42160">
      <formula>#REF!="too many rows!"</formula>
    </cfRule>
  </conditionalFormatting>
  <conditionalFormatting sqref="V581 V583:V585">
    <cfRule type="expression" dxfId="502" priority="42174">
      <formula>#REF!="too many rows!"</formula>
    </cfRule>
  </conditionalFormatting>
  <conditionalFormatting sqref="V603:V607 V609">
    <cfRule type="expression" dxfId="501" priority="42190">
      <formula>#REF!="too many rows!"</formula>
    </cfRule>
  </conditionalFormatting>
  <conditionalFormatting sqref="V600:V602">
    <cfRule type="expression" dxfId="500" priority="42198">
      <formula>#REF!="too many rows!"</formula>
    </cfRule>
  </conditionalFormatting>
  <conditionalFormatting sqref="V594:V596">
    <cfRule type="expression" dxfId="499" priority="42202">
      <formula>#REF!="too many rows!"</formula>
    </cfRule>
  </conditionalFormatting>
  <conditionalFormatting sqref="V651:V653">
    <cfRule type="expression" dxfId="498" priority="42209">
      <formula>#REF!="too many rows!"</formula>
    </cfRule>
  </conditionalFormatting>
  <conditionalFormatting sqref="V603:V605">
    <cfRule type="expression" dxfId="497" priority="42213">
      <formula>#REF!="too many rows!"</formula>
    </cfRule>
  </conditionalFormatting>
  <conditionalFormatting sqref="V606:V607">
    <cfRule type="expression" dxfId="496" priority="42225">
      <formula>#REF!="too many rows!"</formula>
    </cfRule>
  </conditionalFormatting>
  <conditionalFormatting sqref="V586:V587">
    <cfRule type="expression" dxfId="495" priority="42241">
      <formula>#REF!="too many rows!"</formula>
    </cfRule>
  </conditionalFormatting>
  <conditionalFormatting sqref="V612:V615">
    <cfRule type="expression" dxfId="494" priority="42249">
      <formula>#REF!="too many rows!"</formula>
    </cfRule>
  </conditionalFormatting>
  <conditionalFormatting sqref="V644:V649">
    <cfRule type="expression" dxfId="493" priority="42267">
      <formula>#REF!="too many rows!"</formula>
    </cfRule>
  </conditionalFormatting>
  <conditionalFormatting sqref="V620 V613:V616">
    <cfRule type="expression" dxfId="492" priority="42276">
      <formula>#REF!="too many rows!"</formula>
    </cfRule>
  </conditionalFormatting>
  <conditionalFormatting sqref="V616">
    <cfRule type="expression" dxfId="491" priority="42285">
      <formula>#REF!="too many rows!"</formula>
    </cfRule>
  </conditionalFormatting>
  <conditionalFormatting sqref="V599 V601">
    <cfRule type="expression" dxfId="490" priority="42292">
      <formula>#REF!="too many rows!"</formula>
    </cfRule>
  </conditionalFormatting>
  <conditionalFormatting sqref="V581 V585:V587 V583">
    <cfRule type="expression" dxfId="489" priority="42297">
      <formula>#REF!="too many rows!"</formula>
    </cfRule>
  </conditionalFormatting>
  <conditionalFormatting sqref="V581 V583:V587">
    <cfRule type="expression" dxfId="488" priority="42308">
      <formula>#REF!="too many rows!"</formula>
    </cfRule>
  </conditionalFormatting>
  <conditionalFormatting sqref="V617 V609:V611">
    <cfRule type="expression" dxfId="487" priority="42325">
      <formula>#REF!="too many rows!"</formula>
    </cfRule>
  </conditionalFormatting>
  <conditionalFormatting sqref="V606:V608">
    <cfRule type="expression" dxfId="486" priority="42344">
      <formula>#REF!="too many rows!"</formula>
    </cfRule>
  </conditionalFormatting>
  <conditionalFormatting sqref="V620">
    <cfRule type="expression" dxfId="485" priority="42355">
      <formula>#REF!="too many rows!"</formula>
    </cfRule>
  </conditionalFormatting>
  <conditionalFormatting sqref="V612:V613">
    <cfRule type="expression" dxfId="484" priority="42369">
      <formula>#REF!="too many rows!"</formula>
    </cfRule>
  </conditionalFormatting>
  <conditionalFormatting sqref="V644">
    <cfRule type="expression" dxfId="483" priority="42392">
      <formula>#REF!="too many rows!"</formula>
    </cfRule>
  </conditionalFormatting>
  <conditionalFormatting sqref="V585:V587">
    <cfRule type="expression" dxfId="482" priority="42411">
      <formula>#REF!="too many rows!"</formula>
    </cfRule>
  </conditionalFormatting>
  <conditionalFormatting sqref="V584:V585">
    <cfRule type="expression" dxfId="481" priority="42430">
      <formula>#REF!="too many rows!"</formula>
    </cfRule>
  </conditionalFormatting>
  <conditionalFormatting sqref="V612:V616 V619">
    <cfRule type="expression" dxfId="480" priority="42439">
      <formula>#REF!="too many rows!"</formula>
    </cfRule>
  </conditionalFormatting>
  <conditionalFormatting sqref="V581 V586:V587 V583:V584">
    <cfRule type="expression" dxfId="479" priority="42446">
      <formula>#REF!="too many rows!"</formula>
    </cfRule>
  </conditionalFormatting>
  <conditionalFormatting sqref="V619:V620">
    <cfRule type="expression" dxfId="478" priority="42464">
      <formula>#REF!="too many rows!"</formula>
    </cfRule>
  </conditionalFormatting>
  <conditionalFormatting sqref="V609:V612">
    <cfRule type="expression" dxfId="477" priority="42479">
      <formula>#REF!="too many rows!"</formula>
    </cfRule>
  </conditionalFormatting>
  <conditionalFormatting sqref="V649">
    <cfRule type="expression" dxfId="476" priority="42492">
      <formula>#REF!="too many rows!"</formula>
    </cfRule>
  </conditionalFormatting>
  <conditionalFormatting sqref="V614:V616">
    <cfRule type="expression" dxfId="475" priority="42505">
      <formula>#REF!="too many rows!"</formula>
    </cfRule>
  </conditionalFormatting>
  <conditionalFormatting sqref="V612:V618">
    <cfRule type="expression" dxfId="474" priority="42531">
      <formula>#REF!="too many rows!"</formula>
    </cfRule>
  </conditionalFormatting>
  <conditionalFormatting sqref="V621 V612:V618">
    <cfRule type="expression" dxfId="473" priority="42554">
      <formula>#REF!="too many rows!"</formula>
    </cfRule>
  </conditionalFormatting>
  <conditionalFormatting sqref="V617:V618 V620">
    <cfRule type="expression" dxfId="472" priority="42572">
      <formula>#REF!="too many rows!"</formula>
    </cfRule>
  </conditionalFormatting>
  <conditionalFormatting sqref="V584:V587">
    <cfRule type="expression" dxfId="471" priority="42605">
      <formula>#REF!="too many rows!"</formula>
    </cfRule>
  </conditionalFormatting>
  <conditionalFormatting sqref="V665">
    <cfRule type="expression" dxfId="470" priority="42614">
      <formula>#REF!="too many rows!"</formula>
    </cfRule>
  </conditionalFormatting>
  <conditionalFormatting sqref="V581 V583">
    <cfRule type="expression" dxfId="469" priority="42619">
      <formula>#REF!="too many rows!"</formula>
    </cfRule>
  </conditionalFormatting>
  <conditionalFormatting sqref="V650">
    <cfRule type="expression" dxfId="468" priority="42636">
      <formula>#REF!="too many rows!"</formula>
    </cfRule>
  </conditionalFormatting>
  <conditionalFormatting sqref="V662:V663">
    <cfRule type="expression" dxfId="467" priority="42644">
      <formula>#REF!="too many rows!"</formula>
    </cfRule>
  </conditionalFormatting>
  <conditionalFormatting sqref="V662:V664 V657:V660">
    <cfRule type="expression" dxfId="466" priority="42721">
      <formula>#REF!="too many rows!"</formula>
    </cfRule>
  </conditionalFormatting>
  <conditionalFormatting sqref="V662">
    <cfRule type="expression" dxfId="465" priority="42733">
      <formula>#REF!="too many rows!"</formula>
    </cfRule>
  </conditionalFormatting>
  <conditionalFormatting sqref="V598 V602">
    <cfRule type="expression" dxfId="464" priority="42746">
      <formula>#REF!="too many rows!"</formula>
    </cfRule>
  </conditionalFormatting>
  <conditionalFormatting sqref="V666 V657 V659:V661">
    <cfRule type="expression" dxfId="463" priority="42799">
      <formula>#REF!="too many rows!"</formula>
    </cfRule>
  </conditionalFormatting>
  <conditionalFormatting sqref="V665">
    <cfRule type="expression" dxfId="462" priority="42803">
      <formula>#REF!="too many rows!"</formula>
    </cfRule>
  </conditionalFormatting>
  <conditionalFormatting sqref="V658 V660:V664">
    <cfRule type="expression" dxfId="461" priority="42808">
      <formula>#REF!="too many rows!"</formula>
    </cfRule>
  </conditionalFormatting>
  <conditionalFormatting sqref="V591:V594">
    <cfRule type="expression" dxfId="460" priority="42825">
      <formula>#REF!="too many rows!"</formula>
    </cfRule>
  </conditionalFormatting>
  <conditionalFormatting sqref="V666">
    <cfRule type="expression" dxfId="459" priority="42869">
      <formula>#REF!="too many rows!"</formula>
    </cfRule>
  </conditionalFormatting>
  <conditionalFormatting sqref="V665:V666">
    <cfRule type="expression" dxfId="458" priority="42892">
      <formula>#REF!="too many rows!"</formula>
    </cfRule>
  </conditionalFormatting>
  <conditionalFormatting sqref="V412">
    <cfRule type="expression" dxfId="457" priority="42937">
      <formula>#REF!="too many rows!"</formula>
    </cfRule>
  </conditionalFormatting>
  <conditionalFormatting sqref="V511">
    <cfRule type="expression" dxfId="456" priority="42947">
      <formula>#REF!="too many rows!"</formula>
    </cfRule>
  </conditionalFormatting>
  <conditionalFormatting sqref="V414:V417">
    <cfRule type="expression" dxfId="455" priority="42954">
      <formula>#REF!="too many rows!"</formula>
    </cfRule>
  </conditionalFormatting>
  <conditionalFormatting sqref="V475">
    <cfRule type="expression" dxfId="454" priority="42956">
      <formula>#REF!="too many rows!"</formula>
    </cfRule>
  </conditionalFormatting>
  <conditionalFormatting sqref="V509:V510">
    <cfRule type="expression" dxfId="453" priority="42969">
      <formula>#REF!="too many rows!"</formula>
    </cfRule>
  </conditionalFormatting>
  <conditionalFormatting sqref="V509">
    <cfRule type="expression" dxfId="452" priority="42971">
      <formula>#REF!="too many rows!"</formula>
    </cfRule>
  </conditionalFormatting>
  <conditionalFormatting sqref="V588:V593 V585">
    <cfRule type="expression" dxfId="451" priority="43084">
      <formula>#REF!="too many rows!"</formula>
    </cfRule>
  </conditionalFormatting>
  <conditionalFormatting sqref="V612:V614">
    <cfRule type="expression" dxfId="450" priority="43143">
      <formula>#REF!="too many rows!"</formula>
    </cfRule>
  </conditionalFormatting>
  <conditionalFormatting sqref="V476:V478">
    <cfRule type="expression" dxfId="449" priority="43203">
      <formula>#REF!="too many rows!"</formula>
    </cfRule>
  </conditionalFormatting>
  <conditionalFormatting sqref="V657">
    <cfRule type="expression" dxfId="448" priority="43225">
      <formula>#REF!="too many rows!"</formula>
    </cfRule>
  </conditionalFormatting>
  <conditionalFormatting sqref="V639">
    <cfRule type="expression" dxfId="447" priority="43236">
      <formula>#REF!="too many rows!"</formula>
    </cfRule>
  </conditionalFormatting>
  <conditionalFormatting sqref="V476:V477">
    <cfRule type="expression" dxfId="446" priority="43248">
      <formula>#REF!="too many rows!"</formula>
    </cfRule>
  </conditionalFormatting>
  <conditionalFormatting sqref="AE767:AE770 AG767:AG770">
    <cfRule type="cellIs" dxfId="445" priority="1080" stopIfTrue="1" operator="equal">
      <formula>"Check"</formula>
    </cfRule>
    <cfRule type="cellIs" dxfId="444" priority="1081" stopIfTrue="1" operator="equal">
      <formula>"Check!"</formula>
    </cfRule>
  </conditionalFormatting>
  <conditionalFormatting sqref="V767:V770">
    <cfRule type="expression" dxfId="443" priority="1079">
      <formula>$V767="too many rows!"</formula>
    </cfRule>
  </conditionalFormatting>
  <conditionalFormatting sqref="V767:V768">
    <cfRule type="expression" dxfId="442" priority="1078">
      <formula>$V835="too many rows!"</formula>
    </cfRule>
  </conditionalFormatting>
  <conditionalFormatting sqref="V769">
    <cfRule type="expression" dxfId="441" priority="1077">
      <formula>$V850="too many rows!"</formula>
    </cfRule>
  </conditionalFormatting>
  <conditionalFormatting sqref="V770">
    <cfRule type="expression" dxfId="440" priority="1076">
      <formula>$V835="too many rows!"</formula>
    </cfRule>
  </conditionalFormatting>
  <conditionalFormatting sqref="V767:V768">
    <cfRule type="expression" dxfId="439" priority="1074">
      <formula>$V901="too many rows!"</formula>
    </cfRule>
  </conditionalFormatting>
  <conditionalFormatting sqref="V769">
    <cfRule type="expression" dxfId="438" priority="1073">
      <formula>$V862="too many rows!"</formula>
    </cfRule>
  </conditionalFormatting>
  <conditionalFormatting sqref="V770">
    <cfRule type="expression" dxfId="437" priority="1072">
      <formula>$V848="too many rows!"</formula>
    </cfRule>
  </conditionalFormatting>
  <conditionalFormatting sqref="V769">
    <cfRule type="expression" dxfId="436" priority="1070">
      <formula>$V901="too many rows!"</formula>
    </cfRule>
  </conditionalFormatting>
  <conditionalFormatting sqref="V769">
    <cfRule type="expression" dxfId="435" priority="1069">
      <formula>$V977="too many rows!"</formula>
    </cfRule>
  </conditionalFormatting>
  <conditionalFormatting sqref="V770">
    <cfRule type="expression" dxfId="434" priority="1068">
      <formula>$V898="too many rows!"</formula>
    </cfRule>
  </conditionalFormatting>
  <conditionalFormatting sqref="V770">
    <cfRule type="expression" dxfId="433" priority="1064">
      <formula>$V860="too many rows!"</formula>
    </cfRule>
  </conditionalFormatting>
  <conditionalFormatting sqref="V769:V770">
    <cfRule type="expression" dxfId="432" priority="1063">
      <formula>$V898="too many rows!"</formula>
    </cfRule>
  </conditionalFormatting>
  <conditionalFormatting sqref="V770">
    <cfRule type="expression" dxfId="431" priority="1060">
      <formula>$V880="too many rows!"</formula>
    </cfRule>
  </conditionalFormatting>
  <conditionalFormatting sqref="V770">
    <cfRule type="expression" dxfId="430" priority="1058">
      <formula>$V839="too many rows!"</formula>
    </cfRule>
  </conditionalFormatting>
  <conditionalFormatting sqref="V767:V768">
    <cfRule type="expression" dxfId="429" priority="1056">
      <formula>$V877="too many rows!"</formula>
    </cfRule>
  </conditionalFormatting>
  <conditionalFormatting sqref="V767:V768">
    <cfRule type="expression" dxfId="428" priority="1054">
      <formula>$V977="too many rows!"</formula>
    </cfRule>
  </conditionalFormatting>
  <conditionalFormatting sqref="V769">
    <cfRule type="expression" dxfId="427" priority="1053">
      <formula>$V979="too many rows!"</formula>
    </cfRule>
  </conditionalFormatting>
  <conditionalFormatting sqref="V770">
    <cfRule type="expression" dxfId="426" priority="1049">
      <formula>$V862="too many rows!"</formula>
    </cfRule>
  </conditionalFormatting>
  <conditionalFormatting sqref="V769:V770">
    <cfRule type="expression" dxfId="425" priority="1047">
      <formula>$V880="too many rows!"</formula>
    </cfRule>
  </conditionalFormatting>
  <conditionalFormatting sqref="V770">
    <cfRule type="expression" dxfId="424" priority="1044">
      <formula>$V854="too many rows!"</formula>
    </cfRule>
  </conditionalFormatting>
  <conditionalFormatting sqref="V769:V770">
    <cfRule type="expression" dxfId="423" priority="1040">
      <formula>$V864="too many rows!"</formula>
    </cfRule>
  </conditionalFormatting>
  <conditionalFormatting sqref="V767:V768">
    <cfRule type="expression" dxfId="422" priority="1039">
      <formula>$V850="too many rows!"</formula>
    </cfRule>
  </conditionalFormatting>
  <conditionalFormatting sqref="V769">
    <cfRule type="expression" dxfId="421" priority="1037">
      <formula>$V854="too many rows!"</formula>
    </cfRule>
  </conditionalFormatting>
  <conditionalFormatting sqref="V769">
    <cfRule type="expression" dxfId="420" priority="1034">
      <formula>$V835="too many rows!"</formula>
    </cfRule>
  </conditionalFormatting>
  <conditionalFormatting sqref="V769">
    <cfRule type="expression" dxfId="419" priority="1032">
      <formula>$V848="too many rows!"</formula>
    </cfRule>
  </conditionalFormatting>
  <conditionalFormatting sqref="V770">
    <cfRule type="expression" dxfId="418" priority="1027">
      <formula>$V856="too many rows!"</formula>
    </cfRule>
  </conditionalFormatting>
  <conditionalFormatting sqref="V770">
    <cfRule type="expression" dxfId="417" priority="1026">
      <formula>$V832="too many rows!"</formula>
    </cfRule>
  </conditionalFormatting>
  <conditionalFormatting sqref="V770">
    <cfRule type="expression" dxfId="416" priority="1024">
      <formula>$V821="too many rows!"</formula>
    </cfRule>
  </conditionalFormatting>
  <conditionalFormatting sqref="V770">
    <cfRule type="expression" dxfId="415" priority="1022">
      <formula>$V838="too many rows!"</formula>
    </cfRule>
  </conditionalFormatting>
  <conditionalFormatting sqref="V770">
    <cfRule type="expression" dxfId="414" priority="1018">
      <formula>$V864="too many rows!"</formula>
    </cfRule>
  </conditionalFormatting>
  <conditionalFormatting sqref="V770">
    <cfRule type="expression" dxfId="413" priority="1017">
      <formula>$V858="too many rows!"</formula>
    </cfRule>
  </conditionalFormatting>
  <conditionalFormatting sqref="V769:V770">
    <cfRule type="expression" dxfId="412" priority="1016">
      <formula>$V829="too many rows!"</formula>
    </cfRule>
  </conditionalFormatting>
  <conditionalFormatting sqref="V770">
    <cfRule type="expression" dxfId="411" priority="1015">
      <formula>$V811="too many rows!"</formula>
    </cfRule>
  </conditionalFormatting>
  <conditionalFormatting sqref="V770">
    <cfRule type="expression" dxfId="410" priority="1084">
      <formula>$V901="too many rows!"</formula>
    </cfRule>
  </conditionalFormatting>
  <conditionalFormatting sqref="V770">
    <cfRule type="expression" dxfId="409" priority="1014">
      <formula>$V829="too many rows!"</formula>
    </cfRule>
  </conditionalFormatting>
  <conditionalFormatting sqref="V769">
    <cfRule type="expression" dxfId="408" priority="1013">
      <formula>$V813="too many rows!"</formula>
    </cfRule>
  </conditionalFormatting>
  <conditionalFormatting sqref="V769:V770">
    <cfRule type="expression" dxfId="407" priority="1086">
      <formula>$V832="too many rows!"</formula>
    </cfRule>
  </conditionalFormatting>
  <conditionalFormatting sqref="V769:V770">
    <cfRule type="expression" dxfId="406" priority="1088">
      <formula>$V856="too many rows!"</formula>
    </cfRule>
  </conditionalFormatting>
  <conditionalFormatting sqref="V770">
    <cfRule type="expression" dxfId="405" priority="1012">
      <formula>$V923="too many rows!"</formula>
    </cfRule>
  </conditionalFormatting>
  <conditionalFormatting sqref="V769">
    <cfRule type="expression" dxfId="404" priority="1011">
      <formula>$V811="too many rows!"</formula>
    </cfRule>
  </conditionalFormatting>
  <conditionalFormatting sqref="V767:V768">
    <cfRule type="expression" dxfId="403" priority="1090">
      <formula>$V979="too many rows!"</formula>
    </cfRule>
  </conditionalFormatting>
  <conditionalFormatting sqref="V769">
    <cfRule type="expression" dxfId="402" priority="1091">
      <formula>$V819="too many rows!"</formula>
    </cfRule>
  </conditionalFormatting>
  <conditionalFormatting sqref="V770">
    <cfRule type="expression" dxfId="401" priority="1093">
      <formula>$V915="too many rows!"</formula>
    </cfRule>
  </conditionalFormatting>
  <conditionalFormatting sqref="V770">
    <cfRule type="expression" dxfId="400" priority="1094">
      <formula>$V850="too many rows!"</formula>
    </cfRule>
  </conditionalFormatting>
  <conditionalFormatting sqref="V769">
    <cfRule type="expression" dxfId="399" priority="1095">
      <formula>$V817="too many rows!"</formula>
    </cfRule>
  </conditionalFormatting>
  <conditionalFormatting sqref="V769:V770">
    <cfRule type="expression" dxfId="398" priority="1096">
      <formula>$V824="too many rows!"</formula>
    </cfRule>
  </conditionalFormatting>
  <conditionalFormatting sqref="V770">
    <cfRule type="expression" dxfId="397" priority="1097">
      <formula>$V817="too many rows!"</formula>
    </cfRule>
  </conditionalFormatting>
  <conditionalFormatting sqref="V770">
    <cfRule type="expression" dxfId="396" priority="1098">
      <formula>$V824="too many rows!"</formula>
    </cfRule>
  </conditionalFormatting>
  <conditionalFormatting sqref="V767:V768">
    <cfRule type="expression" dxfId="395" priority="1099">
      <formula>$V821="too many rows!"</formula>
    </cfRule>
  </conditionalFormatting>
  <conditionalFormatting sqref="V770">
    <cfRule type="expression" dxfId="394" priority="1100">
      <formula>$V977="too many rows!"</formula>
    </cfRule>
  </conditionalFormatting>
  <conditionalFormatting sqref="V767:V768">
    <cfRule type="expression" dxfId="393" priority="1102">
      <formula>$V813="too many rows!"</formula>
    </cfRule>
  </conditionalFormatting>
  <conditionalFormatting sqref="V770">
    <cfRule type="expression" dxfId="392" priority="1104">
      <formula>$V924="too many rows!"</formula>
    </cfRule>
  </conditionalFormatting>
  <conditionalFormatting sqref="V770">
    <cfRule type="expression" dxfId="391" priority="1106">
      <formula>$V916="too many rows!"</formula>
    </cfRule>
  </conditionalFormatting>
  <conditionalFormatting sqref="V767:V770">
    <cfRule type="expression" dxfId="390" priority="1107">
      <formula>#REF!="too many rows!"</formula>
    </cfRule>
  </conditionalFormatting>
  <conditionalFormatting sqref="V769">
    <cfRule type="expression" dxfId="389" priority="1010">
      <formula>$V821="too many rows!"</formula>
    </cfRule>
  </conditionalFormatting>
  <conditionalFormatting sqref="AN767:AN770">
    <cfRule type="cellIs" dxfId="388" priority="1009" operator="greaterThan">
      <formula>0</formula>
    </cfRule>
  </conditionalFormatting>
  <conditionalFormatting sqref="V767:V770">
    <cfRule type="expression" dxfId="387" priority="1008">
      <formula>#REF!="too many rows!"</formula>
    </cfRule>
  </conditionalFormatting>
  <conditionalFormatting sqref="V770">
    <cfRule type="expression" dxfId="386" priority="1007">
      <formula>$V933="too many rows!"</formula>
    </cfRule>
  </conditionalFormatting>
  <conditionalFormatting sqref="V770">
    <cfRule type="expression" dxfId="385" priority="1109">
      <formula>$V819="too many rows!"</formula>
    </cfRule>
  </conditionalFormatting>
  <conditionalFormatting sqref="V770">
    <cfRule type="expression" dxfId="384" priority="1006">
      <formula>$V983="too many rows!"</formula>
    </cfRule>
  </conditionalFormatting>
  <conditionalFormatting sqref="V770">
    <cfRule type="expression" dxfId="383" priority="1005">
      <formula>$V985="too many rows!"</formula>
    </cfRule>
  </conditionalFormatting>
  <conditionalFormatting sqref="V770">
    <cfRule type="expression" dxfId="382" priority="1110">
      <formula>$V813="too many rows!"</formula>
    </cfRule>
  </conditionalFormatting>
  <conditionalFormatting sqref="V770">
    <cfRule type="expression" dxfId="381" priority="1004">
      <formula>$V936="too many rows!"</formula>
    </cfRule>
  </conditionalFormatting>
  <conditionalFormatting sqref="V767:V770">
    <cfRule type="expression" dxfId="380" priority="1003">
      <formula>#REF!="too many rows!"</formula>
    </cfRule>
  </conditionalFormatting>
  <conditionalFormatting sqref="V769">
    <cfRule type="expression" dxfId="379" priority="1111">
      <formula>$V985="too many rows!"</formula>
    </cfRule>
  </conditionalFormatting>
  <conditionalFormatting sqref="V770">
    <cfRule type="expression" dxfId="378" priority="1002">
      <formula>$V934="too many rows!"</formula>
    </cfRule>
  </conditionalFormatting>
  <conditionalFormatting sqref="V767:V768">
    <cfRule type="expression" dxfId="377" priority="1000">
      <formula>$V985="too many rows!"</formula>
    </cfRule>
  </conditionalFormatting>
  <conditionalFormatting sqref="V769">
    <cfRule type="expression" dxfId="376" priority="1112">
      <formula>$V983="too many rows!"</formula>
    </cfRule>
  </conditionalFormatting>
  <conditionalFormatting sqref="V770">
    <cfRule type="expression" dxfId="375" priority="992">
      <formula>$V979="too many rows!"</formula>
    </cfRule>
  </conditionalFormatting>
  <conditionalFormatting sqref="AE752:AE764 AG752:AG764">
    <cfRule type="cellIs" dxfId="374" priority="959" stopIfTrue="1" operator="equal">
      <formula>"Check"</formula>
    </cfRule>
    <cfRule type="cellIs" dxfId="373" priority="960" stopIfTrue="1" operator="equal">
      <formula>"Check!"</formula>
    </cfRule>
  </conditionalFormatting>
  <conditionalFormatting sqref="V752:V764">
    <cfRule type="expression" dxfId="372" priority="958">
      <formula>$V752="too many rows!"</formula>
    </cfRule>
  </conditionalFormatting>
  <conditionalFormatting sqref="V752">
    <cfRule type="expression" dxfId="371" priority="957">
      <formula>$V830="too many rows!"</formula>
    </cfRule>
  </conditionalFormatting>
  <conditionalFormatting sqref="V753">
    <cfRule type="expression" dxfId="370" priority="956">
      <formula>$V845="too many rows!"</formula>
    </cfRule>
  </conditionalFormatting>
  <conditionalFormatting sqref="V752:V753">
    <cfRule type="expression" dxfId="369" priority="954">
      <formula>$V893="too many rows!"</formula>
    </cfRule>
  </conditionalFormatting>
  <conditionalFormatting sqref="V752">
    <cfRule type="expression" dxfId="368" priority="953">
      <formula>$V896="too many rows!"</formula>
    </cfRule>
  </conditionalFormatting>
  <conditionalFormatting sqref="V753">
    <cfRule type="expression" dxfId="367" priority="952">
      <formula>$V857="too many rows!"</formula>
    </cfRule>
  </conditionalFormatting>
  <conditionalFormatting sqref="V753">
    <cfRule type="expression" dxfId="366" priority="949">
      <formula>$V896="too many rows!"</formula>
    </cfRule>
  </conditionalFormatting>
  <conditionalFormatting sqref="V753">
    <cfRule type="expression" dxfId="365" priority="948">
      <formula>$V972="too many rows!"</formula>
    </cfRule>
  </conditionalFormatting>
  <conditionalFormatting sqref="V752:V753">
    <cfRule type="expression" dxfId="364" priority="936">
      <formula>$V871="too many rows!"</formula>
    </cfRule>
  </conditionalFormatting>
  <conditionalFormatting sqref="V752">
    <cfRule type="expression" dxfId="363" priority="935">
      <formula>$V872="too many rows!"</formula>
    </cfRule>
  </conditionalFormatting>
  <conditionalFormatting sqref="V752">
    <cfRule type="expression" dxfId="362" priority="933">
      <formula>$V972="too many rows!"</formula>
    </cfRule>
  </conditionalFormatting>
  <conditionalFormatting sqref="V753">
    <cfRule type="expression" dxfId="361" priority="932">
      <formula>$V974="too many rows!"</formula>
    </cfRule>
  </conditionalFormatting>
  <conditionalFormatting sqref="V752:V753">
    <cfRule type="expression" dxfId="360" priority="924">
      <formula>$V890="too many rows!"</formula>
    </cfRule>
  </conditionalFormatting>
  <conditionalFormatting sqref="V752:V753">
    <cfRule type="expression" dxfId="359" priority="921">
      <formula>$V827="too many rows!"</formula>
    </cfRule>
  </conditionalFormatting>
  <conditionalFormatting sqref="V752">
    <cfRule type="expression" dxfId="358" priority="918">
      <formula>$V845="too many rows!"</formula>
    </cfRule>
  </conditionalFormatting>
  <conditionalFormatting sqref="V753">
    <cfRule type="expression" dxfId="357" priority="916">
      <formula>$V849="too many rows!"</formula>
    </cfRule>
  </conditionalFormatting>
  <conditionalFormatting sqref="V752:V753">
    <cfRule type="expression" dxfId="356" priority="915">
      <formula>$V824="too many rows!"</formula>
    </cfRule>
  </conditionalFormatting>
  <conditionalFormatting sqref="V753">
    <cfRule type="expression" dxfId="355" priority="913">
      <formula>$V830="too many rows!"</formula>
    </cfRule>
  </conditionalFormatting>
  <conditionalFormatting sqref="V753">
    <cfRule type="expression" dxfId="354" priority="911">
      <formula>$V843="too many rows!"</formula>
    </cfRule>
  </conditionalFormatting>
  <conditionalFormatting sqref="V753">
    <cfRule type="expression" dxfId="353" priority="892">
      <formula>$V808="too many rows!"</formula>
    </cfRule>
  </conditionalFormatting>
  <conditionalFormatting sqref="V753">
    <cfRule type="expression" dxfId="352" priority="890">
      <formula>$V806="too many rows!"</formula>
    </cfRule>
  </conditionalFormatting>
  <conditionalFormatting sqref="V752:V753">
    <cfRule type="expression" dxfId="351" priority="968">
      <formula>$V821="too many rows!"</formula>
    </cfRule>
  </conditionalFormatting>
  <conditionalFormatting sqref="V752">
    <cfRule type="expression" dxfId="350" priority="969">
      <formula>$V974="too many rows!"</formula>
    </cfRule>
  </conditionalFormatting>
  <conditionalFormatting sqref="V753">
    <cfRule type="expression" dxfId="349" priority="970">
      <formula>$V814="too many rows!"</formula>
    </cfRule>
  </conditionalFormatting>
  <conditionalFormatting sqref="V753">
    <cfRule type="expression" dxfId="348" priority="974">
      <formula>$V812="too many rows!"</formula>
    </cfRule>
  </conditionalFormatting>
  <conditionalFormatting sqref="V752">
    <cfRule type="expression" dxfId="347" priority="978">
      <formula>$V816="too many rows!"</formula>
    </cfRule>
  </conditionalFormatting>
  <conditionalFormatting sqref="V752">
    <cfRule type="expression" dxfId="346" priority="981">
      <formula>$V808="too many rows!"</formula>
    </cfRule>
  </conditionalFormatting>
  <conditionalFormatting sqref="V752:V764">
    <cfRule type="expression" dxfId="345" priority="986">
      <formula>#REF!="too many rows!"</formula>
    </cfRule>
  </conditionalFormatting>
  <conditionalFormatting sqref="V753">
    <cfRule type="expression" dxfId="344" priority="889">
      <formula>$V816="too many rows!"</formula>
    </cfRule>
  </conditionalFormatting>
  <conditionalFormatting sqref="AN752:AN764">
    <cfRule type="cellIs" dxfId="343" priority="888" operator="greaterThan">
      <formula>0</formula>
    </cfRule>
  </conditionalFormatting>
  <conditionalFormatting sqref="V752:V764">
    <cfRule type="expression" dxfId="342" priority="887">
      <formula>#REF!="too many rows!"</formula>
    </cfRule>
  </conditionalFormatting>
  <conditionalFormatting sqref="V752">
    <cfRule type="expression" dxfId="341" priority="884">
      <formula>$V978="too many rows!"</formula>
    </cfRule>
  </conditionalFormatting>
  <conditionalFormatting sqref="V752:V764">
    <cfRule type="expression" dxfId="340" priority="882">
      <formula>#REF!="too many rows!"</formula>
    </cfRule>
  </conditionalFormatting>
  <conditionalFormatting sqref="V753">
    <cfRule type="expression" dxfId="339" priority="990">
      <formula>$V980="too many rows!"</formula>
    </cfRule>
  </conditionalFormatting>
  <conditionalFormatting sqref="V752">
    <cfRule type="expression" dxfId="338" priority="879">
      <formula>$V980="too many rows!"</formula>
    </cfRule>
  </conditionalFormatting>
  <conditionalFormatting sqref="V753">
    <cfRule type="expression" dxfId="337" priority="991">
      <formula>$V978="too many rows!"</formula>
    </cfRule>
  </conditionalFormatting>
  <conditionalFormatting sqref="V752:V753">
    <cfRule type="expression" dxfId="336" priority="878">
      <formula>$V854="too many rows!"</formula>
    </cfRule>
  </conditionalFormatting>
  <conditionalFormatting sqref="V752:V753">
    <cfRule type="expression" dxfId="335" priority="877">
      <formula>$V913="too many rows!"</formula>
    </cfRule>
  </conditionalFormatting>
  <conditionalFormatting sqref="V752:V753">
    <cfRule type="expression" dxfId="334" priority="876">
      <formula>$V833="too many rows!"</formula>
    </cfRule>
  </conditionalFormatting>
  <conditionalFormatting sqref="V752:V753">
    <cfRule type="expression" dxfId="333" priority="875">
      <formula>$V923="too many rows!"</formula>
    </cfRule>
  </conditionalFormatting>
  <conditionalFormatting sqref="V752:V753">
    <cfRule type="expression" dxfId="332" priority="874">
      <formula>$V930="too many rows!"</formula>
    </cfRule>
  </conditionalFormatting>
  <conditionalFormatting sqref="V654:V661">
    <cfRule type="expression" dxfId="331" priority="43423">
      <formula>$V935="too many rows!"</formula>
    </cfRule>
  </conditionalFormatting>
  <conditionalFormatting sqref="AE582 AG582">
    <cfRule type="cellIs" dxfId="330" priority="830" stopIfTrue="1" operator="equal">
      <formula>"Check"</formula>
    </cfRule>
    <cfRule type="cellIs" dxfId="329" priority="831" stopIfTrue="1" operator="equal">
      <formula>"Check!"</formula>
    </cfRule>
  </conditionalFormatting>
  <conditionalFormatting sqref="V582">
    <cfRule type="expression" dxfId="328" priority="829">
      <formula>$V582="too many rows!"</formula>
    </cfRule>
  </conditionalFormatting>
  <conditionalFormatting sqref="V582">
    <cfRule type="expression" dxfId="327" priority="828">
      <formula>$V776="too many rows!"</formula>
    </cfRule>
  </conditionalFormatting>
  <conditionalFormatting sqref="V582">
    <cfRule type="expression" dxfId="326" priority="827">
      <formula>$V772="too many rows!"</formula>
    </cfRule>
  </conditionalFormatting>
  <conditionalFormatting sqref="V582">
    <cfRule type="expression" dxfId="325" priority="826">
      <formula>$V775="too many rows!"</formula>
    </cfRule>
  </conditionalFormatting>
  <conditionalFormatting sqref="V582">
    <cfRule type="expression" dxfId="324" priority="825">
      <formula>$V708="too many rows!"</formula>
    </cfRule>
  </conditionalFormatting>
  <conditionalFormatting sqref="V582">
    <cfRule type="expression" dxfId="323" priority="824">
      <formula>$V774="too many rows!"</formula>
    </cfRule>
  </conditionalFormatting>
  <conditionalFormatting sqref="V582">
    <cfRule type="expression" dxfId="322" priority="823">
      <formula>$V770="too many rows!"</formula>
    </cfRule>
  </conditionalFormatting>
  <conditionalFormatting sqref="V582">
    <cfRule type="expression" dxfId="321" priority="821">
      <formula>$V784="too many rows!"</formula>
    </cfRule>
  </conditionalFormatting>
  <conditionalFormatting sqref="V582">
    <cfRule type="expression" dxfId="320" priority="820">
      <formula>$V771="too many rows!"</formula>
    </cfRule>
  </conditionalFormatting>
  <conditionalFormatting sqref="V582">
    <cfRule type="expression" dxfId="319" priority="818">
      <formula>$V667="too many rows!"</formula>
    </cfRule>
  </conditionalFormatting>
  <conditionalFormatting sqref="V582">
    <cfRule type="expression" dxfId="318" priority="817">
      <formula>$V651="too many rows!"</formula>
    </cfRule>
  </conditionalFormatting>
  <conditionalFormatting sqref="V582">
    <cfRule type="expression" dxfId="317" priority="816">
      <formula>$V790="too many rows!"</formula>
    </cfRule>
  </conditionalFormatting>
  <conditionalFormatting sqref="V582">
    <cfRule type="expression" dxfId="316" priority="815">
      <formula>$V783="too many rows!"</formula>
    </cfRule>
  </conditionalFormatting>
  <conditionalFormatting sqref="V582">
    <cfRule type="expression" dxfId="315" priority="814">
      <formula>$V792="too many rows!"</formula>
    </cfRule>
  </conditionalFormatting>
  <conditionalFormatting sqref="V582">
    <cfRule type="expression" dxfId="314" priority="813">
      <formula>$V791="too many rows!"</formula>
    </cfRule>
  </conditionalFormatting>
  <conditionalFormatting sqref="V582">
    <cfRule type="expression" dxfId="313" priority="812">
      <formula>$V782="too many rows!"</formula>
    </cfRule>
  </conditionalFormatting>
  <conditionalFormatting sqref="V582">
    <cfRule type="expression" dxfId="312" priority="811">
      <formula>$V779="too many rows!"</formula>
    </cfRule>
  </conditionalFormatting>
  <conditionalFormatting sqref="V582">
    <cfRule type="expression" dxfId="311" priority="810">
      <formula>$V781="too many rows!"</formula>
    </cfRule>
  </conditionalFormatting>
  <conditionalFormatting sqref="V582">
    <cfRule type="expression" dxfId="310" priority="809">
      <formula>$V780="too many rows!"</formula>
    </cfRule>
  </conditionalFormatting>
  <conditionalFormatting sqref="V582">
    <cfRule type="expression" dxfId="309" priority="808">
      <formula>$V804="too many rows!"</formula>
    </cfRule>
  </conditionalFormatting>
  <conditionalFormatting sqref="V582">
    <cfRule type="expression" dxfId="308" priority="832">
      <formula>$V768="too many rows!"</formula>
    </cfRule>
  </conditionalFormatting>
  <conditionalFormatting sqref="V582">
    <cfRule type="expression" dxfId="307" priority="833">
      <formula>$V647="too many rows!"</formula>
    </cfRule>
  </conditionalFormatting>
  <conditionalFormatting sqref="V582">
    <cfRule type="expression" dxfId="306" priority="834">
      <formula>$V773="too many rows!"</formula>
    </cfRule>
  </conditionalFormatting>
  <conditionalFormatting sqref="V582">
    <cfRule type="expression" dxfId="305" priority="835">
      <formula>$V800="too many rows!"</formula>
    </cfRule>
  </conditionalFormatting>
  <conditionalFormatting sqref="V582">
    <cfRule type="expression" dxfId="304" priority="807">
      <formula>$V634="too many rows!"</formula>
    </cfRule>
  </conditionalFormatting>
  <conditionalFormatting sqref="V582">
    <cfRule type="expression" dxfId="303" priority="836">
      <formula>$V793="too many rows!"</formula>
    </cfRule>
  </conditionalFormatting>
  <conditionalFormatting sqref="V582">
    <cfRule type="expression" dxfId="302" priority="837">
      <formula>$V653="too many rows!"</formula>
    </cfRule>
  </conditionalFormatting>
  <conditionalFormatting sqref="V582">
    <cfRule type="expression" dxfId="301" priority="838">
      <formula>$V789="too many rows!"</formula>
    </cfRule>
  </conditionalFormatting>
  <conditionalFormatting sqref="V561:V567">
    <cfRule type="expression" dxfId="300" priority="839">
      <formula>$V799="too many rows!"</formula>
    </cfRule>
  </conditionalFormatting>
  <conditionalFormatting sqref="V582">
    <cfRule type="expression" dxfId="299" priority="806">
      <formula>$V795="too many rows!"</formula>
    </cfRule>
  </conditionalFormatting>
  <conditionalFormatting sqref="V582">
    <cfRule type="expression" dxfId="298" priority="805">
      <formula>$V794="too many rows!"</formula>
    </cfRule>
  </conditionalFormatting>
  <conditionalFormatting sqref="V582">
    <cfRule type="expression" dxfId="297" priority="804">
      <formula>$V823="too many rows!"</formula>
    </cfRule>
  </conditionalFormatting>
  <conditionalFormatting sqref="V582">
    <cfRule type="expression" dxfId="296" priority="803">
      <formula>$V802="too many rows!"</formula>
    </cfRule>
  </conditionalFormatting>
  <conditionalFormatting sqref="V582">
    <cfRule type="expression" dxfId="295" priority="802">
      <formula>$V632="too many rows!"</formula>
    </cfRule>
  </conditionalFormatting>
  <conditionalFormatting sqref="V582">
    <cfRule type="expression" dxfId="294" priority="840">
      <formula>$V807="too many rows!"</formula>
    </cfRule>
  </conditionalFormatting>
  <conditionalFormatting sqref="V582">
    <cfRule type="expression" dxfId="293" priority="841">
      <formula>$V640="too many rows!"</formula>
    </cfRule>
  </conditionalFormatting>
  <conditionalFormatting sqref="V582">
    <cfRule type="expression" dxfId="292" priority="842">
      <formula>$V787="too many rows!"</formula>
    </cfRule>
  </conditionalFormatting>
  <conditionalFormatting sqref="V582">
    <cfRule type="expression" dxfId="291" priority="843">
      <formula>$V821="too many rows!"</formula>
    </cfRule>
  </conditionalFormatting>
  <conditionalFormatting sqref="V582">
    <cfRule type="expression" dxfId="290" priority="844">
      <formula>$V786="too many rows!"</formula>
    </cfRule>
  </conditionalFormatting>
  <conditionalFormatting sqref="V582">
    <cfRule type="expression" dxfId="289" priority="845">
      <formula>$V638="too many rows!"</formula>
    </cfRule>
  </conditionalFormatting>
  <conditionalFormatting sqref="V582">
    <cfRule type="expression" dxfId="288" priority="846">
      <formula>$V644="too many rows!"</formula>
    </cfRule>
  </conditionalFormatting>
  <conditionalFormatting sqref="V582">
    <cfRule type="expression" dxfId="287" priority="847">
      <formula>$V635="too many rows!"</formula>
    </cfRule>
  </conditionalFormatting>
  <conditionalFormatting sqref="V582">
    <cfRule type="expression" dxfId="286" priority="848">
      <formula>$V801="too many rows!"</formula>
    </cfRule>
  </conditionalFormatting>
  <conditionalFormatting sqref="V582">
    <cfRule type="expression" dxfId="285" priority="849">
      <formula>$V796="too many rows!"</formula>
    </cfRule>
  </conditionalFormatting>
  <conditionalFormatting sqref="V582">
    <cfRule type="expression" dxfId="284" priority="850">
      <formula>$V797="too many rows!"</formula>
    </cfRule>
  </conditionalFormatting>
  <conditionalFormatting sqref="V582">
    <cfRule type="expression" dxfId="283" priority="851">
      <formula>$V788="too many rows!"</formula>
    </cfRule>
  </conditionalFormatting>
  <conditionalFormatting sqref="V582">
    <cfRule type="expression" dxfId="282" priority="852">
      <formula>#REF!="too many rows!"</formula>
    </cfRule>
  </conditionalFormatting>
  <conditionalFormatting sqref="V582">
    <cfRule type="expression" dxfId="281" priority="853">
      <formula>$V785="too many rows!"</formula>
    </cfRule>
  </conditionalFormatting>
  <conditionalFormatting sqref="V582">
    <cfRule type="expression" dxfId="280" priority="854">
      <formula>$V798="too many rows!"</formula>
    </cfRule>
  </conditionalFormatting>
  <conditionalFormatting sqref="AN582">
    <cfRule type="cellIs" dxfId="279" priority="801" operator="greaterThan">
      <formula>0</formula>
    </cfRule>
  </conditionalFormatting>
  <conditionalFormatting sqref="V582">
    <cfRule type="expression" dxfId="278" priority="800">
      <formula>#REF!="too many rows!"</formula>
    </cfRule>
  </conditionalFormatting>
  <conditionalFormatting sqref="V582">
    <cfRule type="expression" dxfId="277" priority="855">
      <formula>$V639="too many rows!"</formula>
    </cfRule>
  </conditionalFormatting>
  <conditionalFormatting sqref="V582">
    <cfRule type="expression" dxfId="276" priority="799">
      <formula>$V815="too many rows!"</formula>
    </cfRule>
  </conditionalFormatting>
  <conditionalFormatting sqref="V582">
    <cfRule type="expression" dxfId="275" priority="798">
      <formula>$V830="too many rows!"</formula>
    </cfRule>
  </conditionalFormatting>
  <conditionalFormatting sqref="V582">
    <cfRule type="expression" dxfId="274" priority="797">
      <formula>#REF!="too many rows!"</formula>
    </cfRule>
  </conditionalFormatting>
  <conditionalFormatting sqref="V582">
    <cfRule type="expression" dxfId="273" priority="796">
      <formula>#REF!="too many rows!"</formula>
    </cfRule>
  </conditionalFormatting>
  <conditionalFormatting sqref="V581:V582">
    <cfRule type="expression" dxfId="272" priority="856">
      <formula>$V881="too many rows!"</formula>
    </cfRule>
  </conditionalFormatting>
  <conditionalFormatting sqref="V581:V582 V623:V624 V629">
    <cfRule type="expression" dxfId="271" priority="857">
      <formula>$V898="too many rows!"</formula>
    </cfRule>
  </conditionalFormatting>
  <conditionalFormatting sqref="V581:V583">
    <cfRule type="expression" dxfId="270" priority="858">
      <formula>$V883="too many rows!"</formula>
    </cfRule>
  </conditionalFormatting>
  <conditionalFormatting sqref="V612:V616">
    <cfRule type="expression" dxfId="269" priority="859">
      <formula>$V914="too many rows!"</formula>
    </cfRule>
  </conditionalFormatting>
  <conditionalFormatting sqref="V582">
    <cfRule type="expression" dxfId="268" priority="795">
      <formula>$V805="too many rows!"</formula>
    </cfRule>
  </conditionalFormatting>
  <conditionalFormatting sqref="V612:V616">
    <cfRule type="expression" dxfId="267" priority="794">
      <formula>$V905="too many rows!"</formula>
    </cfRule>
  </conditionalFormatting>
  <conditionalFormatting sqref="V762:V763">
    <cfRule type="expression" dxfId="266" priority="793">
      <formula>$V981="too many rows!"</formula>
    </cfRule>
  </conditionalFormatting>
  <conditionalFormatting sqref="V586:V587">
    <cfRule type="expression" dxfId="265" priority="792">
      <formula>$V882="too many rows!"</formula>
    </cfRule>
  </conditionalFormatting>
  <conditionalFormatting sqref="V612:V616">
    <cfRule type="expression" dxfId="264" priority="791">
      <formula>$V918="too many rows!"</formula>
    </cfRule>
  </conditionalFormatting>
  <conditionalFormatting sqref="V582">
    <cfRule type="expression" dxfId="263" priority="860">
      <formula>#REF!="too many rows!"</formula>
    </cfRule>
  </conditionalFormatting>
  <conditionalFormatting sqref="V582">
    <cfRule type="expression" dxfId="262" priority="790">
      <formula>$V822="too many rows!"</formula>
    </cfRule>
  </conditionalFormatting>
  <conditionalFormatting sqref="V582">
    <cfRule type="expression" dxfId="261" priority="789">
      <formula>$V806="too many rows!"</formula>
    </cfRule>
  </conditionalFormatting>
  <conditionalFormatting sqref="V582">
    <cfRule type="expression" dxfId="260" priority="788">
      <formula>$V799="too many rows!"</formula>
    </cfRule>
  </conditionalFormatting>
  <conditionalFormatting sqref="V582">
    <cfRule type="expression" dxfId="259" priority="787">
      <formula>$V814="too many rows!"</formula>
    </cfRule>
  </conditionalFormatting>
  <conditionalFormatting sqref="V582">
    <cfRule type="expression" dxfId="258" priority="786">
      <formula>$V811="too many rows!"</formula>
    </cfRule>
  </conditionalFormatting>
  <conditionalFormatting sqref="V581:V583 V619:V622">
    <cfRule type="expression" dxfId="257" priority="785">
      <formula>$V888="too many rows!"</formula>
    </cfRule>
  </conditionalFormatting>
  <conditionalFormatting sqref="V582">
    <cfRule type="expression" dxfId="256" priority="784">
      <formula>$V803="too many rows!"</formula>
    </cfRule>
  </conditionalFormatting>
  <conditionalFormatting sqref="V581:V583 V625 V630">
    <cfRule type="expression" dxfId="255" priority="783">
      <formula>$V897="too many rows!"</formula>
    </cfRule>
  </conditionalFormatting>
  <conditionalFormatting sqref="V582">
    <cfRule type="expression" dxfId="254" priority="861">
      <formula>#REF!="too many rows!"</formula>
    </cfRule>
  </conditionalFormatting>
  <conditionalFormatting sqref="V582">
    <cfRule type="expression" dxfId="253" priority="862">
      <formula>#REF!="too many rows!"</formula>
    </cfRule>
  </conditionalFormatting>
  <conditionalFormatting sqref="V582">
    <cfRule type="expression" dxfId="252" priority="863">
      <formula>#REF!="too many rows!"</formula>
    </cfRule>
  </conditionalFormatting>
  <conditionalFormatting sqref="V582">
    <cfRule type="expression" dxfId="251" priority="864">
      <formula>#REF!="too many rows!"</formula>
    </cfRule>
  </conditionalFormatting>
  <conditionalFormatting sqref="V582">
    <cfRule type="expression" dxfId="250" priority="865">
      <formula>#REF!="too many rows!"</formula>
    </cfRule>
  </conditionalFormatting>
  <conditionalFormatting sqref="V582">
    <cfRule type="expression" dxfId="249" priority="866">
      <formula>#REF!="too many rows!"</formula>
    </cfRule>
  </conditionalFormatting>
  <conditionalFormatting sqref="V582">
    <cfRule type="expression" dxfId="248" priority="867">
      <formula>#REF!="too many rows!"</formula>
    </cfRule>
  </conditionalFormatting>
  <conditionalFormatting sqref="V582">
    <cfRule type="expression" dxfId="247" priority="868">
      <formula>#REF!="too many rows!"</formula>
    </cfRule>
  </conditionalFormatting>
  <conditionalFormatting sqref="V582">
    <cfRule type="expression" dxfId="246" priority="869">
      <formula>#REF!="too many rows!"</formula>
    </cfRule>
  </conditionalFormatting>
  <conditionalFormatting sqref="V582">
    <cfRule type="expression" dxfId="245" priority="870">
      <formula>#REF!="too many rows!"</formula>
    </cfRule>
  </conditionalFormatting>
  <conditionalFormatting sqref="V583:V584">
    <cfRule type="expression" dxfId="244" priority="44222">
      <formula>$V898="too many rows!"</formula>
    </cfRule>
  </conditionalFormatting>
  <conditionalFormatting sqref="V673:V675">
    <cfRule type="expression" dxfId="243" priority="434">
      <formula>$V673="too many rows!"</formula>
    </cfRule>
  </conditionalFormatting>
  <conditionalFormatting sqref="V673:V675">
    <cfRule type="expression" dxfId="242" priority="433">
      <formula>$V785="too many rows!"</formula>
    </cfRule>
  </conditionalFormatting>
  <conditionalFormatting sqref="V673:V675">
    <cfRule type="expression" dxfId="241" priority="432">
      <formula>$V783="too many rows!"</formula>
    </cfRule>
  </conditionalFormatting>
  <conditionalFormatting sqref="V673:V675">
    <cfRule type="expression" dxfId="240" priority="431">
      <formula>$V852="too many rows!"</formula>
    </cfRule>
  </conditionalFormatting>
  <conditionalFormatting sqref="V673:V675">
    <cfRule type="expression" dxfId="239" priority="430">
      <formula>$V848="too many rows!"</formula>
    </cfRule>
  </conditionalFormatting>
  <conditionalFormatting sqref="V673:V675">
    <cfRule type="expression" dxfId="238" priority="429">
      <formula>$V851="too many rows!"</formula>
    </cfRule>
  </conditionalFormatting>
  <conditionalFormatting sqref="V673:V675">
    <cfRule type="expression" dxfId="237" priority="428">
      <formula>$V811="too many rows!"</formula>
    </cfRule>
  </conditionalFormatting>
  <conditionalFormatting sqref="V673:V675">
    <cfRule type="expression" dxfId="236" priority="427">
      <formula>$V796="too many rows!"</formula>
    </cfRule>
  </conditionalFormatting>
  <conditionalFormatting sqref="V673:V675">
    <cfRule type="expression" dxfId="235" priority="426">
      <formula>$V831="too many rows!"</formula>
    </cfRule>
  </conditionalFormatting>
  <conditionalFormatting sqref="V673:V675">
    <cfRule type="expression" dxfId="234" priority="425">
      <formula>$V850="too many rows!"</formula>
    </cfRule>
  </conditionalFormatting>
  <conditionalFormatting sqref="V673:V675">
    <cfRule type="expression" dxfId="233" priority="424">
      <formula>$V854="too many rows!"</formula>
    </cfRule>
  </conditionalFormatting>
  <conditionalFormatting sqref="V673:V675">
    <cfRule type="expression" dxfId="232" priority="423">
      <formula>$V846="too many rows!"</formula>
    </cfRule>
  </conditionalFormatting>
  <conditionalFormatting sqref="V673:V675">
    <cfRule type="expression" dxfId="231" priority="422">
      <formula>$V836="too many rows!"</formula>
    </cfRule>
  </conditionalFormatting>
  <conditionalFormatting sqref="V673:V675">
    <cfRule type="expression" dxfId="230" priority="421">
      <formula>$V801="too many rows!"</formula>
    </cfRule>
  </conditionalFormatting>
  <conditionalFormatting sqref="V673:V675">
    <cfRule type="expression" dxfId="229" priority="420">
      <formula>$V817="too many rows!"</formula>
    </cfRule>
  </conditionalFormatting>
  <conditionalFormatting sqref="V673:V675">
    <cfRule type="expression" dxfId="228" priority="419">
      <formula>$V790="too many rows!"</formula>
    </cfRule>
  </conditionalFormatting>
  <conditionalFormatting sqref="V673:V675">
    <cfRule type="expression" dxfId="227" priority="418">
      <formula>$V825="too many rows!"</formula>
    </cfRule>
  </conditionalFormatting>
  <conditionalFormatting sqref="V673:V675">
    <cfRule type="expression" dxfId="226" priority="417">
      <formula>$V808="too many rows!"</formula>
    </cfRule>
  </conditionalFormatting>
  <conditionalFormatting sqref="V673:V675">
    <cfRule type="expression" dxfId="225" priority="416">
      <formula>$V860="too many rows!"</formula>
    </cfRule>
  </conditionalFormatting>
  <conditionalFormatting sqref="V673:V675">
    <cfRule type="expression" dxfId="224" priority="415">
      <formula>$V847="too many rows!"</formula>
    </cfRule>
  </conditionalFormatting>
  <conditionalFormatting sqref="V673:V675">
    <cfRule type="expression" dxfId="223" priority="414">
      <formula>$V834="too many rows!"</formula>
    </cfRule>
  </conditionalFormatting>
  <conditionalFormatting sqref="V673:V675">
    <cfRule type="expression" dxfId="222" priority="413">
      <formula>$V824="too many rows!"</formula>
    </cfRule>
  </conditionalFormatting>
  <conditionalFormatting sqref="V673:V675">
    <cfRule type="expression" dxfId="221" priority="412">
      <formula>$V828="too many rows!"</formula>
    </cfRule>
  </conditionalFormatting>
  <conditionalFormatting sqref="V673:V675">
    <cfRule type="expression" dxfId="220" priority="411">
      <formula>$V832="too many rows!"</formula>
    </cfRule>
  </conditionalFormatting>
  <conditionalFormatting sqref="V673:V675">
    <cfRule type="expression" dxfId="219" priority="410">
      <formula>$V787="too many rows!"</formula>
    </cfRule>
  </conditionalFormatting>
  <conditionalFormatting sqref="V673:V675">
    <cfRule type="expression" dxfId="218" priority="409">
      <formula>$V826="too many rows!"</formula>
    </cfRule>
  </conditionalFormatting>
  <conditionalFormatting sqref="V673:V675">
    <cfRule type="expression" dxfId="217" priority="408">
      <formula>$V827="too many rows!"</formula>
    </cfRule>
  </conditionalFormatting>
  <conditionalFormatting sqref="V673:V675">
    <cfRule type="expression" dxfId="216" priority="407">
      <formula>$V823="too many rows!"</formula>
    </cfRule>
  </conditionalFormatting>
  <conditionalFormatting sqref="V673:V675">
    <cfRule type="expression" dxfId="215" priority="406">
      <formula>$V839="too many rows!"</formula>
    </cfRule>
  </conditionalFormatting>
  <conditionalFormatting sqref="V673:V675">
    <cfRule type="expression" dxfId="214" priority="405">
      <formula>$V818="too many rows!"</formula>
    </cfRule>
  </conditionalFormatting>
  <conditionalFormatting sqref="V673:V675">
    <cfRule type="expression" dxfId="213" priority="404">
      <formula>$V838="too many rows!"</formula>
    </cfRule>
  </conditionalFormatting>
  <conditionalFormatting sqref="V673:V675">
    <cfRule type="expression" dxfId="212" priority="403">
      <formula>$V793="too many rows!"</formula>
    </cfRule>
  </conditionalFormatting>
  <conditionalFormatting sqref="V673:V675">
    <cfRule type="expression" dxfId="211" priority="402">
      <formula>$V791="too many rows!"</formula>
    </cfRule>
  </conditionalFormatting>
  <conditionalFormatting sqref="V673:V675">
    <cfRule type="expression" dxfId="210" priority="401">
      <formula>$V810="too many rows!"</formula>
    </cfRule>
  </conditionalFormatting>
  <conditionalFormatting sqref="V673:V675">
    <cfRule type="expression" dxfId="209" priority="400">
      <formula>$V807="too many rows!"</formula>
    </cfRule>
  </conditionalFormatting>
  <conditionalFormatting sqref="V673:V675">
    <cfRule type="expression" dxfId="208" priority="399">
      <formula>$V829="too many rows!"</formula>
    </cfRule>
  </conditionalFormatting>
  <conditionalFormatting sqref="V673:V675">
    <cfRule type="expression" dxfId="207" priority="398">
      <formula>$V843="too many rows!"</formula>
    </cfRule>
  </conditionalFormatting>
  <conditionalFormatting sqref="V673:V675">
    <cfRule type="expression" dxfId="206" priority="397">
      <formula>$V845="too many rows!"</formula>
    </cfRule>
  </conditionalFormatting>
  <conditionalFormatting sqref="V673:V675">
    <cfRule type="expression" dxfId="205" priority="396">
      <formula>$V802="too many rows!"</formula>
    </cfRule>
  </conditionalFormatting>
  <conditionalFormatting sqref="V673:V675">
    <cfRule type="expression" dxfId="204" priority="395">
      <formula>$V816="too many rows!"</formula>
    </cfRule>
  </conditionalFormatting>
  <conditionalFormatting sqref="V673:V675">
    <cfRule type="expression" dxfId="203" priority="394">
      <formula>$V782="too many rows!"</formula>
    </cfRule>
  </conditionalFormatting>
  <conditionalFormatting sqref="V673:V675">
    <cfRule type="expression" dxfId="202" priority="393">
      <formula>$V822="too many rows!"</formula>
    </cfRule>
  </conditionalFormatting>
  <conditionalFormatting sqref="V673:V675">
    <cfRule type="expression" dxfId="201" priority="392">
      <formula>$V795="too many rows!"</formula>
    </cfRule>
  </conditionalFormatting>
  <conditionalFormatting sqref="V673:V675">
    <cfRule type="expression" dxfId="200" priority="391">
      <formula>$V813="too many rows!"</formula>
    </cfRule>
  </conditionalFormatting>
  <conditionalFormatting sqref="V673:V675">
    <cfRule type="expression" dxfId="199" priority="390">
      <formula>$V800="too many rows!"</formula>
    </cfRule>
  </conditionalFormatting>
  <conditionalFormatting sqref="V673:V675">
    <cfRule type="expression" dxfId="198" priority="389">
      <formula>$V820="too many rows!"</formula>
    </cfRule>
  </conditionalFormatting>
  <conditionalFormatting sqref="V673:V675">
    <cfRule type="expression" dxfId="197" priority="388">
      <formula>$V803="too many rows!"</formula>
    </cfRule>
  </conditionalFormatting>
  <conditionalFormatting sqref="V673:V675">
    <cfRule type="expression" dxfId="196" priority="387">
      <formula>$V779="too many rows!"</formula>
    </cfRule>
  </conditionalFormatting>
  <conditionalFormatting sqref="V673:V675">
    <cfRule type="expression" dxfId="195" priority="386">
      <formula>$V866="too many rows!"</formula>
    </cfRule>
  </conditionalFormatting>
  <conditionalFormatting sqref="V673:V675">
    <cfRule type="expression" dxfId="194" priority="385">
      <formula>$V794="too many rows!"</formula>
    </cfRule>
  </conditionalFormatting>
  <conditionalFormatting sqref="V673:V675">
    <cfRule type="expression" dxfId="193" priority="384">
      <formula>$V853="too many rows!"</formula>
    </cfRule>
  </conditionalFormatting>
  <conditionalFormatting sqref="V673:V675">
    <cfRule type="expression" dxfId="192" priority="383">
      <formula>$V784="too many rows!"</formula>
    </cfRule>
  </conditionalFormatting>
  <conditionalFormatting sqref="V673:V675">
    <cfRule type="expression" dxfId="191" priority="382">
      <formula>$V840="too many rows!"</formula>
    </cfRule>
  </conditionalFormatting>
  <conditionalFormatting sqref="V673:V675">
    <cfRule type="expression" dxfId="190" priority="381">
      <formula>$V859="too many rows!"</formula>
    </cfRule>
  </conditionalFormatting>
  <conditionalFormatting sqref="V673:V675">
    <cfRule type="expression" dxfId="189" priority="380">
      <formula>$V797="too many rows!"</formula>
    </cfRule>
  </conditionalFormatting>
  <conditionalFormatting sqref="V673:V675">
    <cfRule type="expression" dxfId="188" priority="379">
      <formula>$V841="too many rows!"</formula>
    </cfRule>
  </conditionalFormatting>
  <conditionalFormatting sqref="V673:V675">
    <cfRule type="expression" dxfId="187" priority="378">
      <formula>$V814="too many rows!"</formula>
    </cfRule>
  </conditionalFormatting>
  <conditionalFormatting sqref="V673:V675">
    <cfRule type="expression" dxfId="186" priority="377">
      <formula>$V842="too many rows!"</formula>
    </cfRule>
  </conditionalFormatting>
  <conditionalFormatting sqref="V673:V675">
    <cfRule type="expression" dxfId="185" priority="376">
      <formula>$V819="too many rows!"</formula>
    </cfRule>
  </conditionalFormatting>
  <conditionalFormatting sqref="V673:V675">
    <cfRule type="expression" dxfId="184" priority="375">
      <formula>$V804="too many rows!"</formula>
    </cfRule>
  </conditionalFormatting>
  <conditionalFormatting sqref="V673:V675">
    <cfRule type="expression" dxfId="183" priority="374">
      <formula>$V780="too many rows!"</formula>
    </cfRule>
  </conditionalFormatting>
  <conditionalFormatting sqref="V673:V675">
    <cfRule type="expression" dxfId="182" priority="373">
      <formula>$V821="too many rows!"</formula>
    </cfRule>
  </conditionalFormatting>
  <conditionalFormatting sqref="V673:V675">
    <cfRule type="expression" dxfId="181" priority="372">
      <formula>$V789="too many rows!"</formula>
    </cfRule>
  </conditionalFormatting>
  <conditionalFormatting sqref="V673:V675">
    <cfRule type="expression" dxfId="180" priority="371">
      <formula>$V774="too many rows!"</formula>
    </cfRule>
  </conditionalFormatting>
  <conditionalFormatting sqref="V673:V675">
    <cfRule type="expression" dxfId="179" priority="370">
      <formula>$V809="too many rows!"</formula>
    </cfRule>
  </conditionalFormatting>
  <conditionalFormatting sqref="V673:V675">
    <cfRule type="expression" dxfId="178" priority="369">
      <formula>$V868="too many rows!"</formula>
    </cfRule>
  </conditionalFormatting>
  <conditionalFormatting sqref="V673:V675">
    <cfRule type="expression" dxfId="177" priority="368">
      <formula>$V786="too many rows!"</formula>
    </cfRule>
  </conditionalFormatting>
  <conditionalFormatting sqref="V673:V675">
    <cfRule type="expression" dxfId="176" priority="367">
      <formula>$V867="too many rows!"</formula>
    </cfRule>
  </conditionalFormatting>
  <conditionalFormatting sqref="V673:V675">
    <cfRule type="expression" dxfId="175" priority="366">
      <formula>$V815="too many rows!"</formula>
    </cfRule>
  </conditionalFormatting>
  <conditionalFormatting sqref="V673:V675">
    <cfRule type="expression" dxfId="174" priority="365">
      <formula>$V858="too many rows!"</formula>
    </cfRule>
  </conditionalFormatting>
  <conditionalFormatting sqref="V673:V675">
    <cfRule type="expression" dxfId="173" priority="364">
      <formula>$V833="too many rows!"</formula>
    </cfRule>
  </conditionalFormatting>
  <conditionalFormatting sqref="V673:V675">
    <cfRule type="expression" dxfId="172" priority="363">
      <formula>$V812="too many rows!"</formula>
    </cfRule>
  </conditionalFormatting>
  <conditionalFormatting sqref="V673:V675">
    <cfRule type="expression" dxfId="171" priority="362">
      <formula>$V855="too many rows!"</formula>
    </cfRule>
  </conditionalFormatting>
  <conditionalFormatting sqref="V673:V675">
    <cfRule type="expression" dxfId="170" priority="361">
      <formula>$V806="too many rows!"</formula>
    </cfRule>
  </conditionalFormatting>
  <conditionalFormatting sqref="V673:V675">
    <cfRule type="expression" dxfId="169" priority="360">
      <formula>$V778="too many rows!"</formula>
    </cfRule>
  </conditionalFormatting>
  <conditionalFormatting sqref="V673:V675">
    <cfRule type="expression" dxfId="168" priority="359">
      <formula>$V857="too many rows!"</formula>
    </cfRule>
  </conditionalFormatting>
  <conditionalFormatting sqref="V673:V675">
    <cfRule type="expression" dxfId="167" priority="358">
      <formula>$V856="too many rows!"</formula>
    </cfRule>
  </conditionalFormatting>
  <conditionalFormatting sqref="V726">
    <cfRule type="expression" dxfId="166" priority="357">
      <formula>$V910="too many rows!"</formula>
    </cfRule>
  </conditionalFormatting>
  <conditionalFormatting sqref="V673:V675">
    <cfRule type="expression" dxfId="165" priority="435">
      <formula>$V844="too many rows!"</formula>
    </cfRule>
  </conditionalFormatting>
  <conditionalFormatting sqref="V673:V675">
    <cfRule type="expression" dxfId="164" priority="436">
      <formula>$V849="too many rows!"</formula>
    </cfRule>
  </conditionalFormatting>
  <conditionalFormatting sqref="V673:V675">
    <cfRule type="expression" dxfId="163" priority="437">
      <formula>$V876="too many rows!"</formula>
    </cfRule>
  </conditionalFormatting>
  <conditionalFormatting sqref="V673:V675">
    <cfRule type="expression" dxfId="162" priority="356">
      <formula>$V788="too many rows!"</formula>
    </cfRule>
  </conditionalFormatting>
  <conditionalFormatting sqref="V673:V675">
    <cfRule type="expression" dxfId="161" priority="355">
      <formula>$V777="too many rows!"</formula>
    </cfRule>
  </conditionalFormatting>
  <conditionalFormatting sqref="V673:V675">
    <cfRule type="expression" dxfId="160" priority="438">
      <formula>$V869="too many rows!"</formula>
    </cfRule>
  </conditionalFormatting>
  <conditionalFormatting sqref="V673:V675">
    <cfRule type="expression" dxfId="159" priority="439">
      <formula>$V792="too many rows!"</formula>
    </cfRule>
  </conditionalFormatting>
  <conditionalFormatting sqref="V673:V675">
    <cfRule type="expression" dxfId="158" priority="440">
      <formula>$V781="too many rows!"</formula>
    </cfRule>
  </conditionalFormatting>
  <conditionalFormatting sqref="V673:V675">
    <cfRule type="expression" dxfId="157" priority="441">
      <formula>$V865="too many rows!"</formula>
    </cfRule>
  </conditionalFormatting>
  <conditionalFormatting sqref="V673:V675">
    <cfRule type="expression" dxfId="156" priority="442">
      <formula>$V805="too many rows!"</formula>
    </cfRule>
  </conditionalFormatting>
  <conditionalFormatting sqref="V673:V675">
    <cfRule type="expression" dxfId="155" priority="354">
      <formula>$V871="too many rows!"</formula>
    </cfRule>
  </conditionalFormatting>
  <conditionalFormatting sqref="V673:V675">
    <cfRule type="expression" dxfId="154" priority="353">
      <formula>$V870="too many rows!"</formula>
    </cfRule>
  </conditionalFormatting>
  <conditionalFormatting sqref="V673:V675">
    <cfRule type="expression" dxfId="153" priority="352">
      <formula>$V878="too many rows!"</formula>
    </cfRule>
  </conditionalFormatting>
  <conditionalFormatting sqref="V673:V675">
    <cfRule type="expression" dxfId="152" priority="443">
      <formula>$V776="too many rows!"</formula>
    </cfRule>
  </conditionalFormatting>
  <conditionalFormatting sqref="V673:V675">
    <cfRule type="expression" dxfId="151" priority="444">
      <formula>$V830="too many rows!"</formula>
    </cfRule>
  </conditionalFormatting>
  <conditionalFormatting sqref="V673:V675">
    <cfRule type="expression" dxfId="150" priority="445">
      <formula>$V863="too many rows!"</formula>
    </cfRule>
  </conditionalFormatting>
  <conditionalFormatting sqref="V673:V675">
    <cfRule type="expression" dxfId="149" priority="446">
      <formula>$V798="too many rows!"</formula>
    </cfRule>
  </conditionalFormatting>
  <conditionalFormatting sqref="V673:V675">
    <cfRule type="expression" dxfId="148" priority="447">
      <formula>$V862="too many rows!"</formula>
    </cfRule>
  </conditionalFormatting>
  <conditionalFormatting sqref="V673:V675">
    <cfRule type="expression" dxfId="147" priority="448">
      <formula>$V766="too many rows!"</formula>
    </cfRule>
  </conditionalFormatting>
  <conditionalFormatting sqref="V673:V675">
    <cfRule type="expression" dxfId="146" priority="449">
      <formula>$V773="too many rows!"</formula>
    </cfRule>
  </conditionalFormatting>
  <conditionalFormatting sqref="V673:V675">
    <cfRule type="expression" dxfId="145" priority="450">
      <formula>$V772="too many rows!"</formula>
    </cfRule>
  </conditionalFormatting>
  <conditionalFormatting sqref="V673:V675">
    <cfRule type="expression" dxfId="144" priority="451">
      <formula>$V771="too many rows!"</formula>
    </cfRule>
  </conditionalFormatting>
  <conditionalFormatting sqref="V673:V675">
    <cfRule type="expression" dxfId="143" priority="452">
      <formula>$V835="too many rows!"</formula>
    </cfRule>
  </conditionalFormatting>
  <conditionalFormatting sqref="V673:V675">
    <cfRule type="expression" dxfId="142" priority="453">
      <formula>$V877="too many rows!"</formula>
    </cfRule>
  </conditionalFormatting>
  <conditionalFormatting sqref="V673:V675">
    <cfRule type="expression" dxfId="141" priority="454">
      <formula>$V886="too many rows!"</formula>
    </cfRule>
  </conditionalFormatting>
  <conditionalFormatting sqref="V673:V675">
    <cfRule type="expression" dxfId="140" priority="455">
      <formula>$V872="too many rows!"</formula>
    </cfRule>
  </conditionalFormatting>
  <conditionalFormatting sqref="V673:V675">
    <cfRule type="expression" dxfId="139" priority="456">
      <formula>$V873="too many rows!"</formula>
    </cfRule>
  </conditionalFormatting>
  <conditionalFormatting sqref="V673:V675">
    <cfRule type="expression" dxfId="138" priority="458">
      <formula>$V864="too many rows!"</formula>
    </cfRule>
  </conditionalFormatting>
  <conditionalFormatting sqref="V673:V675">
    <cfRule type="expression" dxfId="137" priority="459">
      <formula>#REF!="too many rows!"</formula>
    </cfRule>
  </conditionalFormatting>
  <conditionalFormatting sqref="V673:V675">
    <cfRule type="expression" dxfId="136" priority="460">
      <formula>$V861="too many rows!"</formula>
    </cfRule>
  </conditionalFormatting>
  <conditionalFormatting sqref="V673:V675">
    <cfRule type="expression" dxfId="135" priority="461">
      <formula>$V874="too many rows!"</formula>
    </cfRule>
  </conditionalFormatting>
  <conditionalFormatting sqref="V673:V675">
    <cfRule type="expression" dxfId="134" priority="351">
      <formula>$V770="too many rows!"</formula>
    </cfRule>
  </conditionalFormatting>
  <conditionalFormatting sqref="V673:V675">
    <cfRule type="expression" dxfId="133" priority="350">
      <formula>#REF!="too many rows!"</formula>
    </cfRule>
  </conditionalFormatting>
  <conditionalFormatting sqref="V673:V675">
    <cfRule type="expression" dxfId="132" priority="349">
      <formula>$V885="too many rows!"</formula>
    </cfRule>
  </conditionalFormatting>
  <conditionalFormatting sqref="V673:V675">
    <cfRule type="expression" dxfId="131" priority="348">
      <formula>$V930="too many rows!"</formula>
    </cfRule>
  </conditionalFormatting>
  <conditionalFormatting sqref="V673:V675">
    <cfRule type="expression" dxfId="130" priority="347">
      <formula>$V888="too many rows!"</formula>
    </cfRule>
  </conditionalFormatting>
  <conditionalFormatting sqref="V673:V675">
    <cfRule type="expression" dxfId="129" priority="462">
      <formula>$V940="too many rows!"</formula>
    </cfRule>
  </conditionalFormatting>
  <conditionalFormatting sqref="V673:V675">
    <cfRule type="expression" dxfId="128" priority="346">
      <formula>#REF!="too many rows!"</formula>
    </cfRule>
  </conditionalFormatting>
  <conditionalFormatting sqref="V673:V675">
    <cfRule type="expression" dxfId="127" priority="463">
      <formula>$V932="too many rows!"</formula>
    </cfRule>
  </conditionalFormatting>
  <conditionalFormatting sqref="V673:V675">
    <cfRule type="expression" dxfId="126" priority="464">
      <formula>$V955="too many rows!"</formula>
    </cfRule>
  </conditionalFormatting>
  <conditionalFormatting sqref="V673:V675">
    <cfRule type="expression" dxfId="125" priority="465">
      <formula>$V946="too many rows!"</formula>
    </cfRule>
  </conditionalFormatting>
  <conditionalFormatting sqref="V673:V675 V669:V670 V639 V478 V480:V481">
    <cfRule type="expression" dxfId="124" priority="466">
      <formula>$V767="too many rows!"</formula>
    </cfRule>
  </conditionalFormatting>
  <conditionalFormatting sqref="V673:V675">
    <cfRule type="expression" dxfId="123" priority="467">
      <formula>$V945="too many rows!"</formula>
    </cfRule>
  </conditionalFormatting>
  <conditionalFormatting sqref="V667:V669 V671:V675 V586:V587 V479:V481">
    <cfRule type="expression" dxfId="122" priority="468">
      <formula>$V769="too many rows!"</formula>
    </cfRule>
  </conditionalFormatting>
  <conditionalFormatting sqref="V670:V675 V667:V668 V612:V616">
    <cfRule type="expression" dxfId="121" priority="469">
      <formula>$V903="too many rows!"</formula>
    </cfRule>
  </conditionalFormatting>
  <conditionalFormatting sqref="V673:V675">
    <cfRule type="expression" dxfId="120" priority="470">
      <formula>$V938="too many rows!"</formula>
    </cfRule>
  </conditionalFormatting>
  <conditionalFormatting sqref="V673:V675">
    <cfRule type="expression" dxfId="119" priority="345">
      <formula>$V881="too many rows!"</formula>
    </cfRule>
  </conditionalFormatting>
  <conditionalFormatting sqref="V673:V675">
    <cfRule type="expression" dxfId="118" priority="344">
      <formula>$V943="too many rows!"</formula>
    </cfRule>
  </conditionalFormatting>
  <conditionalFormatting sqref="V673:V675">
    <cfRule type="expression" dxfId="117" priority="471">
      <formula>$V944="too many rows!"</formula>
    </cfRule>
  </conditionalFormatting>
  <conditionalFormatting sqref="V673:V675">
    <cfRule type="expression" dxfId="116" priority="343">
      <formula>$V837="too many rows!"</formula>
    </cfRule>
  </conditionalFormatting>
  <conditionalFormatting sqref="V673:V675">
    <cfRule type="expression" dxfId="115" priority="342">
      <formula>$V884="too many rows!"</formula>
    </cfRule>
  </conditionalFormatting>
  <conditionalFormatting sqref="V673:V675">
    <cfRule type="expression" dxfId="114" priority="341">
      <formula>$V889="too many rows!"</formula>
    </cfRule>
  </conditionalFormatting>
  <conditionalFormatting sqref="V673:V675">
    <cfRule type="expression" dxfId="113" priority="340">
      <formula>$V879="too many rows!"</formula>
    </cfRule>
  </conditionalFormatting>
  <conditionalFormatting sqref="V673:V675">
    <cfRule type="expression" dxfId="112" priority="339">
      <formula>$V954="too many rows!"</formula>
    </cfRule>
  </conditionalFormatting>
  <conditionalFormatting sqref="V673:V675">
    <cfRule type="expression" dxfId="111" priority="338">
      <formula>$V948="too many rows!"</formula>
    </cfRule>
  </conditionalFormatting>
  <conditionalFormatting sqref="V673:V675">
    <cfRule type="expression" dxfId="110" priority="337">
      <formula>$V882="too many rows!"</formula>
    </cfRule>
  </conditionalFormatting>
  <conditionalFormatting sqref="V673:V675">
    <cfRule type="expression" dxfId="109" priority="336">
      <formula>$V970="too many rows!"</formula>
    </cfRule>
  </conditionalFormatting>
  <conditionalFormatting sqref="V673:V675 V670 V619 V621:V622 V667:V668">
    <cfRule type="expression" dxfId="108" priority="335">
      <formula>$V896="too many rows!"</formula>
    </cfRule>
  </conditionalFormatting>
  <conditionalFormatting sqref="V673:V675">
    <cfRule type="expression" dxfId="107" priority="334">
      <formula>$V939="too many rows!"</formula>
    </cfRule>
  </conditionalFormatting>
  <conditionalFormatting sqref="V673:V675">
    <cfRule type="expression" dxfId="106" priority="333">
      <formula>$V953="too many rows!"</formula>
    </cfRule>
  </conditionalFormatting>
  <conditionalFormatting sqref="V673:V675">
    <cfRule type="expression" dxfId="105" priority="332">
      <formula>$V875="too many rows!"</formula>
    </cfRule>
  </conditionalFormatting>
  <conditionalFormatting sqref="V673:V675">
    <cfRule type="expression" dxfId="104" priority="331">
      <formula>$V972="too many rows!"</formula>
    </cfRule>
  </conditionalFormatting>
  <conditionalFormatting sqref="V673:V675">
    <cfRule type="expression" dxfId="103" priority="330">
      <formula>$V971="too many rows!"</formula>
    </cfRule>
  </conditionalFormatting>
  <conditionalFormatting sqref="V669:V675 V584">
    <cfRule type="expression" dxfId="102" priority="329">
      <formula>$V876="too many rows!"</formula>
    </cfRule>
  </conditionalFormatting>
  <conditionalFormatting sqref="V673:V675">
    <cfRule type="expression" dxfId="101" priority="328">
      <formula>$V887="too many rows!"</formula>
    </cfRule>
  </conditionalFormatting>
  <conditionalFormatting sqref="V673:V675">
    <cfRule type="expression" dxfId="100" priority="327">
      <formula>$V969="too many rows!"</formula>
    </cfRule>
  </conditionalFormatting>
  <conditionalFormatting sqref="V673:V675">
    <cfRule type="expression" dxfId="99" priority="472">
      <formula>$V936="too many rows!"</formula>
    </cfRule>
  </conditionalFormatting>
  <conditionalFormatting sqref="V718">
    <cfRule type="expression" dxfId="98" priority="326">
      <formula>$V960="too many rows!"</formula>
    </cfRule>
  </conditionalFormatting>
  <conditionalFormatting sqref="V673:V675">
    <cfRule type="expression" dxfId="97" priority="325">
      <formula>$V959="too many rows!"</formula>
    </cfRule>
  </conditionalFormatting>
  <conditionalFormatting sqref="V673:V675">
    <cfRule type="expression" dxfId="96" priority="324">
      <formula>$V960="too many rows!"</formula>
    </cfRule>
  </conditionalFormatting>
  <conditionalFormatting sqref="V673:V675">
    <cfRule type="expression" dxfId="95" priority="323">
      <formula>$V951="too many rows!"</formula>
    </cfRule>
  </conditionalFormatting>
  <conditionalFormatting sqref="V673:V675">
    <cfRule type="expression" dxfId="94" priority="322">
      <formula>$V956="too many rows!"</formula>
    </cfRule>
  </conditionalFormatting>
  <conditionalFormatting sqref="V673:V675">
    <cfRule type="expression" dxfId="93" priority="321">
      <formula>$V942="too many rows!"</formula>
    </cfRule>
  </conditionalFormatting>
  <conditionalFormatting sqref="AE673:AE675 AG673:AG675">
    <cfRule type="cellIs" dxfId="92" priority="319" stopIfTrue="1" operator="equal">
      <formula>"Check"</formula>
    </cfRule>
    <cfRule type="cellIs" dxfId="91" priority="320" stopIfTrue="1" operator="equal">
      <formula>"Check!"</formula>
    </cfRule>
  </conditionalFormatting>
  <conditionalFormatting sqref="AN673:AN675">
    <cfRule type="cellIs" dxfId="90" priority="318" operator="greaterThan">
      <formula>0</formula>
    </cfRule>
  </conditionalFormatting>
  <conditionalFormatting sqref="V622 V676:V705">
    <cfRule type="expression" dxfId="89" priority="44850">
      <formula>#REF!="too many rows!"</formula>
    </cfRule>
  </conditionalFormatting>
  <conditionalFormatting sqref="AG726">
    <cfRule type="cellIs" dxfId="88" priority="219" stopIfTrue="1" operator="equal">
      <formula>"Check"</formula>
    </cfRule>
    <cfRule type="cellIs" dxfId="87" priority="220" stopIfTrue="1" operator="equal">
      <formula>"Check!"</formula>
    </cfRule>
  </conditionalFormatting>
  <conditionalFormatting sqref="V726">
    <cfRule type="expression" dxfId="86" priority="218">
      <formula>$V726="too many rows!"</formula>
    </cfRule>
  </conditionalFormatting>
  <conditionalFormatting sqref="V726">
    <cfRule type="expression" dxfId="85" priority="224">
      <formula>#REF!="too many rows!"</formula>
    </cfRule>
  </conditionalFormatting>
  <conditionalFormatting sqref="V726">
    <cfRule type="expression" dxfId="84" priority="211">
      <formula>#REF!="too many rows!"</formula>
    </cfRule>
  </conditionalFormatting>
  <conditionalFormatting sqref="V726">
    <cfRule type="expression" dxfId="83" priority="210">
      <formula>#REF!="too many rows!"</formula>
    </cfRule>
  </conditionalFormatting>
  <conditionalFormatting sqref="AG727:AG728">
    <cfRule type="cellIs" dxfId="82" priority="134" stopIfTrue="1" operator="equal">
      <formula>"Check"</formula>
    </cfRule>
    <cfRule type="cellIs" dxfId="81" priority="135" stopIfTrue="1" operator="equal">
      <formula>"Check!"</formula>
    </cfRule>
  </conditionalFormatting>
  <conditionalFormatting sqref="V727:V743">
    <cfRule type="expression" dxfId="80" priority="133">
      <formula>$V727="too many rows!"</formula>
    </cfRule>
  </conditionalFormatting>
  <conditionalFormatting sqref="V727:V743">
    <cfRule type="expression" dxfId="79" priority="136">
      <formula>#REF!="too many rows!"</formula>
    </cfRule>
  </conditionalFormatting>
  <conditionalFormatting sqref="V727:V743">
    <cfRule type="expression" dxfId="78" priority="131">
      <formula>#REF!="too many rows!"</formula>
    </cfRule>
  </conditionalFormatting>
  <conditionalFormatting sqref="V727:V743">
    <cfRule type="expression" dxfId="77" priority="130">
      <formula>#REF!="too many rows!"</formula>
    </cfRule>
  </conditionalFormatting>
  <conditionalFormatting sqref="AE726">
    <cfRule type="cellIs" dxfId="76" priority="128" stopIfTrue="1" operator="equal">
      <formula>"Check"</formula>
    </cfRule>
    <cfRule type="cellIs" dxfId="75" priority="129" stopIfTrue="1" operator="equal">
      <formula>"Check!"</formula>
    </cfRule>
  </conditionalFormatting>
  <conditionalFormatting sqref="AE726">
    <cfRule type="cellIs" dxfId="74" priority="126" stopIfTrue="1" operator="equal">
      <formula>"Check"</formula>
    </cfRule>
    <cfRule type="cellIs" dxfId="73" priority="127" stopIfTrue="1" operator="equal">
      <formula>"Check!"</formula>
    </cfRule>
  </conditionalFormatting>
  <conditionalFormatting sqref="AE727">
    <cfRule type="cellIs" dxfId="72" priority="124" stopIfTrue="1" operator="equal">
      <formula>"Check"</formula>
    </cfRule>
    <cfRule type="cellIs" dxfId="71" priority="125" stopIfTrue="1" operator="equal">
      <formula>"Check!"</formula>
    </cfRule>
  </conditionalFormatting>
  <conditionalFormatting sqref="AE727">
    <cfRule type="cellIs" dxfId="70" priority="122" stopIfTrue="1" operator="equal">
      <formula>"Check"</formula>
    </cfRule>
    <cfRule type="cellIs" dxfId="69" priority="123" stopIfTrue="1" operator="equal">
      <formula>"Check!"</formula>
    </cfRule>
  </conditionalFormatting>
  <conditionalFormatting sqref="AE728">
    <cfRule type="cellIs" dxfId="68" priority="120" stopIfTrue="1" operator="equal">
      <formula>"Check"</formula>
    </cfRule>
    <cfRule type="cellIs" dxfId="67" priority="121" stopIfTrue="1" operator="equal">
      <formula>"Check!"</formula>
    </cfRule>
  </conditionalFormatting>
  <conditionalFormatting sqref="AE728">
    <cfRule type="cellIs" dxfId="66" priority="118" stopIfTrue="1" operator="equal">
      <formula>"Check"</formula>
    </cfRule>
    <cfRule type="cellIs" dxfId="65" priority="119" stopIfTrue="1" operator="equal">
      <formula>"Check!"</formula>
    </cfRule>
  </conditionalFormatting>
  <conditionalFormatting sqref="AN726:AN728">
    <cfRule type="cellIs" dxfId="64" priority="117" operator="greaterThan">
      <formula>0</formula>
    </cfRule>
  </conditionalFormatting>
  <conditionalFormatting sqref="V612:V616">
    <cfRule type="expression" dxfId="63" priority="45426">
      <formula>$V925="too many rows!"</formula>
    </cfRule>
  </conditionalFormatting>
  <conditionalFormatting sqref="V477:V479 V629:V630">
    <cfRule type="expression" dxfId="62" priority="45488">
      <formula>$V811="too many rows!"</formula>
    </cfRule>
  </conditionalFormatting>
  <conditionalFormatting sqref="V476:V481">
    <cfRule type="expression" dxfId="61" priority="46123">
      <formula>$V809="too many rows!"</formula>
    </cfRule>
  </conditionalFormatting>
  <conditionalFormatting sqref="V612:V616">
    <cfRule type="expression" dxfId="60" priority="46695">
      <formula>$V923="too many rows!"</formula>
    </cfRule>
  </conditionalFormatting>
  <conditionalFormatting sqref="V617:V618 V609:V611">
    <cfRule type="expression" dxfId="59" priority="47320">
      <formula>$V918="too many rows!"</formula>
    </cfRule>
  </conditionalFormatting>
  <conditionalFormatting sqref="V559:V567">
    <cfRule type="expression" dxfId="58" priority="48349">
      <formula>$V801="too many rows!"</formula>
    </cfRule>
  </conditionalFormatting>
  <conditionalFormatting sqref="V612:V616">
    <cfRule type="expression" dxfId="57" priority="48432">
      <formula>$V917="too many rows!"</formula>
    </cfRule>
  </conditionalFormatting>
  <conditionalFormatting sqref="V584:V585">
    <cfRule type="expression" dxfId="56" priority="48656">
      <formula>$V889="too many rows!"</formula>
    </cfRule>
  </conditionalFormatting>
  <conditionalFormatting sqref="V585:V587">
    <cfRule type="expression" dxfId="55" priority="49261">
      <formula>$V889="too many rows!"</formula>
    </cfRule>
  </conditionalFormatting>
  <conditionalFormatting sqref="V583:V584">
    <cfRule type="expression" dxfId="54" priority="49766">
      <formula>$V884="too many rows!"</formula>
    </cfRule>
  </conditionalFormatting>
  <conditionalFormatting sqref="V584">
    <cfRule type="expression" dxfId="53" priority="49827">
      <formula>$V882="too many rows!"</formula>
    </cfRule>
  </conditionalFormatting>
  <conditionalFormatting sqref="V585">
    <cfRule type="expression" dxfId="52" priority="49833">
      <formula>$V882="too many rows!"</formula>
    </cfRule>
  </conditionalFormatting>
  <conditionalFormatting sqref="V609:V611 V617:V622 V581:V582">
    <cfRule type="expression" dxfId="51" priority="50474">
      <formula>$V889="too many rows!"</formula>
    </cfRule>
  </conditionalFormatting>
  <conditionalFormatting sqref="V586:V587">
    <cfRule type="expression" dxfId="50" priority="50874">
      <formula>$V878="too many rows!"</formula>
    </cfRule>
  </conditionalFormatting>
  <conditionalFormatting sqref="V612:V616">
    <cfRule type="expression" dxfId="49" priority="50944">
      <formula>$V899="too many rows!"</formula>
    </cfRule>
  </conditionalFormatting>
  <conditionalFormatting sqref="V613:V616">
    <cfRule type="expression" dxfId="48" priority="50987">
      <formula>$V905="too many rows!"</formula>
    </cfRule>
  </conditionalFormatting>
  <conditionalFormatting sqref="V585">
    <cfRule type="expression" dxfId="47" priority="51022">
      <formula>$V876="too many rows!"</formula>
    </cfRule>
  </conditionalFormatting>
  <conditionalFormatting sqref="V583">
    <cfRule type="expression" dxfId="46" priority="51577">
      <formula>$V878="too many rows!"</formula>
    </cfRule>
  </conditionalFormatting>
  <conditionalFormatting sqref="V616">
    <cfRule type="expression" dxfId="45" priority="52103">
      <formula>$V905="too many rows!"</formula>
    </cfRule>
  </conditionalFormatting>
  <conditionalFormatting sqref="V584">
    <cfRule type="expression" dxfId="44" priority="52464">
      <formula>$V878="too many rows!"</formula>
    </cfRule>
  </conditionalFormatting>
  <conditionalFormatting sqref="V584:V585">
    <cfRule type="expression" dxfId="43" priority="52468">
      <formula>$V898="too many rows!"</formula>
    </cfRule>
  </conditionalFormatting>
  <conditionalFormatting sqref="V722:V724">
    <cfRule type="expression" dxfId="42" priority="53264">
      <formula>$V999="too many rows!"</formula>
    </cfRule>
  </conditionalFormatting>
  <conditionalFormatting sqref="V722:V724">
    <cfRule type="expression" dxfId="41" priority="54061">
      <formula>$V1000="too many rows!"</formula>
    </cfRule>
  </conditionalFormatting>
  <conditionalFormatting sqref="V687:V690">
    <cfRule type="expression" dxfId="40" priority="54165">
      <formula>#REF!="too many rows!"</formula>
    </cfRule>
  </conditionalFormatting>
  <conditionalFormatting sqref="V685:V688">
    <cfRule type="expression" dxfId="39" priority="54266">
      <formula>#REF!="too many rows!"</formula>
    </cfRule>
  </conditionalFormatting>
  <conditionalFormatting sqref="V688:V691">
    <cfRule type="expression" dxfId="38" priority="54273">
      <formula>#REF!="too many rows!"</formula>
    </cfRule>
  </conditionalFormatting>
  <conditionalFormatting sqref="V693:V696">
    <cfRule type="expression" dxfId="37" priority="54287">
      <formula>#REF!="too many rows!"</formula>
    </cfRule>
  </conditionalFormatting>
  <conditionalFormatting sqref="V689:V692">
    <cfRule type="expression" dxfId="36" priority="54491">
      <formula>#REF!="too many rows!"</formula>
    </cfRule>
  </conditionalFormatting>
  <conditionalFormatting sqref="V657:V661">
    <cfRule type="expression" dxfId="35" priority="60843">
      <formula>$V941="too many rows!"</formula>
    </cfRule>
  </conditionalFormatting>
  <conditionalFormatting sqref="V670:V672">
    <cfRule type="expression" dxfId="34" priority="60867">
      <formula>$V949="too many rows!"</formula>
    </cfRule>
  </conditionalFormatting>
  <conditionalFormatting sqref="V636:V642 V667:V668 V586:V587 V612:V616 V581:V582">
    <cfRule type="expression" dxfId="33" priority="61086">
      <formula>$V884="too many rows!"</formula>
    </cfRule>
  </conditionalFormatting>
  <conditionalFormatting sqref="V658:V661">
    <cfRule type="expression" dxfId="32" priority="61147">
      <formula>$V943="too many rows!"</formula>
    </cfRule>
  </conditionalFormatting>
  <conditionalFormatting sqref="V676">
    <cfRule type="expression" dxfId="31" priority="61335">
      <formula>$V630="too many rows!"</formula>
    </cfRule>
  </conditionalFormatting>
  <conditionalFormatting sqref="V630">
    <cfRule type="expression" dxfId="30" priority="61387">
      <formula>$V940="too many rows!"</formula>
    </cfRule>
  </conditionalFormatting>
  <conditionalFormatting sqref="V629:V630">
    <cfRule type="expression" dxfId="29" priority="61395">
      <formula>$V972="too many rows!"</formula>
    </cfRule>
  </conditionalFormatting>
  <conditionalFormatting sqref="V628:V630">
    <cfRule type="expression" dxfId="28" priority="61396">
      <formula>$V972="too many rows!"</formula>
    </cfRule>
  </conditionalFormatting>
  <conditionalFormatting sqref="V628:V630">
    <cfRule type="expression" dxfId="27" priority="61415">
      <formula>$V964="too many rows!"</formula>
    </cfRule>
  </conditionalFormatting>
  <conditionalFormatting sqref="V623:V624">
    <cfRule type="expression" dxfId="26" priority="61439">
      <formula>$V947="too many rows!"</formula>
    </cfRule>
  </conditionalFormatting>
  <conditionalFormatting sqref="V628:V630">
    <cfRule type="expression" dxfId="25" priority="61443">
      <formula>$V963="too many rows!"</formula>
    </cfRule>
  </conditionalFormatting>
  <pageMargins left="0.2" right="0.2" top="0.25" bottom="0.25" header="0.3" footer="0.3"/>
  <pageSetup scale="8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K18" sqref="K18"/>
    </sheetView>
  </sheetViews>
  <sheetFormatPr baseColWidth="10" defaultColWidth="9.140625" defaultRowHeight="12.75" x14ac:dyDescent="0.2"/>
  <cols>
    <col min="1" max="1" width="13.85546875" style="197" customWidth="1"/>
    <col min="2" max="2" width="12.42578125" style="197" customWidth="1"/>
    <col min="3" max="3" width="10.85546875" style="197" customWidth="1"/>
    <col min="4" max="4" width="12.5703125" style="197" customWidth="1"/>
    <col min="5" max="5" width="13.140625" style="197" customWidth="1"/>
    <col min="6" max="6" width="11" style="197" customWidth="1"/>
    <col min="7" max="7" width="9.140625" style="197"/>
    <col min="8" max="8" width="14.140625" style="197" customWidth="1"/>
    <col min="9" max="16384" width="9.140625" style="197"/>
  </cols>
  <sheetData>
    <row r="1" spans="1:25" ht="14.25" thickTop="1" thickBot="1" x14ac:dyDescent="0.25">
      <c r="A1" s="193" t="s">
        <v>19</v>
      </c>
      <c r="B1" s="194"/>
      <c r="C1" s="195">
        <f>SUM(C4:C21)</f>
        <v>31104</v>
      </c>
      <c r="D1" s="195">
        <f>SUM(D4:D21)</f>
        <v>28992</v>
      </c>
      <c r="E1" s="194"/>
      <c r="F1" s="194"/>
      <c r="G1" s="194"/>
      <c r="H1" s="196"/>
    </row>
    <row r="2" spans="1:25" s="202" customFormat="1" ht="14.25" thickTop="1" thickBot="1" x14ac:dyDescent="0.25">
      <c r="A2" s="198"/>
      <c r="B2" s="199"/>
      <c r="C2" s="200"/>
      <c r="D2" s="200"/>
      <c r="E2" s="201"/>
      <c r="F2" s="201"/>
      <c r="G2" s="201"/>
      <c r="H2" s="199"/>
    </row>
    <row r="3" spans="1:25" ht="33" customHeight="1" thickTop="1" thickBot="1" x14ac:dyDescent="0.25">
      <c r="A3" s="203" t="s">
        <v>16</v>
      </c>
      <c r="B3" s="204" t="s">
        <v>450</v>
      </c>
      <c r="C3" s="205" t="s">
        <v>451</v>
      </c>
      <c r="D3" s="205" t="s">
        <v>452</v>
      </c>
      <c r="E3" s="205" t="s">
        <v>453</v>
      </c>
      <c r="F3" s="205" t="s">
        <v>454</v>
      </c>
      <c r="G3" s="205" t="s">
        <v>455</v>
      </c>
      <c r="H3" s="205" t="s">
        <v>456</v>
      </c>
      <c r="I3" s="316" t="s">
        <v>44</v>
      </c>
    </row>
    <row r="4" spans="1:25" ht="13.5" thickTop="1" x14ac:dyDescent="0.2">
      <c r="A4" s="206">
        <v>111</v>
      </c>
      <c r="B4" s="207">
        <f>G4/0.8</f>
        <v>40</v>
      </c>
      <c r="C4" s="208">
        <f>E4*G4</f>
        <v>1296</v>
      </c>
      <c r="D4" s="208">
        <f>F4*G4</f>
        <v>1208</v>
      </c>
      <c r="E4" s="209">
        <v>40.5</v>
      </c>
      <c r="F4" s="209">
        <v>37.75</v>
      </c>
      <c r="G4" s="209">
        <v>32</v>
      </c>
      <c r="H4" s="210"/>
      <c r="I4" s="317">
        <f>Compartments[[#This Row],[Gross surface]]/60</f>
        <v>21.6</v>
      </c>
      <c r="Y4" s="197" t="s">
        <v>835</v>
      </c>
    </row>
    <row r="5" spans="1:25" x14ac:dyDescent="0.2">
      <c r="A5" s="211">
        <v>112</v>
      </c>
      <c r="B5" s="212">
        <f t="shared" ref="B5:B21" si="0">G5/0.8</f>
        <v>60</v>
      </c>
      <c r="C5" s="213">
        <f t="shared" ref="C5:C21" si="1">E5*G5</f>
        <v>1944</v>
      </c>
      <c r="D5" s="213">
        <f t="shared" ref="D5:D21" si="2">F5*G5</f>
        <v>1812</v>
      </c>
      <c r="E5" s="214">
        <v>40.5</v>
      </c>
      <c r="F5" s="214">
        <v>37.75</v>
      </c>
      <c r="G5" s="214">
        <v>48</v>
      </c>
      <c r="H5" s="215"/>
      <c r="I5" s="317">
        <f>Compartments[[#This Row],[Gross surface]]/60</f>
        <v>32.4</v>
      </c>
    </row>
    <row r="6" spans="1:25" x14ac:dyDescent="0.2">
      <c r="A6" s="211">
        <v>113</v>
      </c>
      <c r="B6" s="212">
        <f t="shared" si="0"/>
        <v>60</v>
      </c>
      <c r="C6" s="213">
        <f t="shared" si="1"/>
        <v>1944</v>
      </c>
      <c r="D6" s="213">
        <f t="shared" si="2"/>
        <v>1812</v>
      </c>
      <c r="E6" s="214">
        <v>40.5</v>
      </c>
      <c r="F6" s="214">
        <v>37.75</v>
      </c>
      <c r="G6" s="214">
        <v>48</v>
      </c>
      <c r="H6" s="215"/>
      <c r="I6" s="317">
        <f>Compartments[[#This Row],[Gross surface]]/60</f>
        <v>32.4</v>
      </c>
    </row>
    <row r="7" spans="1:25" x14ac:dyDescent="0.2">
      <c r="A7" s="211">
        <v>114</v>
      </c>
      <c r="B7" s="212">
        <f t="shared" si="0"/>
        <v>60</v>
      </c>
      <c r="C7" s="213">
        <f t="shared" si="1"/>
        <v>1944</v>
      </c>
      <c r="D7" s="213">
        <f t="shared" si="2"/>
        <v>1812</v>
      </c>
      <c r="E7" s="214">
        <v>40.5</v>
      </c>
      <c r="F7" s="214">
        <v>37.75</v>
      </c>
      <c r="G7" s="214">
        <v>48</v>
      </c>
      <c r="H7" s="215"/>
      <c r="I7" s="317">
        <f>Compartments[[#This Row],[Gross surface]]/60</f>
        <v>32.4</v>
      </c>
    </row>
    <row r="8" spans="1:25" x14ac:dyDescent="0.2">
      <c r="A8" s="211">
        <v>115</v>
      </c>
      <c r="B8" s="212">
        <f t="shared" si="0"/>
        <v>60</v>
      </c>
      <c r="C8" s="213">
        <f t="shared" si="1"/>
        <v>1944</v>
      </c>
      <c r="D8" s="213">
        <f t="shared" si="2"/>
        <v>1812</v>
      </c>
      <c r="E8" s="214">
        <v>40.5</v>
      </c>
      <c r="F8" s="214">
        <v>37.75</v>
      </c>
      <c r="G8" s="214">
        <v>48</v>
      </c>
      <c r="H8" s="215"/>
      <c r="I8" s="317">
        <f>Compartments[[#This Row],[Gross surface]]/60</f>
        <v>32.4</v>
      </c>
    </row>
    <row r="9" spans="1:25" x14ac:dyDescent="0.2">
      <c r="A9" s="211">
        <v>116</v>
      </c>
      <c r="B9" s="212">
        <f t="shared" si="0"/>
        <v>40</v>
      </c>
      <c r="C9" s="213">
        <f t="shared" si="1"/>
        <v>1296</v>
      </c>
      <c r="D9" s="213">
        <f t="shared" si="2"/>
        <v>1208</v>
      </c>
      <c r="E9" s="214">
        <v>40.5</v>
      </c>
      <c r="F9" s="214">
        <v>37.75</v>
      </c>
      <c r="G9" s="214">
        <v>32</v>
      </c>
      <c r="H9" s="215"/>
      <c r="I9" s="317">
        <f>Compartments[[#This Row],[Gross surface]]/60</f>
        <v>21.6</v>
      </c>
    </row>
    <row r="10" spans="1:25" x14ac:dyDescent="0.2">
      <c r="A10" s="211">
        <v>121</v>
      </c>
      <c r="B10" s="212">
        <f t="shared" si="0"/>
        <v>40</v>
      </c>
      <c r="C10" s="213">
        <f t="shared" si="1"/>
        <v>1296</v>
      </c>
      <c r="D10" s="213">
        <f t="shared" si="2"/>
        <v>1208</v>
      </c>
      <c r="E10" s="214">
        <v>40.5</v>
      </c>
      <c r="F10" s="214">
        <v>37.75</v>
      </c>
      <c r="G10" s="214">
        <v>32</v>
      </c>
      <c r="H10" s="215"/>
      <c r="I10" s="317">
        <f>Compartments[[#This Row],[Gross surface]]/60</f>
        <v>21.6</v>
      </c>
    </row>
    <row r="11" spans="1:25" x14ac:dyDescent="0.2">
      <c r="A11" s="211">
        <v>122</v>
      </c>
      <c r="B11" s="212">
        <f t="shared" si="0"/>
        <v>60</v>
      </c>
      <c r="C11" s="213">
        <f t="shared" si="1"/>
        <v>1944</v>
      </c>
      <c r="D11" s="213">
        <f t="shared" si="2"/>
        <v>1812</v>
      </c>
      <c r="E11" s="214">
        <v>40.5</v>
      </c>
      <c r="F11" s="214">
        <v>37.75</v>
      </c>
      <c r="G11" s="214">
        <v>48</v>
      </c>
      <c r="H11" s="215"/>
      <c r="I11" s="317">
        <f>Compartments[[#This Row],[Gross surface]]/60</f>
        <v>32.4</v>
      </c>
    </row>
    <row r="12" spans="1:25" x14ac:dyDescent="0.2">
      <c r="A12" s="211">
        <v>123</v>
      </c>
      <c r="B12" s="212">
        <f t="shared" si="0"/>
        <v>60</v>
      </c>
      <c r="C12" s="213">
        <f t="shared" si="1"/>
        <v>1944</v>
      </c>
      <c r="D12" s="213">
        <f t="shared" si="2"/>
        <v>1812</v>
      </c>
      <c r="E12" s="214">
        <v>40.5</v>
      </c>
      <c r="F12" s="214">
        <v>37.75</v>
      </c>
      <c r="G12" s="214">
        <v>48</v>
      </c>
      <c r="H12" s="215"/>
      <c r="I12" s="317">
        <f>Compartments[[#This Row],[Gross surface]]/60</f>
        <v>32.4</v>
      </c>
    </row>
    <row r="13" spans="1:25" x14ac:dyDescent="0.2">
      <c r="A13" s="211">
        <v>124</v>
      </c>
      <c r="B13" s="212">
        <f t="shared" si="0"/>
        <v>60</v>
      </c>
      <c r="C13" s="213">
        <f t="shared" si="1"/>
        <v>1944</v>
      </c>
      <c r="D13" s="213">
        <f t="shared" si="2"/>
        <v>1812</v>
      </c>
      <c r="E13" s="214">
        <v>40.5</v>
      </c>
      <c r="F13" s="214">
        <v>37.75</v>
      </c>
      <c r="G13" s="214">
        <v>48</v>
      </c>
      <c r="H13" s="215"/>
      <c r="I13" s="317">
        <f>Compartments[[#This Row],[Gross surface]]/60</f>
        <v>32.4</v>
      </c>
    </row>
    <row r="14" spans="1:25" x14ac:dyDescent="0.2">
      <c r="A14" s="211">
        <v>125</v>
      </c>
      <c r="B14" s="212">
        <f t="shared" si="0"/>
        <v>60</v>
      </c>
      <c r="C14" s="213">
        <f t="shared" si="1"/>
        <v>1944</v>
      </c>
      <c r="D14" s="213">
        <f t="shared" si="2"/>
        <v>1812</v>
      </c>
      <c r="E14" s="214">
        <v>40.5</v>
      </c>
      <c r="F14" s="214">
        <v>37.75</v>
      </c>
      <c r="G14" s="214">
        <v>48</v>
      </c>
      <c r="H14" s="215"/>
      <c r="I14" s="317">
        <f>Compartments[[#This Row],[Gross surface]]/60</f>
        <v>32.4</v>
      </c>
    </row>
    <row r="15" spans="1:25" x14ac:dyDescent="0.2">
      <c r="A15" s="211">
        <v>126</v>
      </c>
      <c r="B15" s="212">
        <f t="shared" si="0"/>
        <v>40</v>
      </c>
      <c r="C15" s="213">
        <f t="shared" si="1"/>
        <v>1296</v>
      </c>
      <c r="D15" s="213">
        <f t="shared" si="2"/>
        <v>1208</v>
      </c>
      <c r="E15" s="214">
        <v>40.5</v>
      </c>
      <c r="F15" s="214">
        <v>37.75</v>
      </c>
      <c r="G15" s="214">
        <v>32</v>
      </c>
      <c r="H15" s="215"/>
      <c r="I15" s="317">
        <f>Compartments[[#This Row],[Gross surface]]/60</f>
        <v>21.6</v>
      </c>
    </row>
    <row r="16" spans="1:25" x14ac:dyDescent="0.2">
      <c r="A16" s="216">
        <v>131</v>
      </c>
      <c r="B16" s="212">
        <f t="shared" si="0"/>
        <v>40</v>
      </c>
      <c r="C16" s="213">
        <f t="shared" si="1"/>
        <v>1296</v>
      </c>
      <c r="D16" s="213">
        <f t="shared" si="2"/>
        <v>1208</v>
      </c>
      <c r="E16" s="214">
        <v>40.5</v>
      </c>
      <c r="F16" s="214">
        <v>37.75</v>
      </c>
      <c r="G16" s="214">
        <v>32</v>
      </c>
      <c r="H16" s="215"/>
      <c r="I16" s="317">
        <f>Compartments[[#This Row],[Gross surface]]/60</f>
        <v>21.6</v>
      </c>
      <c r="R16" s="197" t="s">
        <v>836</v>
      </c>
    </row>
    <row r="17" spans="1:9" x14ac:dyDescent="0.2">
      <c r="A17" s="216">
        <v>132</v>
      </c>
      <c r="B17" s="212">
        <f t="shared" si="0"/>
        <v>60</v>
      </c>
      <c r="C17" s="213">
        <f t="shared" si="1"/>
        <v>1944</v>
      </c>
      <c r="D17" s="213">
        <f t="shared" si="2"/>
        <v>1812</v>
      </c>
      <c r="E17" s="214">
        <v>40.5</v>
      </c>
      <c r="F17" s="214">
        <v>37.75</v>
      </c>
      <c r="G17" s="214">
        <v>48</v>
      </c>
      <c r="H17" s="215"/>
      <c r="I17" s="317">
        <f>Compartments[[#This Row],[Gross surface]]/60</f>
        <v>32.4</v>
      </c>
    </row>
    <row r="18" spans="1:9" x14ac:dyDescent="0.2">
      <c r="A18" s="216">
        <v>133</v>
      </c>
      <c r="B18" s="212">
        <f t="shared" si="0"/>
        <v>60</v>
      </c>
      <c r="C18" s="213">
        <f t="shared" si="1"/>
        <v>1944</v>
      </c>
      <c r="D18" s="213">
        <f t="shared" si="2"/>
        <v>1812</v>
      </c>
      <c r="E18" s="214">
        <v>40.5</v>
      </c>
      <c r="F18" s="214">
        <v>37.75</v>
      </c>
      <c r="G18" s="214">
        <v>48</v>
      </c>
      <c r="H18" s="215"/>
      <c r="I18" s="317">
        <f>Compartments[[#This Row],[Gross surface]]/60</f>
        <v>32.4</v>
      </c>
    </row>
    <row r="19" spans="1:9" x14ac:dyDescent="0.2">
      <c r="A19" s="216">
        <v>134</v>
      </c>
      <c r="B19" s="212">
        <f t="shared" si="0"/>
        <v>60</v>
      </c>
      <c r="C19" s="213">
        <f t="shared" si="1"/>
        <v>1944</v>
      </c>
      <c r="D19" s="213">
        <f t="shared" si="2"/>
        <v>1812</v>
      </c>
      <c r="E19" s="214">
        <v>40.5</v>
      </c>
      <c r="F19" s="214">
        <v>37.75</v>
      </c>
      <c r="G19" s="214">
        <v>48</v>
      </c>
      <c r="H19" s="215" t="s">
        <v>457</v>
      </c>
      <c r="I19" s="317">
        <f>Compartments[[#This Row],[Gross surface]]/60</f>
        <v>32.4</v>
      </c>
    </row>
    <row r="20" spans="1:9" x14ac:dyDescent="0.2">
      <c r="A20" s="216">
        <v>135</v>
      </c>
      <c r="B20" s="212">
        <f t="shared" si="0"/>
        <v>60</v>
      </c>
      <c r="C20" s="213">
        <f t="shared" si="1"/>
        <v>1944</v>
      </c>
      <c r="D20" s="213">
        <f t="shared" si="2"/>
        <v>1812</v>
      </c>
      <c r="E20" s="214">
        <v>40.5</v>
      </c>
      <c r="F20" s="214">
        <v>37.75</v>
      </c>
      <c r="G20" s="214">
        <v>48</v>
      </c>
      <c r="H20" s="215" t="s">
        <v>457</v>
      </c>
      <c r="I20" s="317">
        <f>Compartments[[#This Row],[Gross surface]]/60</f>
        <v>32.4</v>
      </c>
    </row>
    <row r="21" spans="1:9" x14ac:dyDescent="0.2">
      <c r="A21" s="217">
        <v>136</v>
      </c>
      <c r="B21" s="218">
        <f t="shared" si="0"/>
        <v>40</v>
      </c>
      <c r="C21" s="219">
        <f t="shared" si="1"/>
        <v>1296</v>
      </c>
      <c r="D21" s="219">
        <f t="shared" si="2"/>
        <v>1208</v>
      </c>
      <c r="E21" s="220">
        <v>40.5</v>
      </c>
      <c r="F21" s="220">
        <v>37.75</v>
      </c>
      <c r="G21" s="220">
        <v>32</v>
      </c>
      <c r="H21" s="221" t="s">
        <v>457</v>
      </c>
      <c r="I21" s="317">
        <f>Compartments[[#This Row],[Gross surface]]/60</f>
        <v>21.6</v>
      </c>
    </row>
    <row r="24" spans="1:9" x14ac:dyDescent="0.2">
      <c r="A24" s="197" t="s">
        <v>962</v>
      </c>
    </row>
    <row r="25" spans="1:9" x14ac:dyDescent="0.2">
      <c r="B25" s="197" t="s">
        <v>12</v>
      </c>
      <c r="C25" s="197" t="s">
        <v>11</v>
      </c>
      <c r="D25" s="197" t="s">
        <v>445</v>
      </c>
      <c r="E25" s="197" t="s">
        <v>967</v>
      </c>
    </row>
    <row r="26" spans="1:9" x14ac:dyDescent="0.2">
      <c r="A26" s="197" t="s">
        <v>963</v>
      </c>
      <c r="B26" s="197">
        <v>18</v>
      </c>
      <c r="C26" s="197">
        <v>84</v>
      </c>
      <c r="D26" s="346">
        <f>C26/B26</f>
        <v>4.666666666666667</v>
      </c>
      <c r="E26" s="197">
        <v>36.6</v>
      </c>
    </row>
    <row r="27" spans="1:9" x14ac:dyDescent="0.2">
      <c r="A27" s="197" t="s">
        <v>966</v>
      </c>
      <c r="B27" s="197">
        <v>15</v>
      </c>
      <c r="C27" s="197">
        <v>87</v>
      </c>
      <c r="D27" s="346">
        <f>C27/B27</f>
        <v>5.8</v>
      </c>
      <c r="E27" s="197">
        <v>36.6</v>
      </c>
    </row>
    <row r="28" spans="1:9" x14ac:dyDescent="0.2">
      <c r="A28" s="197" t="s">
        <v>964</v>
      </c>
      <c r="B28" s="197">
        <v>15</v>
      </c>
      <c r="C28" s="197">
        <v>60</v>
      </c>
      <c r="D28" s="346">
        <f>C28/B28</f>
        <v>4</v>
      </c>
      <c r="E28" s="197">
        <v>50</v>
      </c>
    </row>
    <row r="29" spans="1:9" x14ac:dyDescent="0.2">
      <c r="A29" s="197" t="s">
        <v>965</v>
      </c>
      <c r="B29" s="197">
        <v>12</v>
      </c>
      <c r="C29" s="197">
        <v>63</v>
      </c>
      <c r="D29" s="346">
        <f>C29/B29</f>
        <v>5.25</v>
      </c>
      <c r="E29" s="197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M1" workbookViewId="0">
      <selection activeCell="AH5" sqref="AH5"/>
    </sheetView>
  </sheetViews>
  <sheetFormatPr baseColWidth="10" defaultColWidth="9.140625" defaultRowHeight="15" x14ac:dyDescent="0.25"/>
  <cols>
    <col min="2" max="2" width="10" bestFit="1" customWidth="1"/>
  </cols>
  <sheetData>
    <row r="1" spans="1:49" ht="51" x14ac:dyDescent="0.25">
      <c r="A1" s="1" t="s">
        <v>0</v>
      </c>
      <c r="B1" s="2" t="s">
        <v>1</v>
      </c>
      <c r="C1" s="3" t="s">
        <v>2</v>
      </c>
      <c r="D1" s="4" t="s">
        <v>3</v>
      </c>
      <c r="E1" s="233" t="s">
        <v>4</v>
      </c>
      <c r="F1" s="5" t="s">
        <v>5</v>
      </c>
      <c r="G1" s="6" t="s">
        <v>6</v>
      </c>
      <c r="H1" s="172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1" t="s">
        <v>20</v>
      </c>
      <c r="V1" s="11" t="s">
        <v>21</v>
      </c>
      <c r="W1" s="15" t="s">
        <v>22</v>
      </c>
      <c r="X1" s="15" t="s">
        <v>23</v>
      </c>
      <c r="Y1" s="16" t="s">
        <v>24</v>
      </c>
      <c r="Z1" s="16" t="s">
        <v>25</v>
      </c>
      <c r="AA1" s="17" t="s">
        <v>26</v>
      </c>
      <c r="AB1" s="17" t="s">
        <v>27</v>
      </c>
      <c r="AC1" s="18" t="s">
        <v>28</v>
      </c>
      <c r="AD1" s="19" t="s">
        <v>29</v>
      </c>
      <c r="AE1" s="10" t="s">
        <v>30</v>
      </c>
      <c r="AF1" s="10" t="s">
        <v>31</v>
      </c>
      <c r="AG1" s="20" t="s">
        <v>32</v>
      </c>
      <c r="AH1" s="10" t="s">
        <v>33</v>
      </c>
      <c r="AI1" s="20" t="s">
        <v>34</v>
      </c>
      <c r="AJ1" s="279" t="s">
        <v>837</v>
      </c>
      <c r="AK1" s="264" t="s">
        <v>838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21" t="s">
        <v>40</v>
      </c>
      <c r="AR1" s="22" t="s">
        <v>41</v>
      </c>
      <c r="AS1" s="23" t="s">
        <v>42</v>
      </c>
      <c r="AT1" s="24" t="s">
        <v>43</v>
      </c>
      <c r="AU1" s="263" t="s">
        <v>834</v>
      </c>
      <c r="AV1" s="24" t="s">
        <v>43</v>
      </c>
      <c r="AW1" s="238" t="s">
        <v>44</v>
      </c>
    </row>
    <row r="2" spans="1:49" x14ac:dyDescent="0.25">
      <c r="A2" s="70"/>
      <c r="B2" s="148" t="s">
        <v>47</v>
      </c>
      <c r="C2" s="148"/>
      <c r="D2" s="148"/>
      <c r="E2" s="233"/>
      <c r="F2" s="85"/>
      <c r="G2" s="86"/>
      <c r="H2" s="87"/>
      <c r="I2" s="149"/>
      <c r="J2" s="138"/>
      <c r="K2" s="152"/>
      <c r="L2" s="134"/>
      <c r="M2" s="134"/>
      <c r="N2" s="222">
        <f>VLOOKUP(Q2,Compartments[#All],2,FALSE)</f>
        <v>40</v>
      </c>
      <c r="O2" s="222">
        <f>VLOOKUP(Q2,Compartments[#All],3,FALSE)</f>
        <v>1296</v>
      </c>
      <c r="P2" s="223">
        <f>VLOOKUP(Q2,Compartments[#All],6,FALSE)</f>
        <v>37.75</v>
      </c>
      <c r="Q2" s="162">
        <v>111</v>
      </c>
      <c r="R2" s="93">
        <v>14</v>
      </c>
      <c r="S2" s="143">
        <f>F2*Y2/1000</f>
        <v>0</v>
      </c>
      <c r="T2" s="144">
        <f>IF((R2*O2/N2)&gt;O2,"too many rows!",R2*O2/N2)</f>
        <v>453.6</v>
      </c>
      <c r="U2" s="82">
        <v>50</v>
      </c>
      <c r="V2" s="82">
        <v>50</v>
      </c>
      <c r="W2" s="82">
        <v>5</v>
      </c>
      <c r="X2" s="82">
        <v>1</v>
      </c>
      <c r="Y2" s="85">
        <f t="shared" ref="Y2:Z5" si="0">(37.75*100)/U2*W2/($X2+$W2)*$R2</f>
        <v>880.83333333333326</v>
      </c>
      <c r="Z2" s="85">
        <f t="shared" si="0"/>
        <v>176.16666666666669</v>
      </c>
      <c r="AA2" s="115">
        <f>IF(G2=0,Y2*1.1,IF(OR(G2=50%,G2=100%),Y2*1.15/G2,"check MS"))</f>
        <v>968.91666666666663</v>
      </c>
      <c r="AB2" s="85">
        <f>Z2*1.15</f>
        <v>202.59166666666667</v>
      </c>
      <c r="AC2" s="80" t="str">
        <f>IF((AO2+7)&gt;H2,"Check!","ok")</f>
        <v>Check!</v>
      </c>
      <c r="AD2" s="147">
        <v>42370</v>
      </c>
      <c r="AE2" s="145">
        <f>AD2+14</f>
        <v>42384</v>
      </c>
      <c r="AF2" s="145">
        <f>AD2+35</f>
        <v>42405</v>
      </c>
      <c r="AG2" s="163"/>
      <c r="AH2" s="145">
        <f>AE2+35</f>
        <v>42419</v>
      </c>
      <c r="AI2" s="163"/>
      <c r="AJ2" s="282"/>
      <c r="AK2" s="163"/>
      <c r="AL2" s="145">
        <f>AH2+21</f>
        <v>42440</v>
      </c>
      <c r="AM2" s="145">
        <f>AL2+85</f>
        <v>42525</v>
      </c>
      <c r="AN2" s="145">
        <f>AL2+77</f>
        <v>42517</v>
      </c>
      <c r="AO2" s="145">
        <f>AM2+77</f>
        <v>42602</v>
      </c>
      <c r="AP2" s="145">
        <f>AO2+7</f>
        <v>42609</v>
      </c>
      <c r="AQ2" s="102">
        <f>AO2-AD2</f>
        <v>232</v>
      </c>
      <c r="AR2" s="22"/>
      <c r="AS2" s="103" t="e">
        <f>IF(ISBLANK([1]!Planning[[#This Row],[New estimation]]),"-",[1]!Planning[[#This Row],[New estimation]]-[1]!Planning[[#This Row],[Order]])</f>
        <v>#REF!</v>
      </c>
      <c r="AT2" s="69" t="e">
        <f>AS2-E2</f>
        <v>#REF!</v>
      </c>
      <c r="AU2" s="69"/>
      <c r="AV2" s="69"/>
    </row>
    <row r="3" spans="1:49" x14ac:dyDescent="0.25">
      <c r="B3" t="s">
        <v>55</v>
      </c>
      <c r="C3" s="148"/>
      <c r="D3" s="148"/>
      <c r="E3" s="233"/>
      <c r="F3" s="85"/>
      <c r="G3" s="86"/>
      <c r="H3" s="87"/>
      <c r="I3" s="149"/>
      <c r="J3" s="138"/>
      <c r="K3" s="152"/>
      <c r="L3" s="134"/>
      <c r="M3" s="134"/>
      <c r="N3" s="222">
        <f>VLOOKUP(Q3,Compartments[#All],2,FALSE)</f>
        <v>40</v>
      </c>
      <c r="O3" s="222">
        <f>VLOOKUP(Q3,Compartments[#All],3,FALSE)</f>
        <v>1296</v>
      </c>
      <c r="P3" s="223">
        <f>VLOOKUP(Q3,Compartments[#All],6,FALSE)</f>
        <v>37.75</v>
      </c>
      <c r="Q3" s="162">
        <v>111</v>
      </c>
      <c r="R3" s="93">
        <v>14</v>
      </c>
      <c r="S3" s="143">
        <f>F3*Y3/1000</f>
        <v>0</v>
      </c>
      <c r="T3" s="144">
        <f>IF((R3*O3/N3)&gt;O3,"too many rows!",R3*O3/N3)</f>
        <v>453.6</v>
      </c>
      <c r="U3" s="82">
        <v>50</v>
      </c>
      <c r="V3" s="82">
        <v>50</v>
      </c>
      <c r="W3" s="82">
        <v>5</v>
      </c>
      <c r="X3" s="82">
        <v>1</v>
      </c>
      <c r="Y3" s="85">
        <f t="shared" si="0"/>
        <v>880.83333333333326</v>
      </c>
      <c r="Z3" s="85">
        <f t="shared" si="0"/>
        <v>176.16666666666669</v>
      </c>
      <c r="AA3" s="115">
        <f>IF(G3=0,Y3*1.1,IF(OR(G3=50%,G3=100%),Y3*1.15/G3,"check MS"))</f>
        <v>968.91666666666663</v>
      </c>
      <c r="AB3" s="85">
        <f>Z3*1.15</f>
        <v>202.59166666666667</v>
      </c>
      <c r="AC3" s="80" t="str">
        <f>IF((AO3+7)&gt;H3,"Check!","ok")</f>
        <v>Check!</v>
      </c>
      <c r="AD3" s="147">
        <v>42370</v>
      </c>
      <c r="AE3" s="145">
        <f>AD3+14</f>
        <v>42384</v>
      </c>
      <c r="AF3" s="145">
        <f>AD3+35</f>
        <v>42405</v>
      </c>
      <c r="AG3" s="293"/>
      <c r="AH3" s="145">
        <f>AE3+35</f>
        <v>42419</v>
      </c>
      <c r="AI3" s="293"/>
      <c r="AJ3" s="293"/>
      <c r="AK3" s="293"/>
      <c r="AL3" s="145">
        <f>AH3+20</f>
        <v>42439</v>
      </c>
      <c r="AM3" s="145">
        <f>AL3+80</f>
        <v>42519</v>
      </c>
      <c r="AN3" s="145">
        <f>AL3+56</f>
        <v>42495</v>
      </c>
      <c r="AO3" s="145">
        <f>AM3+56</f>
        <v>42575</v>
      </c>
      <c r="AP3" s="145">
        <f>AO3+7</f>
        <v>42582</v>
      </c>
      <c r="AQ3" s="102">
        <f>AO3-AD3</f>
        <v>205</v>
      </c>
    </row>
    <row r="4" spans="1:49" x14ac:dyDescent="0.25">
      <c r="B4" t="s">
        <v>772</v>
      </c>
      <c r="C4" s="148"/>
      <c r="D4" s="148"/>
      <c r="E4" s="233"/>
      <c r="F4" s="85"/>
      <c r="G4" s="86"/>
      <c r="H4" s="87"/>
      <c r="I4" s="149"/>
      <c r="J4" s="138"/>
      <c r="K4" s="152"/>
      <c r="L4" s="134"/>
      <c r="M4" s="134"/>
      <c r="N4" s="222">
        <f>VLOOKUP(Q4,Compartments[#All],2,FALSE)</f>
        <v>40</v>
      </c>
      <c r="O4" s="222">
        <f>VLOOKUP(Q4,Compartments[#All],3,FALSE)</f>
        <v>1296</v>
      </c>
      <c r="P4" s="223">
        <f>VLOOKUP(Q4,Compartments[#All],6,FALSE)</f>
        <v>37.75</v>
      </c>
      <c r="Q4" s="162">
        <v>111</v>
      </c>
      <c r="R4" s="93">
        <v>14</v>
      </c>
      <c r="S4" s="143">
        <f>F4*Y4/1000</f>
        <v>0</v>
      </c>
      <c r="T4" s="144">
        <f>IF((R4*O4/N4)&gt;O4,"too many rows!",R4*O4/N4)</f>
        <v>453.6</v>
      </c>
      <c r="U4" s="82">
        <v>50</v>
      </c>
      <c r="V4" s="82">
        <v>50</v>
      </c>
      <c r="W4" s="82">
        <v>5</v>
      </c>
      <c r="X4" s="82">
        <v>1</v>
      </c>
      <c r="Y4" s="85">
        <f t="shared" si="0"/>
        <v>880.83333333333326</v>
      </c>
      <c r="Z4" s="85">
        <f t="shared" si="0"/>
        <v>176.16666666666669</v>
      </c>
      <c r="AA4" s="115">
        <f>IF(G4=0,Y4*1.1,IF(OR(G4=50%,G4=100%),Y4*1.15/G4,"check MS"))</f>
        <v>968.91666666666663</v>
      </c>
      <c r="AB4" s="85">
        <f>Z4*1.15</f>
        <v>202.59166666666667</v>
      </c>
      <c r="AC4" s="80" t="str">
        <f>IF((AO4+7)&gt;H4,"Check!","ok")</f>
        <v>Check!</v>
      </c>
      <c r="AD4" s="147">
        <v>42370</v>
      </c>
      <c r="AE4" s="145">
        <f>AD4+14</f>
        <v>42384</v>
      </c>
      <c r="AF4" s="145">
        <f>AD4+35</f>
        <v>42405</v>
      </c>
      <c r="AG4" s="293"/>
      <c r="AH4" s="145">
        <f>AE4+35</f>
        <v>42419</v>
      </c>
      <c r="AI4" s="294"/>
      <c r="AJ4" s="294"/>
      <c r="AK4" s="294"/>
      <c r="AL4" s="145">
        <f>AH4+21</f>
        <v>42440</v>
      </c>
      <c r="AM4" s="145">
        <f>AL4+42</f>
        <v>42482</v>
      </c>
      <c r="AN4" s="145">
        <f>AL4+100</f>
        <v>42540</v>
      </c>
      <c r="AO4" s="145">
        <f>AM4+100</f>
        <v>42582</v>
      </c>
      <c r="AP4" s="145">
        <f>AO4+7</f>
        <v>42589</v>
      </c>
      <c r="AQ4" s="102">
        <f>AO4-AD4</f>
        <v>212</v>
      </c>
    </row>
    <row r="5" spans="1:49" x14ac:dyDescent="0.25">
      <c r="B5" t="s">
        <v>744</v>
      </c>
      <c r="C5" s="148"/>
      <c r="D5" s="148"/>
      <c r="E5" s="233"/>
      <c r="F5" s="85"/>
      <c r="G5" s="86"/>
      <c r="H5" s="87"/>
      <c r="I5" s="149"/>
      <c r="J5" s="138"/>
      <c r="K5" s="152"/>
      <c r="L5" s="134"/>
      <c r="M5" s="134"/>
      <c r="N5" s="222">
        <f>VLOOKUP(Q5,Compartments[#All],2,FALSE)</f>
        <v>40</v>
      </c>
      <c r="O5" s="222">
        <f>VLOOKUP(Q5,Compartments[#All],3,FALSE)</f>
        <v>1296</v>
      </c>
      <c r="P5" s="223">
        <f>VLOOKUP(Q5,Compartments[#All],6,FALSE)</f>
        <v>37.75</v>
      </c>
      <c r="Q5" s="162">
        <v>111</v>
      </c>
      <c r="R5" s="93">
        <v>14</v>
      </c>
      <c r="S5" s="143">
        <f>F5*Y5/1000</f>
        <v>0</v>
      </c>
      <c r="T5" s="144">
        <f>IF((R5*O5/N5)&gt;O5,"too many rows!",R5*O5/N5)</f>
        <v>453.6</v>
      </c>
      <c r="U5" s="82">
        <v>50</v>
      </c>
      <c r="V5" s="82">
        <v>50</v>
      </c>
      <c r="W5" s="82">
        <v>5</v>
      </c>
      <c r="X5" s="82">
        <v>1</v>
      </c>
      <c r="Y5" s="85">
        <f t="shared" si="0"/>
        <v>880.83333333333326</v>
      </c>
      <c r="Z5" s="85">
        <f t="shared" si="0"/>
        <v>176.16666666666669</v>
      </c>
      <c r="AA5" s="115">
        <f>IF(G5=0,Y5*1.1,IF(OR(G5=50%,G5=100%),Y5*1.15/G5,"check MS"))</f>
        <v>968.91666666666663</v>
      </c>
      <c r="AB5" s="85">
        <f>Z5*1.15</f>
        <v>202.59166666666667</v>
      </c>
      <c r="AC5" s="80" t="str">
        <f>IF((AO5+7)&gt;H5,"Check!","ok")</f>
        <v>Check!</v>
      </c>
      <c r="AD5" s="147">
        <v>42370</v>
      </c>
      <c r="AE5" s="145">
        <f>AD5+7</f>
        <v>42377</v>
      </c>
      <c r="AF5" s="145">
        <f>AD5+35</f>
        <v>42405</v>
      </c>
      <c r="AG5" s="163"/>
      <c r="AH5" s="145">
        <f>AE5+14</f>
        <v>42391</v>
      </c>
      <c r="AI5" s="163"/>
      <c r="AJ5" s="282"/>
      <c r="AK5" s="163"/>
      <c r="AL5" s="145">
        <f>AH5+35</f>
        <v>42426</v>
      </c>
      <c r="AM5" s="145">
        <f>AL5+18</f>
        <v>42444</v>
      </c>
      <c r="AN5" s="145">
        <f>AL5+83</f>
        <v>42509</v>
      </c>
      <c r="AO5" s="145">
        <f>AN5+16</f>
        <v>42525</v>
      </c>
      <c r="AP5" s="145">
        <f>AO5+7</f>
        <v>42532</v>
      </c>
      <c r="AQ5" s="102">
        <f>AO5-AD5</f>
        <v>155</v>
      </c>
    </row>
  </sheetData>
  <conditionalFormatting sqref="T1">
    <cfRule type="expression" dxfId="11" priority="17">
      <formula>#REF!="too many rows!"</formula>
    </cfRule>
  </conditionalFormatting>
  <conditionalFormatting sqref="AJ5 AJ1:AJ2">
    <cfRule type="cellIs" dxfId="10" priority="16" operator="greaterThan">
      <formula>0</formula>
    </cfRule>
  </conditionalFormatting>
  <conditionalFormatting sqref="AC2 AA2">
    <cfRule type="cellIs" dxfId="9" priority="14" stopIfTrue="1" operator="equal">
      <formula>"Check"</formula>
    </cfRule>
    <cfRule type="cellIs" dxfId="8" priority="15" stopIfTrue="1" operator="equal">
      <formula>"Check!"</formula>
    </cfRule>
  </conditionalFormatting>
  <conditionalFormatting sqref="T2">
    <cfRule type="expression" dxfId="7" priority="13">
      <formula>$T2="too many rows!"</formula>
    </cfRule>
  </conditionalFormatting>
  <conditionalFormatting sqref="T2">
    <cfRule type="expression" dxfId="6" priority="11">
      <formula>#REF!="too many rows!"</formula>
    </cfRule>
  </conditionalFormatting>
  <conditionalFormatting sqref="T2">
    <cfRule type="expression" dxfId="5" priority="24">
      <formula>#REF!="too many rows!"</formula>
    </cfRule>
  </conditionalFormatting>
  <conditionalFormatting sqref="AC3:AC5 AA3:AA5">
    <cfRule type="cellIs" dxfId="4" priority="4" stopIfTrue="1" operator="equal">
      <formula>"Check"</formula>
    </cfRule>
    <cfRule type="cellIs" dxfId="3" priority="5" stopIfTrue="1" operator="equal">
      <formula>"Check!"</formula>
    </cfRule>
  </conditionalFormatting>
  <conditionalFormatting sqref="T3:T5">
    <cfRule type="expression" dxfId="2" priority="3">
      <formula>$T3="too many rows!"</formula>
    </cfRule>
  </conditionalFormatting>
  <conditionalFormatting sqref="T3:T5">
    <cfRule type="expression" dxfId="1" priority="2">
      <formula>#REF!="too many rows!"</formula>
    </cfRule>
  </conditionalFormatting>
  <conditionalFormatting sqref="T3:T5">
    <cfRule type="expression" dxfId="0" priority="1">
      <formula>#REF!="too many rows!"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39" sqref="C39"/>
    </sheetView>
  </sheetViews>
  <sheetFormatPr baseColWidth="10" defaultColWidth="9.140625" defaultRowHeight="15" x14ac:dyDescent="0.25"/>
  <cols>
    <col min="4" max="4" width="10.85546875" customWidth="1"/>
  </cols>
  <sheetData>
    <row r="1" spans="1:4" ht="15.75" x14ac:dyDescent="0.25">
      <c r="A1" s="290" t="s">
        <v>841</v>
      </c>
      <c r="B1" s="290"/>
      <c r="C1" s="290"/>
      <c r="D1" s="290" t="s">
        <v>842</v>
      </c>
    </row>
    <row r="2" spans="1:4" x14ac:dyDescent="0.25">
      <c r="A2" s="291">
        <v>10</v>
      </c>
      <c r="B2" s="291" t="s">
        <v>55</v>
      </c>
      <c r="C2" s="291" t="s">
        <v>320</v>
      </c>
      <c r="D2" s="292" t="s">
        <v>127</v>
      </c>
    </row>
    <row r="3" spans="1:4" x14ac:dyDescent="0.25">
      <c r="A3" s="291">
        <v>10</v>
      </c>
      <c r="B3" s="291" t="s">
        <v>55</v>
      </c>
      <c r="C3" s="291" t="s">
        <v>383</v>
      </c>
      <c r="D3" s="292" t="s">
        <v>385</v>
      </c>
    </row>
    <row r="4" spans="1:4" x14ac:dyDescent="0.25">
      <c r="A4" s="291">
        <v>10</v>
      </c>
      <c r="B4" s="291" t="s">
        <v>55</v>
      </c>
      <c r="C4" s="291" t="s">
        <v>759</v>
      </c>
      <c r="D4" s="292" t="s">
        <v>763</v>
      </c>
    </row>
    <row r="5" spans="1:4" x14ac:dyDescent="0.25">
      <c r="A5" s="291">
        <v>10</v>
      </c>
      <c r="B5" s="291" t="s">
        <v>55</v>
      </c>
      <c r="C5" s="291" t="s">
        <v>760</v>
      </c>
      <c r="D5" s="292" t="s">
        <v>764</v>
      </c>
    </row>
    <row r="18" spans="5:12" x14ac:dyDescent="0.25">
      <c r="E18" s="502"/>
      <c r="F18" s="502"/>
      <c r="G18" s="502"/>
      <c r="H18" s="503"/>
      <c r="I18" s="504"/>
      <c r="J18" s="505"/>
      <c r="K18" s="506"/>
      <c r="L18" s="507"/>
    </row>
    <row r="19" spans="5:12" x14ac:dyDescent="0.25">
      <c r="E19" s="508"/>
      <c r="F19" s="508"/>
      <c r="G19" s="508"/>
      <c r="H19" s="508"/>
      <c r="I19" s="504"/>
      <c r="J19" s="509"/>
      <c r="K19" s="507"/>
      <c r="L19" s="507"/>
    </row>
    <row r="20" spans="5:12" x14ac:dyDescent="0.25">
      <c r="E20" s="508"/>
      <c r="F20" s="508"/>
      <c r="G20" s="508"/>
      <c r="H20" s="508"/>
      <c r="I20" s="504"/>
      <c r="J20" s="509"/>
      <c r="K20" s="507"/>
      <c r="L20" s="507"/>
    </row>
    <row r="21" spans="5:12" x14ac:dyDescent="0.25">
      <c r="E21" s="508"/>
      <c r="F21" s="508"/>
      <c r="G21" s="508"/>
      <c r="H21" s="508"/>
      <c r="I21" s="504"/>
      <c r="J21" s="507"/>
      <c r="K21" s="507"/>
      <c r="L21" s="507"/>
    </row>
    <row r="22" spans="5:12" x14ac:dyDescent="0.25">
      <c r="E22" s="508"/>
      <c r="F22" s="508"/>
      <c r="G22" s="508"/>
      <c r="H22" s="508"/>
      <c r="I22" s="504"/>
      <c r="J22" s="507"/>
      <c r="K22" s="507"/>
      <c r="L22" s="507"/>
    </row>
    <row r="23" spans="5:12" x14ac:dyDescent="0.25">
      <c r="E23" s="508"/>
      <c r="F23" s="508"/>
      <c r="G23" s="508"/>
      <c r="H23" s="508"/>
      <c r="I23" s="504"/>
      <c r="J23" s="507"/>
      <c r="K23" s="507"/>
      <c r="L23" s="507"/>
    </row>
    <row r="24" spans="5:12" x14ac:dyDescent="0.25">
      <c r="E24" s="507"/>
      <c r="F24" s="507"/>
      <c r="G24" s="507"/>
      <c r="H24" s="507"/>
      <c r="I24" s="507"/>
      <c r="J24" s="507"/>
      <c r="K24" s="507"/>
      <c r="L24" s="50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Planning GH</vt:lpstr>
      <vt:lpstr>Compartments</vt:lpstr>
      <vt:lpstr>Default schedule</vt:lpstr>
      <vt:lpstr>Sheet1</vt:lpstr>
      <vt:lpstr>'Planning GH'!Área_de_impresión</vt:lpstr>
    </vt:vector>
  </TitlesOfParts>
  <Company>Rijk Zwaan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Velasquez Espinoza</dc:creator>
  <cp:lastModifiedBy>mati</cp:lastModifiedBy>
  <cp:lastPrinted>2017-12-12T21:00:43Z</cp:lastPrinted>
  <dcterms:created xsi:type="dcterms:W3CDTF">2014-05-08T21:22:02Z</dcterms:created>
  <dcterms:modified xsi:type="dcterms:W3CDTF">2018-08-30T17:11:38Z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4</vt:i4>
  </property>
  <property fmtid="{D5CDD505-2E9C-101B-9397-08002B2CF9AE}" pid="3" name="lqmsess">
    <vt:lpwstr>b7cc85c0-c584-46e6-8888-d62d236c4fc2</vt:lpwstr>
  </property>
  <property fmtid="{D5CDD505-2E9C-101B-9397-08002B2CF9AE}" pid="4" name="Classification">
    <vt:lpwstr>NoClassification</vt:lpwstr>
  </property>
  <property fmtid="{D5CDD505-2E9C-101B-9397-08002B2CF9AE}" pid="5" name="ClassificationDisplay">
    <vt:lpwstr>[No Classification] </vt:lpwstr>
  </property>
  <property fmtid="{D5CDD505-2E9C-101B-9397-08002B2CF9AE}" pid="6" name="Verifier">
    <vt:lpwstr>IyCHJSc6Ni2APpMzOzkqPA==</vt:lpwstr>
  </property>
  <property fmtid="{D5CDD505-2E9C-101B-9397-08002B2CF9AE}" pid="7" name="PolicyName">
    <vt:lpwstr>IyBkiiooNjePMZkxLiQsPTo=</vt:lpwstr>
  </property>
  <property fmtid="{D5CDD505-2E9C-101B-9397-08002B2CF9AE}" pid="8" name="Set">
    <vt:lpwstr>Ky4oOiM=</vt:lpwstr>
  </property>
  <property fmtid="{D5CDD505-2E9C-101B-9397-08002B2CF9AE}" pid="9" name="Version">
    <vt:lpwstr>Xw==</vt:lpwstr>
  </property>
  <property fmtid="{D5CDD505-2E9C-101B-9397-08002B2CF9AE}" pid="10" name="dsapilastupdC">
    <vt:lpwstr>1510611886</vt:lpwstr>
  </property>
</Properties>
</file>