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david_mandia_postgrad_manchester_ac_uk/Documents/"/>
    </mc:Choice>
  </mc:AlternateContent>
  <xr:revisionPtr revIDLastSave="0" documentId="8_{82D2DB0B-DAB8-4BE1-AFE6-F30E0C1ABE95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fast_abc_upreg_kegg" sheetId="1" r:id="rId1"/>
    <sheet name="fast_abc_cell_comp_upreg" sheetId="2" r:id="rId2"/>
    <sheet name="Reactome  affinityy final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6" i="11" l="1"/>
  <c r="Q46" i="11"/>
  <c r="R46" i="11"/>
  <c r="AB47" i="11"/>
  <c r="AA48" i="11"/>
  <c r="AA47" i="11"/>
  <c r="AB43" i="11"/>
  <c r="AB44" i="11"/>
  <c r="AB42" i="11"/>
  <c r="K35" i="11"/>
  <c r="K34" i="11"/>
  <c r="F34" i="11"/>
  <c r="G34" i="11" s="1"/>
  <c r="F35" i="11"/>
  <c r="G35" i="11" s="1"/>
  <c r="Q39" i="11"/>
  <c r="R39" i="11" s="1"/>
  <c r="K43" i="11"/>
  <c r="F43" i="11"/>
  <c r="G43" i="11" s="1"/>
  <c r="AB34" i="11"/>
  <c r="AC34" i="11"/>
  <c r="AB48" i="11"/>
  <c r="AC38" i="11"/>
  <c r="AC37" i="11"/>
  <c r="AC36" i="11"/>
  <c r="AC35" i="11"/>
  <c r="AB35" i="11"/>
  <c r="AB36" i="11"/>
  <c r="AB37" i="11"/>
  <c r="AB38" i="11"/>
  <c r="S51" i="11"/>
  <c r="S52" i="11"/>
  <c r="S53" i="11"/>
  <c r="S54" i="11"/>
  <c r="R53" i="11"/>
  <c r="R52" i="11"/>
  <c r="R51" i="11"/>
  <c r="R54" i="11"/>
  <c r="Q35" i="11"/>
  <c r="R35" i="11" s="1"/>
  <c r="S35" i="11"/>
  <c r="Q37" i="11"/>
  <c r="R37" i="11" s="1"/>
  <c r="S37" i="11"/>
  <c r="Q36" i="11"/>
  <c r="R36" i="11" s="1"/>
  <c r="S36" i="11"/>
  <c r="Q34" i="11"/>
  <c r="R34" i="11" s="1"/>
  <c r="S34" i="11"/>
  <c r="Q38" i="11"/>
  <c r="R38" i="11" s="1"/>
  <c r="S38" i="11"/>
  <c r="K29" i="11"/>
  <c r="L29" i="11"/>
  <c r="M29" i="11"/>
  <c r="S45" i="11"/>
  <c r="S44" i="11"/>
  <c r="S43" i="11"/>
  <c r="Q45" i="11"/>
  <c r="R45" i="11" s="1"/>
  <c r="Q44" i="11"/>
  <c r="R44" i="11" s="1"/>
  <c r="Q43" i="11"/>
  <c r="R43" i="11" s="1"/>
  <c r="S39" i="11"/>
  <c r="K50" i="11"/>
  <c r="K51" i="11"/>
  <c r="K52" i="11"/>
  <c r="K53" i="11"/>
  <c r="K54" i="11"/>
  <c r="G53" i="11"/>
  <c r="G52" i="11"/>
  <c r="G51" i="11"/>
  <c r="G50" i="11"/>
  <c r="G54" i="11"/>
  <c r="K42" i="11"/>
  <c r="K41" i="11"/>
  <c r="K40" i="11"/>
  <c r="K39" i="11"/>
  <c r="F42" i="11"/>
  <c r="G42" i="11" s="1"/>
  <c r="F41" i="11"/>
  <c r="G41" i="11" s="1"/>
  <c r="F40" i="11"/>
  <c r="G40" i="11" s="1"/>
  <c r="F39" i="11"/>
  <c r="G39" i="11" s="1"/>
  <c r="X23" i="11"/>
  <c r="X7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U17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8" i="11"/>
  <c r="AU19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K4" i="1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K9" i="11"/>
  <c r="L9" i="11"/>
  <c r="M9" i="11"/>
  <c r="K10" i="11"/>
  <c r="L10" i="11"/>
  <c r="M10" i="11"/>
  <c r="K11" i="11"/>
  <c r="L11" i="11"/>
  <c r="M11" i="1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K21" i="11"/>
  <c r="L21" i="11"/>
  <c r="M21" i="11"/>
  <c r="K22" i="11"/>
  <c r="L22" i="11"/>
  <c r="M22" i="11"/>
  <c r="K23" i="11"/>
  <c r="L23" i="11"/>
  <c r="M23" i="11"/>
  <c r="K24" i="11"/>
  <c r="L24" i="11"/>
  <c r="M24" i="11"/>
  <c r="K25" i="11"/>
  <c r="L25" i="11"/>
  <c r="M25" i="11"/>
  <c r="K26" i="11"/>
  <c r="L26" i="11"/>
  <c r="M26" i="11"/>
  <c r="K27" i="11"/>
  <c r="L27" i="11"/>
  <c r="M27" i="11"/>
  <c r="K28" i="11"/>
  <c r="L28" i="11"/>
  <c r="M28" i="11"/>
  <c r="AI4" i="11"/>
  <c r="V5" i="11"/>
  <c r="W5" i="11"/>
  <c r="X5" i="11"/>
  <c r="V6" i="11"/>
  <c r="W6" i="11"/>
  <c r="X6" i="11"/>
  <c r="V7" i="11"/>
  <c r="W7" i="11"/>
  <c r="V8" i="11"/>
  <c r="W8" i="11"/>
  <c r="X8" i="11"/>
  <c r="V9" i="11"/>
  <c r="W9" i="11"/>
  <c r="X9" i="11"/>
  <c r="V10" i="11"/>
  <c r="W10" i="11"/>
  <c r="X10" i="11"/>
  <c r="V11" i="11"/>
  <c r="W11" i="11"/>
  <c r="X11" i="11"/>
  <c r="V12" i="11"/>
  <c r="W12" i="11"/>
  <c r="X12" i="11"/>
  <c r="V13" i="11"/>
  <c r="W13" i="11"/>
  <c r="X13" i="11"/>
  <c r="V14" i="11"/>
  <c r="W14" i="11"/>
  <c r="X14" i="11"/>
  <c r="V15" i="11"/>
  <c r="W15" i="11"/>
  <c r="X15" i="11"/>
  <c r="V16" i="11"/>
  <c r="W16" i="11"/>
  <c r="X16" i="11"/>
  <c r="V17" i="11"/>
  <c r="W17" i="11"/>
  <c r="X17" i="11"/>
  <c r="V18" i="11"/>
  <c r="W18" i="11"/>
  <c r="X18" i="11"/>
  <c r="V19" i="11"/>
  <c r="W19" i="11"/>
  <c r="X19" i="11"/>
  <c r="V20" i="11"/>
  <c r="W20" i="11"/>
  <c r="X20" i="11"/>
  <c r="V21" i="11"/>
  <c r="W21" i="11"/>
  <c r="X21" i="11"/>
  <c r="V22" i="11"/>
  <c r="W22" i="11"/>
  <c r="X22" i="11"/>
  <c r="V23" i="11"/>
  <c r="W23" i="11"/>
  <c r="AK4" i="11"/>
  <c r="AJ4" i="11"/>
  <c r="X4" i="11"/>
  <c r="W4" i="11"/>
  <c r="V4" i="11"/>
  <c r="AS19" i="11"/>
  <c r="AS18" i="11"/>
  <c r="AS17" i="11"/>
  <c r="AS16" i="11"/>
  <c r="AS15" i="11"/>
  <c r="AS14" i="11"/>
  <c r="AS13" i="11"/>
  <c r="AS12" i="11"/>
  <c r="AS11" i="11"/>
  <c r="AS10" i="11"/>
  <c r="AS9" i="11"/>
  <c r="AS8" i="11"/>
  <c r="AS7" i="11"/>
  <c r="AS6" i="11"/>
  <c r="AS5" i="11"/>
  <c r="H54" i="11"/>
  <c r="H45" i="11"/>
  <c r="H39" i="11"/>
  <c r="H40" i="11"/>
  <c r="H41" i="11"/>
  <c r="H42" i="11"/>
  <c r="H43" i="11"/>
  <c r="H35" i="11"/>
  <c r="AK14" i="11"/>
  <c r="AJ14" i="11"/>
  <c r="AI14" i="11"/>
  <c r="AK13" i="11"/>
  <c r="AJ13" i="11"/>
  <c r="AI13" i="11"/>
  <c r="AK12" i="11"/>
  <c r="AJ12" i="11"/>
  <c r="AI12" i="11"/>
  <c r="AK11" i="11"/>
  <c r="AJ11" i="11"/>
  <c r="AI11" i="11"/>
  <c r="AK10" i="11"/>
  <c r="AJ10" i="11"/>
  <c r="AI10" i="11"/>
  <c r="AK9" i="11"/>
  <c r="AJ9" i="11"/>
  <c r="AI9" i="11"/>
  <c r="AK8" i="11"/>
  <c r="AJ8" i="11"/>
  <c r="AI8" i="11"/>
  <c r="AK7" i="11"/>
  <c r="AJ7" i="11"/>
  <c r="AI7" i="11"/>
  <c r="AK5" i="11"/>
  <c r="AJ5" i="11"/>
  <c r="AI5" i="11"/>
  <c r="K49" i="1"/>
  <c r="K48" i="1"/>
  <c r="K47" i="1"/>
  <c r="K46" i="1"/>
  <c r="K45" i="1"/>
  <c r="K50" i="1"/>
  <c r="N32" i="1"/>
  <c r="N31" i="1"/>
  <c r="N29" i="1"/>
  <c r="N28" i="1"/>
  <c r="N33" i="1"/>
  <c r="G2" i="1"/>
  <c r="G3" i="1"/>
  <c r="G4" i="1"/>
  <c r="G5" i="1"/>
  <c r="G6" i="1"/>
  <c r="G7" i="1"/>
  <c r="G8" i="1"/>
  <c r="G9" i="1"/>
  <c r="G10" i="1"/>
  <c r="G11" i="1"/>
  <c r="G12" i="1"/>
  <c r="J8" i="1"/>
  <c r="J7" i="1"/>
  <c r="J6" i="1"/>
  <c r="J5" i="1"/>
  <c r="J4" i="1"/>
  <c r="J3" i="1"/>
  <c r="J2" i="1"/>
  <c r="J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DA42E-3A01-44F3-8C2E-E0A283A79132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2" xr16:uid="{298D3B7E-01D1-4A5A-B46E-18A4C5E0EAEE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<sst xmlns="http://schemas.openxmlformats.org/spreadsheetml/2006/main" count="708" uniqueCount="362">
  <si>
    <t>Gene Set</t>
  </si>
  <si>
    <t>Description</t>
  </si>
  <si>
    <t>Size</t>
  </si>
  <si>
    <t>Expect</t>
  </si>
  <si>
    <t>Ratio</t>
  </si>
  <si>
    <t>P Value</t>
  </si>
  <si>
    <t>Column3</t>
  </si>
  <si>
    <t>Column2</t>
  </si>
  <si>
    <t>FDR</t>
  </si>
  <si>
    <t>Column1</t>
  </si>
  <si>
    <t>Negative Log (FDR)</t>
  </si>
  <si>
    <t xml:space="preserve">Number of mRNAs </t>
  </si>
  <si>
    <t xml:space="preserve">mRNAs present as DEG </t>
  </si>
  <si>
    <t>hsa04625</t>
  </si>
  <si>
    <t>C-type lectin receptor</t>
  </si>
  <si>
    <t>EGR2 ; TNF ; EGR3 ; IL6 ; JUN ; IRF1 ; CARD9 ; PTGS2 ; IL1B ; NFKBIA ; STAT1</t>
  </si>
  <si>
    <t>hsa04010</t>
  </si>
  <si>
    <t>MAPK</t>
  </si>
  <si>
    <t>DUSP1 ; NR4A1 ; FGF19 ; TNF ; DUSP8 ; DDIT3 ; GADD45B ; SRF ; MAP3K8 ; GADD45A ; JUN ; FGF5 ; DUSP10 ; DUSP5 ; NGF ; IL1B ; EFNA1 ; CSF1 ; PLA2G4F ; FOS</t>
  </si>
  <si>
    <t>hsa04620</t>
  </si>
  <si>
    <t xml:space="preserve">Toll-like receptor </t>
  </si>
  <si>
    <t>TNF ; CXCL8 ; CXCL10 ; IL6 ; MAP3K8 ; JUN ; CCL5 ; TICAM1 ; CXCL11 ; IL1B ; NFKBIA ; FOS ; STAT1</t>
  </si>
  <si>
    <t>hsa04064</t>
  </si>
  <si>
    <t>NF-kappa B</t>
  </si>
  <si>
    <t>CXCL2 ; TNF ; TNFAIP3 ; CXCL8 ; GADD45B ; BCL2A1 ; ICAM1 ; TICAM1 ; TRAF1 ; PTGS2 ; LYN ; BIRC3 ; IL1B ; NFKBIA</t>
  </si>
  <si>
    <t>hsa04621</t>
  </si>
  <si>
    <t>NOD-like receptor</t>
  </si>
  <si>
    <t>CXCL2 ; TNF ; TNFAIP3 ; GBP2 ; CXCL8 ; CXCL3 ; IL6 ; GBP1 ; JUN ; CCL5 ; CXCL1 ; TICAM1 ; CARD9 ; BIRC3 ; IL1B ; NOD2 ; NFKBIA ; TXNIP ; STAT1</t>
  </si>
  <si>
    <t>hsa04060</t>
  </si>
  <si>
    <t>Cytokine-cytokine</t>
  </si>
  <si>
    <t>INHBE ; GDF15 ; TNFRSF1B ; CXCL2 ; TNF ; LIF ; CXCL8 ; TNFRSF9 ; CXCL10 ; CXCL3 ; IL6 ; IL15 ; CCL5 ; CXCL1 ; CD70 ; TNFSF15 ; TNFRSF10C ; IL32 ; CX3CL1 ; CXCL11 ; NGF ; CCL20 ; IL1B ; IL11 ; CSF1 ; IL20 ; CSF2</t>
  </si>
  <si>
    <t>hsa04657</t>
  </si>
  <si>
    <t xml:space="preserve">IL-17 </t>
  </si>
  <si>
    <t>FOSB ; CXCL2 ; TNF ; TNFAIP3 ; LCN2 ; CXCL8 ; CXCL10 ; CXCL3 ; IL6 ; JUN ; CXCL1 ; MAPK15 ; PTGS2 ; S100A9 ; CCL20 ; IL1B ; NFKBIA ; FOS ; CSF2 ; S100A8</t>
  </si>
  <si>
    <t>hsa04668</t>
  </si>
  <si>
    <t xml:space="preserve">TNF </t>
  </si>
  <si>
    <t>TNFRSF1B ; CXCL2 ; TNF ; LIF ; EDN1 ; TNFAIP3 ; CXCL10 ; CXCL3 ; IL6 ; IL15 ; MAP3K8 ; JUN ; CCL5 ; CXCL1 ; ICAM1 ; IRF1 ; TRAF1 ; PTGS2 ; CX3CL1 ; BIRC3 ; CCL20 ; IL1B ; CSF1 ; NOD2 ; NFKBIA ; FOS ; CSF2 ; SOCS3</t>
  </si>
  <si>
    <t>Table of top 10 significant p-values and q-values for BioCarta 2016</t>
  </si>
  <si>
    <t>term</t>
  </si>
  <si>
    <t>p-value</t>
  </si>
  <si>
    <t>q-value</t>
  </si>
  <si>
    <t>overlap_genes</t>
  </si>
  <si>
    <t>Number of mRNAs</t>
  </si>
  <si>
    <t>Negative Log of p_value</t>
  </si>
  <si>
    <t xml:space="preserve">Oxidative Stress Induced  Via Nrf2 </t>
  </si>
  <si>
    <t>[JUN, MAFF, MAFK, FOS]</t>
  </si>
  <si>
    <t xml:space="preserve">Cadmium induced proliferation in macrophages </t>
  </si>
  <si>
    <t>[NFKBIA, JUN, FOS, TNF]</t>
  </si>
  <si>
    <t xml:space="preserve">TNFR2 Signaling Pathway </t>
  </si>
  <si>
    <t>[NFKBIA, TNFAIP3, TRAF1, TNFRSF1B]</t>
  </si>
  <si>
    <t xml:space="preserve">Keratinocyte Differentiation </t>
  </si>
  <si>
    <t>[NFKBIA, JUN, TRAF1, FOS, TNF, ETS2, BIRC3]</t>
  </si>
  <si>
    <t xml:space="preserve">Signal transduction through IL1R </t>
  </si>
  <si>
    <t>[NFKBIA, JUN, IL6, IL1B, FOS, TNF]</t>
  </si>
  <si>
    <t>Differentially exptessed mRNA in sample</t>
  </si>
  <si>
    <t xml:space="preserve">Negative Log of P-Value </t>
  </si>
  <si>
    <t>GO:0030141</t>
  </si>
  <si>
    <t>secretory granule</t>
  </si>
  <si>
    <t>ARC ; TNFRSF1B ; UNC13D ; EDN1 ; LCN2 ; GLIPR1 ; PLAUR ; SERPINA1 ; CXCL1 ; RAP2B ; LAMP3 ; C3 ; S100A9 ; IL1B ; CLU ; LOXL1</t>
  </si>
  <si>
    <t>GO:0000785</t>
  </si>
  <si>
    <t>chromatin</t>
  </si>
  <si>
    <t>PLK2 ; SRF ; JUN ; CITED2 ; PPP1R10 ; IRF1 ; MUC1 ; HIST3H2A ; KLF4 ; KDM3A ; HIST1H2BK ; STAT1 ; GATA3 ; SIRT1</t>
  </si>
  <si>
    <t>GO:0045121</t>
  </si>
  <si>
    <t>membrane raft</t>
  </si>
  <si>
    <t>ARC ; TNFRSF1B ; TNF ; ICAM1 ; RAP2B ; UNC5B ; PTGS2 ; LYN ; BIRC3 ; STX12 ; DAPK3</t>
  </si>
  <si>
    <t>GO:0062023</t>
  </si>
  <si>
    <t>collagen-containing extracellular matrix</t>
  </si>
  <si>
    <t>GDF15 ; SERPINA1 ; SEMA7A ; ICAM1 ; F3 ; SERPINB9 ; S100A9 ; TNXB ; MDK ; CLU ; LOXL1 ; ECM2 ; S100A8</t>
  </si>
  <si>
    <t>GO:0098552</t>
  </si>
  <si>
    <t>side of membrane</t>
  </si>
  <si>
    <t>EEF1A2 ; LAG3 ; CD274 ; TNF ; TNFRSF9 ; CXCL10 ; ERRFI1 ; SEMA7A ; GEM ; ICAM1 ; F3 ; SPTB ; FERMT2 ; LYN ; CDIP1 ; KCNJ5</t>
  </si>
  <si>
    <t>GO:0005923</t>
  </si>
  <si>
    <t>bicellular tight junction</t>
  </si>
  <si>
    <t>CLDN4 ; AMOTL2 ; EPPK1 ; RAP2B ; CLDN16 ; TACSTD2 ; MAPK15 ; OCLN ; CLDN7</t>
  </si>
  <si>
    <t>PLA2G4F</t>
  </si>
  <si>
    <t>FOS</t>
  </si>
  <si>
    <t>&lt;2.2e-16</t>
  </si>
  <si>
    <t>Column4</t>
  </si>
  <si>
    <t>Column5</t>
  </si>
  <si>
    <t>Column6</t>
  </si>
  <si>
    <t>Column7</t>
  </si>
  <si>
    <t>Column8</t>
  </si>
  <si>
    <t>Column9</t>
  </si>
  <si>
    <t>EPPK1</t>
  </si>
  <si>
    <t>RAP2B</t>
  </si>
  <si>
    <t>CLDN16</t>
  </si>
  <si>
    <t>TACSTD2</t>
  </si>
  <si>
    <t>MAPK15</t>
  </si>
  <si>
    <t>OCLN</t>
  </si>
  <si>
    <t>CLDN7</t>
  </si>
  <si>
    <t>GO:0099568</t>
  </si>
  <si>
    <t>cytoplasmic region</t>
  </si>
  <si>
    <t>RND3 ; ARC ; RND1 ; GAD1 ; TNFAIP2 ; RHOV ; MAPK15 ; NEDD9 ; PCLO ; SPTB ; FERMT2 ; SYBU ; HAP1</t>
  </si>
  <si>
    <t>GO:0005719</t>
  </si>
  <si>
    <t>nuclear euchromatin</t>
  </si>
  <si>
    <t>JUN ; KLF4 ; SIRT1</t>
  </si>
  <si>
    <t>GO:0000164</t>
  </si>
  <si>
    <t>protein phosphatase type 1 complex</t>
  </si>
  <si>
    <t>PP1R15A ; PPP1R3B</t>
  </si>
  <si>
    <t>GO:0005764</t>
  </si>
  <si>
    <t>lysosome</t>
  </si>
  <si>
    <t>EEF1A2 ; UNC13D ; TNFAIP3 ; ADRB2 ; GLIPR1 ; LAMP3 ; ABCD1 ; ASS1 ; C3 ; LYN ; IL1B ; SLC15A3 ; PLA2G4F ; HAP1 ; CDIP1</t>
  </si>
  <si>
    <t>fast abc/nsa</t>
  </si>
  <si>
    <t>slow abc/nsa</t>
  </si>
  <si>
    <t>fast /slow nsa</t>
  </si>
  <si>
    <t>fast/slow abc</t>
  </si>
  <si>
    <t>LGALS9;TNFRSF1B;CXCL2;TNF;LIF;LCN2;CXCL8;PIM1;CXCL10;IL6;IL15;MAP3K8;JUN;CCL5;CXCL1;ICAM1;IRS2;SOD2;CEBPD;MUC1;IL32;PTGS2;LYN;CCL20;IL1B;IL11;CSF1;NOD2;NFKBIA;RORA;IL20;FOS;CSF2;STAT1;GATA3;SOCS3</t>
  </si>
  <si>
    <t>overlapId</t>
  </si>
  <si>
    <t>userId</t>
  </si>
  <si>
    <t>vs slow abc//nsa</t>
  </si>
  <si>
    <t>vs fast/slow nsa</t>
  </si>
  <si>
    <t>vs fast/slow ab</t>
  </si>
  <si>
    <t>AMOTL2;LATS2</t>
  </si>
  <si>
    <t>vs fast abc/nsa</t>
  </si>
  <si>
    <t>controol</t>
  </si>
  <si>
    <t>Mrnas</t>
  </si>
  <si>
    <t>vs slow abc/nsa</t>
  </si>
  <si>
    <t>vs fast/slow abc</t>
  </si>
  <si>
    <t>R-HSA-449147</t>
  </si>
  <si>
    <t>Signaling by Interleukins</t>
  </si>
  <si>
    <t>R-HSA-3214815</t>
  </si>
  <si>
    <t>HDACs deacetylate histones</t>
  </si>
  <si>
    <t>HIST1H2AE;HIST1H2BJ;HIST1H2BD;HIST1H2BF;HIST1H2BG;HIST1H2BK;HIST3H2BB;KRT23;HIST1H4I;HIST1H2BC;HIST1H2AC;IVL;SPRR2E;KRT80;HIST2H2BE;SPINK6;SPRR1A;KRT16;KRT6B;SPRR1B;SPINK5;TGM1;SPRR2D;KLK5</t>
  </si>
  <si>
    <t>128312;3012;3017;440689;8294;8334;8339;8343;8347;8349;85236;8969;8970;92815</t>
  </si>
  <si>
    <t>HIST1H2AE;HIST1H2BJ;HIST1H2BD;HIST1H2BF;HIST1H2BG;HIST1H2BK;HIST3H2BB;HIST2H2BF;HIST1H4I;HIST1H2BC;HIST1H2AC;HIST2H2BE;HIST3H2A;HIST1H2AG</t>
  </si>
  <si>
    <t>MRNAs</t>
  </si>
  <si>
    <t>fast abc nsa</t>
  </si>
  <si>
    <t>control</t>
  </si>
  <si>
    <t>R-HSA-913531</t>
  </si>
  <si>
    <t>Interferon Signaling</t>
  </si>
  <si>
    <t>GBP2;RSAD2;MX2;EGR1;GBP1;GBP6;OASL;ICAM1;IRF1;TRIM22;IFIT3;IFIT1;STAT1;SOCS3</t>
  </si>
  <si>
    <t>10346;1052;1326;1435;1437;163351;1958;2353;2625;2633;2634;2919;2920;330;3383;3434;3437;3553;3569;3576;3589;3600;3604;3627;3659;3725;3934;3965;3976;4067;4582;4600;4792;50604;5292;5743;6095;6352;6364;64127;6648;6772;7124;7133;8638;8660;9021;91543;9235;970;9966</t>
  </si>
  <si>
    <t>TNFRSF9;CCL5;IL6;LGALS9;TNFRSF1B;LCN2;TNF;CCL20;GBP2;CXCL8;CXCL1;RSAD2;IL32;CXCL2;ICAM1;LIF;PIM1;GBP1;CXCL10;NFKBIA;IL1B;BIRC3;IRF1;IL15;MAP3K8;MX2;EGR1;GBP6;OASL;JUN;IRS2;TRIM22;CD70;SOD2;TNFSF15;CEBPD;MUC1;PTGS2;IFIT3;LYN;IL11;CSF1;NOD2;RORA;IL20;FOS;CSF2;IFIT1;STAT1;GATA3;SOCS3</t>
  </si>
  <si>
    <t>R-HSA-171306</t>
  </si>
  <si>
    <t>Packaging Of Telomere Ends</t>
  </si>
  <si>
    <t>HIST1H2AE;HIST1H2BJ;HIST1H2BD;HIST1H2BF;HIST1H2BG;HIST1H2BK;HIST3H2BB;HIST1H4I;HIST1H2BC;HIST1H2AC;HIST2H2BE</t>
  </si>
  <si>
    <t>128312;3012;3017;8294;8334;8339;8343;8347;8349;85236;8970</t>
  </si>
  <si>
    <t>R-HSA-6783589</t>
  </si>
  <si>
    <t>Interleukin-6 family signaling</t>
  </si>
  <si>
    <t>LIF;IL6;IL11;STAT1;SOCS3</t>
  </si>
  <si>
    <t>1435;1437;2919;2920;3383;3553;3569;3576;3627;3976;5743;6352;6364;7124;7133</t>
  </si>
  <si>
    <t>CCL5;IL6;TNFRSF1B;TNF;CCL20;CXCL8;CXCL1;CXCL2;ICAM1;LIF;CXCL10;IL1B;PTGS2;CSF1;CSF2</t>
  </si>
  <si>
    <t>R-HSA-373076</t>
  </si>
  <si>
    <t>Class A/1 (Rhodopsin-like receptors)</t>
  </si>
  <si>
    <t>PTGS2;PARP14;NMNAT2</t>
  </si>
  <si>
    <t>R-HSA-6799990</t>
  </si>
  <si>
    <t>Metal sequestration by antimicrobial proteins</t>
  </si>
  <si>
    <t>LCN2;S100A9;S100A8</t>
  </si>
  <si>
    <t>1052;1326;1435;1437;2353;2625;2919;2920;3383;3553;3569;3576;3589;3600;3627;3725;3934;3965;3976;4067;4582;4792;50604;5292;5743;6095;6352;6364;64127;6648;6772;7124;7133;8660;9021;9235</t>
  </si>
  <si>
    <t>CCL5;IL6;LGALS9;TNFRSF1B;LCN2;TNF;CCL20;CXCL8;CXCL1;IL32;CXCL2;ICAM1;LIF;PIM1;CXCL10;NFKBIA;IL1B;IL15;MAP3K8;JUN;IRS2;SOD2;CEBPD;MUC1;PTGS2;LYN;IL11;CSF1;NOD2;RORA;IL20;FOS;CSF2;STAT1;GATA3;SOCS3</t>
  </si>
  <si>
    <t>R-HSA-1912408</t>
  </si>
  <si>
    <t>Pre-NOTCH Transcription and Translation</t>
  </si>
  <si>
    <t>R-HSA-2559582</t>
  </si>
  <si>
    <t>Senescence-Associated Secretory Phenotype (SASP)</t>
  </si>
  <si>
    <t>PTGER4;EDN2;CXCL2;EDN1;ADRB2;CXCL8;CXCL10;CXCL3;CCL5;CXCL1;C3;HCAR3;HCAR2;CX3CL1;CXCL11;CCL20;HTR1B</t>
  </si>
  <si>
    <t>1052;2353;2625;3383;3553;3569;3576;3934;3976;4582;5292;5743;6095;6772;7124;7133;9021</t>
  </si>
  <si>
    <t>IL6;TNFRSF1B;LCN2;TNF;CXCL8;ICAM1;LIF;PIM1;IL1B;CEBPD;MUC1;PTGS2;RORA;FOS;STAT1;GATA3;SOCS3</t>
  </si>
  <si>
    <t>R-HSA-5083630</t>
  </si>
  <si>
    <t>Defective LFNG causes SCDO3</t>
  </si>
  <si>
    <t>R-HSA-6809371</t>
  </si>
  <si>
    <t>Formation of the cornified envelope</t>
  </si>
  <si>
    <t>R-HSA-2262752</t>
  </si>
  <si>
    <t>Cellular responses to stress</t>
  </si>
  <si>
    <t>R-HSA-5357956</t>
  </si>
  <si>
    <t>TNFR1-induced NFkappaB signaling pathway</t>
  </si>
  <si>
    <t>TNF;TNFAIP3;TRAF1;BIRC3;USP2</t>
  </si>
  <si>
    <t>10346;1052;10628;11010;114907;1191;1326;1435;1437;148022;163351;1958;201294;2353;2625;2633;2634;29126;2919;2920;330;3383;3434;3437;347733;3553;3569;3576;3589;3600;3604;3627;3659;3695;3725;3902;3934;3965;3976;4067;4582;4600;4792;50604;5265;5292;5329;54209;55521;5743;5912;6095;6279;6280;629;6352;6364;64127;64170;6648;6772;7124;7128;7133;715;718;80329;84708;8638;8660;9021;91543;9235;970;9966</t>
  </si>
  <si>
    <t>TNFRSF9;CCL5;IL6;LAG3;ITGB7;LGALS9;TNFRSF1B;LCN2;CD274;TUBB2B;FBXO32;TNF;CCL20;GBP2;SERPINA1;UNC13D;TNFAIP3;CXCL8;CXCL1;RSAD2;IL32;S100A8;CXCL2;ICAM1;LIF;PIM1;GBP1;CXCL10;NFKBIA;IL1B;GLIPR1;BIRC3;IRF1;PLAUR;IL15;MAP3K8;MX2;EGR1;GBP6;OASL;JUN;CFB;S100A9;ULBP1;RAP2B;TICAM1;IRS2;TRIM22;C3;CARD9;CD70;SOD2;TREM2;TNFSF15;CEBPD;MUC1;C1R;PTGS2;IFIT3;LYN;IL11;CSF1;NOD2;RORA;IL20;CLU;LNX1;TRIM36;TXNIP;FOS;CSF2;IFIT1;STAT1;GATA3;SOCS3</t>
  </si>
  <si>
    <t>R-HSA-168164</t>
  </si>
  <si>
    <t>Toll Like Receptor 3 (TLR3) Cascade</t>
  </si>
  <si>
    <t>BCL2L11;PMAIP1;TP73</t>
  </si>
  <si>
    <t>R-HSA-5693571</t>
  </si>
  <si>
    <t>Nonhomologous End-Joining (NHEJ)</t>
  </si>
  <si>
    <t>R-HSA-5669034</t>
  </si>
  <si>
    <t>TNFs bind their physiological receptors</t>
  </si>
  <si>
    <t>TNFRSF1B;TNFRSF9;CD70;TNFSF15</t>
  </si>
  <si>
    <t>2919;2920;2921;3576;3627;6352;6364;6373;6376</t>
  </si>
  <si>
    <t>CCL5;CCL20;CXCL8;CXCL1;CXCL3;CXCL2;CXCL10;CX3CL1;CXCL11</t>
  </si>
  <si>
    <t>R-HSA-168643</t>
  </si>
  <si>
    <t>Nucleotide-binding domain, leucine rich repeat containing receptor (NLR) signaling pathways</t>
  </si>
  <si>
    <t>S100A8;S100A9;LCN2</t>
  </si>
  <si>
    <t>R-HSA-8866654</t>
  </si>
  <si>
    <t>E3 ubiquitin ligases ubiquitinate target proteins</t>
  </si>
  <si>
    <t>MAP3K8;JUN;TICAM1;BIRC3;NOD2;NFKBIA;FOS</t>
  </si>
  <si>
    <t>1958;2634;3434;3437;3659;4600;6772;8638;9021;91543</t>
  </si>
  <si>
    <t>GBP2;RSAD2;IRF1;MX2;EGR1;OASL;IFIT3;IFIT1;STAT1;SOCS3</t>
  </si>
  <si>
    <t>R-HSA-9027283</t>
  </si>
  <si>
    <t>Erythropoietin activates STAT5</t>
  </si>
  <si>
    <t>R-HSA-375276</t>
  </si>
  <si>
    <t>Peptide ligand-binding receptors</t>
  </si>
  <si>
    <t>CCL5;CXCL2;CXCL8;CXCL3;CXCL1;SAA1;CCL20;NMU</t>
  </si>
  <si>
    <t>TNFAIP3;CARD9;BIRC3;NOD2;TXNIP</t>
  </si>
  <si>
    <t>10346;163351;1958;2633;2634;3383;3434;3437;3659;4600;6772;8638;9021;91543</t>
  </si>
  <si>
    <t>GBP2;RSAD2;ICAM1;GBP1;IRF1;MX2;EGR1;GBP6;OASL;TRIM22;IFIT3;IFIT1;STAT1;SOCS3</t>
  </si>
  <si>
    <t>R-HSA-8863678</t>
  </si>
  <si>
    <t>Neurodegenerative Diseases</t>
  </si>
  <si>
    <t>R-HSA-5689901</t>
  </si>
  <si>
    <t>Metalloprotease DUBs</t>
  </si>
  <si>
    <t>HIST1H2AE;HIST1H2BJ;HIST1H2BD;HIST1H2BF;HIST1H2BG;HIST1H2BK;HIST3H2BB;HIST2H2BF;HIST1H2BC;HIST1H2AC;HIST2H2BE;HIST3H2A;HIST1H2AG</t>
  </si>
  <si>
    <t>128312;3012;3017;4854;8294;8334;8339;8343;8347;8349;85236;8970</t>
  </si>
  <si>
    <t>HIST1H2AE;HIST1H2BJ;HIST1H2BD;HIST1H2BF;HIST1H2BG;HIST1H2BK;HIST3H2BB;NOTCH3;HIST1H4I;HIST1H2BC;HIST1H2AC;HIST2H2BE</t>
  </si>
  <si>
    <t>R-HSA-380108</t>
  </si>
  <si>
    <t>Chemokine receptors bind chemokines</t>
  </si>
  <si>
    <t>R-HSA-9027277</t>
  </si>
  <si>
    <t>Erythropoietin activates Phospholipase C gamma (PLCG)</t>
  </si>
  <si>
    <t>IRS2;LYN</t>
  </si>
  <si>
    <t>11221;1843;1847;1850;3569</t>
  </si>
  <si>
    <t>IL6;DUSP8;DUSP1;DUSP10;DUSP5</t>
  </si>
  <si>
    <t>R-HSA-166663</t>
  </si>
  <si>
    <t>Initial triggering of complement</t>
  </si>
  <si>
    <t>R-HSA-380994</t>
  </si>
  <si>
    <t>ATF4 activates genes</t>
  </si>
  <si>
    <t>R-HSA-9018519</t>
  </si>
  <si>
    <t>Estrogen-dependent gene expression</t>
  </si>
  <si>
    <t>FOSB;JUN;HIST1H4H;POLR2A;HIST1H4I;HIST1H2BK;FOS;GATA3</t>
  </si>
  <si>
    <t>10346;163351;2633;2634;3383;3659;6772;8638;9021</t>
  </si>
  <si>
    <t>GBP2;ICAM1;GBP1;IRF1;GBP6;OASL;TRIM22;STAT1;SOCS3</t>
  </si>
  <si>
    <t>R-HSA-112409</t>
  </si>
  <si>
    <t>RAF-independent MAPK1/3 activation</t>
  </si>
  <si>
    <t>DUSP1;DUSP8;DUSP10</t>
  </si>
  <si>
    <t>NOTCH3</t>
  </si>
  <si>
    <t>11005;144501;25818;25984;3713;3854;3868;404203;6698;6699;6703;6704;7051</t>
  </si>
  <si>
    <t>KRT23;IVL;SPRR2E;KRT80;SPINK6;SPRR1A;KRT16;KRT6B;SPRR1B;SPINK5;TGM1;SPRR2D;KLK5</t>
  </si>
  <si>
    <t>ELF3;JUN;HIST1H4H;NOTCH3;HIST1H4I;HIST1H2BK</t>
  </si>
  <si>
    <t>3569;3589;3976;6772;9021</t>
  </si>
  <si>
    <t>IL6;LIF;IL11;STAT1;SOCS3</t>
  </si>
  <si>
    <t>FGF5;FGF19;IRS2</t>
  </si>
  <si>
    <t>R-HSA-1280215</t>
  </si>
  <si>
    <t>Cytokine Signaling in Immune system</t>
  </si>
  <si>
    <t>BCL2L11;JUN;SOD2</t>
  </si>
  <si>
    <t>3934;6279;6280</t>
  </si>
  <si>
    <t>LCN2;S100A8;S100A9</t>
  </si>
  <si>
    <t>R-HSA-3238698</t>
  </si>
  <si>
    <t>WNT ligand biogenesis and trafficking</t>
  </si>
  <si>
    <t>CFB;C3;C1R</t>
  </si>
  <si>
    <t>154;1906;1907;2919;2920;2921;3351;338442;3576;3627;5734;6352;6364;6373;6376;718;8843</t>
  </si>
  <si>
    <t>PTGER4;CCL5;EDN2;CCL20;EDN1;CXCL8;CXCL1;ADRB2;CXCL3;CXCL2;CXCL10;C3;HCAR3;HCAR2;CX3CL1;CXCL11;HTR1B</t>
  </si>
  <si>
    <t>R-HSA-1483115</t>
  </si>
  <si>
    <t>Hydrolysis of LPC</t>
  </si>
  <si>
    <t>R-HSA-8963676</t>
  </si>
  <si>
    <t>Intestinal absorption</t>
  </si>
  <si>
    <t>ATF3;CXCL8;DDIT3</t>
  </si>
  <si>
    <t>133;154;1906;1907;2919;2920;2921;3351;338442;3576;3627;54361;5734;6352;6364;6373;6376;718;79924;80326;8843</t>
  </si>
  <si>
    <t>PTGER4;CCL5;EDN2;CCL20;EDN1;CXCL8;CXCL1;ADRB2;CXCL3;CXCL2;ADM;CXCL10;WNT4;C3;HCAR3;WNT10A;HCAR2;CX3CL1;CXCL11;ADM2;HTR1B</t>
  </si>
  <si>
    <t>R-HSA-5661231</t>
  </si>
  <si>
    <t>Metallothioneins bind metals</t>
  </si>
  <si>
    <t>R-HSA-8957275</t>
  </si>
  <si>
    <t>Post-translational protein phosphorylation</t>
  </si>
  <si>
    <t>R-HSA-5357769</t>
  </si>
  <si>
    <t>Caspase activation via extrinsic apoptotic signalling pathway</t>
  </si>
  <si>
    <t>UNC5B;TICAM1;DAPK3</t>
  </si>
  <si>
    <t>330;7124;7128;7185;9099</t>
  </si>
  <si>
    <t>R-HSA-114452</t>
  </si>
  <si>
    <t>Activation of BH3-only proteins</t>
  </si>
  <si>
    <t>128312;3012;3017;6288;8294;8334;8339;8343;8347;8349;85236;8970</t>
  </si>
  <si>
    <t>HIST1H2AE;HIST1H2BJ;HIST1H2BD;HIST1H2BF;HIST1H2BG;HIST1H2BK;HIST3H2BB;HIST1H4I;HIST1H2BC;HIST1H2AC;HIST2H2BE;SAA1</t>
  </si>
  <si>
    <t>R-HSA-190370</t>
  </si>
  <si>
    <t>FGFR1b ligand binding and activation</t>
  </si>
  <si>
    <t>R-HSA-419812</t>
  </si>
  <si>
    <t>Calcitonin-like ligand receptors</t>
  </si>
  <si>
    <t>ADM;ADM2</t>
  </si>
  <si>
    <t>1906;1907;2919;2920;2921;3576;3627;6352;6364;6373;6376;718</t>
  </si>
  <si>
    <t>CCL5;EDN2;CCL20;EDN1;CXCL8;CXCL1;CXCL3;CXCL2;CXCL10;C3;CX3CL1;CXCL11</t>
  </si>
  <si>
    <t>R-HSA-420029</t>
  </si>
  <si>
    <t>Tight junction interactions</t>
  </si>
  <si>
    <t>CLDN4;CLDN16;CLDN7</t>
  </si>
  <si>
    <t>R-HSA-196108</t>
  </si>
  <si>
    <t>Pregnenolone biosynthesis</t>
  </si>
  <si>
    <t>ELF3;NOTCH3;JUN;MFNG;ATP2A1;NOTCH1</t>
  </si>
  <si>
    <t>MT1H;MT1G</t>
  </si>
  <si>
    <t>3569;6772;9021</t>
  </si>
  <si>
    <t>IL6;STAT1;SOCS3</t>
  </si>
  <si>
    <t>R-HSA-174403</t>
  </si>
  <si>
    <t>Glutathione synthesis and recycling</t>
  </si>
  <si>
    <t>CHAC1;GGT6</t>
  </si>
  <si>
    <t>R-HSA-196807</t>
  </si>
  <si>
    <t>Nicotinate metabolism</t>
  </si>
  <si>
    <t>PARP14;PTGS2;NMNAT2</t>
  </si>
  <si>
    <t>4067;6772;8660;9021</t>
  </si>
  <si>
    <t>IRS2;LYN;STAT1;SOCS3</t>
  </si>
  <si>
    <t>128312;3012;3017;3576;8294;8334;8339;8343;8347;8349;85236;8970</t>
  </si>
  <si>
    <t>HIST1H2AE;HIST1H2BJ;HIST1H2BD;HIST1H2BF;HIST1H2BG;HIST1H2BK;HIST3H2BB;HIST1H4I;HIST1H2BC;HIST1H2AC;CXCL8;HIST2H2BE</t>
  </si>
  <si>
    <t>R-HSA-168142</t>
  </si>
  <si>
    <t>Toll Like Receptor 10 (TLR10) Cascade</t>
  </si>
  <si>
    <t>MAP3K8;JUN;NOD2;NFKBIA;FOS</t>
  </si>
  <si>
    <t>http://reactome.org/PathwayBrowser/#/R-HSA-8957275</t>
  </si>
  <si>
    <t>3486;3569;5265</t>
  </si>
  <si>
    <t>IL6;IGFBP3;SERPINA1</t>
  </si>
  <si>
    <t>R-HSA-5684996</t>
  </si>
  <si>
    <t>MAPK1/MAPK3 signaling</t>
  </si>
  <si>
    <t>DUSP1;FGF19;DUSP8;IL6;FGF5;IRS2;DUSP10;DUSP5;SPTB;CSF2</t>
  </si>
  <si>
    <t>7124;7128;9099</t>
  </si>
  <si>
    <t>TNF;TNFAIP3;USP2</t>
  </si>
  <si>
    <t>http://reactome.org/PathwayBrowser/#/R-HSA-190370</t>
  </si>
  <si>
    <t>FGF1</t>
  </si>
  <si>
    <t>R-HSA-209560</t>
  </si>
  <si>
    <t>NF-kB is activated and signals survival</t>
  </si>
  <si>
    <t>NGF;NFKBIA</t>
  </si>
  <si>
    <t>3604;7133;970;9966</t>
  </si>
  <si>
    <t>TNFRSF9;TNFRSF1B;CD70;TNFSF15</t>
  </si>
  <si>
    <t>R-HSA-381426</t>
  </si>
  <si>
    <t>Regulation of Insulin-like Growth Factor (IGF) transport and uptake by Insulin-like Growth Factor Binding Proteins (IGFBPs)</t>
  </si>
  <si>
    <t>http://reactome.org/PathwayBrowser/#/R-HSA-381426</t>
  </si>
  <si>
    <t>R-HSA-2243919</t>
  </si>
  <si>
    <t>Crosslinking of collagen fibrils</t>
  </si>
  <si>
    <t>TLL2;LOXL1</t>
  </si>
  <si>
    <t>1326;148022;2353;330;3725;4792;64127</t>
  </si>
  <si>
    <t>NFKBIA;BIRC3;MAP3K8;JUN;TICAM1;NOD2;FOS</t>
  </si>
  <si>
    <t>R-HSA-416700</t>
  </si>
  <si>
    <t>Other semaphorin interactions</t>
  </si>
  <si>
    <t>SEMA7A;TREM2</t>
  </si>
  <si>
    <t>1326;148022;2353;330;3725;4792;6279;6280;64127</t>
  </si>
  <si>
    <t>S100A8;NFKBIA;BIRC3;MAP3K8;JUN;S100A9;TICAM1;NOD2;FOS</t>
  </si>
  <si>
    <t>629;718</t>
  </si>
  <si>
    <t>CFB;C3</t>
  </si>
  <si>
    <t xml:space="preserve">Fast Abc/ nsa  vs control </t>
  </si>
  <si>
    <t>Very similar to fast/slow abc</t>
  </si>
  <si>
    <t>Fast abc/nsa vs slow abc/nsa</t>
  </si>
  <si>
    <t xml:space="preserve"> fast abc _slow abc vs contol </t>
  </si>
  <si>
    <t xml:space="preserve">Common </t>
  </si>
  <si>
    <t>Common</t>
  </si>
  <si>
    <t>Rea ctome</t>
  </si>
  <si>
    <t xml:space="preserve">P-value </t>
  </si>
  <si>
    <t>neg log of p_value</t>
  </si>
  <si>
    <t>N of mRNAs in fasat abc nsa</t>
  </si>
  <si>
    <t>N of mRNAs</t>
  </si>
  <si>
    <t>ATF4</t>
  </si>
  <si>
    <t>NLR pathway</t>
  </si>
  <si>
    <t>Pre-Notch</t>
  </si>
  <si>
    <t>Toll-Like R3</t>
  </si>
  <si>
    <t>TNFR1 /NFKappaB</t>
  </si>
  <si>
    <t>cornified envelope</t>
  </si>
  <si>
    <t>Only fast Abc/nsa</t>
  </si>
  <si>
    <t>Rhodopsin(A/1_</t>
  </si>
  <si>
    <t>NHEJ</t>
  </si>
  <si>
    <t>128312;3006;3012;3017;3576;8294;8334;8339;8343;8347;8349;85236;8970</t>
  </si>
  <si>
    <t>HIST1H2AE;HIST1H2BJ;HIST1H2BD;HIST1H2BF;HIST1H2BG;HIST1H2BK;HIST3H2BB;HIST1H4I;HIST1H2BC;HIST1H1C;HIST1H2AC;CXCL8;HIST2H2BE</t>
  </si>
  <si>
    <t>n of mRNAs</t>
  </si>
  <si>
    <t>MAPK1/3 RAF activation</t>
  </si>
  <si>
    <t>Interleukin</t>
  </si>
  <si>
    <t xml:space="preserve">Only contol </t>
  </si>
  <si>
    <t>128312;26353;3006;3012;3017;3310;347733;3569;3576;4688;8294;8334;8339;8343;8347;8349;8365;85236;8970</t>
  </si>
  <si>
    <t>HIST1H2AE;HIST1H2BJ;HIST1H2BD;HIST1H2BF;HIST1H4H;IL6;HIST1H2BG;HIST1H2BK;HSPA6;HIST3H2BB;HSPB8;HIST1H4I;HIST1H2BC;HIST1H1C;NCF2;HIST1H2AC;CXCL8;HIST2H2BE;TUBB2B</t>
  </si>
  <si>
    <t xml:space="preserve">Tight junction </t>
  </si>
  <si>
    <t xml:space="preserve">G alpha </t>
  </si>
  <si>
    <t>G alpha (i) signalling events</t>
  </si>
  <si>
    <t>Pre-NOTCH</t>
  </si>
  <si>
    <t>RNA Pol II Transcription</t>
  </si>
  <si>
    <t>RNA Polymerase II Transcription</t>
  </si>
  <si>
    <t>Only fast/slow ABC</t>
  </si>
  <si>
    <t>128312;3017;8294;8339;8343;8347;8349;8365;85236;8970</t>
  </si>
  <si>
    <t>HIST1H2BJ;HIST1H2BD;HIST1H2BF;HIST1H4H;HIST1H2BG;HIST1H2BK;HIST3H2BB;HIST1H4I;HIST1H2BC;HIST2H2BE</t>
  </si>
  <si>
    <t>PT prot. Phophor.</t>
  </si>
  <si>
    <t>only control</t>
  </si>
  <si>
    <t>Only Slow abc/nsa</t>
  </si>
  <si>
    <t>SCDO3</t>
  </si>
  <si>
    <t>Cornified envelope</t>
  </si>
  <si>
    <t xml:space="preserve">WNT </t>
  </si>
  <si>
    <t>Senescence</t>
  </si>
  <si>
    <t>DNA Damage/Telomere Stress Induced Senescence</t>
  </si>
  <si>
    <t xml:space="preserve"> deacetylate histones</t>
  </si>
  <si>
    <t>Activation of BH3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</si>
</sst>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008080"/>
      <name val="BlinkMacSystemFont"/>
      <charset val="1"/>
    </font>
    <font>
      <b/>
      <sz val="12"/>
      <color rgb="FF008080"/>
      <name val="BlinkMacSystemFont"/>
      <charset val="1"/>
    </font>
    <font>
      <sz val="12"/>
      <color rgb="FF363636"/>
      <name val="BlinkMacSystemFont"/>
      <charset val="1"/>
    </font>
    <font>
      <sz val="12"/>
      <color rgb="FF363636"/>
      <name val="Aptos Narrow"/>
      <family val="2"/>
      <scheme val="minor"/>
    </font>
    <font>
      <sz val="11"/>
      <color rgb="FF2D2F35"/>
      <name val="Aptos Narrow"/>
      <family val="2"/>
      <scheme val="minor"/>
    </font>
    <font>
      <b/>
      <sz val="11"/>
      <color rgb="FF2D2F35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363636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  <font>
      <b/>
      <sz val="11"/>
      <color rgb="FF000000"/>
      <name val="Nunito"/>
      <charset val="1"/>
    </font>
    <font>
      <b/>
      <sz val="9"/>
      <color rgb="FF000000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ptos Narrow"/>
      <scheme val="minor"/>
    </font>
    <font>
      <b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C0E4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DBDBDB"/>
      </bottom>
      <diagonal/>
    </border>
    <border>
      <left/>
      <right/>
      <top/>
      <bottom style="thick">
        <color rgb="FF7A7A7A"/>
      </bottom>
      <diagonal/>
    </border>
    <border>
      <left/>
      <right/>
      <top/>
      <bottom style="thin">
        <color rgb="FFDBDBDB"/>
      </bottom>
      <diagonal/>
    </border>
    <border>
      <left/>
      <right/>
      <top style="thin">
        <color theme="4" tint="0.39997558519241921"/>
      </top>
      <bottom style="thick">
        <color rgb="FFDBDBDB"/>
      </bottom>
      <diagonal/>
    </border>
    <border>
      <left/>
      <right/>
      <top style="thin">
        <color theme="4" tint="0.39997558519241921"/>
      </top>
      <bottom style="thin">
        <color rgb="FFDBDBD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4" fillId="2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5" fillId="0" borderId="0" xfId="0" applyFont="1"/>
    <xf numFmtId="0" fontId="1" fillId="0" borderId="0" xfId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2" borderId="1" xfId="0" applyFont="1" applyFill="1" applyBorder="1"/>
    <xf numFmtId="0" fontId="8" fillId="2" borderId="2" xfId="0" applyFont="1" applyFill="1" applyBorder="1"/>
    <xf numFmtId="0" fontId="12" fillId="2" borderId="3" xfId="0" applyFont="1" applyFill="1" applyBorder="1"/>
    <xf numFmtId="0" fontId="12" fillId="3" borderId="3" xfId="0" applyFont="1" applyFill="1" applyBorder="1"/>
    <xf numFmtId="0" fontId="12" fillId="4" borderId="0" xfId="0" applyFont="1" applyFill="1"/>
    <xf numFmtId="0" fontId="11" fillId="2" borderId="0" xfId="0" applyFont="1" applyFill="1"/>
    <xf numFmtId="0" fontId="13" fillId="0" borderId="0" xfId="0" applyFont="1"/>
    <xf numFmtId="0" fontId="14" fillId="0" borderId="0" xfId="0" applyFont="1"/>
    <xf numFmtId="11" fontId="14" fillId="0" borderId="0" xfId="0" applyNumberFormat="1" applyFont="1"/>
    <xf numFmtId="0" fontId="4" fillId="2" borderId="5" xfId="0" applyFont="1" applyFill="1" applyBorder="1" applyAlignment="1">
      <alignment wrapText="1"/>
    </xf>
    <xf numFmtId="0" fontId="4" fillId="3" borderId="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1" fontId="0" fillId="0" borderId="0" xfId="0" applyNumberFormat="1"/>
    <xf numFmtId="11" fontId="0" fillId="0" borderId="0" xfId="0" applyNumberFormat="1"/>
    <xf numFmtId="0" fontId="15" fillId="0" borderId="0" xfId="0" applyFont="1" applyAlignment="1">
      <alignment wrapText="1"/>
    </xf>
    <xf numFmtId="0" fontId="16" fillId="0" borderId="7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0" xfId="0" applyFont="1" applyAlignment="1">
      <alignment wrapText="1"/>
    </xf>
    <xf numFmtId="0" fontId="17" fillId="0" borderId="10" xfId="0" applyFont="1" applyBorder="1" applyAlignment="1">
      <alignment wrapText="1"/>
    </xf>
    <xf numFmtId="0" fontId="17" fillId="4" borderId="9" xfId="0" applyFont="1" applyFill="1" applyBorder="1" applyAlignment="1">
      <alignment wrapText="1"/>
    </xf>
    <xf numFmtId="0" fontId="17" fillId="4" borderId="0" xfId="0" applyFont="1" applyFill="1" applyAlignment="1">
      <alignment wrapText="1"/>
    </xf>
    <xf numFmtId="0" fontId="17" fillId="4" borderId="10" xfId="0" applyFont="1" applyFill="1" applyBorder="1" applyAlignment="1">
      <alignment wrapText="1"/>
    </xf>
    <xf numFmtId="0" fontId="17" fillId="0" borderId="11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7" fillId="0" borderId="13" xfId="0" applyFont="1" applyBorder="1" applyAlignment="1">
      <alignment wrapText="1"/>
    </xf>
    <xf numFmtId="2" fontId="0" fillId="0" borderId="0" xfId="0" applyNumberFormat="1"/>
    <xf numFmtId="164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20" fillId="5" borderId="0" xfId="0" applyFont="1" applyFill="1" applyAlignment="1">
      <alignment horizontal="left" vertical="center" wrapText="1"/>
    </xf>
    <xf numFmtId="0" fontId="21" fillId="6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1" fillId="6" borderId="9" xfId="0" applyFont="1" applyFill="1" applyBorder="1" applyAlignment="1">
      <alignment horizontal="left" vertical="center" wrapText="1"/>
    </xf>
    <xf numFmtId="0" fontId="21" fillId="6" borderId="10" xfId="0" applyFont="1" applyFill="1" applyBorder="1" applyAlignment="1">
      <alignment horizontal="left" vertical="center" wrapText="1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11" fontId="21" fillId="6" borderId="0" xfId="0" applyNumberFormat="1" applyFont="1" applyFill="1" applyAlignment="1">
      <alignment horizontal="left" vertical="center" wrapText="1"/>
    </xf>
    <xf numFmtId="11" fontId="21" fillId="0" borderId="0" xfId="0" applyNumberFormat="1" applyFont="1" applyAlignment="1">
      <alignment horizontal="left" vertical="center" wrapText="1"/>
    </xf>
    <xf numFmtId="11" fontId="21" fillId="0" borderId="12" xfId="0" applyNumberFormat="1" applyFont="1" applyBorder="1" applyAlignment="1">
      <alignment horizontal="left" vertical="center" wrapText="1"/>
    </xf>
    <xf numFmtId="0" fontId="0" fillId="0" borderId="5" xfId="0" applyBorder="1"/>
    <xf numFmtId="0" fontId="4" fillId="2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0" fillId="7" borderId="0" xfId="0" applyFill="1"/>
    <xf numFmtId="11" fontId="0" fillId="7" borderId="0" xfId="0" applyNumberFormat="1" applyFill="1"/>
    <xf numFmtId="0" fontId="22" fillId="0" borderId="0" xfId="0" applyFont="1"/>
    <xf numFmtId="0" fontId="18" fillId="0" borderId="0" xfId="0" applyFont="1"/>
    <xf numFmtId="0" fontId="23" fillId="8" borderId="14" xfId="0" applyFont="1" applyFill="1" applyBorder="1"/>
    <xf numFmtId="0" fontId="23" fillId="8" borderId="15" xfId="0" applyFont="1" applyFill="1" applyBorder="1"/>
    <xf numFmtId="0" fontId="0" fillId="0" borderId="14" xfId="0" applyBorder="1"/>
    <xf numFmtId="0" fontId="0" fillId="0" borderId="16" xfId="0" applyBorder="1"/>
    <xf numFmtId="0" fontId="0" fillId="9" borderId="14" xfId="0" applyFill="1" applyBorder="1"/>
    <xf numFmtId="0" fontId="0" fillId="9" borderId="16" xfId="0" applyFill="1" applyBorder="1"/>
    <xf numFmtId="0" fontId="0" fillId="10" borderId="0" xfId="0" applyFill="1"/>
    <xf numFmtId="11" fontId="0" fillId="10" borderId="0" xfId="0" applyNumberFormat="1" applyFill="1"/>
    <xf numFmtId="0" fontId="0" fillId="11" borderId="14" xfId="0" applyFill="1" applyBorder="1"/>
    <xf numFmtId="0" fontId="0" fillId="11" borderId="15" xfId="0" applyFill="1" applyBorder="1"/>
    <xf numFmtId="11" fontId="0" fillId="11" borderId="15" xfId="0" applyNumberFormat="1" applyFill="1" applyBorder="1"/>
    <xf numFmtId="0" fontId="0" fillId="10" borderId="14" xfId="0" applyFill="1" applyBorder="1"/>
    <xf numFmtId="0" fontId="0" fillId="10" borderId="15" xfId="0" applyFill="1" applyBorder="1"/>
    <xf numFmtId="0" fontId="23" fillId="8" borderId="0" xfId="0" applyFont="1" applyFill="1"/>
    <xf numFmtId="11" fontId="0" fillId="10" borderId="15" xfId="0" applyNumberFormat="1" applyFill="1" applyBorder="1"/>
    <xf numFmtId="0" fontId="0" fillId="9" borderId="15" xfId="0" applyFill="1" applyBorder="1"/>
    <xf numFmtId="0" fontId="0" fillId="0" borderId="15" xfId="0" applyBorder="1"/>
    <xf numFmtId="0" fontId="0" fillId="7" borderId="15" xfId="0" applyFill="1" applyBorder="1"/>
    <xf numFmtId="11" fontId="0" fillId="0" borderId="15" xfId="0" applyNumberFormat="1" applyBorder="1"/>
    <xf numFmtId="11" fontId="0" fillId="0" borderId="16" xfId="0" applyNumberFormat="1" applyBorder="1"/>
    <xf numFmtId="164" fontId="0" fillId="10" borderId="0" xfId="0" applyNumberFormat="1" applyFill="1"/>
    <xf numFmtId="0" fontId="0" fillId="10" borderId="17" xfId="0" applyFill="1" applyBorder="1"/>
    <xf numFmtId="0" fontId="0" fillId="7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0.0"/>
    </dxf>
    <dxf>
      <numFmt numFmtId="15" formatCode="0.00E+00"/>
    </dxf>
    <dxf>
      <numFmt numFmtId="0" formatCode="General"/>
    </dxf>
    <dxf>
      <numFmt numFmtId="164" formatCode="0.0"/>
    </dxf>
    <dxf>
      <numFmt numFmtId="15" formatCode="0.00E+00"/>
    </dxf>
    <dxf>
      <numFmt numFmtId="1" formatCode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64" formatCode="0.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15" formatCode="0.00E+0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BlinkMacSystemFont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BlinkMacSystemFont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63636"/>
        <name val="BlinkMacSystemFont"/>
        <charset val="1"/>
        <scheme val="none"/>
      </font>
      <fill>
        <patternFill patternType="solid">
          <fgColor indexed="64"/>
          <bgColor rgb="FFFAFAFA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rgb="FFDBDB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border outline="0">
        <left style="thin">
          <color rgb="FF00000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alignment horizontal="general" vertical="bottom" textRotation="0" wrapText="1" indent="0" justifyLastLine="0" shrinkToFit="0" readingOrder="0"/>
    </dxf>
    <dxf>
      <numFmt numFmtId="1" formatCode="0"/>
    </dxf>
    <dxf>
      <numFmt numFmtId="15" formatCode="0.00E+00"/>
    </dxf>
    <dxf>
      <numFmt numFmtId="15" formatCode="0.00E+00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Negative Log of p_value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84F404E-E049-424E-8A35-9FBF1A3581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E83-452C-BE71-1BE877F8A1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8570BF-7AB7-4DB6-9A40-5744833D0E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E83-452C-BE71-1BE877F8A1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95FA7E-D80D-46E4-BB17-BF2C950EBCE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E83-452C-BE71-1BE877F8A1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633840-EBE3-42C8-B5FE-29D4C13D09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E83-452C-BE71-1BE877F8A1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CF778E-F666-4A67-AD6C-CE1A6C8ED84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E83-452C-BE71-1BE877F8A19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4930779-B3F2-4EC1-8469-166C35B2567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E83-452C-BE71-1BE877F8A19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5E114F-F651-4370-840E-02E2E2C013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E83-452C-BE71-1BE877F8A19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281953-A54E-4EB8-8DB1-2E582979235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E83-452C-BE71-1BE877F8A1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fast_abc_upreg_kegg!$B$2:$B$9</c:f>
              <c:strCache>
                <c:ptCount val="8"/>
                <c:pt idx="0">
                  <c:v>C-type lectin receptor</c:v>
                </c:pt>
                <c:pt idx="1">
                  <c:v>MAPK</c:v>
                </c:pt>
                <c:pt idx="2">
                  <c:v>Toll-like receptor </c:v>
                </c:pt>
                <c:pt idx="3">
                  <c:v>NF-kappa B</c:v>
                </c:pt>
                <c:pt idx="4">
                  <c:v>NOD-like receptor</c:v>
                </c:pt>
                <c:pt idx="5">
                  <c:v>Cytokine-cytokine</c:v>
                </c:pt>
                <c:pt idx="6">
                  <c:v>IL-17 </c:v>
                </c:pt>
                <c:pt idx="7">
                  <c:v>TNF </c:v>
                </c:pt>
              </c:strCache>
            </c:strRef>
          </c:cat>
          <c:val>
            <c:numRef>
              <c:f>fast_abc_upreg_kegg!$G$2:$G$9</c:f>
              <c:numCache>
                <c:formatCode>General</c:formatCode>
                <c:ptCount val="8"/>
                <c:pt idx="0">
                  <c:v>4.5412866280662563</c:v>
                </c:pt>
                <c:pt idx="1">
                  <c:v>4.7739158840241762</c:v>
                </c:pt>
                <c:pt idx="2">
                  <c:v>6.1050584278301949</c:v>
                </c:pt>
                <c:pt idx="3">
                  <c:v>7.4563292065184035</c:v>
                </c:pt>
                <c:pt idx="4">
                  <c:v>7.975104039892515</c:v>
                </c:pt>
                <c:pt idx="5">
                  <c:v>9.1169464346265574</c:v>
                </c:pt>
                <c:pt idx="6">
                  <c:v>13.694519651346795</c:v>
                </c:pt>
                <c:pt idx="7">
                  <c:v>15.698970004336019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fast_abc_upreg_kegg!$L$2:$L$9</c15:f>
                <c15:dlblRangeCache>
                  <c:ptCount val="8"/>
                  <c:pt idx="0">
                    <c:v>11</c:v>
                  </c:pt>
                  <c:pt idx="1">
                    <c:v>20</c:v>
                  </c:pt>
                  <c:pt idx="2">
                    <c:v>13</c:v>
                  </c:pt>
                  <c:pt idx="3">
                    <c:v>14</c:v>
                  </c:pt>
                  <c:pt idx="4">
                    <c:v>19</c:v>
                  </c:pt>
                  <c:pt idx="5">
                    <c:v>27</c:v>
                  </c:pt>
                  <c:pt idx="6">
                    <c:v>20</c:v>
                  </c:pt>
                  <c:pt idx="7">
                    <c:v>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3D2D-4B7B-AA30-8AE63E8ABE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00455"/>
        <c:axId val="87402503"/>
      </c:barChart>
      <c:catAx>
        <c:axId val="87400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8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2503"/>
        <c:crosses val="autoZero"/>
        <c:auto val="1"/>
        <c:lblAlgn val="ctr"/>
        <c:lblOffset val="0"/>
        <c:tickLblSkip val="1"/>
        <c:noMultiLvlLbl val="0"/>
      </c:catAx>
      <c:valAx>
        <c:axId val="874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-Log(p_value)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final'!$AB$33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BC2CB7-A836-4F75-94E0-DFCD900A85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AF1-4F10-BDB4-D3BB3F6710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FB1953-479A-4A87-A8CC-C158C95897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AF1-4F10-BDB4-D3BB3F6710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DE25E4-E88C-4491-B42A-068CA834E0C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F1-4F10-BDB4-D3BB3F67106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D7BDAAA-2151-4CEE-B1DC-F2044F8CD1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F1-4F10-BDB4-D3BB3F6710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944CD66-8410-4D70-B71E-80F0BEF7D98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F1-4F10-BDB4-D3BB3F671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'Reactome  affinityy final'!$Y$34:$Y$38</c:f>
              <c:strCache>
                <c:ptCount val="5"/>
                <c:pt idx="0">
                  <c:v>HDACs deacetylate histones</c:v>
                </c:pt>
                <c:pt idx="1">
                  <c:v>Packaging Of Telomere Ends</c:v>
                </c:pt>
                <c:pt idx="2">
                  <c:v>cornified envelope</c:v>
                </c:pt>
                <c:pt idx="3">
                  <c:v>NHEJ</c:v>
                </c:pt>
                <c:pt idx="4">
                  <c:v>Metalloprotease DUBs</c:v>
                </c:pt>
              </c:strCache>
            </c:strRef>
          </c:cat>
          <c:val>
            <c:numRef>
              <c:f>'Reactome  affinityy final'!$AB$34:$AB$38</c:f>
              <c:numCache>
                <c:formatCode>0.0</c:formatCode>
                <c:ptCount val="5"/>
                <c:pt idx="0">
                  <c:v>15.657577319177793</c:v>
                </c:pt>
                <c:pt idx="1">
                  <c:v>14.507435157329235</c:v>
                </c:pt>
                <c:pt idx="2">
                  <c:v>12.733180545090875</c:v>
                </c:pt>
                <c:pt idx="3">
                  <c:v>9.9085440869449091</c:v>
                </c:pt>
                <c:pt idx="4">
                  <c:v>4.2950434395047505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final'!$AC$34:$AC$38</c15:f>
                <c15:dlblRangeCache>
                  <c:ptCount val="5"/>
                  <c:pt idx="0">
                    <c:v>14</c:v>
                  </c:pt>
                  <c:pt idx="1">
                    <c:v>11</c:v>
                  </c:pt>
                  <c:pt idx="2">
                    <c:v>13</c:v>
                  </c:pt>
                  <c:pt idx="3">
                    <c:v>9</c:v>
                  </c:pt>
                  <c:pt idx="4">
                    <c:v>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AF1-4F10-BDB4-D3BB3F6710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final'!$AB$33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9C2A696-FA8A-475D-BFEE-F7F6F725CB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BAD-4CB5-BC2F-0248FE6C62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9338F1-AF32-4DDA-88DC-B3566D34746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BAD-4CB5-BC2F-0248FE6C62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'Reactome  affinityy final'!$Y$43:$Y$44</c:f>
              <c:strCache>
                <c:ptCount val="2"/>
                <c:pt idx="0">
                  <c:v>G alpha </c:v>
                </c:pt>
                <c:pt idx="1">
                  <c:v>RNA Pol II Transcription</c:v>
                </c:pt>
              </c:strCache>
            </c:strRef>
          </c:cat>
          <c:val>
            <c:numRef>
              <c:f>'Reactome  affinityy final'!$AB$43:$AB$44</c:f>
              <c:numCache>
                <c:formatCode>0.0</c:formatCode>
                <c:ptCount val="2"/>
                <c:pt idx="0">
                  <c:v>2.8189959631647028</c:v>
                </c:pt>
                <c:pt idx="1">
                  <c:v>1.9862663581557902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final'!$AC$42:$AC$44</c15:f>
                <c15:dlblRangeCache>
                  <c:ptCount val="3"/>
                  <c:pt idx="0">
                    <c:v>8</c:v>
                  </c:pt>
                  <c:pt idx="1">
                    <c:v>8</c:v>
                  </c:pt>
                  <c:pt idx="2">
                    <c:v>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7BAD-4CB5-BC2F-0248FE6C6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final'!$AB$47:$AB$48</c:f>
              <c:strCache>
                <c:ptCount val="2"/>
                <c:pt idx="0">
                  <c:v>1.5</c:v>
                </c:pt>
                <c:pt idx="1">
                  <c:v>1.4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DC36874-CE7D-4E9E-8D6C-B87A28AD83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855-4011-9A52-EF9BA710AB9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CC699F-4231-48A4-8B6E-111B34B73F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855-4011-9A52-EF9BA710AB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'Reactome  affinityy final'!$Y$47:$Y$48</c15:sqref>
                  </c15:fullRef>
                </c:ext>
              </c:extLst>
              <c:f>'Reactome  affinityy final'!$Y$47:$Y$48</c:f>
              <c:strCache>
                <c:ptCount val="2"/>
                <c:pt idx="0">
                  <c:v>PT prot. Phophor.</c:v>
                </c:pt>
                <c:pt idx="1">
                  <c:v>NHEJ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'Reactome  affinityy final'!$AB$42:$AB$44</c15:sqref>
                  </c15:fullRef>
                </c:ext>
              </c:extLst>
              <c:f>'Reactome  affinityy final'!$AB$42:$AB$43</c:f>
              <c:numCache>
                <c:formatCode>0.0</c:formatCode>
                <c:ptCount val="2"/>
                <c:pt idx="0">
                  <c:v>3.3873975657923818</c:v>
                </c:pt>
                <c:pt idx="1">
                  <c:v>2.8189959631647028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final'!$AC$47:$AC$48</c15:f>
                <c15:dlblRangeCache>
                  <c:ptCount val="2"/>
                  <c:pt idx="0">
                    <c:v>3</c:v>
                  </c:pt>
                  <c:pt idx="1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A855-4011-9A52-EF9BA710AB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Negative Log of p_value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04891C9-E88E-4964-A24D-E1A36930B05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AE4-4EC2-83DF-92F77DC402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FCD39A-C30D-4340-BF16-634EF1AE10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AE4-4EC2-83DF-92F77DC402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4947BF-10B3-4BB7-87C4-4914AF3598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AE4-4EC2-83DF-92F77DC402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5FB0FD8-0BA7-43C5-84F4-96F4637C6A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AE4-4EC2-83DF-92F77DC402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21DCA28-29C9-4E2D-8A30-9C116B51ABE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AE4-4EC2-83DF-92F77DC40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fast_abc_upreg_kegg!$I$28:$I$33</c15:sqref>
                  </c15:fullRef>
                </c:ext>
              </c:extLst>
              <c:f>(fast_abc_upreg_kegg!$I$28:$I$29,fast_abc_upreg_kegg!$I$31:$I$33)</c:f>
              <c:strCache>
                <c:ptCount val="5"/>
                <c:pt idx="0">
                  <c:v>Oxidative Stress Induced  Via Nrf2 </c:v>
                </c:pt>
                <c:pt idx="1">
                  <c:v>Cadmium induced proliferation in macrophages </c:v>
                </c:pt>
                <c:pt idx="2">
                  <c:v>TNFR2 Signaling Pathway </c:v>
                </c:pt>
                <c:pt idx="3">
                  <c:v>Keratinocyte Differentiation </c:v>
                </c:pt>
                <c:pt idx="4">
                  <c:v>Signal transduction through IL1R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fast_abc_upreg_kegg!$N$28:$N$33</c15:sqref>
                  </c15:fullRef>
                </c:ext>
              </c:extLst>
              <c:f>(fast_abc_upreg_kegg!$N$28:$N$29,fast_abc_upreg_kegg!$N$31:$N$33)</c:f>
              <c:numCache>
                <c:formatCode>General</c:formatCode>
                <c:ptCount val="5"/>
                <c:pt idx="0">
                  <c:v>3.6777807052660809</c:v>
                </c:pt>
                <c:pt idx="1">
                  <c:v>3.8927900303521317</c:v>
                </c:pt>
                <c:pt idx="2">
                  <c:v>4.431798275933005</c:v>
                </c:pt>
                <c:pt idx="3">
                  <c:v>4.5086383061657269</c:v>
                </c:pt>
                <c:pt idx="4">
                  <c:v>4.5228787452803374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fast_abc_upreg_kegg!$M$28:$M$33</c15:f>
                <c15:dlblRangeCache>
                  <c:ptCount val="6"/>
                  <c:pt idx="0">
                    <c:v>4</c:v>
                  </c:pt>
                  <c:pt idx="1">
                    <c:v>4</c:v>
                  </c:pt>
                  <c:pt idx="3">
                    <c:v>4</c:v>
                  </c:pt>
                  <c:pt idx="4">
                    <c:v>7</c:v>
                  </c:pt>
                  <c:pt idx="5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2AE4-4EC2-83DF-92F77DC40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00455"/>
        <c:axId val="87402503"/>
        <c:extLst/>
      </c:barChart>
      <c:catAx>
        <c:axId val="87400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2503"/>
        <c:crosses val="autoZero"/>
        <c:auto val="1"/>
        <c:lblAlgn val="ctr"/>
        <c:lblOffset val="0"/>
        <c:tickLblSkip val="1"/>
        <c:noMultiLvlLbl val="0"/>
      </c:catAx>
      <c:valAx>
        <c:axId val="87402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-</a:t>
                </a:r>
                <a:r>
                  <a:rPr lang="en-GB" sz="1800" b="1" baseline="0"/>
                  <a:t>Log10(P_value)</a:t>
                </a:r>
                <a:endParaRPr lang="en-GB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Cellular Component Enriched</a:t>
            </a:r>
            <a:r>
              <a:rPr lang="en-US" sz="1800" baseline="0">
                <a:solidFill>
                  <a:schemeClr val="tx1"/>
                </a:solidFill>
              </a:rPr>
              <a:t> in fast_abc vs fast_nsa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Negative Log of p_value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F16EE5-6C0A-4A09-8771-20661CDA04E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505-4FBB-A454-917AAF96F15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A94D61-BAD8-4202-8EC6-07D84BE9A5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505-4FBB-A454-917AAF96F15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FDD373-4458-4271-9D16-4DAE460F83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505-4FBB-A454-917AAF96F15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C2CB14-5674-45B9-AD28-0D86F28A1F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505-4FBB-A454-917AAF96F15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B91DB9-91F5-45A1-8E3C-786BE3249EB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505-4FBB-A454-917AAF96F15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ACBC54-7B3B-4AD1-9465-E607EF24797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505-4FBB-A454-917AAF96F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fast_abc_upreg_kegg!$C$43:$C$50</c15:sqref>
                  </c15:fullRef>
                </c:ext>
              </c:extLst>
              <c:f>fast_abc_upreg_kegg!$C$45:$C$50</c:f>
              <c:strCache>
                <c:ptCount val="6"/>
                <c:pt idx="0">
                  <c:v>secretory granule</c:v>
                </c:pt>
                <c:pt idx="1">
                  <c:v>chromatin</c:v>
                </c:pt>
                <c:pt idx="2">
                  <c:v>membrane raft</c:v>
                </c:pt>
                <c:pt idx="3">
                  <c:v>collagen-containing extracellular matrix</c:v>
                </c:pt>
                <c:pt idx="4">
                  <c:v>side of membrane</c:v>
                </c:pt>
                <c:pt idx="5">
                  <c:v>bicellular tight junction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fast_abc_upreg_kegg!$K$43:$K$50</c15:sqref>
                  </c15:fullRef>
                </c:ext>
              </c:extLst>
              <c:f>fast_abc_upreg_kegg!$K$45:$K$50</c:f>
              <c:numCache>
                <c:formatCode>General</c:formatCode>
                <c:ptCount val="6"/>
                <c:pt idx="0">
                  <c:v>2.7741740085381066</c:v>
                </c:pt>
                <c:pt idx="1">
                  <c:v>2.8870600239159199</c:v>
                </c:pt>
                <c:pt idx="2">
                  <c:v>3.2358238676096693</c:v>
                </c:pt>
                <c:pt idx="3">
                  <c:v>3.7495799976911059</c:v>
                </c:pt>
                <c:pt idx="4">
                  <c:v>4.1580151954098863</c:v>
                </c:pt>
                <c:pt idx="5">
                  <c:v>5.1811145854059903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fast_abc_upreg_kegg!$I$43:$I$50</c15:f>
                <c15:dlblRangeCache>
                  <c:ptCount val="8"/>
                  <c:pt idx="2">
                    <c:v>19</c:v>
                  </c:pt>
                  <c:pt idx="3">
                    <c:v>14</c:v>
                  </c:pt>
                  <c:pt idx="4">
                    <c:v>11</c:v>
                  </c:pt>
                  <c:pt idx="5">
                    <c:v>13</c:v>
                  </c:pt>
                  <c:pt idx="6">
                    <c:v>9</c:v>
                  </c:pt>
                  <c:pt idx="7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505-4FBB-A454-917AAF96F1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400455"/>
        <c:axId val="87402503"/>
        <c:extLst/>
      </c:barChart>
      <c:catAx>
        <c:axId val="874004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2503"/>
        <c:crosses val="autoZero"/>
        <c:auto val="1"/>
        <c:lblAlgn val="ctr"/>
        <c:lblOffset val="0"/>
        <c:tickLblSkip val="1"/>
        <c:noMultiLvlLbl val="0"/>
      </c:catAx>
      <c:valAx>
        <c:axId val="87402503"/>
        <c:scaling>
          <c:orientation val="minMax"/>
          <c:max val="5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/>
                  <a:t>-</a:t>
                </a:r>
                <a:r>
                  <a:rPr lang="en-GB" sz="1800" b="1" baseline="0"/>
                  <a:t>Log10(P_value)</a:t>
                </a:r>
                <a:endParaRPr lang="en-GB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00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final'!$G$33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6A8F5A9-4229-499D-8743-4995CEEC83C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E82-486E-8449-06BBC8FA002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DCD317-C427-4C71-8211-29B19DB74AB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E82-486E-8449-06BBC8FA00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'Reactome  affinityy final'!$D$34:$D$35</c:f>
              <c:strCache>
                <c:ptCount val="2"/>
                <c:pt idx="0">
                  <c:v>ATF4</c:v>
                </c:pt>
                <c:pt idx="1">
                  <c:v>Pre-Notch</c:v>
                </c:pt>
              </c:strCache>
            </c:strRef>
          </c:cat>
          <c:val>
            <c:numRef>
              <c:f>'Reactome  affinityy final'!$G$34:$G$35</c:f>
              <c:numCache>
                <c:formatCode>0.0</c:formatCode>
                <c:ptCount val="2"/>
                <c:pt idx="0">
                  <c:v>1.9394532448738309</c:v>
                </c:pt>
                <c:pt idx="1">
                  <c:v>2.0673284125711713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final'!$K$34:$K$35</c15:f>
                <c15:dlblRangeCache>
                  <c:ptCount val="2"/>
                  <c:pt idx="0">
                    <c:v>3</c:v>
                  </c:pt>
                  <c:pt idx="1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E82-486E-8449-06BBC8FA00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2.2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final'!$G$38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291F16E-B1C8-40C5-831D-BB7C8F8FC6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646-4143-BC21-8E9402781A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428570-9A6A-46FB-9049-3A7DC27436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646-4143-BC21-8E9402781A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D3F73F4-9E07-4D7F-8A2F-E016BD03DD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646-4143-BC21-8E9402781A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C4CCC0-3A59-4EFC-B1BF-7B26F0CE07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646-4143-BC21-8E9402781A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9110E2-B41A-4860-ADAB-0DFD941708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646-4143-BC21-8E9402781A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'Reactome  affinityy final'!$D$39:$D$43</c:f>
              <c:strCache>
                <c:ptCount val="5"/>
                <c:pt idx="0">
                  <c:v>NLR pathway</c:v>
                </c:pt>
                <c:pt idx="1">
                  <c:v>Toll-Like R3</c:v>
                </c:pt>
                <c:pt idx="2">
                  <c:v>TNFR1 /NFKappaB</c:v>
                </c:pt>
                <c:pt idx="3">
                  <c:v>Rhodopsin(A/1_</c:v>
                </c:pt>
                <c:pt idx="4">
                  <c:v>Interleukin</c:v>
                </c:pt>
              </c:strCache>
            </c:strRef>
          </c:cat>
          <c:val>
            <c:numRef>
              <c:f>'Reactome  affinityy final'!$G$39:$G$43</c:f>
              <c:numCache>
                <c:formatCode>0.0</c:formatCode>
                <c:ptCount val="5"/>
                <c:pt idx="0">
                  <c:v>2.4165858331046803</c:v>
                </c:pt>
                <c:pt idx="1">
                  <c:v>2.5560176969925865</c:v>
                </c:pt>
                <c:pt idx="2">
                  <c:v>3.6372725497248006</c:v>
                </c:pt>
                <c:pt idx="3">
                  <c:v>3.823792944521315</c:v>
                </c:pt>
                <c:pt idx="4">
                  <c:v>12.497914440773954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final'!$K$39:$K$43</c15:f>
                <c15:dlblRangeCache>
                  <c:ptCount val="5"/>
                  <c:pt idx="0">
                    <c:v>5</c:v>
                  </c:pt>
                  <c:pt idx="1">
                    <c:v>7</c:v>
                  </c:pt>
                  <c:pt idx="2">
                    <c:v>5</c:v>
                  </c:pt>
                  <c:pt idx="3">
                    <c:v>17</c:v>
                  </c:pt>
                  <c:pt idx="4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1646-4143-BC21-8E9402781A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kern="1200" baseline="0">
                    <a:solidFill>
                      <a:srgbClr val="595959"/>
                    </a:solidFill>
                    <a:effectLst/>
                    <a:latin typeface="Aptos Narrow" panose="02110004020202020204"/>
                  </a:rPr>
                  <a:t>-Log10(P_value)</a:t>
                </a:r>
                <a:endParaRPr lang="en-GB" b="1">
                  <a:effectLst/>
                </a:endParaRP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final'!$G$49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2259728-EDF7-4AF0-B4DD-BF8FF2C7D37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ACD-4F45-BFAD-4DAA689492A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BF5CD1F-6A95-4C15-B591-B427D7DC58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ACD-4F45-BFAD-4DAA689492A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242B77-BF10-4DD7-A511-CE4951EAB7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ACD-4F45-BFAD-4DAA689492A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5F4691-4930-4573-8AA1-19876D564A5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ACD-4F45-BFAD-4DAA689492A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BB85466-0C36-440E-97CD-55D3A66B8A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ACD-4F45-BFAD-4DAA689492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'Reactome  affinityy final'!$D$50:$D$54</c:f>
              <c:strCache>
                <c:ptCount val="5"/>
                <c:pt idx="0">
                  <c:v>Metalloprotease DUBs</c:v>
                </c:pt>
                <c:pt idx="1">
                  <c:v>NHEJ</c:v>
                </c:pt>
                <c:pt idx="2">
                  <c:v>Cornified envelope</c:v>
                </c:pt>
                <c:pt idx="3">
                  <c:v>Senescence</c:v>
                </c:pt>
                <c:pt idx="4">
                  <c:v> deacetylate histones</c:v>
                </c:pt>
              </c:strCache>
            </c:strRef>
          </c:cat>
          <c:val>
            <c:numRef>
              <c:f>'Reactome  affinityy final'!$G$50:$G$54</c:f>
              <c:numCache>
                <c:formatCode>0.0</c:formatCode>
                <c:ptCount val="5"/>
                <c:pt idx="0">
                  <c:v>4.2950434395047505</c:v>
                </c:pt>
                <c:pt idx="1">
                  <c:v>9.9085440869449091</c:v>
                </c:pt>
                <c:pt idx="2">
                  <c:v>12.733180545090875</c:v>
                </c:pt>
                <c:pt idx="3">
                  <c:v>13.890117856800899</c:v>
                </c:pt>
                <c:pt idx="4">
                  <c:v>15.657577319177793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final'!$K$50:$K$54</c15:f>
                <c15:dlblRangeCache>
                  <c:ptCount val="5"/>
                  <c:pt idx="0">
                    <c:v>13</c:v>
                  </c:pt>
                  <c:pt idx="1">
                    <c:v>12</c:v>
                  </c:pt>
                  <c:pt idx="2">
                    <c:v>13</c:v>
                  </c:pt>
                  <c:pt idx="3">
                    <c:v>13</c:v>
                  </c:pt>
                  <c:pt idx="4">
                    <c:v>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3ACD-4F45-BFAD-4DAA689492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-Log10(P_value)</a:t>
                </a:r>
              </a:p>
            </c:rich>
          </c:tx>
          <c:layout>
            <c:manualLayout>
              <c:xMode val="edge"/>
              <c:yMode val="edge"/>
              <c:x val="0.53582356131899667"/>
              <c:y val="0.88058525550369748"/>
            </c:manualLayout>
          </c:layout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'Reactome  affinityy final'!$R$33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A9ACA1B-BBF7-4E05-863A-A2F76EB3E8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DB6-4AEE-ACD8-3B134BA8566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5B8CB3-D709-4B8B-9261-3FF92FBFF35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B6-4AEE-ACD8-3B134BA8566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120BB2-4EF3-428D-93E2-02D47380D0F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DB6-4AEE-ACD8-3B134BA8566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448E7A-D0DB-48C7-BEEB-AAFB8FE6C6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B6-4AEE-ACD8-3B134BA8566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F5B775-890D-417D-A72F-57C994B9F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B6-4AEE-ACD8-3B134BA8566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E4E09C-1024-4333-86AF-4D5312808DD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DB6-4AEE-ACD8-3B134BA85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'Reactome  affinityy final'!$O$34:$O$39</c:f>
              <c:strCache>
                <c:ptCount val="6"/>
                <c:pt idx="0">
                  <c:v>NLR pathway</c:v>
                </c:pt>
                <c:pt idx="1">
                  <c:v>Toll-Like R3</c:v>
                </c:pt>
                <c:pt idx="2">
                  <c:v>TNFR1 /NFKappaB</c:v>
                </c:pt>
                <c:pt idx="3">
                  <c:v>Rhodopsin(A/1_</c:v>
                </c:pt>
                <c:pt idx="4">
                  <c:v>MAPK1/3 RAF activation</c:v>
                </c:pt>
                <c:pt idx="5">
                  <c:v>Interleukin</c:v>
                </c:pt>
              </c:strCache>
            </c:strRef>
          </c:cat>
          <c:val>
            <c:numRef>
              <c:f>'Reactome  affinityy final'!$R$34:$R$39</c:f>
              <c:numCache>
                <c:formatCode>0.0</c:formatCode>
                <c:ptCount val="6"/>
                <c:pt idx="0">
                  <c:v>2.4165858331046803</c:v>
                </c:pt>
                <c:pt idx="1">
                  <c:v>2.5560176969925865</c:v>
                </c:pt>
                <c:pt idx="2">
                  <c:v>3.6372725497248006</c:v>
                </c:pt>
                <c:pt idx="3">
                  <c:v>3.823792944521315</c:v>
                </c:pt>
                <c:pt idx="4">
                  <c:v>4.2170817760415789</c:v>
                </c:pt>
                <c:pt idx="5">
                  <c:v>12.497914440773954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final'!$S$34:$S$39</c15:f>
                <c15:dlblRangeCache>
                  <c:ptCount val="6"/>
                  <c:pt idx="0">
                    <c:v>5</c:v>
                  </c:pt>
                  <c:pt idx="1">
                    <c:v>7</c:v>
                  </c:pt>
                  <c:pt idx="2">
                    <c:v>5</c:v>
                  </c:pt>
                  <c:pt idx="3">
                    <c:v>17</c:v>
                  </c:pt>
                  <c:pt idx="4">
                    <c:v>5</c:v>
                  </c:pt>
                  <c:pt idx="5">
                    <c:v>36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CDB6-4AEE-ACD8-3B134BA856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final'!$R$42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BAA1801-51C5-4F38-BBDA-EF251439C7D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38-4C5E-A105-D5A4FD5623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06C14C-31D2-4A83-8F8A-E423A559AD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738-4C5E-A105-D5A4FD5623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B6BE05-172F-4B00-8450-5B67B356E5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738-4C5E-A105-D5A4FD5623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91A381-37C1-449D-AEFF-71FD92BD66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DFB-4673-BC87-BE59B801C2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0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'Reactome  affinityy final'!$O$43:$O$45</c:f>
              <c:strCache>
                <c:ptCount val="3"/>
                <c:pt idx="0">
                  <c:v>Tight junction </c:v>
                </c:pt>
                <c:pt idx="1">
                  <c:v>Pre-NOTCH</c:v>
                </c:pt>
                <c:pt idx="2">
                  <c:v>Estrogen-dependent gene expression</c:v>
                </c:pt>
              </c:strCache>
            </c:strRef>
          </c:cat>
          <c:val>
            <c:numRef>
              <c:f>'Reactome  affinityy final'!$R$43:$R$46</c:f>
              <c:numCache>
                <c:formatCode>0.0</c:formatCode>
                <c:ptCount val="4"/>
                <c:pt idx="0">
                  <c:v>1.7625065303312719</c:v>
                </c:pt>
                <c:pt idx="1">
                  <c:v>2.0673284125711713</c:v>
                </c:pt>
                <c:pt idx="2">
                  <c:v>2.1014832420301763</c:v>
                </c:pt>
                <c:pt idx="3">
                  <c:v>1.6287104269354438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final'!$S$43:$S$46</c15:f>
                <c15:dlblRangeCache>
                  <c:ptCount val="4"/>
                  <c:pt idx="0">
                    <c:v>3</c:v>
                  </c:pt>
                  <c:pt idx="1">
                    <c:v>6</c:v>
                  </c:pt>
                  <c:pt idx="2">
                    <c:v>8</c:v>
                  </c:pt>
                  <c:pt idx="3">
                    <c:v>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B738-4C5E-A105-D5A4FD562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-Log10(P_value)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'Reactome  affinityy final'!$R$50</c:f>
              <c:strCache>
                <c:ptCount val="1"/>
                <c:pt idx="0">
                  <c:v>neg log of p_value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BBFE632-E827-4478-8B2B-C7E4CF5324A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361-40AE-AB7D-E83808F226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FA3F8E7-CC35-4F8F-8653-DB98B7A9CCC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361-40AE-AB7D-E83808F2261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3D5901-A853-4E58-B6F0-DDF8A5C12E1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361-40AE-AB7D-E83808F2261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CDBCA8-6AC0-41A5-A83C-64B54C3F76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361-40AE-AB7D-E83808F226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cat>
            <c:strRef>
              <c:f>'Reactome  affinityy final'!$O$51:$O$54</c:f>
              <c:strCache>
                <c:ptCount val="4"/>
                <c:pt idx="0">
                  <c:v>SCDO3</c:v>
                </c:pt>
                <c:pt idx="1">
                  <c:v>WNT </c:v>
                </c:pt>
                <c:pt idx="2">
                  <c:v>Hydrolysis of LPC</c:v>
                </c:pt>
                <c:pt idx="3">
                  <c:v>Activation of BH3</c:v>
                </c:pt>
              </c:strCache>
            </c:strRef>
          </c:cat>
          <c:val>
            <c:numRef>
              <c:f>'Reactome  affinityy final'!$R$51:$R$54</c:f>
              <c:numCache>
                <c:formatCode>0.0</c:formatCode>
                <c:ptCount val="4"/>
                <c:pt idx="0">
                  <c:v>1.6356741832624986</c:v>
                </c:pt>
                <c:pt idx="1">
                  <c:v>1.7699088802512533</c:v>
                </c:pt>
                <c:pt idx="2">
                  <c:v>1.803243668942013</c:v>
                </c:pt>
                <c:pt idx="3">
                  <c:v>2.3936723875328085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'Reactome  affinityy final'!$S$51:$S$54</c15:f>
                <c15:dlblRangeCache>
                  <c:ptCount val="4"/>
                  <c:pt idx="0">
                    <c:v>3</c:v>
                  </c:pt>
                  <c:pt idx="1">
                    <c:v>3</c:v>
                  </c:pt>
                  <c:pt idx="2">
                    <c:v>2</c:v>
                  </c:pt>
                  <c:pt idx="3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2361-40AE-AB7D-E83808F22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85200903"/>
        <c:axId val="885207047"/>
      </c:barChart>
      <c:catAx>
        <c:axId val="885200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7047"/>
        <c:crosses val="autoZero"/>
        <c:auto val="1"/>
        <c:lblAlgn val="ctr"/>
        <c:lblOffset val="100"/>
        <c:noMultiLvlLbl val="0"/>
      </c:catAx>
      <c:valAx>
        <c:axId val="88520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-Log10(P_value)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00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33617</xdr:colOff>
      <xdr:row>8</xdr:row>
      <xdr:rowOff>228601</xdr:rowOff>
    </xdr:from>
    <xdr:to>
      <xdr:col>12</xdr:col>
      <xdr:colOff>647700</xdr:colOff>
      <xdr:row>26</xdr:row>
      <xdr:rowOff>3923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39518-EF40-AE14-A13C-EAA44E39F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716057</xdr:colOff>
      <xdr:row>28</xdr:row>
      <xdr:rowOff>160244</xdr:rowOff>
    </xdr:from>
    <xdr:to>
      <xdr:col>15</xdr:col>
      <xdr:colOff>1276350</xdr:colOff>
      <xdr:row>45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38B1EC-DC5D-43A9-8911-4450EC697006}"/>
            </a:ext>
            <a:ext uri="{147F2762-F138-4A5C-976F-8EAC2B608ADB}">
              <a16:predDERef xmlns:a16="http://schemas.microsoft.com/office/drawing/2014/main" pred="{AE739518-EF40-AE14-A13C-EAA44E39F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1374322</xdr:colOff>
      <xdr:row>62</xdr:row>
      <xdr:rowOff>-1</xdr:rowOff>
    </xdr:from>
    <xdr:to>
      <xdr:col>9</xdr:col>
      <xdr:colOff>1238251</xdr:colOff>
      <xdr:row>70</xdr:row>
      <xdr:rowOff>299356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F7AE25-5AEA-48E0-B3A9-C0C680B9BA6B}"/>
            </a:ext>
            <a:ext uri="{147F2762-F138-4A5C-976F-8EAC2B608ADB}">
              <a16:predDERef xmlns:a16="http://schemas.microsoft.com/office/drawing/2014/main" pred="{AD38B1EC-DC5D-43A9-8911-4450EC69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60</xdr:row>
      <xdr:rowOff>0</xdr:rowOff>
    </xdr:from>
    <xdr:to>
      <xdr:col>11</xdr:col>
      <xdr:colOff>470808</xdr:colOff>
      <xdr:row>75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C0964-63C8-4B94-9F0F-5CBAD3B8222C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79</xdr:row>
      <xdr:rowOff>0</xdr:rowOff>
    </xdr:from>
    <xdr:to>
      <xdr:col>12</xdr:col>
      <xdr:colOff>5443</xdr:colOff>
      <xdr:row>94</xdr:row>
      <xdr:rowOff>81642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BC67B3-992F-41F1-B41D-354519C1D130}"/>
            </a:ext>
            <a:ext uri="{147F2762-F138-4A5C-976F-8EAC2B608ADB}">
              <a16:predDERef xmlns:a16="http://schemas.microsoft.com/office/drawing/2014/main" pred="{0A195091-A6EE-7F18-CBB5-64801E6B8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11</xdr:col>
      <xdr:colOff>470807</xdr:colOff>
      <xdr:row>113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03149-72FD-4117-A7F2-9C2492535808}"/>
            </a:ext>
            <a:ext uri="{147F2762-F138-4A5C-976F-8EAC2B608ADB}">
              <a16:predDERef xmlns:a16="http://schemas.microsoft.com/office/drawing/2014/main" pred="{72CC0F81-33BA-4BF3-95C8-ED1743C8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60</xdr:row>
      <xdr:rowOff>0</xdr:rowOff>
    </xdr:from>
    <xdr:to>
      <xdr:col>23</xdr:col>
      <xdr:colOff>470808</xdr:colOff>
      <xdr:row>75</xdr:row>
      <xdr:rowOff>40821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DECC59-FFD3-4835-B5DB-6AD10BA3CF07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79</xdr:row>
      <xdr:rowOff>0</xdr:rowOff>
    </xdr:from>
    <xdr:to>
      <xdr:col>24</xdr:col>
      <xdr:colOff>5443</xdr:colOff>
      <xdr:row>94</xdr:row>
      <xdr:rowOff>81642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6F411-72FD-4F5B-A765-32D49A6494C4}"/>
            </a:ext>
            <a:ext uri="{147F2762-F138-4A5C-976F-8EAC2B608ADB}">
              <a16:predDERef xmlns:a16="http://schemas.microsoft.com/office/drawing/2014/main" pred="{64DECC59-FFD3-4835-B5DB-6AD10BA3C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98</xdr:row>
      <xdr:rowOff>0</xdr:rowOff>
    </xdr:from>
    <xdr:to>
      <xdr:col>23</xdr:col>
      <xdr:colOff>470807</xdr:colOff>
      <xdr:row>113</xdr:row>
      <xdr:rowOff>27214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4CFE6-F496-4111-BE09-E71BF6396D9E}"/>
            </a:ext>
            <a:ext uri="{147F2762-F138-4A5C-976F-8EAC2B608ADB}">
              <a16:predDERef xmlns:a16="http://schemas.microsoft.com/office/drawing/2014/main" pred="{72CC0F81-33BA-4BF3-95C8-ED1743C8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60</xdr:row>
      <xdr:rowOff>0</xdr:rowOff>
    </xdr:from>
    <xdr:to>
      <xdr:col>34</xdr:col>
      <xdr:colOff>634094</xdr:colOff>
      <xdr:row>75</xdr:row>
      <xdr:rowOff>40821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318CDD-E5C9-4DB5-950F-F8076437F5DB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79</xdr:row>
      <xdr:rowOff>0</xdr:rowOff>
    </xdr:from>
    <xdr:to>
      <xdr:col>34</xdr:col>
      <xdr:colOff>634094</xdr:colOff>
      <xdr:row>94</xdr:row>
      <xdr:rowOff>40821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850D7E-2EF1-4EB9-893C-D0FEB6AD2307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34</xdr:col>
      <xdr:colOff>634094</xdr:colOff>
      <xdr:row>113</xdr:row>
      <xdr:rowOff>40821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1E6074-7198-41B4-B584-4E38F32BBBC5}"/>
            </a:ext>
            <a:ext uri="{147F2762-F138-4A5C-976F-8EAC2B608ADB}">
              <a16:predDERef xmlns:a16="http://schemas.microsoft.com/office/drawing/2014/main" pred="{A718F266-5F57-4B41-8FAB-5CAE1192F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C553B-8446-4DF5-9915-ABE84E017149}" name="Table1" displayName="Table1" ref="A1:M12" totalsRowShown="0">
  <autoFilter ref="A1:M12" xr:uid="{CDCC553B-8446-4DF5-9915-ABE84E017149}"/>
  <sortState xmlns:xlrd2="http://schemas.microsoft.com/office/spreadsheetml/2017/richdata2" ref="A2:M12">
    <sortCondition ref="K1:K12"/>
  </sortState>
  <tableColumns count="13">
    <tableColumn id="1" xr3:uid="{EA8A4668-5009-4C1D-BDD1-5BD76B25902A}" name="Gene Set"/>
    <tableColumn id="2" xr3:uid="{427DE067-573A-4073-B7F6-1622CAFA8B44}" name="Description"/>
    <tableColumn id="3" xr3:uid="{188BE76F-481A-4CE2-9648-D0A7ED3BC370}" name="Size"/>
    <tableColumn id="4" xr3:uid="{6B2CC768-16F7-466F-96B0-BB6F305BF208}" name="Expect"/>
    <tableColumn id="5" xr3:uid="{F7B610B8-DB91-43CC-823D-DF1F2ACDB79F}" name="Ratio"/>
    <tableColumn id="6" xr3:uid="{B35D446D-FE8C-47EB-9B2C-522A7C4CEE5E}" name="P Value"/>
    <tableColumn id="13" xr3:uid="{4A3E6CF9-C98A-4FF5-A5E5-B6F63960014B}" name="Column3" dataDxfId="89">
      <calculatedColumnFormula>LOG10(Table1[[#This Row],[P Value]]^-1)</calculatedColumnFormula>
    </tableColumn>
    <tableColumn id="12" xr3:uid="{7121CC55-E2CA-4A43-881C-D1B3B2F14E11}" name="Column2"/>
    <tableColumn id="7" xr3:uid="{EEA4F0E7-7DA0-449C-B933-79DC626A1F8A}" name="FDR"/>
    <tableColumn id="10" xr3:uid="{EE400A5B-806C-4F19-B803-2528F17C3F0F}" name="Column1" dataDxfId="88">
      <calculatedColumnFormula>LOG10(Table1[[#This Row],[FDR]])</calculatedColumnFormula>
    </tableColumn>
    <tableColumn id="11" xr3:uid="{5EFE9C59-054E-43FD-8F1F-D0F327260C26}" name="Negative Log (FDR)" dataDxfId="87">
      <calculatedColumnFormula>LOG10(Table1[[#This Row],[Column1]])</calculatedColumnFormula>
    </tableColumn>
    <tableColumn id="8" xr3:uid="{DB78937E-F811-440F-855D-0F3012D03383}" name="Number of mRNAs " dataDxfId="86"/>
    <tableColumn id="9" xr3:uid="{C235DC0B-9B96-4BCE-A2A3-B635716690E6}" name="mRNAs present as DEG 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43A86168-438C-43AD-927C-1C22629468C1}" name="Table32" displayName="Table32" ref="E49:K54" totalsRowShown="0">
  <autoFilter ref="E49:K54" xr:uid="{43A86168-438C-43AD-927C-1C22629468C1}"/>
  <sortState xmlns:xlrd2="http://schemas.microsoft.com/office/spreadsheetml/2017/richdata2" ref="E50:K54">
    <sortCondition ref="G49:G54"/>
  </sortState>
  <tableColumns count="7">
    <tableColumn id="1" xr3:uid="{6FA99688-F4EC-4214-8D6A-EBDB313F735C}" name="Rea ctome" dataDxfId="49"/>
    <tableColumn id="2" xr3:uid="{D3E6680C-2CFD-4A7C-95F4-6B8D71BC04B7}" name="P-value " dataDxfId="48"/>
    <tableColumn id="3" xr3:uid="{054022BB-260A-4F30-AA80-9FFA10E2EF9B}" name="neg log of p_value" dataDxfId="47">
      <calculatedColumnFormula>-LOG10(F50)</calculatedColumnFormula>
    </tableColumn>
    <tableColumn id="4" xr3:uid="{43E32D8C-E0A3-4B9D-8869-78367DA238B8}" name="N of mRNAs in fasat abc nsa"/>
    <tableColumn id="5" xr3:uid="{DAF78293-34C4-4875-9E6D-B024970DF95A}" name="Column1"/>
    <tableColumn id="6" xr3:uid="{0DBAA89D-A5AA-446B-B6FF-C1C313B3AFD9}" name="Column2"/>
    <tableColumn id="7" xr3:uid="{EB1CF82B-08DF-4F7B-B4B0-9CC3897C8B8E}" name="n of mRNAs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D9CBA255-7F52-4FD0-BCFB-BD097BE13A82}" name="Table33" displayName="Table33" ref="P33:S39" totalsRowShown="0">
  <autoFilter ref="P33:S39" xr:uid="{D9CBA255-7F52-4FD0-BCFB-BD097BE13A82}"/>
  <sortState xmlns:xlrd2="http://schemas.microsoft.com/office/spreadsheetml/2017/richdata2" ref="P34:S39">
    <sortCondition ref="R33:R39"/>
  </sortState>
  <tableColumns count="4">
    <tableColumn id="1" xr3:uid="{862D97C8-6547-4870-B3CC-93495F870AB1}" name="Rea ctome" dataDxfId="45"/>
    <tableColumn id="2" xr3:uid="{A404FB12-C7E1-477D-8000-9D2C1E8AA920}" name="P-value ">
      <calculatedColumnFormula>VLOOKUP(P34,$B4:G29,5, FALSE)</calculatedColumnFormula>
    </tableColumn>
    <tableColumn id="3" xr3:uid="{5D275695-4336-44CE-8D36-362DA965C2EE}" name="neg log of p_value" dataDxfId="44">
      <calculatedColumnFormula>-LOG10(Q34)</calculatedColumnFormula>
    </tableColumn>
    <tableColumn id="4" xr3:uid="{D975B6E5-327D-4590-A7A3-3ADCA8F46F66}" name="N of mRNAs" dataDxfId="43">
      <calculatedColumnFormula>(VLOOKUP(P34,$B$3:$G$30,4, FALSE))*(VLOOKUP(P34,$B$3:$G$30,3, FALSE))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5BC7B53-0E4E-4F87-A35B-B00E7C3DB374}" name="Table34" displayName="Table34" ref="P42:S46" totalsRowShown="0">
  <autoFilter ref="P42:S46" xr:uid="{55BC7B53-0E4E-4F87-A35B-B00E7C3DB374}"/>
  <sortState xmlns:xlrd2="http://schemas.microsoft.com/office/spreadsheetml/2017/richdata2" ref="P43:S45">
    <sortCondition ref="R42:R45"/>
  </sortState>
  <tableColumns count="4">
    <tableColumn id="1" xr3:uid="{F459BE94-AF3C-4919-AD66-3322E2F6E99C}" name="Rea ctome" dataDxfId="42"/>
    <tableColumn id="2" xr3:uid="{46270744-D2F1-41FC-9217-5FD4D86E4CAB}" name="P-value ">
      <calculatedColumnFormula>VLOOKUP(P43,$B$5:$G$29,5, FALSE)</calculatedColumnFormula>
    </tableColumn>
    <tableColumn id="3" xr3:uid="{44D712AB-884D-48D6-B12B-74DD269D8FD1}" name="neg log of p_value" dataDxfId="41">
      <calculatedColumnFormula>-LOG10(Q43)</calculatedColumnFormula>
    </tableColumn>
    <tableColumn id="4" xr3:uid="{9D6BACD9-C15E-47F9-9864-1A9FCC6C8D5C}" name="N of mRNAs" dataDxfId="40">
      <calculatedColumnFormula>(VLOOKUP(P43,$B$3:$G$30,4, FALSE))*(VLOOKUP(P43,$B$3:$G$30,3, FALSE))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E157EEF2-CC50-414B-B89D-1BFDB6A9875E}" name="Table35" displayName="Table35" ref="P50:S54" totalsRowShown="0">
  <autoFilter ref="P50:S54" xr:uid="{E157EEF2-CC50-414B-B89D-1BFDB6A9875E}"/>
  <sortState xmlns:xlrd2="http://schemas.microsoft.com/office/spreadsheetml/2017/richdata2" ref="P51:S54">
    <sortCondition ref="R50:R54"/>
  </sortState>
  <tableColumns count="4">
    <tableColumn id="1" xr3:uid="{E245D3B6-C266-418B-9009-A0E2691EC5A4}" name="Rea ctome"/>
    <tableColumn id="2" xr3:uid="{E9D07C32-4172-4BE3-9CE2-90ECC452FF28}" name="P-value "/>
    <tableColumn id="3" xr3:uid="{4429BDDE-F9DE-415D-8F7C-C4E426913E9C}" name="neg log of p_value" dataDxfId="39">
      <calculatedColumnFormula>-LOG10(Q51)</calculatedColumnFormula>
    </tableColumn>
    <tableColumn id="4" xr3:uid="{AE499405-2FA2-499F-AA38-EBE6997F9AE7}" name="N of mRNA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CAA88F4-D5DE-4FDE-8C23-1DABD8F7ADB1}" name="Table37" displayName="Table37" ref="Z33:AC38" totalsRowShown="0">
  <autoFilter ref="Z33:AC38" xr:uid="{1CAA88F4-D5DE-4FDE-8C23-1DABD8F7ADB1}"/>
  <tableColumns count="4">
    <tableColumn id="1" xr3:uid="{108576EC-856F-4CF3-8A71-C66E318720DE}" name="Rea ctome" dataDxfId="37"/>
    <tableColumn id="2" xr3:uid="{F80DBBED-0267-41F2-BDAF-32788A28C233}" name="P-value " dataDxfId="36"/>
    <tableColumn id="3" xr3:uid="{00DA07B7-3E9B-41DF-8D51-C7C066B1D2CE}" name="neg log of p_value" dataDxfId="35">
      <calculatedColumnFormula>-LOG10(AA34)</calculatedColumnFormula>
    </tableColumn>
    <tableColumn id="4" xr3:uid="{98C97012-9CBD-48DE-8013-5F86790F89F0}" name="N of mRNAs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E88CFB19-3C1E-4E9F-8011-91C4D9E45DD7}" name="Table38" displayName="Table38" ref="Z41:AC44" totalsRowShown="0">
  <autoFilter ref="Z41:AC44" xr:uid="{E88CFB19-3C1E-4E9F-8011-91C4D9E45DD7}"/>
  <tableColumns count="4">
    <tableColumn id="1" xr3:uid="{A0ED55D6-CC5F-46CA-A1A1-DA345E737C13}" name="Rea ctome"/>
    <tableColumn id="2" xr3:uid="{0CDB8CD2-86DD-4006-9145-0D22A1E75C28}" name="P-value " dataDxfId="33"/>
    <tableColumn id="3" xr3:uid="{2CCD0629-BBF8-4FEB-8280-28D843A637F5}" name="neg log of p_value" dataDxfId="32">
      <calculatedColumnFormula>-LOG10(Table38[[#This Row],[P-value ]])</calculatedColumnFormula>
    </tableColumn>
    <tableColumn id="4" xr3:uid="{550EC1E2-8210-4BB0-9491-624D0327A5B0}" name="N of mRNAs" dataDxfId="31">
      <calculatedColumnFormula>AC14*AB14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0D2DA6E-A897-498C-9857-E7B08261615D}" name="Table39" displayName="Table39" ref="Z46:AC48" totalsRowShown="0">
  <autoFilter ref="Z46:AC48" xr:uid="{B0D2DA6E-A897-498C-9857-E7B08261615D}"/>
  <tableColumns count="4">
    <tableColumn id="1" xr3:uid="{DD38BB82-BB52-44EE-A0FD-B7F1A75ACA5A}" name="Rea ctome"/>
    <tableColumn id="2" xr3:uid="{6935F072-55C2-42D8-AE8E-FAED5BD6163A}" name="P-value " dataDxfId="30">
      <calculatedColumnFormula>AQ18</calculatedColumnFormula>
    </tableColumn>
    <tableColumn id="3" xr3:uid="{A0C3E609-D9A9-4680-A775-4804D8CC6919}" name="neg log of p_value" dataDxfId="29">
      <calculatedColumnFormula>-LOG10(AA47)</calculatedColumnFormula>
    </tableColumn>
    <tableColumn id="4" xr3:uid="{05DA3493-1DCB-422C-A159-2EDDD903E180}" name="N of mRNAs">
      <calculatedColumnFormula>AR44*AQ44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7EB311-B2BD-432D-9FAF-7FE2A152BD11}" name="Table3" displayName="Table3" ref="I27:N33" totalsRowShown="0" headerRowDxfId="85" tableBorderDxfId="84">
  <autoFilter ref="I27:N33" xr:uid="{037EB311-B2BD-432D-9FAF-7FE2A152BD11}"/>
  <sortState xmlns:xlrd2="http://schemas.microsoft.com/office/spreadsheetml/2017/richdata2" ref="I28:N33">
    <sortCondition ref="N27:N33"/>
  </sortState>
  <tableColumns count="6">
    <tableColumn id="1" xr3:uid="{44ED1F57-F663-42E5-B7D9-5734103269E1}" name="term" dataDxfId="83"/>
    <tableColumn id="4" xr3:uid="{A2D36DB9-AB91-4084-B62A-0EB6665AFD11}" name="p-value" dataDxfId="82"/>
    <tableColumn id="5" xr3:uid="{DECF2911-EA3A-4043-8540-44121D6C9FE1}" name="q-value" dataDxfId="81"/>
    <tableColumn id="6" xr3:uid="{3825A5BA-B1D8-4A04-BD2A-E6F7E22D81C8}" name="overlap_genes" dataDxfId="80"/>
    <tableColumn id="7" xr3:uid="{AB6E7E37-539A-46E3-81DF-5AECBAD83C17}" name="Number of mRNAs"/>
    <tableColumn id="8" xr3:uid="{4D268DFD-CC06-449C-8348-2421DBB8A93C}" name="Negative Log of p_value">
      <calculatedColumnFormula>-LOG10(J28)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88F4FC4-AA19-4F01-AB59-A237EAA871A5}" name="Table8" displayName="Table8" ref="B42:K50" totalsRowShown="0">
  <autoFilter ref="B42:K50" xr:uid="{788F4FC4-AA19-4F01-AB59-A237EAA871A5}"/>
  <sortState xmlns:xlrd2="http://schemas.microsoft.com/office/spreadsheetml/2017/richdata2" ref="B43:K50">
    <sortCondition ref="K42:K50"/>
  </sortState>
  <tableColumns count="10">
    <tableColumn id="1" xr3:uid="{56591E13-0730-43A4-ACAF-084F501D7332}" name="Gene Set"/>
    <tableColumn id="2" xr3:uid="{C87F281D-BBC5-40A3-BF4D-D204690539B6}" name="Description"/>
    <tableColumn id="3" xr3:uid="{C26F0067-A5EC-4955-8B54-EAE0351E6ECA}" name="Size"/>
    <tableColumn id="4" xr3:uid="{095BC9C0-B709-4F5F-B99F-614F45B7CBED}" name="Expect"/>
    <tableColumn id="5" xr3:uid="{08AC817C-9DE3-423F-A11E-3CDD84F0AF4F}" name="Ratio" dataDxfId="79"/>
    <tableColumn id="6" xr3:uid="{4F43E703-8652-43E8-A6AC-7388BA2CF42D}" name="P Value" dataDxfId="78"/>
    <tableColumn id="7" xr3:uid="{834955FA-018D-4E81-83D6-580491E83DFA}" name="FDR" dataDxfId="77"/>
    <tableColumn id="8" xr3:uid="{FC8EDCA1-92BC-4AEA-8DF8-36E389599EF8}" name="Number of mRNAs"/>
    <tableColumn id="9" xr3:uid="{0C043BCE-4D7C-45E6-B417-47DDCC32A6A0}" name="Differentially exptessed mRNA in sample"/>
    <tableColumn id="10" xr3:uid="{84DDE798-9E88-4DE1-A2FC-C2EEC8F1E2A0}" name="Negative Log of P-Value ">
      <calculatedColumnFormula>-LOG10(G43)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1AD2-C4FB-4209-8B1F-4487B498EE9A}" name="Table4" displayName="Table4" ref="C65:J75" totalsRowShown="0">
  <autoFilter ref="C65:J75" xr:uid="{F9F31AD2-C4FB-4209-8B1F-4487B498EE9A}"/>
  <tableColumns count="8">
    <tableColumn id="1" xr3:uid="{A7544CB5-A30E-47BD-9BC9-8B55E1700384}" name="Gene Set"/>
    <tableColumn id="2" xr3:uid="{83882589-215E-42F2-A252-77F88839FF52}" name="Description"/>
    <tableColumn id="3" xr3:uid="{12F4F6B5-2CFB-48ED-83DB-B1ED72C65D57}" name="Size"/>
    <tableColumn id="4" xr3:uid="{11320FF4-C327-4048-8ABF-E078888B9292}" name="Expect"/>
    <tableColumn id="5" xr3:uid="{A4658A44-E8FE-4F83-958C-FF39672EADF5}" name="Ratio"/>
    <tableColumn id="6" xr3:uid="{FF3DD599-8AE2-4563-953E-FD6B582FB75C}" name="P Value"/>
    <tableColumn id="7" xr3:uid="{880CA962-8472-4501-903D-F4D2391DF258}" name="FDR"/>
    <tableColumn id="8" xr3:uid="{52CC7FEF-97F5-4A0E-B7C7-841F23BF9AE2}" name="Number of mRN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98C0D6-FC78-4480-BFE3-E13C39DE1A83}" name="Table46" displayName="Table46" ref="B2:R12" totalsRowShown="0">
  <autoFilter ref="B2:R12" xr:uid="{6198C0D6-FC78-4480-BFE3-E13C39DE1A83}"/>
  <tableColumns count="17">
    <tableColumn id="1" xr3:uid="{14B698A8-7B46-440E-9315-F72F2975504B}" name="Gene Set"/>
    <tableColumn id="2" xr3:uid="{E0B2FC22-530B-41D7-A2F9-C45258E89DB6}" name="Description"/>
    <tableColumn id="3" xr3:uid="{25910446-353D-49E7-BBAC-3F81A309D0B3}" name="Size"/>
    <tableColumn id="4" xr3:uid="{19617CCE-E0CE-4368-8D0D-B523C715A5DF}" name="Expect"/>
    <tableColumn id="5" xr3:uid="{6B02CF49-2CE3-4B31-9DA7-9B51567D3F53}" name="Ratio"/>
    <tableColumn id="6" xr3:uid="{1E29D69B-B012-41E6-82AE-8B71AD906F09}" name="P Value"/>
    <tableColumn id="7" xr3:uid="{AF797478-D20F-4680-B657-FB0C0C391675}" name="FDR"/>
    <tableColumn id="8" xr3:uid="{4FC099BF-B945-44FC-A1C0-BE3321D4A531}" name="Number of mRNAs"/>
    <tableColumn id="9" xr3:uid="{73AF6B67-CCF8-46AF-A0B8-C010FBEA50C5}" name="Differentially exptessed mRNA in sample"/>
    <tableColumn id="10" xr3:uid="{CF1A312E-B013-471E-BD26-E4007CEAAAEF}" name="Column1"/>
    <tableColumn id="11" xr3:uid="{E07F1B73-C765-4AAD-A797-A6B7DCF2B518}" name="Column3"/>
    <tableColumn id="12" xr3:uid="{34AC9204-2386-4309-9032-AE1F89A86D6E}" name="Column4"/>
    <tableColumn id="13" xr3:uid="{F638CB7A-FF88-4BC4-A84B-C70B50C1D531}" name="Column5"/>
    <tableColumn id="14" xr3:uid="{41145DF7-4299-4D22-90C0-2B7F8D58A7A6}" name="Column6"/>
    <tableColumn id="15" xr3:uid="{14DE549E-D078-469B-A67C-EEB157DEF35D}" name="Column7"/>
    <tableColumn id="16" xr3:uid="{4EE23A8E-EE11-4C59-8F1A-C04E33E5555A}" name="Column8"/>
    <tableColumn id="17" xr3:uid="{A8AA3DE6-1C16-4115-88F0-7559378DC640}" name="Column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1AC272-622E-404D-BFAF-7B154B0E1025}" name="Table214" displayName="Table214" ref="AL4:AV19" totalsRowShown="0">
  <autoFilter ref="AL4:AV19" xr:uid="{A01AC272-622E-404D-BFAF-7B154B0E1025}"/>
  <tableColumns count="11">
    <tableColumn id="1" xr3:uid="{AF232E3F-C9A9-444E-8C83-14D060C2FDC8}" name="Gene Set" dataDxfId="76"/>
    <tableColumn id="2" xr3:uid="{22ABDB77-AD14-46C0-8016-DD3A4C6F62C8}" name="Description" dataDxfId="75"/>
    <tableColumn id="3" xr3:uid="{D414C39B-31A2-4214-999F-AFB29AA71420}" name="Size" dataDxfId="74"/>
    <tableColumn id="4" xr3:uid="{969208D1-757C-492C-97FD-3EECD231DF88}" name="Expect" dataDxfId="73"/>
    <tableColumn id="5" xr3:uid="{88860D2C-9072-4C36-BA62-507E7108C900}" name="Ratio" dataDxfId="72"/>
    <tableColumn id="6" xr3:uid="{DDEC8E23-4372-4560-ACCC-D7172C7C38F8}" name="P Value" dataDxfId="71"/>
    <tableColumn id="7" xr3:uid="{7132FAF9-BE9F-4959-B75B-A358E5D3B05F}" name="FDR" dataDxfId="70"/>
    <tableColumn id="8" xr3:uid="{BB10DA53-6C69-44CB-AA14-AC9FBC549080}" name="MRNAs" dataDxfId="69">
      <calculatedColumnFormula>VLOOKUP(Table214[[#This Row],[Gene Set]],#REF!,11, TRUE)</calculatedColumnFormula>
    </tableColumn>
    <tableColumn id="9" xr3:uid="{BFFD2B9C-413A-4E7C-AB74-60F39123B01D}" name="fast abc nsa" dataDxfId="68">
      <calculatedColumnFormula>COUNTIF($A$3:$A$30,AL5)&gt;0</calculatedColumnFormula>
    </tableColumn>
    <tableColumn id="10" xr3:uid="{C6809EF9-3D4F-4416-A9A7-579792839FBE}" name="slow abc/nsa" dataDxfId="67">
      <calculatedColumnFormula>COUNTIF($N$4:$N$30,AL5)&gt;0</calculatedColumnFormula>
    </tableColumn>
    <tableColumn id="11" xr3:uid="{20873D34-D21B-4A66-84A4-FE0A59590451}" name="control" dataDxfId="66">
      <calculatedColumnFormula>COUNTIF($Y$4:$Y$30,AL5)&gt;0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98DB65-DBF6-4C24-9992-CA3C6E7F6694}" name="Table22" displayName="Table22" ref="Y3:AE14" totalsRowShown="0" headerRowDxfId="65" dataDxfId="64">
  <autoFilter ref="Y3:AE14" xr:uid="{F898DB65-DBF6-4C24-9992-CA3C6E7F6694}"/>
  <tableColumns count="7">
    <tableColumn id="1" xr3:uid="{EACE8055-537A-4B06-8239-8A90A3676D76}" name="Gene Set" dataDxfId="63"/>
    <tableColumn id="2" xr3:uid="{EA5B4AD3-B7D0-4234-87CC-C1158F6D0AD7}" name="Description" dataDxfId="62"/>
    <tableColumn id="3" xr3:uid="{34619A72-EE0E-4646-889C-042B7570DA74}" name="Size" dataDxfId="61"/>
    <tableColumn id="4" xr3:uid="{CAD93E37-9C9F-4536-8D33-73B6417A249E}" name="Expect" dataDxfId="60"/>
    <tableColumn id="5" xr3:uid="{C0A3C58A-56D3-4B80-9853-E78DEB3248AA}" name="Ratio" dataDxfId="59"/>
    <tableColumn id="6" xr3:uid="{077212E2-6392-4F06-9D07-230955953F28}" name="P Value" dataDxfId="58"/>
    <tableColumn id="7" xr3:uid="{8D205B30-5AFB-44A4-BDB5-CB900488279F}" name="FDR" dataDxfId="5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3DCF37C-C577-4133-B13F-D35B93366B01}" name="Table30" displayName="Table30" ref="E33:K36" totalsRowShown="0">
  <autoFilter ref="E33:K36" xr:uid="{63DCF37C-C577-4133-B13F-D35B93366B01}"/>
  <sortState xmlns:xlrd2="http://schemas.microsoft.com/office/spreadsheetml/2017/richdata2" ref="E34:K36">
    <sortCondition ref="G33:G36"/>
  </sortState>
  <tableColumns count="7">
    <tableColumn id="1" xr3:uid="{2C539F69-AE53-459E-8EF0-AAE1651CA0CD}" name="Rea ctome" dataDxfId="56"/>
    <tableColumn id="2" xr3:uid="{FE7A01AE-74A8-44CC-858A-BA7B3D791BB3}" name="P-value " dataDxfId="55">
      <calculatedColumnFormula>VLOOKUP(E40,$B4:G28,5, FALSE)</calculatedColumnFormula>
    </tableColumn>
    <tableColumn id="3" xr3:uid="{D291CFD4-98FD-4BA5-AEED-28376106D159}" name="neg log of p_value" dataDxfId="54">
      <calculatedColumnFormula>-LOG10(F34)</calculatedColumnFormula>
    </tableColumn>
    <tableColumn id="4" xr3:uid="{F010264F-28DB-4B71-AD4C-FA4BBF42E3B3}" name="N of mRNAs in fasat abc nsa"/>
    <tableColumn id="5" xr3:uid="{FADA6DD2-CD99-451A-ABC5-A2F246AE9694}" name="Column1"/>
    <tableColumn id="6" xr3:uid="{1BA53E6A-D2B8-40E8-9DA4-942E1E82D905}" name="Column2"/>
    <tableColumn id="7" xr3:uid="{7D692770-796B-4B5F-A4CA-977191B7D591}" name="N of mRNAs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10FF6224-C148-4FC3-831B-1F60FB5B9F68}" name="Table31" displayName="Table31" ref="E38:K43" totalsRowShown="0">
  <autoFilter ref="E38:K43" xr:uid="{10FF6224-C148-4FC3-831B-1F60FB5B9F68}"/>
  <sortState xmlns:xlrd2="http://schemas.microsoft.com/office/spreadsheetml/2017/richdata2" ref="E39:K43">
    <sortCondition ref="G38:G43"/>
  </sortState>
  <tableColumns count="7">
    <tableColumn id="1" xr3:uid="{5F74BFDD-D777-4DCF-B8AC-302EC4C6C34A}" name="Rea ctome" dataDxfId="52"/>
    <tableColumn id="2" xr3:uid="{04F77445-1162-4C9D-AEC0-2B226054C4A6}" name="P-value ">
      <calculatedColumnFormula>VLOOKUP(E39,B4:G29,5, FALSE)</calculatedColumnFormula>
    </tableColumn>
    <tableColumn id="3" xr3:uid="{866E8948-036C-4439-8842-A716630A59F0}" name="neg log of p_value" dataDxfId="51">
      <calculatedColumnFormula>-LOG10(F39)</calculatedColumnFormula>
    </tableColumn>
    <tableColumn id="4" xr3:uid="{6F440F35-A95C-47A0-BAC6-EA8F417CD8E6}" name="N of mRNAs in fasat abc nsa"/>
    <tableColumn id="5" xr3:uid="{83C7C25E-1DD8-482C-AF68-0DAFE9831E1F}" name="Column1"/>
    <tableColumn id="6" xr3:uid="{02D21615-ABD8-4F08-B2E2-427E43C0C006}" name="Column2"/>
    <tableColumn id="7" xr3:uid="{958583D7-9F6A-4E46-8789-3AAE4B051B29}" name="n of mRNAs" dataDxfId="50">
      <calculatedColumnFormula>(VLOOKUP(E39,$B5:G29,4, FALSE))*(VLOOKUP(E39,$B5:G29,3, FALSE))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13" Type="http://schemas.openxmlformats.org/officeDocument/2006/relationships/table" Target="../tables/table16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12" Type="http://schemas.openxmlformats.org/officeDocument/2006/relationships/table" Target="../tables/table1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11" Type="http://schemas.openxmlformats.org/officeDocument/2006/relationships/table" Target="../tables/table14.xml"/><Relationship Id="rId5" Type="http://schemas.openxmlformats.org/officeDocument/2006/relationships/table" Target="../tables/table8.xml"/><Relationship Id="rId10" Type="http://schemas.openxmlformats.org/officeDocument/2006/relationships/table" Target="../tables/table13.xml"/><Relationship Id="rId4" Type="http://schemas.openxmlformats.org/officeDocument/2006/relationships/table" Target="../tables/table7.xml"/><Relationship Id="rId9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3"/>
  <sheetViews>
    <sheetView topLeftCell="A45" zoomScale="70" zoomScaleNormal="70" workbookViewId="0">
      <selection activeCell="P24" sqref="P24"/>
    </sheetView>
  </sheetViews>
  <sheetFormatPr defaultRowHeight="14.5"/>
  <cols>
    <col min="1" max="1" width="11.36328125" bestFit="1" customWidth="1"/>
    <col min="2" max="2" width="30.7265625" customWidth="1"/>
    <col min="3" max="3" width="24.36328125" customWidth="1"/>
    <col min="4" max="4" width="9.36328125" bestFit="1" customWidth="1"/>
    <col min="5" max="5" width="8.90625" customWidth="1"/>
    <col min="6" max="8" width="18.7265625" customWidth="1"/>
    <col min="9" max="9" width="19.08984375" customWidth="1"/>
    <col min="10" max="10" width="38.7265625" customWidth="1"/>
    <col min="11" max="11" width="24.26953125" customWidth="1"/>
    <col min="12" max="12" width="20.26953125" bestFit="1" customWidth="1"/>
    <col min="13" max="13" width="30.7265625" bestFit="1" customWidth="1"/>
    <col min="14" max="14" width="15" customWidth="1"/>
    <col min="15" max="15" width="17.36328125" customWidth="1"/>
    <col min="16" max="16" width="22.6328125" customWidth="1"/>
    <col min="17" max="17" width="18.36328125" customWidth="1"/>
    <col min="18" max="18" width="37" customWidth="1"/>
    <col min="19" max="19" width="9.36328125" customWidth="1"/>
    <col min="21" max="21" width="18.3632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5">
      <c r="A2" t="s">
        <v>13</v>
      </c>
      <c r="B2" t="s">
        <v>14</v>
      </c>
      <c r="C2">
        <v>104</v>
      </c>
      <c r="D2">
        <v>2.4367000000000001</v>
      </c>
      <c r="E2">
        <v>4.5141999999999998</v>
      </c>
      <c r="F2">
        <v>2.8755000000000002E-5</v>
      </c>
      <c r="G2">
        <f>LOG10(Table1[[#This Row],[P Value]]^-1)</f>
        <v>4.5412866280662563</v>
      </c>
      <c r="I2">
        <v>6.2494000000000004E-4</v>
      </c>
      <c r="J2" s="23">
        <f>Table1[[#This Row],[FDR]]^-1</f>
        <v>1600.1536147470156</v>
      </c>
      <c r="K2" s="37">
        <v>3.2041616769275447</v>
      </c>
      <c r="L2" s="22">
        <v>10.999751139999999</v>
      </c>
      <c r="M2" t="s">
        <v>15</v>
      </c>
    </row>
    <row r="3" spans="1:15">
      <c r="A3" t="s">
        <v>16</v>
      </c>
      <c r="B3" t="s">
        <v>17</v>
      </c>
      <c r="C3">
        <v>295</v>
      </c>
      <c r="D3">
        <v>6.9119000000000002</v>
      </c>
      <c r="E3">
        <v>2.8936000000000002</v>
      </c>
      <c r="F3">
        <v>1.683E-5</v>
      </c>
      <c r="G3">
        <f>LOG10(Table1[[#This Row],[P Value]]^-1)</f>
        <v>4.7739158840241762</v>
      </c>
      <c r="I3">
        <v>4.8859000000000001E-4</v>
      </c>
      <c r="J3" s="23">
        <f>Table1[[#This Row],[FDR]]^-1</f>
        <v>2046.7058269714894</v>
      </c>
      <c r="K3" s="37">
        <v>3.3110554260020875</v>
      </c>
      <c r="L3" s="22">
        <v>20.000273840000002</v>
      </c>
      <c r="M3" t="s">
        <v>18</v>
      </c>
    </row>
    <row r="4" spans="1:15" ht="15.5">
      <c r="A4" t="s">
        <v>19</v>
      </c>
      <c r="B4" t="s">
        <v>20</v>
      </c>
      <c r="C4">
        <v>104</v>
      </c>
      <c r="D4">
        <v>2.4367000000000001</v>
      </c>
      <c r="E4">
        <v>5.335</v>
      </c>
      <c r="F4">
        <v>7.8512999999999999E-7</v>
      </c>
      <c r="G4">
        <f>LOG10(Table1[[#This Row],[P Value]]^-1)</f>
        <v>6.1050584278301949</v>
      </c>
      <c r="I4">
        <v>3.1993999999999999E-5</v>
      </c>
      <c r="J4" s="23">
        <f>Table1[[#This Row],[FDR]]^-1</f>
        <v>31255.860473838846</v>
      </c>
      <c r="K4" s="37">
        <v>4.4949314595304877</v>
      </c>
      <c r="L4" s="22">
        <v>12.9997945</v>
      </c>
      <c r="M4" t="s">
        <v>21</v>
      </c>
      <c r="O4" s="21"/>
    </row>
    <row r="5" spans="1:15" ht="32.25" customHeight="1">
      <c r="A5" t="s">
        <v>22</v>
      </c>
      <c r="B5" t="s">
        <v>23</v>
      </c>
      <c r="C5">
        <v>95</v>
      </c>
      <c r="D5">
        <v>2.2259000000000002</v>
      </c>
      <c r="E5">
        <v>6.2896999999999998</v>
      </c>
      <c r="F5">
        <v>3.4967999999999999E-8</v>
      </c>
      <c r="G5">
        <f>LOG10(Table1[[#This Row],[P Value]]^-1)</f>
        <v>7.4563292065184035</v>
      </c>
      <c r="I5">
        <v>1.8999E-6</v>
      </c>
      <c r="J5" s="23">
        <f>Table1[[#This Row],[FDR]]^-1</f>
        <v>526343.49176272436</v>
      </c>
      <c r="K5" s="37">
        <v>5.7212692572530184</v>
      </c>
      <c r="L5" s="22">
        <v>14.000243230000001</v>
      </c>
      <c r="M5" t="s">
        <v>24</v>
      </c>
      <c r="O5" s="22"/>
    </row>
    <row r="6" spans="1:15" ht="28.5" customHeight="1">
      <c r="A6" t="s">
        <v>25</v>
      </c>
      <c r="B6" t="s">
        <v>26</v>
      </c>
      <c r="C6">
        <v>168</v>
      </c>
      <c r="D6">
        <v>3.9363000000000001</v>
      </c>
      <c r="E6">
        <v>4.8269000000000002</v>
      </c>
      <c r="F6">
        <v>1.0589999999999999E-8</v>
      </c>
      <c r="G6">
        <f>LOG10(Table1[[#This Row],[P Value]]^-1)</f>
        <v>7.975104039892515</v>
      </c>
      <c r="I6">
        <v>8.6308000000000002E-7</v>
      </c>
      <c r="J6" s="23">
        <f>Table1[[#This Row],[FDR]]^-1</f>
        <v>1158641.1456643648</v>
      </c>
      <c r="K6" s="37">
        <v>6.0639489471025314</v>
      </c>
      <c r="L6" s="22">
        <v>19.000126470000001</v>
      </c>
      <c r="M6" t="s">
        <v>27</v>
      </c>
      <c r="O6" s="22"/>
    </row>
    <row r="7" spans="1:15" ht="31.5" customHeight="1">
      <c r="A7" t="s">
        <v>28</v>
      </c>
      <c r="B7" t="s">
        <v>29</v>
      </c>
      <c r="C7">
        <v>294</v>
      </c>
      <c r="D7">
        <v>6.8884999999999996</v>
      </c>
      <c r="E7">
        <v>3.9196</v>
      </c>
      <c r="F7">
        <v>7.6392999999999997E-10</v>
      </c>
      <c r="G7">
        <f>LOG10(Table1[[#This Row],[P Value]]^-1)</f>
        <v>9.1169464346265574</v>
      </c>
      <c r="I7">
        <v>8.3013000000000004E-8</v>
      </c>
      <c r="J7" s="23">
        <f>Table1[[#This Row],[FDR]]^-1</f>
        <v>12046306.000265019</v>
      </c>
      <c r="K7" s="37">
        <v>7.0808538909231098</v>
      </c>
      <c r="L7" s="22">
        <v>27.000164599999998</v>
      </c>
      <c r="M7" t="s">
        <v>30</v>
      </c>
      <c r="O7" s="22"/>
    </row>
    <row r="8" spans="1:15" ht="28.5" customHeight="1">
      <c r="A8" t="s">
        <v>31</v>
      </c>
      <c r="B8" t="s">
        <v>32</v>
      </c>
      <c r="C8">
        <v>93</v>
      </c>
      <c r="D8">
        <v>2.1789999999999998</v>
      </c>
      <c r="E8">
        <v>9.1784999999999997</v>
      </c>
      <c r="F8">
        <v>2.0206000000000001E-14</v>
      </c>
      <c r="G8">
        <f>LOG10(Table1[[#This Row],[P Value]]^-1)</f>
        <v>13.694519651346795</v>
      </c>
      <c r="I8">
        <v>3.2936E-12</v>
      </c>
      <c r="J8" s="23">
        <f>Table1[[#This Row],[FDR]]^-1</f>
        <v>303619140150.59509</v>
      </c>
      <c r="K8" s="37">
        <v>11.482329146010571</v>
      </c>
      <c r="L8" s="22">
        <v>19.999951499999998</v>
      </c>
      <c r="M8" t="s">
        <v>33</v>
      </c>
      <c r="O8" s="22"/>
    </row>
    <row r="9" spans="1:15" ht="30.75" customHeight="1">
      <c r="A9" t="s">
        <v>34</v>
      </c>
      <c r="B9" t="s">
        <v>35</v>
      </c>
      <c r="C9">
        <v>110</v>
      </c>
      <c r="D9">
        <v>2.5773000000000001</v>
      </c>
      <c r="E9">
        <v>10.864000000000001</v>
      </c>
      <c r="F9" s="23">
        <v>2E-16</v>
      </c>
      <c r="G9">
        <f>LOG10(Table1[[#This Row],[P Value]]^-1)</f>
        <v>15.698970004336019</v>
      </c>
      <c r="H9" s="23"/>
      <c r="I9" s="23">
        <v>2.2E-16</v>
      </c>
      <c r="J9" s="23">
        <f>Table1[[#This Row],[FDR]]^-1</f>
        <v>4545454545454545</v>
      </c>
      <c r="K9" s="37">
        <v>15.657577319177793</v>
      </c>
      <c r="L9" s="22">
        <v>27.999787200000004</v>
      </c>
      <c r="M9" t="s">
        <v>36</v>
      </c>
      <c r="O9" s="22"/>
    </row>
    <row r="10" spans="1:15">
      <c r="G10" t="e">
        <f>LOG10(Table1[[#This Row],[P Value]]^-1)</f>
        <v>#DIV/0!</v>
      </c>
      <c r="J10" s="23"/>
      <c r="K10" s="23"/>
      <c r="L10" s="22"/>
      <c r="O10" s="22"/>
    </row>
    <row r="11" spans="1:15" ht="24.75" customHeight="1">
      <c r="G11" t="e">
        <f>LOG10(Table1[[#This Row],[P Value]]^-1)</f>
        <v>#DIV/0!</v>
      </c>
      <c r="J11" s="23"/>
      <c r="K11" s="23"/>
      <c r="L11" s="22"/>
      <c r="O11" s="22"/>
    </row>
    <row r="12" spans="1:15" ht="35.25" customHeight="1">
      <c r="G12" t="e">
        <f>LOG10(Table1[[#This Row],[P Value]]^-1)</f>
        <v>#DIV/0!</v>
      </c>
      <c r="J12" s="23"/>
      <c r="K12" s="23"/>
      <c r="O12" s="22"/>
    </row>
    <row r="13" spans="1:15" ht="15.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2"/>
      <c r="O13" s="22"/>
    </row>
    <row r="14" spans="1:15" ht="15.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2"/>
      <c r="O14" s="22"/>
    </row>
    <row r="15" spans="1:15" ht="15.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2"/>
      <c r="O15" s="22"/>
    </row>
    <row r="18" spans="5:14">
      <c r="E18" s="37">
        <v>3.2041616769275447</v>
      </c>
    </row>
    <row r="19" spans="5:14">
      <c r="E19" s="37">
        <v>3.3110554260020875</v>
      </c>
    </row>
    <row r="20" spans="5:14">
      <c r="E20" s="37">
        <v>4.4949314595304877</v>
      </c>
    </row>
    <row r="21" spans="5:14">
      <c r="E21" s="37">
        <v>5.7212692572530184</v>
      </c>
    </row>
    <row r="22" spans="5:14">
      <c r="E22" s="37">
        <v>6.0639489471025314</v>
      </c>
    </row>
    <row r="23" spans="5:14">
      <c r="E23" s="37">
        <v>7.0808538909231098</v>
      </c>
    </row>
    <row r="24" spans="5:14">
      <c r="E24" s="37">
        <v>11.482329146010571</v>
      </c>
    </row>
    <row r="25" spans="5:14">
      <c r="E25" s="37">
        <v>15.657577319177793</v>
      </c>
    </row>
    <row r="26" spans="5:14" ht="85">
      <c r="I26" s="24" t="s">
        <v>37</v>
      </c>
      <c r="J26" s="24"/>
      <c r="K26" s="24"/>
    </row>
    <row r="27" spans="5:14" ht="24.5">
      <c r="I27" s="25" t="s">
        <v>38</v>
      </c>
      <c r="J27" s="25" t="s">
        <v>39</v>
      </c>
      <c r="K27" s="25" t="s">
        <v>40</v>
      </c>
      <c r="L27" s="26" t="s">
        <v>41</v>
      </c>
      <c r="M27" s="41" t="s">
        <v>42</v>
      </c>
      <c r="N27" s="41" t="s">
        <v>43</v>
      </c>
    </row>
    <row r="28" spans="5:14" ht="24.5">
      <c r="I28" s="28" t="s">
        <v>44</v>
      </c>
      <c r="J28" s="28">
        <v>2.1000000000000001E-4</v>
      </c>
      <c r="K28" s="28">
        <v>3.1540000000000001E-3</v>
      </c>
      <c r="L28" s="29" t="s">
        <v>45</v>
      </c>
      <c r="M28">
        <v>4</v>
      </c>
      <c r="N28">
        <f>-LOG10(J28)</f>
        <v>3.6777807052660809</v>
      </c>
    </row>
    <row r="29" spans="5:14" ht="36.5">
      <c r="I29" s="31" t="s">
        <v>46</v>
      </c>
      <c r="J29" s="31">
        <v>1.2799999999999999E-4</v>
      </c>
      <c r="K29" s="31">
        <v>2.6979999999999999E-3</v>
      </c>
      <c r="L29" s="32" t="s">
        <v>47</v>
      </c>
      <c r="M29">
        <v>4</v>
      </c>
      <c r="N29">
        <f>-LOG10(J29)</f>
        <v>3.8927900303521317</v>
      </c>
    </row>
    <row r="30" spans="5:14">
      <c r="I30" s="28"/>
      <c r="J30" s="28"/>
      <c r="K30" s="28"/>
      <c r="L30" s="29"/>
    </row>
    <row r="31" spans="5:14" ht="24.5">
      <c r="I31" s="31" t="s">
        <v>48</v>
      </c>
      <c r="J31" s="31">
        <v>3.6999999999999998E-5</v>
      </c>
      <c r="K31" s="31">
        <v>1.291E-3</v>
      </c>
      <c r="L31" s="32" t="s">
        <v>49</v>
      </c>
      <c r="M31">
        <v>4</v>
      </c>
      <c r="N31">
        <f>-LOG10(J31)</f>
        <v>4.431798275933005</v>
      </c>
    </row>
    <row r="32" spans="5:14" ht="24.5">
      <c r="I32" s="28" t="s">
        <v>50</v>
      </c>
      <c r="J32" s="28">
        <v>3.1000000000000001E-5</v>
      </c>
      <c r="K32" s="28">
        <v>1.291E-3</v>
      </c>
      <c r="L32" s="29" t="s">
        <v>51</v>
      </c>
      <c r="M32">
        <v>7</v>
      </c>
      <c r="N32">
        <f>-LOG10(J32)</f>
        <v>4.5086383061657269</v>
      </c>
    </row>
    <row r="33" spans="2:40" ht="24.5">
      <c r="I33" s="28" t="s">
        <v>52</v>
      </c>
      <c r="J33" s="28">
        <v>3.0000000000000001E-5</v>
      </c>
      <c r="K33" s="28">
        <v>1.291E-3</v>
      </c>
      <c r="L33" s="29" t="s">
        <v>53</v>
      </c>
      <c r="M33">
        <v>6</v>
      </c>
      <c r="N33">
        <f>-LOG10(J33)</f>
        <v>4.5228787452803374</v>
      </c>
    </row>
    <row r="34" spans="2:40">
      <c r="I34" s="30"/>
      <c r="J34" s="31"/>
      <c r="K34" s="31"/>
      <c r="L34" s="31"/>
      <c r="M34" s="31"/>
      <c r="N34" s="32"/>
    </row>
    <row r="35" spans="2:40">
      <c r="I35" s="27"/>
      <c r="J35" s="28"/>
      <c r="K35" s="28"/>
      <c r="L35" s="28"/>
      <c r="M35" s="28"/>
      <c r="N35" s="29"/>
    </row>
    <row r="36" spans="2:40">
      <c r="I36" s="30"/>
      <c r="J36" s="31"/>
      <c r="K36" s="31"/>
      <c r="L36" s="31"/>
      <c r="M36" s="31"/>
      <c r="N36" s="32"/>
    </row>
    <row r="37" spans="2:40">
      <c r="I37" s="33"/>
      <c r="J37" s="34"/>
      <c r="K37" s="34"/>
      <c r="L37" s="34"/>
      <c r="M37" s="34"/>
      <c r="N37" s="35"/>
    </row>
    <row r="42" spans="2:40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8</v>
      </c>
      <c r="I42" t="s">
        <v>42</v>
      </c>
      <c r="J42" t="s">
        <v>54</v>
      </c>
      <c r="K42" t="s">
        <v>55</v>
      </c>
    </row>
    <row r="43" spans="2:40" ht="15.5">
      <c r="F43" s="40"/>
      <c r="G43" s="40"/>
      <c r="H43" s="40"/>
    </row>
    <row r="44" spans="2:40" ht="16.5" customHeight="1" thickBot="1">
      <c r="F44" s="59"/>
      <c r="G44" s="39"/>
      <c r="H44" s="39"/>
    </row>
    <row r="45" spans="2:40" ht="16" thickTop="1">
      <c r="B45" t="s">
        <v>56</v>
      </c>
      <c r="C45" t="s">
        <v>57</v>
      </c>
      <c r="D45">
        <v>831</v>
      </c>
      <c r="E45">
        <v>8.9731000000000005</v>
      </c>
      <c r="F45" s="20">
        <v>2.1173999999999999</v>
      </c>
      <c r="G45" s="40">
        <v>1.6819999999999999E-3</v>
      </c>
      <c r="H45" s="40">
        <v>9.4605999999999996E-2</v>
      </c>
      <c r="I45">
        <v>19</v>
      </c>
      <c r="J45" t="s">
        <v>58</v>
      </c>
      <c r="K45">
        <f t="shared" ref="K45:K50" si="0">-LOG10(G45)</f>
        <v>2.7741740085381066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</row>
    <row r="46" spans="2:40" ht="15.5">
      <c r="B46" t="s">
        <v>59</v>
      </c>
      <c r="C46" t="s">
        <v>60</v>
      </c>
      <c r="D46">
        <v>509</v>
      </c>
      <c r="E46">
        <v>5.4961000000000002</v>
      </c>
      <c r="F46" s="19">
        <v>2.5472000000000001</v>
      </c>
      <c r="G46" s="39">
        <v>1.297E-3</v>
      </c>
      <c r="H46" s="39">
        <v>8.3178000000000002E-2</v>
      </c>
      <c r="I46">
        <v>14</v>
      </c>
      <c r="J46" t="s">
        <v>61</v>
      </c>
      <c r="K46">
        <f t="shared" si="0"/>
        <v>2.8870600239159199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2:40" ht="15.5">
      <c r="B47" t="s">
        <v>62</v>
      </c>
      <c r="C47" t="s">
        <v>63</v>
      </c>
      <c r="D47">
        <v>311</v>
      </c>
      <c r="E47">
        <v>3.3580999999999999</v>
      </c>
      <c r="F47" s="60">
        <v>3.2755999999999998</v>
      </c>
      <c r="G47" s="38">
        <v>5.8100000000000003E-4</v>
      </c>
      <c r="H47" s="38">
        <v>6.3648999999999997E-2</v>
      </c>
      <c r="I47">
        <v>11</v>
      </c>
      <c r="J47" t="s">
        <v>64</v>
      </c>
      <c r="K47">
        <f t="shared" si="0"/>
        <v>3.2358238676096693</v>
      </c>
      <c r="L47" s="16"/>
      <c r="M47" s="16"/>
    </row>
    <row r="48" spans="2:40">
      <c r="B48" t="s">
        <v>65</v>
      </c>
      <c r="C48" t="s">
        <v>66</v>
      </c>
      <c r="D48">
        <v>366</v>
      </c>
      <c r="E48">
        <v>3.952</v>
      </c>
      <c r="F48" s="58">
        <v>3.2894000000000001</v>
      </c>
      <c r="G48">
        <v>1.7799999999999999E-4</v>
      </c>
      <c r="H48">
        <v>3.0772999999999998E-2</v>
      </c>
      <c r="I48">
        <v>13</v>
      </c>
      <c r="J48" t="s">
        <v>67</v>
      </c>
      <c r="K48">
        <f t="shared" si="0"/>
        <v>3.7495799976911059</v>
      </c>
      <c r="L48" s="16"/>
      <c r="M48" s="16"/>
    </row>
    <row r="49" spans="2:32">
      <c r="B49" t="s">
        <v>68</v>
      </c>
      <c r="C49" t="s">
        <v>69</v>
      </c>
      <c r="D49">
        <v>481</v>
      </c>
      <c r="E49">
        <v>5.1938000000000004</v>
      </c>
      <c r="F49" s="58">
        <v>3.0806</v>
      </c>
      <c r="G49">
        <v>6.9499999999999995E-5</v>
      </c>
      <c r="H49">
        <v>1.6336E-2</v>
      </c>
      <c r="I49">
        <v>9</v>
      </c>
      <c r="J49" t="s">
        <v>70</v>
      </c>
      <c r="K49">
        <f t="shared" si="0"/>
        <v>4.1580151954098863</v>
      </c>
      <c r="L49" s="16"/>
      <c r="M49" s="16"/>
    </row>
    <row r="50" spans="2:32">
      <c r="B50" t="s">
        <v>71</v>
      </c>
      <c r="C50" t="s">
        <v>72</v>
      </c>
      <c r="D50">
        <v>121</v>
      </c>
      <c r="E50">
        <v>1.3065</v>
      </c>
      <c r="F50" s="58">
        <v>6.8883999999999999</v>
      </c>
      <c r="G50">
        <v>6.5899999999999996E-6</v>
      </c>
      <c r="H50">
        <v>4.777E-3</v>
      </c>
      <c r="I50">
        <v>9</v>
      </c>
      <c r="J50" t="s">
        <v>73</v>
      </c>
      <c r="K50">
        <f t="shared" si="0"/>
        <v>5.1811145854059903</v>
      </c>
      <c r="L50" s="16"/>
      <c r="M50" s="16"/>
    </row>
    <row r="51" spans="2:32" ht="15.5">
      <c r="F51" s="20"/>
      <c r="G51" s="40"/>
      <c r="H51" s="40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2:32" ht="15.5">
      <c r="F52" s="19"/>
      <c r="G52" s="39"/>
      <c r="H52" s="39"/>
      <c r="L52" s="16"/>
      <c r="M52" s="16"/>
      <c r="AE52" t="s">
        <v>74</v>
      </c>
      <c r="AF52" t="s">
        <v>75</v>
      </c>
    </row>
    <row r="53" spans="2:32" ht="15.5">
      <c r="F53" s="19"/>
      <c r="G53" s="39"/>
      <c r="H53" s="39"/>
      <c r="L53" s="16"/>
      <c r="M53" s="16"/>
    </row>
    <row r="54" spans="2:32" ht="15.5">
      <c r="F54" s="20"/>
      <c r="G54" s="40"/>
      <c r="H54" s="40"/>
      <c r="L54" s="16"/>
      <c r="M54" s="16"/>
    </row>
    <row r="55" spans="2:32" ht="15.5">
      <c r="F55" s="20"/>
      <c r="G55" s="40"/>
      <c r="H55" s="40"/>
      <c r="L55" s="16"/>
      <c r="M55" s="16"/>
    </row>
    <row r="56" spans="2:32" ht="15.5">
      <c r="F56" s="19"/>
      <c r="G56" s="39"/>
      <c r="H56" s="39"/>
      <c r="L56" s="16"/>
      <c r="M56" s="16"/>
    </row>
    <row r="57" spans="2:32">
      <c r="L57" s="16"/>
      <c r="M57" s="16"/>
    </row>
    <row r="58" spans="2:32">
      <c r="L58" s="16"/>
      <c r="M58" s="16"/>
    </row>
    <row r="59" spans="2:32">
      <c r="L59" s="16"/>
      <c r="M59" s="16"/>
    </row>
    <row r="60" spans="2:32">
      <c r="L60" s="16"/>
      <c r="M60" s="16"/>
    </row>
    <row r="61" spans="2:32">
      <c r="J61" s="45"/>
      <c r="K61" s="46"/>
      <c r="L61" s="46"/>
      <c r="M61" s="46"/>
      <c r="N61" s="46"/>
      <c r="O61" s="46"/>
      <c r="P61" s="46"/>
      <c r="Q61" s="46"/>
      <c r="R61" s="47"/>
      <c r="S61" s="42"/>
    </row>
    <row r="62" spans="2:32" ht="52.5" customHeight="1">
      <c r="J62" s="48"/>
      <c r="K62" s="43"/>
      <c r="L62" s="55"/>
      <c r="M62" s="55"/>
      <c r="N62" s="55"/>
      <c r="O62" s="55"/>
      <c r="P62" s="55"/>
      <c r="Q62" s="55"/>
      <c r="R62" s="49"/>
      <c r="S62" s="44"/>
    </row>
    <row r="63" spans="2:32" ht="46.5" customHeight="1">
      <c r="J63" s="50"/>
      <c r="K63" s="44"/>
      <c r="L63" s="56"/>
      <c r="M63" s="56"/>
      <c r="N63" s="56"/>
      <c r="O63" s="56"/>
      <c r="P63" s="56"/>
      <c r="Q63" s="56"/>
      <c r="R63" s="51"/>
      <c r="S63" s="44"/>
    </row>
    <row r="64" spans="2:32" ht="44.25" customHeight="1">
      <c r="J64" s="48"/>
      <c r="K64" s="43"/>
      <c r="L64" s="55"/>
      <c r="M64" s="55"/>
      <c r="N64" s="55"/>
      <c r="O64" s="55"/>
      <c r="P64" s="55"/>
      <c r="Q64" s="55"/>
      <c r="R64" s="49"/>
      <c r="S64" s="44"/>
    </row>
    <row r="65" spans="10:19" ht="47.25" customHeight="1">
      <c r="J65" s="50"/>
      <c r="K65" s="44"/>
      <c r="L65" s="56"/>
      <c r="M65" s="56"/>
      <c r="N65" s="56"/>
      <c r="O65" s="56"/>
      <c r="P65" s="56"/>
      <c r="Q65" s="56"/>
      <c r="R65" s="51"/>
      <c r="S65" s="44"/>
    </row>
    <row r="66" spans="10:19" ht="38.25" customHeight="1">
      <c r="J66" s="48"/>
      <c r="K66" s="43"/>
      <c r="L66" s="55"/>
      <c r="M66" s="55"/>
      <c r="N66" s="55"/>
      <c r="O66" s="55"/>
      <c r="P66" s="55"/>
      <c r="Q66" s="55"/>
      <c r="R66" s="49"/>
      <c r="S66" s="44"/>
    </row>
    <row r="67" spans="10:19" ht="55.5" customHeight="1">
      <c r="J67" s="50"/>
      <c r="K67" s="44"/>
      <c r="L67" s="56"/>
      <c r="M67" s="56"/>
      <c r="N67" s="56"/>
      <c r="O67" s="56"/>
      <c r="P67" s="56"/>
      <c r="Q67" s="56"/>
      <c r="R67" s="51"/>
      <c r="S67" s="44"/>
    </row>
    <row r="68" spans="10:19" ht="45" customHeight="1">
      <c r="J68" s="48"/>
      <c r="K68" s="43"/>
      <c r="L68" s="55"/>
      <c r="M68" s="55"/>
      <c r="N68" s="55"/>
      <c r="O68" s="55"/>
      <c r="P68" s="55"/>
      <c r="Q68" s="55"/>
      <c r="R68" s="49"/>
      <c r="S68" s="44"/>
    </row>
    <row r="69" spans="10:19">
      <c r="J69" s="50"/>
      <c r="K69" s="44"/>
      <c r="L69" s="56"/>
      <c r="M69" s="56"/>
      <c r="N69" s="56"/>
      <c r="O69" s="56"/>
      <c r="P69" s="56"/>
      <c r="Q69" s="56"/>
      <c r="R69" s="51"/>
      <c r="S69" s="44"/>
    </row>
    <row r="70" spans="10:19" ht="47.25" customHeight="1">
      <c r="J70" s="48"/>
      <c r="K70" s="43"/>
      <c r="L70" s="55"/>
      <c r="M70" s="55"/>
      <c r="N70" s="55"/>
      <c r="O70" s="55"/>
      <c r="P70" s="55"/>
      <c r="Q70" s="55"/>
      <c r="R70" s="49"/>
      <c r="S70" s="44"/>
    </row>
    <row r="71" spans="10:19" ht="51" customHeight="1">
      <c r="J71" s="52"/>
      <c r="K71" s="53"/>
      <c r="L71" s="57"/>
      <c r="M71" s="57"/>
      <c r="N71" s="57"/>
      <c r="O71" s="57"/>
      <c r="P71" s="57"/>
      <c r="Q71" s="57"/>
      <c r="R71" s="54"/>
      <c r="S71" s="44"/>
    </row>
    <row r="105" spans="16:21">
      <c r="P105" s="23"/>
      <c r="Q105" s="23"/>
      <c r="R105" s="23"/>
      <c r="S105" s="23"/>
      <c r="T105" s="23"/>
      <c r="U105" s="23"/>
    </row>
    <row r="106" spans="16:21">
      <c r="P106" s="23"/>
      <c r="Q106" s="23"/>
      <c r="R106" s="23"/>
      <c r="S106" s="23"/>
      <c r="T106" s="23"/>
      <c r="U106" s="23"/>
    </row>
    <row r="107" spans="16:21">
      <c r="P107" s="23"/>
      <c r="Q107" s="23"/>
      <c r="R107" s="23"/>
      <c r="S107" s="23"/>
      <c r="T107" s="23"/>
      <c r="U107" s="23"/>
    </row>
    <row r="108" spans="16:21">
      <c r="P108" s="23"/>
      <c r="Q108" s="23"/>
      <c r="R108" s="23"/>
      <c r="S108" s="23"/>
      <c r="T108" s="23"/>
      <c r="U108" s="23"/>
    </row>
    <row r="109" spans="16:21">
      <c r="P109" s="23"/>
      <c r="Q109" s="23"/>
      <c r="R109" s="23"/>
      <c r="S109" s="23"/>
      <c r="T109" s="23"/>
      <c r="U109" s="23"/>
    </row>
    <row r="110" spans="16:21">
      <c r="P110" s="23"/>
      <c r="Q110" s="23"/>
      <c r="R110" s="23"/>
      <c r="S110" s="23"/>
      <c r="T110" s="23"/>
      <c r="U110" s="23"/>
    </row>
    <row r="111" spans="16:21">
      <c r="P111" s="23"/>
      <c r="Q111" s="23"/>
      <c r="R111" s="23"/>
      <c r="S111" s="23"/>
      <c r="T111" s="23"/>
      <c r="U111" s="23"/>
    </row>
    <row r="112" spans="16:21">
      <c r="P112" s="23"/>
      <c r="Q112" s="23"/>
      <c r="R112" s="23"/>
      <c r="S112" s="23"/>
      <c r="T112" s="23"/>
      <c r="U112" s="23"/>
    </row>
    <row r="113" spans="16:21">
      <c r="P113" s="23"/>
      <c r="Q113" s="23"/>
      <c r="R113" s="23"/>
      <c r="S113" s="23"/>
      <c r="T113" s="23"/>
      <c r="U113" s="23"/>
    </row>
    <row r="114" spans="16:21">
      <c r="P114" s="23"/>
      <c r="Q114" s="23"/>
      <c r="R114" s="23"/>
      <c r="S114" s="23"/>
      <c r="T114" s="23"/>
      <c r="U114" s="23"/>
    </row>
    <row r="119" spans="16:21">
      <c r="P119" s="23"/>
    </row>
    <row r="123" spans="16:21">
      <c r="P123" s="23"/>
    </row>
    <row r="124" spans="16:21">
      <c r="P124" s="23"/>
    </row>
    <row r="125" spans="16:21">
      <c r="P125" s="23"/>
    </row>
    <row r="126" spans="16:21">
      <c r="P126" s="36"/>
    </row>
    <row r="127" spans="16:21">
      <c r="P127" s="36"/>
      <c r="Q127" s="23"/>
    </row>
    <row r="128" spans="16:21">
      <c r="P128" s="23"/>
    </row>
    <row r="129" spans="16:16">
      <c r="P129" s="23"/>
    </row>
    <row r="130" spans="16:16">
      <c r="P130" s="23"/>
    </row>
    <row r="131" spans="16:16">
      <c r="P131" s="23"/>
    </row>
    <row r="132" spans="16:16">
      <c r="P132" s="23"/>
    </row>
    <row r="133" spans="16:16">
      <c r="P133" s="23"/>
    </row>
  </sheetData>
  <phoneticPr fontId="19" type="noConversion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062E-5C0A-4168-B6DC-5D1AAC2E08F4}">
  <dimension ref="B2:R75"/>
  <sheetViews>
    <sheetView workbookViewId="0">
      <selection activeCell="C40" sqref="C40"/>
    </sheetView>
  </sheetViews>
  <sheetFormatPr defaultRowHeight="14.5"/>
  <cols>
    <col min="2" max="2" width="12.08984375" bestFit="1" customWidth="1"/>
    <col min="3" max="3" width="30.7265625" bestFit="1" customWidth="1"/>
    <col min="4" max="4" width="9.90625" customWidth="1"/>
    <col min="5" max="6" width="9.36328125" bestFit="1" customWidth="1"/>
    <col min="7" max="8" width="12.6328125" bestFit="1" customWidth="1"/>
    <col min="9" max="9" width="9.26953125" bestFit="1" customWidth="1"/>
    <col min="10" max="10" width="36.6328125" customWidth="1"/>
    <col min="11" max="18" width="0" hidden="1" customWidth="1"/>
  </cols>
  <sheetData>
    <row r="2" spans="2:18"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8</v>
      </c>
      <c r="I2" s="17" t="s">
        <v>42</v>
      </c>
      <c r="J2" s="17" t="s">
        <v>54</v>
      </c>
      <c r="K2" s="17" t="s">
        <v>9</v>
      </c>
      <c r="L2" t="s">
        <v>6</v>
      </c>
      <c r="M2" t="s">
        <v>77</v>
      </c>
      <c r="N2" t="s">
        <v>78</v>
      </c>
      <c r="O2" t="s">
        <v>79</v>
      </c>
      <c r="P2" t="s">
        <v>80</v>
      </c>
      <c r="Q2" t="s">
        <v>81</v>
      </c>
      <c r="R2" t="s">
        <v>82</v>
      </c>
    </row>
    <row r="3" spans="2:18">
      <c r="B3" s="17" t="s">
        <v>71</v>
      </c>
      <c r="C3" s="17" t="s">
        <v>72</v>
      </c>
      <c r="D3" s="17">
        <v>121</v>
      </c>
      <c r="E3" s="17">
        <v>1.3065</v>
      </c>
      <c r="F3" s="17">
        <v>6.8883999999999999</v>
      </c>
      <c r="G3" s="18">
        <v>6.5899999999999996E-6</v>
      </c>
      <c r="H3" s="17">
        <v>4.777E-3</v>
      </c>
      <c r="I3" s="17">
        <v>9</v>
      </c>
      <c r="J3" s="17" t="s">
        <v>73</v>
      </c>
      <c r="K3" s="17"/>
      <c r="L3" s="16" t="s">
        <v>83</v>
      </c>
      <c r="M3" s="16" t="s">
        <v>84</v>
      </c>
      <c r="N3" s="16" t="s">
        <v>85</v>
      </c>
      <c r="O3" s="16" t="s">
        <v>86</v>
      </c>
      <c r="P3" s="16" t="s">
        <v>87</v>
      </c>
      <c r="Q3" s="16" t="s">
        <v>88</v>
      </c>
      <c r="R3" s="16" t="s">
        <v>89</v>
      </c>
    </row>
    <row r="4" spans="2:18">
      <c r="B4" s="17" t="s">
        <v>68</v>
      </c>
      <c r="C4" s="17" t="s">
        <v>69</v>
      </c>
      <c r="D4" s="17">
        <v>481</v>
      </c>
      <c r="E4" s="17">
        <v>5.1938000000000004</v>
      </c>
      <c r="F4" s="17">
        <v>3.0806</v>
      </c>
      <c r="G4" s="18">
        <v>6.9499999999999995E-5</v>
      </c>
      <c r="H4" s="17">
        <v>1.6336E-2</v>
      </c>
      <c r="I4" s="17">
        <v>9</v>
      </c>
      <c r="J4" s="17" t="s">
        <v>70</v>
      </c>
      <c r="K4" s="17"/>
    </row>
    <row r="5" spans="2:18">
      <c r="B5" s="17" t="s">
        <v>65</v>
      </c>
      <c r="C5" s="17" t="s">
        <v>66</v>
      </c>
      <c r="D5" s="17">
        <v>366</v>
      </c>
      <c r="E5" s="17">
        <v>3.952</v>
      </c>
      <c r="F5" s="17">
        <v>3.2894000000000001</v>
      </c>
      <c r="G5" s="17">
        <v>1.7799999999999999E-4</v>
      </c>
      <c r="H5" s="17">
        <v>3.0772999999999998E-2</v>
      </c>
      <c r="I5" s="17">
        <v>13</v>
      </c>
      <c r="J5" s="17" t="s">
        <v>67</v>
      </c>
      <c r="K5" s="17"/>
    </row>
    <row r="6" spans="2:18">
      <c r="B6" s="17" t="s">
        <v>62</v>
      </c>
      <c r="C6" s="17" t="s">
        <v>63</v>
      </c>
      <c r="D6" s="17">
        <v>311</v>
      </c>
      <c r="E6" s="17">
        <v>3.3580999999999999</v>
      </c>
      <c r="F6" s="17">
        <v>3.2755999999999998</v>
      </c>
      <c r="G6" s="17">
        <v>5.8100000000000003E-4</v>
      </c>
      <c r="H6" s="17">
        <v>6.3648999999999997E-2</v>
      </c>
      <c r="I6" s="17">
        <v>11</v>
      </c>
      <c r="J6" s="17" t="s">
        <v>64</v>
      </c>
      <c r="K6" s="17"/>
    </row>
    <row r="7" spans="2:18">
      <c r="B7" s="17" t="s">
        <v>59</v>
      </c>
      <c r="C7" s="17" t="s">
        <v>60</v>
      </c>
      <c r="D7" s="17">
        <v>509</v>
      </c>
      <c r="E7" s="17">
        <v>5.4961000000000002</v>
      </c>
      <c r="F7" s="17">
        <v>2.5472000000000001</v>
      </c>
      <c r="G7" s="17">
        <v>1.297E-3</v>
      </c>
      <c r="H7" s="17">
        <v>8.3178000000000002E-2</v>
      </c>
      <c r="I7" s="17">
        <v>14</v>
      </c>
      <c r="J7" s="17" t="s">
        <v>61</v>
      </c>
      <c r="K7" s="17"/>
    </row>
    <row r="8" spans="2:18">
      <c r="B8" s="17" t="s">
        <v>56</v>
      </c>
      <c r="C8" s="17" t="s">
        <v>57</v>
      </c>
      <c r="D8" s="17">
        <v>831</v>
      </c>
      <c r="E8" s="17">
        <v>8.9731000000000005</v>
      </c>
      <c r="F8" s="17">
        <v>2.1173999999999999</v>
      </c>
      <c r="G8" s="17">
        <v>1.6819999999999999E-3</v>
      </c>
      <c r="H8" s="17">
        <v>9.4605999999999996E-2</v>
      </c>
      <c r="I8" s="17">
        <v>19</v>
      </c>
      <c r="J8" s="17" t="s">
        <v>58</v>
      </c>
      <c r="K8" s="17"/>
    </row>
    <row r="9" spans="2:18">
      <c r="B9" s="17" t="s">
        <v>90</v>
      </c>
      <c r="C9" s="17" t="s">
        <v>91</v>
      </c>
      <c r="D9" s="17">
        <v>479</v>
      </c>
      <c r="E9" s="17">
        <v>5.1722000000000001</v>
      </c>
      <c r="F9" s="17">
        <v>2.5133999999999999</v>
      </c>
      <c r="G9" s="17">
        <v>2.1589999999999999E-3</v>
      </c>
      <c r="H9" s="17">
        <v>0.11029</v>
      </c>
      <c r="I9" s="17">
        <v>13</v>
      </c>
      <c r="J9" s="17" t="s">
        <v>92</v>
      </c>
      <c r="K9" s="17"/>
    </row>
    <row r="10" spans="2:18">
      <c r="B10" s="17" t="s">
        <v>93</v>
      </c>
      <c r="C10" s="17" t="s">
        <v>94</v>
      </c>
      <c r="D10" s="17">
        <v>25</v>
      </c>
      <c r="E10" s="17">
        <v>0.26995000000000002</v>
      </c>
      <c r="F10" s="17">
        <v>11.113</v>
      </c>
      <c r="G10" s="17">
        <v>2.3930000000000002E-3</v>
      </c>
      <c r="H10" s="17">
        <v>0.11244999999999999</v>
      </c>
      <c r="I10" s="17">
        <v>3</v>
      </c>
      <c r="J10" s="17" t="s">
        <v>95</v>
      </c>
      <c r="K10" s="17"/>
    </row>
    <row r="11" spans="2:18">
      <c r="B11" s="17" t="s">
        <v>96</v>
      </c>
      <c r="C11" s="17" t="s">
        <v>97</v>
      </c>
      <c r="D11" s="17">
        <v>9</v>
      </c>
      <c r="E11" s="17">
        <v>9.7181000000000003E-2</v>
      </c>
      <c r="F11" s="17">
        <v>20.58</v>
      </c>
      <c r="G11" s="17">
        <v>3.9719999999999998E-3</v>
      </c>
      <c r="H11" s="17">
        <v>0.1578</v>
      </c>
      <c r="I11" s="17">
        <v>9</v>
      </c>
      <c r="J11" s="17" t="s">
        <v>98</v>
      </c>
      <c r="K11" s="17"/>
    </row>
    <row r="12" spans="2:18">
      <c r="B12" s="17" t="s">
        <v>99</v>
      </c>
      <c r="C12" s="17" t="s">
        <v>100</v>
      </c>
      <c r="D12" s="17">
        <v>669</v>
      </c>
      <c r="E12" s="17">
        <v>7.2237999999999998</v>
      </c>
      <c r="F12" s="17">
        <v>2.0764999999999998</v>
      </c>
      <c r="G12" s="17">
        <v>6.1060000000000003E-3</v>
      </c>
      <c r="H12" s="17">
        <v>0.20982000000000001</v>
      </c>
      <c r="I12" s="17">
        <v>15</v>
      </c>
      <c r="J12" s="17" t="s">
        <v>101</v>
      </c>
      <c r="K12" s="17"/>
    </row>
    <row r="13" spans="2:18">
      <c r="B13" s="5"/>
    </row>
    <row r="14" spans="2:18">
      <c r="B14" s="6"/>
    </row>
    <row r="15" spans="2:18">
      <c r="B15" s="6"/>
    </row>
    <row r="16" spans="2:18">
      <c r="B16" s="6"/>
    </row>
    <row r="17" spans="2:9">
      <c r="B17" s="4"/>
    </row>
    <row r="18" spans="2:9">
      <c r="B18" s="6"/>
    </row>
    <row r="19" spans="2:9">
      <c r="B19" s="5"/>
    </row>
    <row r="20" spans="2:9">
      <c r="B20" s="5"/>
    </row>
    <row r="21" spans="2:9">
      <c r="B21" s="5"/>
    </row>
    <row r="22" spans="2:9">
      <c r="B22" s="5"/>
    </row>
    <row r="23" spans="2:9">
      <c r="B23" s="5"/>
    </row>
    <row r="24" spans="2:9">
      <c r="B24" s="6"/>
    </row>
    <row r="25" spans="2:9">
      <c r="B25" s="7"/>
    </row>
    <row r="26" spans="2:9" ht="16">
      <c r="B26" s="3"/>
    </row>
    <row r="27" spans="2:9">
      <c r="B27" s="8"/>
    </row>
    <row r="28" spans="2:9">
      <c r="B28" s="9"/>
    </row>
    <row r="29" spans="2:9">
      <c r="B29" s="6"/>
    </row>
    <row r="30" spans="2:9">
      <c r="B30" s="6"/>
    </row>
    <row r="31" spans="2:9">
      <c r="B31" s="6"/>
    </row>
    <row r="32" spans="2:9">
      <c r="B32" s="10"/>
      <c r="C32" s="10"/>
      <c r="D32" s="10"/>
      <c r="E32" s="10"/>
      <c r="F32" s="10"/>
      <c r="G32" s="10"/>
      <c r="H32" s="11"/>
      <c r="I32" s="15"/>
    </row>
    <row r="33" spans="2:8">
      <c r="B33" s="12"/>
      <c r="C33" s="12"/>
      <c r="D33" s="12"/>
      <c r="E33" s="12"/>
      <c r="F33" s="12"/>
      <c r="G33" s="12"/>
      <c r="H33" s="12"/>
    </row>
    <row r="34" spans="2:8">
      <c r="B34" s="13"/>
      <c r="C34" s="13"/>
      <c r="D34" s="13"/>
      <c r="E34" s="13"/>
      <c r="F34" s="13"/>
      <c r="G34" s="13"/>
      <c r="H34" s="13"/>
    </row>
    <row r="35" spans="2:8">
      <c r="B35" s="12"/>
      <c r="C35" s="12"/>
      <c r="D35" s="12"/>
      <c r="E35" s="12"/>
      <c r="F35" s="12"/>
      <c r="G35" s="12"/>
      <c r="H35" s="12"/>
    </row>
    <row r="36" spans="2:8">
      <c r="B36" s="13"/>
      <c r="C36" s="13"/>
      <c r="D36" s="13"/>
      <c r="E36" s="13"/>
      <c r="F36" s="13"/>
      <c r="G36" s="13"/>
      <c r="H36" s="13"/>
    </row>
    <row r="37" spans="2:8">
      <c r="B37" s="12"/>
      <c r="C37" s="12"/>
      <c r="D37" s="12"/>
      <c r="E37" s="12"/>
      <c r="F37" s="12"/>
      <c r="G37" s="12"/>
      <c r="H37" s="12"/>
    </row>
    <row r="38" spans="2:8">
      <c r="B38" s="13"/>
      <c r="C38" s="13"/>
      <c r="D38" s="13"/>
      <c r="E38" s="13"/>
      <c r="F38" s="13"/>
      <c r="G38" s="13"/>
      <c r="H38" s="13"/>
    </row>
    <row r="39" spans="2:8">
      <c r="B39" s="12"/>
      <c r="C39" s="12"/>
      <c r="D39" s="12"/>
      <c r="E39" s="12"/>
      <c r="F39" s="12"/>
      <c r="G39" s="12"/>
      <c r="H39" s="12"/>
    </row>
    <row r="40" spans="2:8">
      <c r="B40" s="13"/>
      <c r="C40" s="13"/>
      <c r="D40" s="13"/>
      <c r="E40" s="13"/>
      <c r="F40" s="13"/>
      <c r="G40" s="13"/>
      <c r="H40" s="13"/>
    </row>
    <row r="41" spans="2:8">
      <c r="B41" s="12"/>
      <c r="C41" s="12"/>
      <c r="D41" s="12"/>
      <c r="E41" s="12"/>
      <c r="F41" s="12"/>
      <c r="G41" s="12"/>
      <c r="H41" s="12"/>
    </row>
    <row r="42" spans="2:8">
      <c r="B42" s="14"/>
      <c r="C42" s="14"/>
      <c r="D42" s="14"/>
      <c r="E42" s="14"/>
      <c r="F42" s="14"/>
      <c r="G42" s="14"/>
      <c r="H42" s="14"/>
    </row>
    <row r="65" spans="3:10">
      <c r="C65" t="s">
        <v>0</v>
      </c>
      <c r="D65" t="s">
        <v>1</v>
      </c>
      <c r="E65" t="s">
        <v>2</v>
      </c>
      <c r="F65" t="s">
        <v>3</v>
      </c>
      <c r="G65" t="s">
        <v>4</v>
      </c>
      <c r="H65" t="s">
        <v>5</v>
      </c>
      <c r="I65" t="s">
        <v>8</v>
      </c>
      <c r="J65" t="s">
        <v>42</v>
      </c>
    </row>
    <row r="66" spans="3:10">
      <c r="C66" t="s">
        <v>71</v>
      </c>
      <c r="D66" t="s">
        <v>72</v>
      </c>
      <c r="E66">
        <v>121</v>
      </c>
      <c r="F66">
        <v>1.3065</v>
      </c>
      <c r="G66">
        <v>6.8883999999999999</v>
      </c>
      <c r="H66">
        <v>6.5910000000000001E-6</v>
      </c>
      <c r="I66">
        <v>4.7771999999999997E-3</v>
      </c>
      <c r="J66">
        <v>9</v>
      </c>
    </row>
    <row r="67" spans="3:10">
      <c r="C67" t="s">
        <v>68</v>
      </c>
      <c r="D67" t="s">
        <v>69</v>
      </c>
      <c r="E67">
        <v>481</v>
      </c>
      <c r="F67">
        <v>5.1938000000000004</v>
      </c>
      <c r="G67">
        <v>3.0806</v>
      </c>
      <c r="H67">
        <v>6.9512999999999997E-5</v>
      </c>
      <c r="I67">
        <v>1.6336E-2</v>
      </c>
      <c r="J67">
        <v>9</v>
      </c>
    </row>
    <row r="68" spans="3:10">
      <c r="C68" t="s">
        <v>65</v>
      </c>
      <c r="D68" t="s">
        <v>66</v>
      </c>
      <c r="E68">
        <v>366</v>
      </c>
      <c r="F68">
        <v>3.952</v>
      </c>
      <c r="G68">
        <v>3.2894000000000001</v>
      </c>
      <c r="H68">
        <v>1.7846E-4</v>
      </c>
      <c r="I68">
        <v>3.0772999999999998E-2</v>
      </c>
      <c r="J68">
        <v>13</v>
      </c>
    </row>
    <row r="69" spans="3:10">
      <c r="C69" t="s">
        <v>62</v>
      </c>
      <c r="D69" t="s">
        <v>63</v>
      </c>
      <c r="E69">
        <v>311</v>
      </c>
      <c r="F69">
        <v>3.3580999999999999</v>
      </c>
      <c r="G69">
        <v>3.2755999999999998</v>
      </c>
      <c r="H69">
        <v>5.8149000000000005E-4</v>
      </c>
      <c r="I69">
        <v>6.3648999999999997E-2</v>
      </c>
      <c r="J69">
        <v>11</v>
      </c>
    </row>
    <row r="70" spans="3:10">
      <c r="C70" t="s">
        <v>59</v>
      </c>
      <c r="D70" t="s">
        <v>60</v>
      </c>
      <c r="E70">
        <v>509</v>
      </c>
      <c r="F70">
        <v>5.4961000000000002</v>
      </c>
      <c r="G70">
        <v>2.5472000000000001</v>
      </c>
      <c r="H70">
        <v>1.2967E-3</v>
      </c>
      <c r="I70">
        <v>8.3178000000000002E-2</v>
      </c>
      <c r="J70">
        <v>14</v>
      </c>
    </row>
    <row r="71" spans="3:10">
      <c r="C71" t="s">
        <v>56</v>
      </c>
      <c r="D71" t="s">
        <v>57</v>
      </c>
      <c r="E71">
        <v>831</v>
      </c>
      <c r="F71">
        <v>8.9731000000000005</v>
      </c>
      <c r="G71">
        <v>2.1173999999999999</v>
      </c>
      <c r="H71">
        <v>1.6815999999999999E-3</v>
      </c>
      <c r="I71">
        <v>9.4605999999999996E-2</v>
      </c>
      <c r="J71">
        <v>19</v>
      </c>
    </row>
    <row r="72" spans="3:10">
      <c r="C72" t="s">
        <v>90</v>
      </c>
      <c r="D72" t="s">
        <v>91</v>
      </c>
      <c r="E72">
        <v>479</v>
      </c>
      <c r="F72">
        <v>5.1722000000000001</v>
      </c>
      <c r="G72">
        <v>2.5133999999999999</v>
      </c>
      <c r="H72">
        <v>2.1589999999999999E-3</v>
      </c>
      <c r="I72">
        <v>0.11029</v>
      </c>
      <c r="J72">
        <v>13</v>
      </c>
    </row>
    <row r="73" spans="3:10">
      <c r="C73" t="s">
        <v>93</v>
      </c>
      <c r="D73" t="s">
        <v>94</v>
      </c>
      <c r="E73">
        <v>25</v>
      </c>
      <c r="F73">
        <v>0.26995000000000002</v>
      </c>
      <c r="G73">
        <v>11.113</v>
      </c>
      <c r="H73">
        <v>2.3925999999999999E-3</v>
      </c>
      <c r="I73">
        <v>0.11244999999999999</v>
      </c>
      <c r="J73">
        <v>3</v>
      </c>
    </row>
    <row r="74" spans="3:10">
      <c r="C74" t="s">
        <v>96</v>
      </c>
      <c r="D74" t="s">
        <v>97</v>
      </c>
      <c r="E74">
        <v>9</v>
      </c>
      <c r="F74">
        <v>9.7181000000000003E-2</v>
      </c>
      <c r="G74">
        <v>20.58</v>
      </c>
      <c r="H74">
        <v>3.9722999999999998E-3</v>
      </c>
      <c r="I74">
        <v>0.1578</v>
      </c>
      <c r="J74">
        <v>9</v>
      </c>
    </row>
    <row r="75" spans="3:10">
      <c r="C75" t="s">
        <v>99</v>
      </c>
      <c r="D75" t="s">
        <v>100</v>
      </c>
      <c r="E75">
        <v>669</v>
      </c>
      <c r="F75">
        <v>7.2237999999999998</v>
      </c>
      <c r="G75">
        <v>2.0764999999999998</v>
      </c>
      <c r="H75">
        <v>6.1060000000000003E-3</v>
      </c>
      <c r="I75">
        <v>0.20982000000000001</v>
      </c>
      <c r="J75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2E20F-2D47-4063-838D-7D19A95D0BAC}">
  <dimension ref="A2:AY81"/>
  <sheetViews>
    <sheetView tabSelected="1" topLeftCell="A53" zoomScale="70" zoomScaleNormal="70" workbookViewId="0">
      <selection activeCell="V44" sqref="V44"/>
    </sheetView>
  </sheetViews>
  <sheetFormatPr defaultColWidth="9.08984375" defaultRowHeight="14.5"/>
  <cols>
    <col min="5" max="5" width="13.6328125" customWidth="1"/>
    <col min="6" max="6" width="11.90625" bestFit="1" customWidth="1"/>
    <col min="7" max="7" width="21.26953125" customWidth="1"/>
    <col min="8" max="8" width="15.26953125" hidden="1" customWidth="1"/>
    <col min="9" max="10" width="0" hidden="1" customWidth="1"/>
    <col min="11" max="11" width="14.36328125" customWidth="1"/>
    <col min="14" max="14" width="11.26953125" customWidth="1"/>
    <col min="15" max="15" width="11.6328125" customWidth="1"/>
    <col min="16" max="16" width="13.6328125" customWidth="1"/>
    <col min="17" max="17" width="11.90625" bestFit="1" customWidth="1"/>
    <col min="18" max="18" width="21.26953125" customWidth="1"/>
    <col min="19" max="19" width="14.36328125" customWidth="1"/>
    <col min="20" max="20" width="11.6328125" customWidth="1"/>
    <col min="21" max="21" width="9.08984375" hidden="1" customWidth="1"/>
    <col min="22" max="22" width="11.6328125" customWidth="1"/>
    <col min="23" max="25" width="12.36328125" customWidth="1"/>
    <col min="26" max="26" width="14.26953125" customWidth="1"/>
    <col min="27" max="27" width="11.36328125" customWidth="1"/>
    <col min="28" max="28" width="21.26953125" customWidth="1"/>
    <col min="29" max="29" width="14.36328125" customWidth="1"/>
    <col min="30" max="30" width="10.7265625" customWidth="1"/>
    <col min="32" max="34" width="0" hidden="1" customWidth="1"/>
    <col min="45" max="45" width="9.08984375" hidden="1" customWidth="1"/>
    <col min="46" max="48" width="9.08984375" customWidth="1"/>
  </cols>
  <sheetData>
    <row r="2" spans="1:48" s="64" customFormat="1">
      <c r="B2" s="64" t="s">
        <v>102</v>
      </c>
      <c r="N2" s="64" t="s">
        <v>103</v>
      </c>
      <c r="Y2" s="64" t="s">
        <v>104</v>
      </c>
      <c r="AL2" s="64" t="s">
        <v>105</v>
      </c>
    </row>
    <row r="3" spans="1:4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8</v>
      </c>
      <c r="H3" t="s">
        <v>106</v>
      </c>
      <c r="I3" t="s">
        <v>107</v>
      </c>
      <c r="J3" t="s">
        <v>108</v>
      </c>
      <c r="K3" t="s">
        <v>109</v>
      </c>
      <c r="L3" t="s">
        <v>110</v>
      </c>
      <c r="M3" t="s">
        <v>111</v>
      </c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8</v>
      </c>
      <c r="U3" t="s">
        <v>112</v>
      </c>
      <c r="V3" t="s">
        <v>113</v>
      </c>
      <c r="W3" t="s">
        <v>114</v>
      </c>
      <c r="X3" t="s">
        <v>105</v>
      </c>
      <c r="Y3" s="71" t="s">
        <v>0</v>
      </c>
      <c r="Z3" s="71" t="s">
        <v>1</v>
      </c>
      <c r="AA3" s="71" t="s">
        <v>2</v>
      </c>
      <c r="AB3" s="71" t="s">
        <v>3</v>
      </c>
      <c r="AC3" s="71" t="s">
        <v>4</v>
      </c>
      <c r="AD3" s="71" t="s">
        <v>5</v>
      </c>
      <c r="AE3" s="71" t="s">
        <v>8</v>
      </c>
      <c r="AF3" t="s">
        <v>115</v>
      </c>
      <c r="AG3" t="s">
        <v>107</v>
      </c>
      <c r="AH3" t="s">
        <v>108</v>
      </c>
      <c r="AI3" t="s">
        <v>113</v>
      </c>
      <c r="AJ3" t="s">
        <v>116</v>
      </c>
      <c r="AK3" t="s">
        <v>117</v>
      </c>
    </row>
    <row r="4" spans="1:48">
      <c r="A4" t="s">
        <v>118</v>
      </c>
      <c r="B4" t="s">
        <v>119</v>
      </c>
      <c r="C4">
        <v>462</v>
      </c>
      <c r="D4">
        <v>8.7987000000000002</v>
      </c>
      <c r="E4">
        <v>4.0914999999999999</v>
      </c>
      <c r="F4">
        <v>3.1774999999999998E-13</v>
      </c>
      <c r="G4">
        <v>1.8302E-10</v>
      </c>
      <c r="H4" t="s">
        <v>106</v>
      </c>
      <c r="I4" t="s">
        <v>107</v>
      </c>
      <c r="J4" t="s">
        <v>108</v>
      </c>
      <c r="K4" t="b">
        <f>COUNTIF($N$4:$N$30,A4)&gt;0</f>
        <v>1</v>
      </c>
      <c r="L4" t="b">
        <f>COUNTIF($Y$4:$Y$30,A4)&gt;0</f>
        <v>0</v>
      </c>
      <c r="M4" t="b">
        <f>COUNTIF($AL$4:$AL$30,A4)&gt;0</f>
        <v>0</v>
      </c>
      <c r="N4" s="73" t="s">
        <v>118</v>
      </c>
      <c r="O4" s="74" t="s">
        <v>119</v>
      </c>
      <c r="P4" s="74">
        <v>462</v>
      </c>
      <c r="Q4" s="74">
        <v>9.4991000000000003</v>
      </c>
      <c r="R4" s="74">
        <v>3.0529000000000002</v>
      </c>
      <c r="S4" s="75">
        <v>7.2079000000000006E-8</v>
      </c>
      <c r="T4" s="74">
        <v>3.1137999999999999E-5</v>
      </c>
      <c r="U4" s="70" t="s">
        <v>112</v>
      </c>
      <c r="V4" t="b">
        <f>COUNTIF($A$4:$A$30,N4)&gt;0</f>
        <v>1</v>
      </c>
      <c r="W4" t="b">
        <f>COUNTIF($Y$4:$Y$30,N4)&gt;0</f>
        <v>0</v>
      </c>
      <c r="X4" t="b">
        <f>COUNTIF($AL$4:$AL$30,N4)&gt;0</f>
        <v>0</v>
      </c>
      <c r="Y4" s="71" t="s">
        <v>120</v>
      </c>
      <c r="Z4" s="71" t="s">
        <v>121</v>
      </c>
      <c r="AA4" s="71">
        <v>94</v>
      </c>
      <c r="AB4" s="71">
        <v>0.52549000000000001</v>
      </c>
      <c r="AC4" s="71">
        <v>26.641999999999999</v>
      </c>
      <c r="AD4" s="72">
        <v>2.2E-16</v>
      </c>
      <c r="AE4" s="71" t="s">
        <v>76</v>
      </c>
      <c r="AF4" t="s">
        <v>122</v>
      </c>
      <c r="AG4" t="s">
        <v>123</v>
      </c>
      <c r="AH4" t="s">
        <v>124</v>
      </c>
      <c r="AI4" t="b">
        <f>COUNTIF($A$4:$A$30,Y4)&gt;0</f>
        <v>0</v>
      </c>
      <c r="AJ4" t="b">
        <f>COUNTIF($N$4:$N$30,Y4)&gt;0</f>
        <v>0</v>
      </c>
      <c r="AK4" t="b">
        <f>COUNTIF($AL$4:$AL$30,Y4)&gt;0</f>
        <v>1</v>
      </c>
      <c r="AL4" s="71" t="s">
        <v>0</v>
      </c>
      <c r="AM4" s="71" t="s">
        <v>1</v>
      </c>
      <c r="AN4" s="71" t="s">
        <v>2</v>
      </c>
      <c r="AO4" s="71" t="s">
        <v>3</v>
      </c>
      <c r="AP4" s="71" t="s">
        <v>4</v>
      </c>
      <c r="AQ4" s="71" t="s">
        <v>5</v>
      </c>
      <c r="AR4" s="71" t="s">
        <v>8</v>
      </c>
      <c r="AS4" t="s">
        <v>125</v>
      </c>
      <c r="AT4" t="s">
        <v>126</v>
      </c>
      <c r="AU4" t="s">
        <v>103</v>
      </c>
      <c r="AV4" t="s">
        <v>127</v>
      </c>
    </row>
    <row r="5" spans="1:48">
      <c r="A5" t="s">
        <v>128</v>
      </c>
      <c r="B5" t="s">
        <v>129</v>
      </c>
      <c r="C5">
        <v>197</v>
      </c>
      <c r="D5">
        <v>3.7517999999999998</v>
      </c>
      <c r="E5">
        <v>3.7315</v>
      </c>
      <c r="F5">
        <v>2.338E-5</v>
      </c>
      <c r="G5">
        <v>5.0502000000000003E-3</v>
      </c>
      <c r="H5" t="s">
        <v>130</v>
      </c>
      <c r="I5" t="s">
        <v>131</v>
      </c>
      <c r="J5" t="s">
        <v>132</v>
      </c>
      <c r="K5" t="b">
        <f>COUNTIF($N$4:$N$30,A5)&gt;0</f>
        <v>1</v>
      </c>
      <c r="L5" t="b">
        <f>COUNTIF($Y$4:$Y$30,A5)&gt;0</f>
        <v>0</v>
      </c>
      <c r="M5" t="b">
        <f>COUNTIF($AL$4:$AL$30,A5)&gt;0</f>
        <v>0</v>
      </c>
      <c r="N5" s="76" t="s">
        <v>128</v>
      </c>
      <c r="O5" s="77" t="s">
        <v>129</v>
      </c>
      <c r="P5" s="77">
        <v>197</v>
      </c>
      <c r="Q5" s="77">
        <v>4.0505000000000004</v>
      </c>
      <c r="R5" s="77">
        <v>3.7031999999999998</v>
      </c>
      <c r="S5" s="77">
        <v>1.3002E-5</v>
      </c>
      <c r="T5" s="77">
        <v>2.8084999999999998E-3</v>
      </c>
      <c r="U5" s="68" t="s">
        <v>112</v>
      </c>
      <c r="V5" t="b">
        <f t="shared" ref="V5:V23" si="0">COUNTIF($A$4:$A$30,N5)&gt;0</f>
        <v>1</v>
      </c>
      <c r="W5" t="b">
        <f t="shared" ref="W5:W23" si="1">COUNTIF($Y$4:$Y$30,N5)&gt;0</f>
        <v>0</v>
      </c>
      <c r="X5" t="b">
        <f t="shared" ref="X5:X22" si="2">COUNTIF($AL$4:$AL$30,N5)&gt;0</f>
        <v>0</v>
      </c>
      <c r="Y5" s="71" t="s">
        <v>133</v>
      </c>
      <c r="Z5" s="71" t="s">
        <v>134</v>
      </c>
      <c r="AA5" s="71">
        <v>52</v>
      </c>
      <c r="AB5" s="71">
        <v>0.29070000000000001</v>
      </c>
      <c r="AC5" s="71">
        <v>37.840000000000003</v>
      </c>
      <c r="AD5" s="71">
        <v>3.1086000000000001E-15</v>
      </c>
      <c r="AE5" s="72">
        <v>2.6859000000000001E-12</v>
      </c>
      <c r="AF5" s="23" t="s">
        <v>135</v>
      </c>
      <c r="AG5" t="s">
        <v>136</v>
      </c>
      <c r="AH5" t="s">
        <v>135</v>
      </c>
      <c r="AI5" t="b">
        <f t="shared" ref="AI5:AI14" si="3">COUNTIF($A$4:$A$52,Y5)&gt;0</f>
        <v>0</v>
      </c>
      <c r="AJ5" t="b">
        <f t="shared" ref="AJ5:AJ14" si="4">COUNTIF($N$4:$N$52,Y5)&gt;0</f>
        <v>0</v>
      </c>
      <c r="AK5" t="b">
        <f t="shared" ref="AK5:AK14" si="5">COUNTIF($AL$4:$AL$52,Y5)&gt;0</f>
        <v>1</v>
      </c>
      <c r="AL5" s="71" t="s">
        <v>133</v>
      </c>
      <c r="AM5" s="71" t="s">
        <v>134</v>
      </c>
      <c r="AN5" s="71">
        <v>52</v>
      </c>
      <c r="AO5" s="71">
        <v>0.33504</v>
      </c>
      <c r="AP5" s="71">
        <v>35.817</v>
      </c>
      <c r="AQ5" s="72">
        <v>3.3307000000000001E-16</v>
      </c>
      <c r="AR5" s="72">
        <v>5.7553999999999999E-13</v>
      </c>
      <c r="AS5" t="e">
        <f>VLOOKUP(Table214[[#This Row],[Gene Set]],#REF!,11, TRUE)</f>
        <v>#REF!</v>
      </c>
      <c r="AT5" t="b">
        <f t="shared" ref="AT5:AT19" si="6">COUNTIF($A$3:$A$30,AL5)&gt;0</f>
        <v>0</v>
      </c>
      <c r="AU5" t="b">
        <f t="shared" ref="AU5:AU19" si="7">COUNTIF($N$4:$N$30,AL5)&gt;0</f>
        <v>0</v>
      </c>
      <c r="AV5" t="b">
        <f t="shared" ref="AV5:AV19" si="8">COUNTIF($Y$4:$Y$30,AL5)&gt;0</f>
        <v>1</v>
      </c>
    </row>
    <row r="6" spans="1:48">
      <c r="A6" s="71" t="s">
        <v>137</v>
      </c>
      <c r="B6" s="71" t="s">
        <v>138</v>
      </c>
      <c r="C6" s="71">
        <v>24</v>
      </c>
      <c r="D6" s="71">
        <v>0.45707999999999999</v>
      </c>
      <c r="E6" s="71">
        <v>10.939</v>
      </c>
      <c r="F6" s="71">
        <v>7.5448E-5</v>
      </c>
      <c r="G6" s="72">
        <v>1.1852E-2</v>
      </c>
      <c r="H6" s="62" t="s">
        <v>139</v>
      </c>
      <c r="I6" s="61" t="s">
        <v>140</v>
      </c>
      <c r="J6" s="61" t="s">
        <v>141</v>
      </c>
      <c r="K6" t="b">
        <f t="shared" ref="K6:K28" si="9">COUNTIF($N$4:$N$30,A6)&gt;0</f>
        <v>0</v>
      </c>
      <c r="L6" t="b">
        <f t="shared" ref="L6:L28" si="10">COUNTIF($Y$4:$Y$30,A6)&gt;0</f>
        <v>0</v>
      </c>
      <c r="M6" t="b">
        <f t="shared" ref="M6:M26" si="11">COUNTIF($AL$4:$AL$30,A6)&gt;0</f>
        <v>0</v>
      </c>
      <c r="N6" s="73" t="s">
        <v>142</v>
      </c>
      <c r="O6" s="74" t="s">
        <v>143</v>
      </c>
      <c r="P6" s="74">
        <v>324</v>
      </c>
      <c r="Q6" s="74">
        <v>6.6616999999999997</v>
      </c>
      <c r="R6" s="74">
        <v>2.8521000000000001</v>
      </c>
      <c r="S6" s="74">
        <v>3.8451000000000002E-5</v>
      </c>
      <c r="T6" s="74">
        <v>6.6442999999999997E-3</v>
      </c>
      <c r="U6" s="70" t="s">
        <v>144</v>
      </c>
      <c r="V6" t="b">
        <f t="shared" si="0"/>
        <v>1</v>
      </c>
      <c r="W6" t="b">
        <f t="shared" si="1"/>
        <v>0</v>
      </c>
      <c r="X6" t="b">
        <f t="shared" si="2"/>
        <v>0</v>
      </c>
      <c r="Y6" s="71"/>
      <c r="Z6" s="71"/>
      <c r="AA6" s="71"/>
      <c r="AB6" s="71"/>
      <c r="AC6" s="71"/>
      <c r="AD6" s="71"/>
      <c r="AE6" s="72"/>
      <c r="AF6" s="23"/>
      <c r="AL6" s="71" t="s">
        <v>120</v>
      </c>
      <c r="AM6" s="71" t="s">
        <v>121</v>
      </c>
      <c r="AN6" s="71">
        <v>94</v>
      </c>
      <c r="AO6" s="71">
        <v>0.60565000000000002</v>
      </c>
      <c r="AP6" s="71">
        <v>23.116</v>
      </c>
      <c r="AQ6" s="72">
        <v>6.6613000000000004E-16</v>
      </c>
      <c r="AR6" s="72">
        <v>5.7553999999999999E-13</v>
      </c>
      <c r="AS6" t="e">
        <f>VLOOKUP(Table214[[#This Row],[Gene Set]],#REF!,11, TRUE)</f>
        <v>#REF!</v>
      </c>
      <c r="AT6" t="b">
        <f t="shared" si="6"/>
        <v>0</v>
      </c>
      <c r="AU6" t="b">
        <f t="shared" si="7"/>
        <v>0</v>
      </c>
      <c r="AV6" t="b">
        <f t="shared" si="8"/>
        <v>1</v>
      </c>
    </row>
    <row r="7" spans="1:48">
      <c r="A7" s="71" t="s">
        <v>145</v>
      </c>
      <c r="B7" s="71" t="s">
        <v>146</v>
      </c>
      <c r="C7" s="71">
        <v>6</v>
      </c>
      <c r="D7" s="71">
        <v>0.11427</v>
      </c>
      <c r="E7" s="71">
        <v>26.254000000000001</v>
      </c>
      <c r="F7" s="71">
        <v>1.3048000000000001E-4</v>
      </c>
      <c r="G7" s="72">
        <v>1.8789E-2</v>
      </c>
      <c r="H7" s="23" t="s">
        <v>147</v>
      </c>
      <c r="I7" t="s">
        <v>148</v>
      </c>
      <c r="J7" t="s">
        <v>149</v>
      </c>
      <c r="K7" t="b">
        <f t="shared" si="9"/>
        <v>1</v>
      </c>
      <c r="L7" t="b">
        <f t="shared" si="10"/>
        <v>1</v>
      </c>
      <c r="M7" t="b">
        <f t="shared" si="11"/>
        <v>1</v>
      </c>
      <c r="N7" s="76" t="s">
        <v>145</v>
      </c>
      <c r="O7" s="77" t="s">
        <v>146</v>
      </c>
      <c r="P7" s="77">
        <v>6</v>
      </c>
      <c r="Q7" s="77">
        <v>0.12336999999999999</v>
      </c>
      <c r="R7" s="77">
        <v>24.318000000000001</v>
      </c>
      <c r="S7" s="77">
        <v>1.638E-4</v>
      </c>
      <c r="T7" s="77">
        <v>2.3587E-2</v>
      </c>
      <c r="U7" s="68" t="s">
        <v>112</v>
      </c>
      <c r="V7" t="b">
        <f t="shared" si="0"/>
        <v>1</v>
      </c>
      <c r="W7" t="b">
        <f t="shared" si="1"/>
        <v>1</v>
      </c>
      <c r="X7" t="b">
        <f>COUNTIF($AL$4:$AL$30,N7)&gt;0</f>
        <v>1</v>
      </c>
      <c r="Y7" s="61" t="s">
        <v>150</v>
      </c>
      <c r="Z7" s="61" t="s">
        <v>151</v>
      </c>
      <c r="AA7" s="61">
        <v>93</v>
      </c>
      <c r="AB7" s="61">
        <v>0.51990000000000003</v>
      </c>
      <c r="AC7" s="61">
        <v>23.081</v>
      </c>
      <c r="AD7" s="61">
        <v>8.4154999999999996E-14</v>
      </c>
      <c r="AE7" s="62">
        <v>1.6158000000000001E-11</v>
      </c>
      <c r="AF7" s="62" t="s">
        <v>122</v>
      </c>
      <c r="AG7" s="61" t="s">
        <v>123</v>
      </c>
      <c r="AH7" s="61" t="s">
        <v>124</v>
      </c>
      <c r="AI7" s="61" t="b">
        <f t="shared" si="3"/>
        <v>1</v>
      </c>
      <c r="AJ7" s="61" t="b">
        <f t="shared" si="4"/>
        <v>0</v>
      </c>
      <c r="AK7" s="61" t="b">
        <f t="shared" si="5"/>
        <v>0</v>
      </c>
      <c r="AL7" s="71" t="s">
        <v>152</v>
      </c>
      <c r="AM7" s="71" t="s">
        <v>153</v>
      </c>
      <c r="AN7" s="71">
        <v>110</v>
      </c>
      <c r="AO7" s="71">
        <v>0.70874000000000004</v>
      </c>
      <c r="AP7" s="71">
        <v>19.753</v>
      </c>
      <c r="AQ7" s="72">
        <v>5.8841999999999996E-15</v>
      </c>
      <c r="AR7" s="72">
        <v>1.6946000000000001E-12</v>
      </c>
      <c r="AS7" t="e">
        <f>VLOOKUP(Table214[[#This Row],[Gene Set]],#REF!,11, TRUE)</f>
        <v>#REF!</v>
      </c>
      <c r="AT7" t="b">
        <f t="shared" si="6"/>
        <v>0</v>
      </c>
      <c r="AU7" t="b">
        <f t="shared" si="7"/>
        <v>0</v>
      </c>
      <c r="AV7" t="b">
        <f t="shared" si="8"/>
        <v>0</v>
      </c>
    </row>
    <row r="8" spans="1:48">
      <c r="A8" s="71" t="s">
        <v>142</v>
      </c>
      <c r="B8" s="71" t="s">
        <v>143</v>
      </c>
      <c r="C8" s="71">
        <v>324</v>
      </c>
      <c r="D8" s="71">
        <v>6.1706000000000003</v>
      </c>
      <c r="E8" s="71">
        <v>2.7549999999999999</v>
      </c>
      <c r="F8" s="71">
        <v>1.5003999999999999E-4</v>
      </c>
      <c r="G8" s="72">
        <v>1.9944E-2</v>
      </c>
      <c r="H8" s="62" t="s">
        <v>154</v>
      </c>
      <c r="I8" s="61" t="s">
        <v>155</v>
      </c>
      <c r="J8" s="61" t="s">
        <v>156</v>
      </c>
      <c r="K8" t="b">
        <f t="shared" si="9"/>
        <v>1</v>
      </c>
      <c r="L8" t="b">
        <f t="shared" si="10"/>
        <v>0</v>
      </c>
      <c r="M8" t="b">
        <f t="shared" si="11"/>
        <v>0</v>
      </c>
      <c r="N8" s="73" t="s">
        <v>157</v>
      </c>
      <c r="O8" s="74" t="s">
        <v>158</v>
      </c>
      <c r="P8" s="74">
        <v>5</v>
      </c>
      <c r="Q8" s="74">
        <v>0.1028</v>
      </c>
      <c r="R8" s="74">
        <v>19.454000000000001</v>
      </c>
      <c r="S8" s="74">
        <v>4.0394999999999997E-3</v>
      </c>
      <c r="T8" s="74">
        <v>0.38588</v>
      </c>
      <c r="U8" s="70" t="s">
        <v>112</v>
      </c>
      <c r="V8" t="b">
        <f t="shared" si="0"/>
        <v>0</v>
      </c>
      <c r="W8" t="b">
        <f t="shared" si="1"/>
        <v>1</v>
      </c>
      <c r="X8" t="b">
        <f t="shared" si="2"/>
        <v>0</v>
      </c>
      <c r="Y8" s="71" t="s">
        <v>159</v>
      </c>
      <c r="Z8" s="71" t="s">
        <v>160</v>
      </c>
      <c r="AA8" s="71">
        <v>129</v>
      </c>
      <c r="AB8" s="71">
        <v>0.72114999999999996</v>
      </c>
      <c r="AC8" s="71">
        <v>18.027000000000001</v>
      </c>
      <c r="AD8" s="71">
        <v>1.8484999999999999E-13</v>
      </c>
      <c r="AE8" s="72">
        <v>2.4583999999999999E-11</v>
      </c>
      <c r="AF8" s="23" t="s">
        <v>135</v>
      </c>
      <c r="AG8" t="s">
        <v>136</v>
      </c>
      <c r="AH8" t="s">
        <v>135</v>
      </c>
      <c r="AI8" t="b">
        <f t="shared" si="3"/>
        <v>0</v>
      </c>
      <c r="AJ8" t="b">
        <f t="shared" si="4"/>
        <v>0</v>
      </c>
      <c r="AK8" t="b">
        <f t="shared" si="5"/>
        <v>1</v>
      </c>
      <c r="AL8" s="71" t="s">
        <v>161</v>
      </c>
      <c r="AM8" s="71" t="s">
        <v>162</v>
      </c>
      <c r="AN8" s="71">
        <v>426</v>
      </c>
      <c r="AO8" s="71">
        <v>2.7446999999999999</v>
      </c>
      <c r="AP8" s="71">
        <v>6.9222999999999999</v>
      </c>
      <c r="AQ8" s="72">
        <v>1.1851E-11</v>
      </c>
      <c r="AR8" s="72">
        <v>5.8508999999999999E-10</v>
      </c>
      <c r="AS8" t="e">
        <f>VLOOKUP(Table214[[#This Row],[Gene Set]],#REF!,11, TRUE)</f>
        <v>#REF!</v>
      </c>
      <c r="AT8" t="b">
        <f t="shared" si="6"/>
        <v>0</v>
      </c>
      <c r="AU8" t="b">
        <f t="shared" si="7"/>
        <v>0</v>
      </c>
      <c r="AV8" t="b">
        <f t="shared" si="8"/>
        <v>0</v>
      </c>
    </row>
    <row r="9" spans="1:48">
      <c r="A9" s="71" t="s">
        <v>163</v>
      </c>
      <c r="B9" s="71" t="s">
        <v>164</v>
      </c>
      <c r="C9" s="71">
        <v>30</v>
      </c>
      <c r="D9" s="71">
        <v>0.57135000000000002</v>
      </c>
      <c r="E9" s="71">
        <v>8.7512000000000008</v>
      </c>
      <c r="F9" s="71">
        <v>2.3053E-4</v>
      </c>
      <c r="G9" s="72">
        <v>2.6557000000000001E-2</v>
      </c>
      <c r="H9" s="62" t="s">
        <v>165</v>
      </c>
      <c r="I9" s="61" t="s">
        <v>166</v>
      </c>
      <c r="J9" s="61" t="s">
        <v>167</v>
      </c>
      <c r="K9" t="b">
        <f t="shared" si="9"/>
        <v>1</v>
      </c>
      <c r="L9" t="b">
        <f t="shared" si="10"/>
        <v>0</v>
      </c>
      <c r="M9" t="b">
        <f t="shared" si="11"/>
        <v>0</v>
      </c>
      <c r="N9" s="76" t="s">
        <v>168</v>
      </c>
      <c r="O9" s="77" t="s">
        <v>169</v>
      </c>
      <c r="P9" s="77">
        <v>99</v>
      </c>
      <c r="Q9" s="77">
        <v>2.0354999999999999</v>
      </c>
      <c r="R9" s="77">
        <v>3.4388999999999998</v>
      </c>
      <c r="S9" s="77">
        <v>4.2429E-3</v>
      </c>
      <c r="T9" s="77">
        <v>0.38588</v>
      </c>
      <c r="U9" s="68" t="s">
        <v>170</v>
      </c>
      <c r="V9" t="b">
        <f t="shared" si="0"/>
        <v>1</v>
      </c>
      <c r="W9" t="b">
        <f t="shared" si="1"/>
        <v>0</v>
      </c>
      <c r="X9" t="b">
        <f t="shared" si="2"/>
        <v>0</v>
      </c>
      <c r="Y9" s="71" t="s">
        <v>171</v>
      </c>
      <c r="Z9" s="71" t="s">
        <v>172</v>
      </c>
      <c r="AA9" s="71">
        <v>69</v>
      </c>
      <c r="AB9" s="71">
        <v>0.38573000000000002</v>
      </c>
      <c r="AC9" s="71">
        <v>23.332000000000001</v>
      </c>
      <c r="AD9" s="71">
        <v>1.2343999999999999E-10</v>
      </c>
      <c r="AE9" s="72">
        <v>5.2026999999999998E-9</v>
      </c>
      <c r="AF9" s="23" t="s">
        <v>135</v>
      </c>
      <c r="AG9" t="s">
        <v>136</v>
      </c>
      <c r="AH9" t="s">
        <v>135</v>
      </c>
      <c r="AI9" t="b">
        <f t="shared" si="3"/>
        <v>0</v>
      </c>
      <c r="AJ9" t="b">
        <f t="shared" si="4"/>
        <v>0</v>
      </c>
      <c r="AK9" t="b">
        <f t="shared" si="5"/>
        <v>1</v>
      </c>
      <c r="AL9" s="71" t="s">
        <v>171</v>
      </c>
      <c r="AM9" s="71" t="s">
        <v>172</v>
      </c>
      <c r="AN9" s="71">
        <v>69</v>
      </c>
      <c r="AO9" s="71">
        <v>0.44457000000000002</v>
      </c>
      <c r="AP9" s="71">
        <v>22.494</v>
      </c>
      <c r="AQ9" s="72">
        <v>1.5626999999999999E-11</v>
      </c>
      <c r="AR9" s="72">
        <v>7.1060000000000001E-10</v>
      </c>
      <c r="AS9" t="e">
        <f>VLOOKUP(Table214[[#This Row],[Gene Set]],#REF!,11, TRUE)</f>
        <v>#REF!</v>
      </c>
      <c r="AT9" t="b">
        <f t="shared" si="6"/>
        <v>0</v>
      </c>
      <c r="AU9" t="b">
        <f t="shared" si="7"/>
        <v>0</v>
      </c>
      <c r="AV9" t="b">
        <f t="shared" si="8"/>
        <v>1</v>
      </c>
    </row>
    <row r="10" spans="1:48">
      <c r="A10" s="71" t="s">
        <v>173</v>
      </c>
      <c r="B10" s="71" t="s">
        <v>174</v>
      </c>
      <c r="C10" s="71">
        <v>29</v>
      </c>
      <c r="D10" s="71">
        <v>0.55230000000000001</v>
      </c>
      <c r="E10" s="71">
        <v>7.2423999999999999</v>
      </c>
      <c r="F10" s="71">
        <v>2.0879000000000002E-3</v>
      </c>
      <c r="G10" s="72">
        <v>0.16400000000000001</v>
      </c>
      <c r="H10" s="23" t="s">
        <v>175</v>
      </c>
      <c r="I10" t="s">
        <v>176</v>
      </c>
      <c r="J10" t="s">
        <v>177</v>
      </c>
      <c r="K10" t="b">
        <f t="shared" si="9"/>
        <v>0</v>
      </c>
      <c r="L10" t="b">
        <f t="shared" si="10"/>
        <v>0</v>
      </c>
      <c r="M10" t="b">
        <f t="shared" si="11"/>
        <v>0</v>
      </c>
      <c r="N10" s="73" t="s">
        <v>178</v>
      </c>
      <c r="O10" s="74" t="s">
        <v>179</v>
      </c>
      <c r="P10" s="74">
        <v>55</v>
      </c>
      <c r="Q10" s="74">
        <v>1.1309</v>
      </c>
      <c r="R10" s="74">
        <v>4.4214000000000002</v>
      </c>
      <c r="S10" s="74">
        <v>5.2979000000000004E-3</v>
      </c>
      <c r="T10" s="74">
        <v>0.39139000000000002</v>
      </c>
      <c r="U10" s="70" t="s">
        <v>170</v>
      </c>
      <c r="V10" t="b">
        <f t="shared" si="0"/>
        <v>1</v>
      </c>
      <c r="W10" t="b">
        <f t="shared" si="1"/>
        <v>0</v>
      </c>
      <c r="X10" t="b">
        <f t="shared" si="2"/>
        <v>0</v>
      </c>
      <c r="Y10" s="71" t="s">
        <v>145</v>
      </c>
      <c r="Z10" s="71" t="s">
        <v>146</v>
      </c>
      <c r="AA10" s="71">
        <v>6</v>
      </c>
      <c r="AB10" s="71">
        <v>3.3542000000000002E-2</v>
      </c>
      <c r="AC10" s="71">
        <v>89.441000000000003</v>
      </c>
      <c r="AD10" s="71">
        <v>3.2799000000000001E-6</v>
      </c>
      <c r="AE10" s="72">
        <v>7.9826000000000004E-5</v>
      </c>
      <c r="AF10" s="23" t="s">
        <v>180</v>
      </c>
      <c r="AG10" t="s">
        <v>136</v>
      </c>
      <c r="AH10" t="s">
        <v>135</v>
      </c>
      <c r="AI10" t="b">
        <f t="shared" si="3"/>
        <v>1</v>
      </c>
      <c r="AJ10" t="b">
        <f t="shared" si="4"/>
        <v>1</v>
      </c>
      <c r="AK10" t="b">
        <f t="shared" si="5"/>
        <v>1</v>
      </c>
      <c r="AL10" s="71" t="s">
        <v>181</v>
      </c>
      <c r="AM10" s="71" t="s">
        <v>182</v>
      </c>
      <c r="AN10" s="71">
        <v>59</v>
      </c>
      <c r="AO10" s="71">
        <v>0.38013999999999998</v>
      </c>
      <c r="AP10" s="71">
        <v>15.784000000000001</v>
      </c>
      <c r="AQ10" s="71">
        <v>1.9690999999999999E-6</v>
      </c>
      <c r="AR10" s="71">
        <v>5.0037000000000002E-5</v>
      </c>
      <c r="AS10" t="e">
        <f>VLOOKUP(Table214[[#This Row],[Gene Set]],#REF!,11, TRUE)</f>
        <v>#REF!</v>
      </c>
      <c r="AT10" t="b">
        <f t="shared" si="6"/>
        <v>0</v>
      </c>
      <c r="AU10" t="b">
        <f t="shared" si="7"/>
        <v>0</v>
      </c>
      <c r="AV10" t="b">
        <f t="shared" si="8"/>
        <v>0</v>
      </c>
    </row>
    <row r="11" spans="1:48">
      <c r="A11" s="71" t="s">
        <v>168</v>
      </c>
      <c r="B11" s="71" t="s">
        <v>169</v>
      </c>
      <c r="C11" s="71">
        <v>99</v>
      </c>
      <c r="D11" s="71">
        <v>1.8854</v>
      </c>
      <c r="E11" s="71">
        <v>3.7126000000000001</v>
      </c>
      <c r="F11" s="71">
        <v>2.7796000000000001E-3</v>
      </c>
      <c r="G11" s="72">
        <v>0.19550999999999999</v>
      </c>
      <c r="H11" s="62" t="s">
        <v>183</v>
      </c>
      <c r="I11" s="61" t="s">
        <v>184</v>
      </c>
      <c r="J11" s="61" t="s">
        <v>185</v>
      </c>
      <c r="K11" t="b">
        <f t="shared" si="9"/>
        <v>1</v>
      </c>
      <c r="L11" t="b">
        <f t="shared" si="10"/>
        <v>0</v>
      </c>
      <c r="M11" t="b">
        <f t="shared" si="11"/>
        <v>0</v>
      </c>
      <c r="N11" s="76" t="s">
        <v>186</v>
      </c>
      <c r="O11" s="77" t="s">
        <v>187</v>
      </c>
      <c r="P11" s="77">
        <v>6</v>
      </c>
      <c r="Q11" s="77">
        <v>0.12336999999999999</v>
      </c>
      <c r="R11" s="77">
        <v>16.212</v>
      </c>
      <c r="S11" s="77">
        <v>5.9773999999999999E-3</v>
      </c>
      <c r="T11" s="77">
        <v>0.39139000000000002</v>
      </c>
      <c r="U11" s="68" t="s">
        <v>112</v>
      </c>
      <c r="V11" t="b">
        <f t="shared" si="0"/>
        <v>0</v>
      </c>
      <c r="W11" t="b">
        <f t="shared" si="1"/>
        <v>0</v>
      </c>
      <c r="X11" t="b">
        <f t="shared" si="2"/>
        <v>0</v>
      </c>
      <c r="Y11" s="61" t="s">
        <v>188</v>
      </c>
      <c r="Z11" s="61" t="s">
        <v>189</v>
      </c>
      <c r="AA11" s="61">
        <v>190</v>
      </c>
      <c r="AB11" s="61">
        <v>1.0622</v>
      </c>
      <c r="AC11" s="61">
        <v>7.5317999999999996</v>
      </c>
      <c r="AD11" s="61">
        <v>9.6263999999999999E-6</v>
      </c>
      <c r="AE11" s="62">
        <v>2.2179E-4</v>
      </c>
      <c r="AF11" s="62" t="s">
        <v>190</v>
      </c>
      <c r="AG11" s="61" t="s">
        <v>136</v>
      </c>
      <c r="AH11" s="61" t="s">
        <v>135</v>
      </c>
      <c r="AI11" s="61" t="b">
        <f t="shared" si="3"/>
        <v>0</v>
      </c>
      <c r="AJ11" s="61" t="b">
        <f t="shared" si="4"/>
        <v>0</v>
      </c>
      <c r="AK11" s="61" t="b">
        <f t="shared" si="5"/>
        <v>0</v>
      </c>
      <c r="AL11" s="71" t="s">
        <v>159</v>
      </c>
      <c r="AM11" s="71" t="s">
        <v>160</v>
      </c>
      <c r="AN11" s="71">
        <v>129</v>
      </c>
      <c r="AO11" s="71">
        <v>0.83115000000000006</v>
      </c>
      <c r="AP11" s="71">
        <v>7.2188999999999997</v>
      </c>
      <c r="AQ11" s="71">
        <v>1.7469999999999999E-4</v>
      </c>
      <c r="AR11" s="71">
        <v>3.9205999999999998E-3</v>
      </c>
      <c r="AS11" t="e">
        <f>VLOOKUP(Table214[[#This Row],[Gene Set]],#REF!,11, TRUE)</f>
        <v>#REF!</v>
      </c>
      <c r="AT11" t="b">
        <f t="shared" si="6"/>
        <v>0</v>
      </c>
      <c r="AU11" t="b">
        <f t="shared" si="7"/>
        <v>0</v>
      </c>
      <c r="AV11" t="b">
        <f t="shared" si="8"/>
        <v>1</v>
      </c>
    </row>
    <row r="12" spans="1:48">
      <c r="A12" s="71" t="s">
        <v>178</v>
      </c>
      <c r="B12" s="71" t="s">
        <v>179</v>
      </c>
      <c r="C12" s="71">
        <v>55</v>
      </c>
      <c r="D12" s="71">
        <v>1.0475000000000001</v>
      </c>
      <c r="E12" s="71">
        <v>4.7733999999999996</v>
      </c>
      <c r="F12" s="71">
        <v>3.8319000000000001E-3</v>
      </c>
      <c r="G12" s="72">
        <v>0.23648</v>
      </c>
      <c r="H12" t="s">
        <v>191</v>
      </c>
      <c r="I12" t="s">
        <v>192</v>
      </c>
      <c r="J12" t="s">
        <v>193</v>
      </c>
      <c r="K12" t="b">
        <f t="shared" si="9"/>
        <v>1</v>
      </c>
      <c r="L12" t="b">
        <f t="shared" si="10"/>
        <v>0</v>
      </c>
      <c r="M12" t="b">
        <f t="shared" si="11"/>
        <v>0</v>
      </c>
      <c r="N12" s="73" t="s">
        <v>194</v>
      </c>
      <c r="O12" s="74" t="s">
        <v>195</v>
      </c>
      <c r="P12" s="74">
        <v>23</v>
      </c>
      <c r="Q12" s="74">
        <v>0.47289999999999999</v>
      </c>
      <c r="R12" s="74">
        <v>6.3437999999999999</v>
      </c>
      <c r="S12" s="74">
        <v>1.1207999999999999E-2</v>
      </c>
      <c r="T12" s="74">
        <v>0.61324000000000001</v>
      </c>
      <c r="U12" s="70" t="s">
        <v>112</v>
      </c>
      <c r="V12" t="b">
        <f t="shared" si="0"/>
        <v>1</v>
      </c>
      <c r="W12" t="b">
        <f t="shared" si="1"/>
        <v>0</v>
      </c>
      <c r="X12" t="b">
        <f t="shared" si="2"/>
        <v>0</v>
      </c>
      <c r="Y12" s="71" t="s">
        <v>196</v>
      </c>
      <c r="Z12" s="71" t="s">
        <v>197</v>
      </c>
      <c r="AA12" s="71">
        <v>37</v>
      </c>
      <c r="AB12" s="71">
        <v>0.20684</v>
      </c>
      <c r="AC12" s="71">
        <v>19.338999999999999</v>
      </c>
      <c r="AD12" s="71">
        <v>5.0693999999999999E-5</v>
      </c>
      <c r="AE12" s="72">
        <v>1.1230999999999999E-3</v>
      </c>
      <c r="AF12" s="23" t="s">
        <v>198</v>
      </c>
      <c r="AG12" t="s">
        <v>199</v>
      </c>
      <c r="AH12" t="s">
        <v>200</v>
      </c>
      <c r="AI12" t="b">
        <f t="shared" si="3"/>
        <v>0</v>
      </c>
      <c r="AJ12" t="b">
        <f t="shared" si="4"/>
        <v>0</v>
      </c>
      <c r="AK12" t="b">
        <f t="shared" si="5"/>
        <v>1</v>
      </c>
      <c r="AL12" s="71" t="s">
        <v>201</v>
      </c>
      <c r="AM12" s="71" t="s">
        <v>202</v>
      </c>
      <c r="AN12" s="71">
        <v>48</v>
      </c>
      <c r="AO12" s="71">
        <v>0.30926999999999999</v>
      </c>
      <c r="AP12" s="71">
        <v>12.933999999999999</v>
      </c>
      <c r="AQ12" s="71">
        <v>2.4774999999999998E-4</v>
      </c>
      <c r="AR12" s="71">
        <v>5.4190999999999996E-3</v>
      </c>
      <c r="AS12" t="e">
        <f>VLOOKUP(Table214[[#This Row],[Gene Set]],#REF!,11, TRUE)</f>
        <v>#REF!</v>
      </c>
      <c r="AT12" t="b">
        <f t="shared" si="6"/>
        <v>0</v>
      </c>
      <c r="AU12" t="b">
        <f t="shared" si="7"/>
        <v>0</v>
      </c>
      <c r="AV12" t="b">
        <f t="shared" si="8"/>
        <v>0</v>
      </c>
    </row>
    <row r="13" spans="1:48">
      <c r="A13" s="71" t="s">
        <v>203</v>
      </c>
      <c r="B13" s="71" t="s">
        <v>204</v>
      </c>
      <c r="C13" s="71">
        <v>6</v>
      </c>
      <c r="D13" s="71">
        <v>0.11427</v>
      </c>
      <c r="E13" s="71">
        <v>17.501999999999999</v>
      </c>
      <c r="F13" s="71">
        <v>5.1475000000000002E-3</v>
      </c>
      <c r="G13" s="72">
        <v>0.27795999999999998</v>
      </c>
      <c r="H13" t="s">
        <v>205</v>
      </c>
      <c r="I13" t="s">
        <v>206</v>
      </c>
      <c r="J13" t="s">
        <v>207</v>
      </c>
      <c r="K13" t="b">
        <f t="shared" si="9"/>
        <v>0</v>
      </c>
      <c r="L13" t="b">
        <f t="shared" si="10"/>
        <v>0</v>
      </c>
      <c r="M13" t="b">
        <f t="shared" si="11"/>
        <v>0</v>
      </c>
      <c r="N13" s="76" t="s">
        <v>208</v>
      </c>
      <c r="O13" s="77" t="s">
        <v>209</v>
      </c>
      <c r="P13" s="77">
        <v>23</v>
      </c>
      <c r="Q13" s="77">
        <v>0.47289999999999999</v>
      </c>
      <c r="R13" s="77">
        <v>6.3437999999999999</v>
      </c>
      <c r="S13" s="77">
        <v>1.1207999999999999E-2</v>
      </c>
      <c r="T13" s="77">
        <v>0.61324000000000001</v>
      </c>
      <c r="U13" s="68" t="s">
        <v>170</v>
      </c>
      <c r="V13" t="b">
        <f t="shared" si="0"/>
        <v>1</v>
      </c>
      <c r="W13" t="b">
        <f t="shared" si="1"/>
        <v>0</v>
      </c>
      <c r="X13" t="b">
        <f t="shared" si="2"/>
        <v>0</v>
      </c>
      <c r="Y13" s="71" t="s">
        <v>210</v>
      </c>
      <c r="Z13" s="71" t="s">
        <v>211</v>
      </c>
      <c r="AA13" s="71">
        <v>25</v>
      </c>
      <c r="AB13" s="71">
        <v>0.13976</v>
      </c>
      <c r="AC13" s="71">
        <v>14.311</v>
      </c>
      <c r="AD13" s="71">
        <v>8.4863999999999998E-3</v>
      </c>
      <c r="AE13" s="72">
        <v>0.16114999999999999</v>
      </c>
      <c r="AF13" s="23" t="s">
        <v>135</v>
      </c>
      <c r="AG13" t="s">
        <v>136</v>
      </c>
      <c r="AH13" t="s">
        <v>135</v>
      </c>
      <c r="AI13" t="b">
        <f t="shared" si="3"/>
        <v>1</v>
      </c>
      <c r="AJ13" t="b">
        <f t="shared" si="4"/>
        <v>1</v>
      </c>
      <c r="AK13" t="b">
        <f t="shared" si="5"/>
        <v>1</v>
      </c>
      <c r="AL13" s="71" t="s">
        <v>210</v>
      </c>
      <c r="AM13" s="71" t="s">
        <v>211</v>
      </c>
      <c r="AN13" s="71">
        <v>25</v>
      </c>
      <c r="AO13" s="71">
        <v>0.16108</v>
      </c>
      <c r="AP13" s="71">
        <v>18.625</v>
      </c>
      <c r="AQ13" s="71">
        <v>5.3160999999999996E-4</v>
      </c>
      <c r="AR13" s="71">
        <v>1.1341E-2</v>
      </c>
      <c r="AS13" t="e">
        <f>VLOOKUP(Table214[[#This Row],[Gene Set]],#REF!,11, TRUE)</f>
        <v>#REF!</v>
      </c>
      <c r="AT13" t="b">
        <f t="shared" si="6"/>
        <v>1</v>
      </c>
      <c r="AU13" t="b">
        <f t="shared" si="7"/>
        <v>1</v>
      </c>
      <c r="AV13" t="b">
        <f t="shared" si="8"/>
        <v>1</v>
      </c>
    </row>
    <row r="14" spans="1:48">
      <c r="A14" s="71" t="s">
        <v>212</v>
      </c>
      <c r="B14" s="71" t="s">
        <v>213</v>
      </c>
      <c r="C14" s="71">
        <v>150</v>
      </c>
      <c r="D14" s="71">
        <v>2.8567</v>
      </c>
      <c r="E14" s="71">
        <v>2.8003999999999998</v>
      </c>
      <c r="F14" s="71">
        <v>7.9162E-3</v>
      </c>
      <c r="G14" s="72">
        <v>0.36575000000000002</v>
      </c>
      <c r="H14" s="61" t="s">
        <v>214</v>
      </c>
      <c r="I14" t="s">
        <v>215</v>
      </c>
      <c r="J14" t="s">
        <v>216</v>
      </c>
      <c r="K14" t="b">
        <f t="shared" si="9"/>
        <v>0</v>
      </c>
      <c r="L14" t="b">
        <f t="shared" si="10"/>
        <v>0</v>
      </c>
      <c r="M14" t="b">
        <f t="shared" si="11"/>
        <v>0</v>
      </c>
      <c r="N14" s="73" t="s">
        <v>217</v>
      </c>
      <c r="O14" s="74" t="s">
        <v>218</v>
      </c>
      <c r="P14" s="74">
        <v>23</v>
      </c>
      <c r="Q14" s="74">
        <v>0.47289999999999999</v>
      </c>
      <c r="R14" s="74">
        <v>6.3437999999999999</v>
      </c>
      <c r="S14" s="74">
        <v>1.1207999999999999E-2</v>
      </c>
      <c r="T14" s="74">
        <v>0.61324000000000001</v>
      </c>
      <c r="U14" s="70" t="s">
        <v>219</v>
      </c>
      <c r="V14" t="b">
        <f t="shared" si="0"/>
        <v>1</v>
      </c>
      <c r="W14" t="b">
        <f t="shared" si="1"/>
        <v>0</v>
      </c>
      <c r="X14" t="b">
        <f t="shared" si="2"/>
        <v>0</v>
      </c>
      <c r="Y14" s="71" t="s">
        <v>157</v>
      </c>
      <c r="Z14" s="71" t="s">
        <v>158</v>
      </c>
      <c r="AA14" s="71">
        <v>5</v>
      </c>
      <c r="AB14" s="71">
        <v>2.7951E-2</v>
      </c>
      <c r="AC14" s="71">
        <v>35.776000000000003</v>
      </c>
      <c r="AD14" s="71">
        <v>2.7646E-2</v>
      </c>
      <c r="AE14" s="72">
        <v>0.48747000000000001</v>
      </c>
      <c r="AF14" s="23" t="s">
        <v>220</v>
      </c>
      <c r="AG14" t="s">
        <v>221</v>
      </c>
      <c r="AH14" t="s">
        <v>222</v>
      </c>
      <c r="AI14" t="b">
        <f t="shared" si="3"/>
        <v>0</v>
      </c>
      <c r="AJ14" t="b">
        <f t="shared" si="4"/>
        <v>1</v>
      </c>
      <c r="AK14" t="b">
        <f t="shared" si="5"/>
        <v>0</v>
      </c>
      <c r="AL14" s="71" t="s">
        <v>145</v>
      </c>
      <c r="AM14" s="71" t="s">
        <v>146</v>
      </c>
      <c r="AN14" s="71">
        <v>6</v>
      </c>
      <c r="AO14" s="71">
        <v>3.8657999999999998E-2</v>
      </c>
      <c r="AP14" s="71">
        <v>51.734999999999999</v>
      </c>
      <c r="AQ14" s="71">
        <v>6.0342999999999996E-4</v>
      </c>
      <c r="AR14" s="71">
        <v>1.2716E-2</v>
      </c>
      <c r="AS14" t="e">
        <f>VLOOKUP(Table214[[#This Row],[Gene Set]],#REF!,11, TRUE)</f>
        <v>#REF!</v>
      </c>
      <c r="AT14" t="b">
        <f t="shared" si="6"/>
        <v>1</v>
      </c>
      <c r="AU14" t="b">
        <f t="shared" si="7"/>
        <v>1</v>
      </c>
      <c r="AV14" t="b">
        <f t="shared" si="8"/>
        <v>1</v>
      </c>
    </row>
    <row r="15" spans="1:48">
      <c r="A15" s="71" t="s">
        <v>150</v>
      </c>
      <c r="B15" s="71" t="s">
        <v>151</v>
      </c>
      <c r="C15" s="71">
        <v>93</v>
      </c>
      <c r="D15" s="71">
        <v>1.7712000000000001</v>
      </c>
      <c r="E15" s="71">
        <v>3.3875999999999999</v>
      </c>
      <c r="F15" s="71">
        <v>8.5638999999999993E-3</v>
      </c>
      <c r="G15" s="72">
        <v>0.36575000000000002</v>
      </c>
      <c r="H15" s="61" t="s">
        <v>223</v>
      </c>
      <c r="I15" t="s">
        <v>224</v>
      </c>
      <c r="J15" t="s">
        <v>225</v>
      </c>
      <c r="K15" t="b">
        <f t="shared" si="9"/>
        <v>0</v>
      </c>
      <c r="L15" t="b">
        <f t="shared" si="10"/>
        <v>1</v>
      </c>
      <c r="M15" t="b">
        <f t="shared" si="11"/>
        <v>0</v>
      </c>
      <c r="N15" s="76" t="s">
        <v>210</v>
      </c>
      <c r="O15" s="77" t="s">
        <v>211</v>
      </c>
      <c r="P15" s="77">
        <v>25</v>
      </c>
      <c r="Q15" s="77">
        <v>0.51402000000000003</v>
      </c>
      <c r="R15" s="77">
        <v>5.8362999999999996</v>
      </c>
      <c r="S15" s="77">
        <v>1.4126E-2</v>
      </c>
      <c r="T15" s="77">
        <v>0.65971000000000002</v>
      </c>
      <c r="U15" s="68" t="s">
        <v>226</v>
      </c>
      <c r="V15" t="b">
        <f t="shared" si="0"/>
        <v>1</v>
      </c>
      <c r="W15" t="b">
        <f t="shared" si="1"/>
        <v>1</v>
      </c>
      <c r="X15" t="b">
        <f t="shared" si="2"/>
        <v>1</v>
      </c>
      <c r="Y15" s="67"/>
      <c r="Z15" s="82"/>
      <c r="AA15" s="81"/>
      <c r="AB15" s="81"/>
      <c r="AC15" s="81"/>
      <c r="AD15" s="81"/>
      <c r="AE15" s="83"/>
      <c r="AF15" s="84"/>
      <c r="AL15" s="71" t="s">
        <v>227</v>
      </c>
      <c r="AM15" s="71" t="s">
        <v>228</v>
      </c>
      <c r="AN15" s="71">
        <v>688</v>
      </c>
      <c r="AO15" s="71">
        <v>4.4328000000000003</v>
      </c>
      <c r="AP15" s="71">
        <v>2.7071000000000001</v>
      </c>
      <c r="AQ15" s="71">
        <v>1.3301000000000001E-3</v>
      </c>
      <c r="AR15" s="71">
        <v>2.7362999999999998E-2</v>
      </c>
      <c r="AS15" t="e">
        <f>VLOOKUP(Table214[[#This Row],[Gene Set]],#REF!,11, TRUE)</f>
        <v>#REF!</v>
      </c>
      <c r="AT15" t="b">
        <f t="shared" si="6"/>
        <v>0</v>
      </c>
      <c r="AU15" t="b">
        <f t="shared" si="7"/>
        <v>0</v>
      </c>
      <c r="AV15" t="b">
        <f t="shared" si="8"/>
        <v>0</v>
      </c>
    </row>
    <row r="16" spans="1:48">
      <c r="A16" s="71" t="s">
        <v>194</v>
      </c>
      <c r="B16" s="71" t="s">
        <v>195</v>
      </c>
      <c r="C16" s="71">
        <v>23</v>
      </c>
      <c r="D16" s="71">
        <v>0.43802999999999997</v>
      </c>
      <c r="E16" s="71">
        <v>6.8487999999999998</v>
      </c>
      <c r="F16" s="71">
        <v>9.1014000000000008E-3</v>
      </c>
      <c r="G16" s="72">
        <v>0.36575000000000002</v>
      </c>
      <c r="H16" s="61" t="s">
        <v>229</v>
      </c>
      <c r="I16" t="s">
        <v>230</v>
      </c>
      <c r="J16" t="s">
        <v>231</v>
      </c>
      <c r="K16" t="b">
        <f t="shared" si="9"/>
        <v>1</v>
      </c>
      <c r="L16" t="b">
        <f t="shared" si="10"/>
        <v>0</v>
      </c>
      <c r="M16" t="b">
        <f t="shared" si="11"/>
        <v>0</v>
      </c>
      <c r="N16" s="73" t="s">
        <v>232</v>
      </c>
      <c r="O16" s="74" t="s">
        <v>233</v>
      </c>
      <c r="P16" s="74">
        <v>26</v>
      </c>
      <c r="Q16" s="74">
        <v>0.53458000000000006</v>
      </c>
      <c r="R16" s="74">
        <v>5.6117999999999997</v>
      </c>
      <c r="S16" s="74">
        <v>1.5730999999999998E-2</v>
      </c>
      <c r="T16" s="74">
        <v>0.66298999999999997</v>
      </c>
      <c r="U16" s="70" t="s">
        <v>144</v>
      </c>
      <c r="V16" t="b">
        <f t="shared" si="0"/>
        <v>0</v>
      </c>
      <c r="W16" t="b">
        <f t="shared" si="1"/>
        <v>0</v>
      </c>
      <c r="X16" t="b">
        <f t="shared" si="2"/>
        <v>0</v>
      </c>
      <c r="AE16" s="23"/>
      <c r="AF16" s="23"/>
      <c r="AG16" t="s">
        <v>136</v>
      </c>
      <c r="AH16" t="s">
        <v>135</v>
      </c>
      <c r="AL16" s="71" t="s">
        <v>196</v>
      </c>
      <c r="AM16" s="71" t="s">
        <v>197</v>
      </c>
      <c r="AN16" s="71">
        <v>37</v>
      </c>
      <c r="AO16" s="71">
        <v>0.23838999999999999</v>
      </c>
      <c r="AP16" s="71">
        <v>12.584</v>
      </c>
      <c r="AQ16" s="71">
        <v>1.6994E-3</v>
      </c>
      <c r="AR16" s="71">
        <v>3.4549000000000003E-2</v>
      </c>
      <c r="AS16" t="e">
        <f>VLOOKUP(Table214[[#This Row],[Gene Set]],#REF!,11, TRUE)</f>
        <v>#REF!</v>
      </c>
      <c r="AT16" t="b">
        <f t="shared" si="6"/>
        <v>0</v>
      </c>
      <c r="AU16" t="b">
        <f t="shared" si="7"/>
        <v>0</v>
      </c>
      <c r="AV16" t="b">
        <f t="shared" si="8"/>
        <v>1</v>
      </c>
    </row>
    <row r="17" spans="1:48">
      <c r="A17" s="71" t="s">
        <v>208</v>
      </c>
      <c r="B17" s="71" t="s">
        <v>209</v>
      </c>
      <c r="C17" s="71">
        <v>23</v>
      </c>
      <c r="D17" s="71">
        <v>0.43802999999999997</v>
      </c>
      <c r="E17" s="71">
        <v>6.8487999999999998</v>
      </c>
      <c r="F17" s="71">
        <v>9.1014000000000008E-3</v>
      </c>
      <c r="G17" s="72">
        <v>0.36575000000000002</v>
      </c>
      <c r="H17" t="s">
        <v>234</v>
      </c>
      <c r="I17" t="s">
        <v>235</v>
      </c>
      <c r="J17" t="s">
        <v>236</v>
      </c>
      <c r="K17" t="b">
        <f t="shared" si="9"/>
        <v>1</v>
      </c>
      <c r="L17" t="b">
        <f t="shared" si="10"/>
        <v>0</v>
      </c>
      <c r="M17" t="b">
        <f t="shared" si="11"/>
        <v>0</v>
      </c>
      <c r="N17" s="76" t="s">
        <v>237</v>
      </c>
      <c r="O17" s="77" t="s">
        <v>238</v>
      </c>
      <c r="P17" s="77">
        <v>10</v>
      </c>
      <c r="Q17" s="77">
        <v>0.20560999999999999</v>
      </c>
      <c r="R17" s="77">
        <v>9.7271999999999998</v>
      </c>
      <c r="S17" s="77">
        <v>1.6986000000000001E-2</v>
      </c>
      <c r="T17" s="77">
        <v>0.69886000000000004</v>
      </c>
      <c r="U17" s="68" t="s">
        <v>170</v>
      </c>
      <c r="V17" t="b">
        <f t="shared" si="0"/>
        <v>0</v>
      </c>
      <c r="W17" t="b">
        <f t="shared" si="1"/>
        <v>0</v>
      </c>
      <c r="X17" t="b">
        <f t="shared" si="2"/>
        <v>0</v>
      </c>
      <c r="Z17" s="71"/>
      <c r="AE17" s="23"/>
      <c r="AF17" s="23"/>
      <c r="AG17" t="s">
        <v>136</v>
      </c>
      <c r="AH17" t="s">
        <v>135</v>
      </c>
      <c r="AL17" s="71" t="s">
        <v>239</v>
      </c>
      <c r="AM17" s="71" t="s">
        <v>240</v>
      </c>
      <c r="AN17" s="71">
        <v>5</v>
      </c>
      <c r="AO17" s="71">
        <v>3.2215000000000001E-2</v>
      </c>
      <c r="AP17" s="71">
        <v>31.041</v>
      </c>
      <c r="AQ17" s="71">
        <v>3.1808999999999997E-2</v>
      </c>
      <c r="AR17" s="71">
        <v>0.61073</v>
      </c>
      <c r="AS17" t="e">
        <f>VLOOKUP(Table214[[#This Row],[Gene Set]],#REF!,11, TRUE)</f>
        <v>#REF!</v>
      </c>
      <c r="AT17" t="b">
        <f t="shared" si="6"/>
        <v>0</v>
      </c>
      <c r="AU17" t="b">
        <f>COUNTIF($N$4:$N$30,AL17)&gt;0</f>
        <v>0</v>
      </c>
      <c r="AV17" t="b">
        <f t="shared" si="8"/>
        <v>0</v>
      </c>
    </row>
    <row r="18" spans="1:48">
      <c r="A18" s="71" t="s">
        <v>210</v>
      </c>
      <c r="B18" s="71" t="s">
        <v>211</v>
      </c>
      <c r="C18" s="71">
        <v>25</v>
      </c>
      <c r="D18" s="71">
        <v>0.47611999999999999</v>
      </c>
      <c r="E18" s="71">
        <v>6.3009000000000004</v>
      </c>
      <c r="F18" s="71">
        <v>1.1495999999999999E-2</v>
      </c>
      <c r="G18" s="72">
        <v>0.40075</v>
      </c>
      <c r="H18" t="s">
        <v>241</v>
      </c>
      <c r="I18" t="s">
        <v>242</v>
      </c>
      <c r="J18" t="s">
        <v>243</v>
      </c>
      <c r="K18" t="b">
        <f t="shared" si="9"/>
        <v>1</v>
      </c>
      <c r="L18" t="b">
        <f t="shared" si="10"/>
        <v>1</v>
      </c>
      <c r="M18" t="b">
        <f t="shared" si="11"/>
        <v>1</v>
      </c>
      <c r="N18" s="73" t="s">
        <v>244</v>
      </c>
      <c r="O18" s="74" t="s">
        <v>245</v>
      </c>
      <c r="P18" s="74">
        <v>11</v>
      </c>
      <c r="Q18" s="74">
        <v>0.22617000000000001</v>
      </c>
      <c r="R18" s="74">
        <v>8.8429000000000002</v>
      </c>
      <c r="S18" s="74">
        <v>2.0483000000000001E-2</v>
      </c>
      <c r="T18" s="74">
        <v>0.75305999999999995</v>
      </c>
      <c r="U18" s="70" t="s">
        <v>112</v>
      </c>
      <c r="V18" t="b">
        <f t="shared" si="0"/>
        <v>1</v>
      </c>
      <c r="W18" t="b">
        <f t="shared" si="1"/>
        <v>0</v>
      </c>
      <c r="X18" t="b">
        <f t="shared" si="2"/>
        <v>0</v>
      </c>
      <c r="AE18" s="23"/>
      <c r="AF18" s="23"/>
      <c r="AG18" t="s">
        <v>136</v>
      </c>
      <c r="AH18" t="s">
        <v>135</v>
      </c>
      <c r="AL18" s="71" t="s">
        <v>246</v>
      </c>
      <c r="AM18" s="71" t="s">
        <v>247</v>
      </c>
      <c r="AN18" s="71">
        <v>108</v>
      </c>
      <c r="AO18" s="71">
        <v>0.69584999999999997</v>
      </c>
      <c r="AP18" s="71">
        <v>4.3113000000000001</v>
      </c>
      <c r="AQ18" s="71">
        <v>3.2322999999999998E-2</v>
      </c>
      <c r="AR18" s="71">
        <v>0.61377999999999999</v>
      </c>
      <c r="AS18" t="e">
        <f>VLOOKUP(Table214[[#This Row],[Gene Set]],#REF!,11, TRUE)</f>
        <v>#REF!</v>
      </c>
      <c r="AT18" t="b">
        <f t="shared" si="6"/>
        <v>0</v>
      </c>
      <c r="AU18" t="b">
        <f t="shared" si="7"/>
        <v>0</v>
      </c>
      <c r="AV18" t="b">
        <f t="shared" si="8"/>
        <v>0</v>
      </c>
    </row>
    <row r="19" spans="1:48">
      <c r="A19" s="71" t="s">
        <v>248</v>
      </c>
      <c r="B19" s="71" t="s">
        <v>249</v>
      </c>
      <c r="C19" s="71">
        <v>27</v>
      </c>
      <c r="D19" s="71">
        <v>0.51420999999999994</v>
      </c>
      <c r="E19" s="71">
        <v>5.8342000000000001</v>
      </c>
      <c r="F19" s="71">
        <v>1.4219000000000001E-2</v>
      </c>
      <c r="G19" s="72">
        <v>0.43014999999999998</v>
      </c>
      <c r="H19" t="s">
        <v>250</v>
      </c>
      <c r="I19" t="s">
        <v>251</v>
      </c>
      <c r="J19" t="s">
        <v>165</v>
      </c>
      <c r="K19" t="b">
        <f t="shared" si="9"/>
        <v>0</v>
      </c>
      <c r="L19" t="b">
        <f t="shared" si="10"/>
        <v>0</v>
      </c>
      <c r="M19" t="b">
        <f t="shared" si="11"/>
        <v>0</v>
      </c>
      <c r="N19" s="76" t="s">
        <v>252</v>
      </c>
      <c r="O19" s="77" t="s">
        <v>253</v>
      </c>
      <c r="P19" s="77">
        <v>30</v>
      </c>
      <c r="Q19" s="77">
        <v>0.61682999999999999</v>
      </c>
      <c r="R19" s="77">
        <v>4.8635999999999999</v>
      </c>
      <c r="S19" s="77">
        <v>2.3137999999999999E-2</v>
      </c>
      <c r="T19" s="77">
        <v>0.77878000000000003</v>
      </c>
      <c r="U19" s="68" t="s">
        <v>170</v>
      </c>
      <c r="V19" t="b">
        <f t="shared" si="0"/>
        <v>0</v>
      </c>
      <c r="W19" t="b">
        <f t="shared" si="1"/>
        <v>0</v>
      </c>
      <c r="X19" t="b">
        <f t="shared" si="2"/>
        <v>0</v>
      </c>
      <c r="AE19" s="23"/>
      <c r="AF19" s="23"/>
      <c r="AG19" t="s">
        <v>254</v>
      </c>
      <c r="AH19" t="s">
        <v>255</v>
      </c>
      <c r="AL19" s="71" t="s">
        <v>256</v>
      </c>
      <c r="AM19" s="71" t="s">
        <v>257</v>
      </c>
      <c r="AN19" s="71">
        <v>6</v>
      </c>
      <c r="AO19" s="71">
        <v>3.8657999999999998E-2</v>
      </c>
      <c r="AP19" s="71">
        <v>25.867999999999999</v>
      </c>
      <c r="AQ19" s="71">
        <v>3.805E-2</v>
      </c>
      <c r="AR19" s="71">
        <v>0.69211</v>
      </c>
      <c r="AS19" t="e">
        <f>VLOOKUP(Table214[[#This Row],[Gene Set]],#REF!,11, TRUE)</f>
        <v>#REF!</v>
      </c>
      <c r="AT19" t="b">
        <f t="shared" si="6"/>
        <v>0</v>
      </c>
      <c r="AU19" t="b">
        <f t="shared" si="7"/>
        <v>0</v>
      </c>
      <c r="AV19" t="b">
        <f t="shared" si="8"/>
        <v>0</v>
      </c>
    </row>
    <row r="20" spans="1:48">
      <c r="A20" s="71" t="s">
        <v>258</v>
      </c>
      <c r="B20" s="71" t="s">
        <v>259</v>
      </c>
      <c r="C20" s="71">
        <v>10</v>
      </c>
      <c r="D20" s="71">
        <v>0.19045000000000001</v>
      </c>
      <c r="E20" s="71">
        <v>10.500999999999999</v>
      </c>
      <c r="F20" s="71">
        <v>1.4687E-2</v>
      </c>
      <c r="G20" s="72">
        <v>0.43014999999999998</v>
      </c>
      <c r="H20" t="s">
        <v>260</v>
      </c>
      <c r="I20" t="s">
        <v>261</v>
      </c>
      <c r="J20" t="s">
        <v>262</v>
      </c>
      <c r="K20" t="b">
        <f t="shared" si="9"/>
        <v>0</v>
      </c>
      <c r="L20" t="b">
        <f t="shared" si="10"/>
        <v>0</v>
      </c>
      <c r="M20" t="b">
        <f t="shared" si="11"/>
        <v>0</v>
      </c>
      <c r="N20" s="73" t="s">
        <v>163</v>
      </c>
      <c r="O20" s="74" t="s">
        <v>164</v>
      </c>
      <c r="P20" s="74">
        <v>30</v>
      </c>
      <c r="Q20" s="74">
        <v>0.61682999999999999</v>
      </c>
      <c r="R20" s="74">
        <v>4.8635999999999999</v>
      </c>
      <c r="S20" s="74">
        <v>2.3137999999999999E-2</v>
      </c>
      <c r="T20" s="74">
        <v>0.77878000000000003</v>
      </c>
      <c r="U20" s="70" t="s">
        <v>112</v>
      </c>
      <c r="V20" t="b">
        <f t="shared" si="0"/>
        <v>1</v>
      </c>
      <c r="W20" t="b">
        <f t="shared" si="1"/>
        <v>0</v>
      </c>
      <c r="X20" t="b">
        <f t="shared" si="2"/>
        <v>0</v>
      </c>
      <c r="AE20" s="23"/>
      <c r="AF20" s="23"/>
      <c r="AG20" t="s">
        <v>136</v>
      </c>
      <c r="AH20" t="s">
        <v>135</v>
      </c>
      <c r="AR20" s="23"/>
      <c r="AS20" s="23"/>
    </row>
    <row r="21" spans="1:48">
      <c r="A21" s="71" t="s">
        <v>263</v>
      </c>
      <c r="B21" s="71" t="s">
        <v>264</v>
      </c>
      <c r="C21" s="71">
        <v>29</v>
      </c>
      <c r="D21" s="71">
        <v>0.55230000000000001</v>
      </c>
      <c r="E21" s="71">
        <v>5.4318</v>
      </c>
      <c r="F21" s="71">
        <v>1.7278000000000002E-2</v>
      </c>
      <c r="G21" s="72">
        <v>0.47199999999999998</v>
      </c>
      <c r="H21" t="s">
        <v>265</v>
      </c>
      <c r="I21" t="s">
        <v>251</v>
      </c>
      <c r="J21" t="s">
        <v>165</v>
      </c>
      <c r="K21" t="b">
        <f t="shared" si="9"/>
        <v>0</v>
      </c>
      <c r="L21" t="b">
        <f t="shared" si="10"/>
        <v>0</v>
      </c>
      <c r="M21" t="b">
        <f t="shared" si="11"/>
        <v>0</v>
      </c>
      <c r="N21" s="76" t="s">
        <v>266</v>
      </c>
      <c r="O21" s="77" t="s">
        <v>267</v>
      </c>
      <c r="P21" s="77">
        <v>12</v>
      </c>
      <c r="Q21" s="77">
        <v>0.24673</v>
      </c>
      <c r="R21" s="77">
        <v>8.1059999999999999</v>
      </c>
      <c r="S21" s="77">
        <v>2.4250000000000001E-2</v>
      </c>
      <c r="T21" s="77">
        <v>0.77878000000000003</v>
      </c>
      <c r="U21" s="68" t="s">
        <v>268</v>
      </c>
      <c r="V21" t="b">
        <f t="shared" si="0"/>
        <v>0</v>
      </c>
      <c r="W21" t="b">
        <f t="shared" si="1"/>
        <v>0</v>
      </c>
      <c r="X21" t="b">
        <f t="shared" si="2"/>
        <v>0</v>
      </c>
      <c r="AE21" s="23"/>
      <c r="AF21" s="23"/>
      <c r="AG21" t="s">
        <v>199</v>
      </c>
      <c r="AH21" t="s">
        <v>200</v>
      </c>
      <c r="AR21" s="23"/>
      <c r="AS21" s="23"/>
    </row>
    <row r="22" spans="1:48">
      <c r="A22" s="71" t="s">
        <v>244</v>
      </c>
      <c r="B22" s="71" t="s">
        <v>245</v>
      </c>
      <c r="C22" s="71">
        <v>11</v>
      </c>
      <c r="D22" s="71">
        <v>0.20949000000000001</v>
      </c>
      <c r="E22" s="71">
        <v>9.5467999999999993</v>
      </c>
      <c r="F22" s="71">
        <v>1.7727E-2</v>
      </c>
      <c r="G22" s="71">
        <v>0.47199999999999998</v>
      </c>
      <c r="H22" s="61" t="s">
        <v>269</v>
      </c>
      <c r="I22" t="s">
        <v>270</v>
      </c>
      <c r="J22" t="s">
        <v>271</v>
      </c>
      <c r="K22" t="b">
        <f t="shared" si="9"/>
        <v>1</v>
      </c>
      <c r="L22" t="b">
        <f t="shared" si="10"/>
        <v>0</v>
      </c>
      <c r="M22" t="b">
        <f t="shared" si="11"/>
        <v>0</v>
      </c>
      <c r="N22" s="73" t="s">
        <v>272</v>
      </c>
      <c r="O22" s="74" t="s">
        <v>273</v>
      </c>
      <c r="P22" s="74">
        <v>12</v>
      </c>
      <c r="Q22" s="74">
        <v>0.24673</v>
      </c>
      <c r="R22" s="74">
        <v>8.1059999999999999</v>
      </c>
      <c r="S22" s="74">
        <v>2.4250000000000001E-2</v>
      </c>
      <c r="T22" s="74">
        <v>0.77878000000000003</v>
      </c>
      <c r="U22" s="70" t="s">
        <v>274</v>
      </c>
      <c r="V22" t="b">
        <f t="shared" si="0"/>
        <v>0</v>
      </c>
      <c r="W22" t="b">
        <f t="shared" si="1"/>
        <v>0</v>
      </c>
      <c r="X22" t="b">
        <f t="shared" si="2"/>
        <v>0</v>
      </c>
      <c r="AE22" s="23"/>
      <c r="AF22" s="23"/>
      <c r="AG22" t="s">
        <v>136</v>
      </c>
      <c r="AH22" t="s">
        <v>135</v>
      </c>
      <c r="AR22" s="23"/>
      <c r="AS22" s="23"/>
    </row>
    <row r="23" spans="1:48">
      <c r="A23" s="71" t="s">
        <v>275</v>
      </c>
      <c r="B23" s="71" t="s">
        <v>276</v>
      </c>
      <c r="C23" s="71">
        <v>31</v>
      </c>
      <c r="D23" s="71">
        <v>0.59038999999999997</v>
      </c>
      <c r="E23" s="71">
        <v>5.0814000000000004</v>
      </c>
      <c r="F23" s="71">
        <v>2.0674999999999999E-2</v>
      </c>
      <c r="G23" s="71">
        <v>0.5413</v>
      </c>
      <c r="H23" t="s">
        <v>277</v>
      </c>
      <c r="I23" t="s">
        <v>278</v>
      </c>
      <c r="J23" t="s">
        <v>279</v>
      </c>
      <c r="K23" t="b">
        <f t="shared" si="9"/>
        <v>1</v>
      </c>
      <c r="L23" t="b">
        <f t="shared" si="10"/>
        <v>0</v>
      </c>
      <c r="M23" t="b">
        <f t="shared" si="11"/>
        <v>0</v>
      </c>
      <c r="N23" s="76" t="s">
        <v>275</v>
      </c>
      <c r="O23" s="77" t="s">
        <v>276</v>
      </c>
      <c r="P23" s="77">
        <v>31</v>
      </c>
      <c r="Q23" s="77">
        <v>0.63739000000000001</v>
      </c>
      <c r="R23" s="77">
        <v>4.7066999999999997</v>
      </c>
      <c r="S23" s="77">
        <v>2.5238E-2</v>
      </c>
      <c r="T23" s="77">
        <v>0.77878000000000003</v>
      </c>
      <c r="U23" s="68" t="s">
        <v>144</v>
      </c>
      <c r="V23" t="b">
        <f t="shared" si="0"/>
        <v>1</v>
      </c>
      <c r="W23" t="b">
        <f t="shared" si="1"/>
        <v>0</v>
      </c>
      <c r="X23" t="b">
        <f>COUNTIF($AL$4:$AL$30,N23)&gt;0</f>
        <v>0</v>
      </c>
      <c r="AE23" s="23"/>
      <c r="AF23" s="23"/>
      <c r="AG23" t="s">
        <v>280</v>
      </c>
      <c r="AH23" t="s">
        <v>281</v>
      </c>
      <c r="AR23" s="23"/>
      <c r="AS23" s="23"/>
    </row>
    <row r="24" spans="1:48">
      <c r="A24" s="71" t="s">
        <v>282</v>
      </c>
      <c r="B24" s="71" t="s">
        <v>283</v>
      </c>
      <c r="C24" s="71">
        <v>85</v>
      </c>
      <c r="D24" s="71">
        <v>1.6188</v>
      </c>
      <c r="E24" s="71">
        <v>3.0886999999999998</v>
      </c>
      <c r="F24" s="71">
        <v>2.2918000000000001E-2</v>
      </c>
      <c r="G24" s="71">
        <v>0.56498000000000004</v>
      </c>
      <c r="H24" t="s">
        <v>284</v>
      </c>
      <c r="I24" t="s">
        <v>251</v>
      </c>
      <c r="J24" t="s">
        <v>165</v>
      </c>
      <c r="K24" t="b">
        <f t="shared" si="9"/>
        <v>0</v>
      </c>
      <c r="L24" t="b">
        <f t="shared" si="10"/>
        <v>0</v>
      </c>
      <c r="M24" t="b">
        <f t="shared" si="11"/>
        <v>0</v>
      </c>
      <c r="AE24" s="23"/>
      <c r="AF24" s="23"/>
      <c r="AG24" t="s">
        <v>136</v>
      </c>
      <c r="AH24" t="s">
        <v>135</v>
      </c>
      <c r="AL24" s="69" t="s">
        <v>246</v>
      </c>
      <c r="AM24" s="80" t="s">
        <v>247</v>
      </c>
      <c r="AN24" s="80" t="s">
        <v>285</v>
      </c>
      <c r="AO24" s="80">
        <v>108</v>
      </c>
      <c r="AP24" s="80">
        <v>3</v>
      </c>
      <c r="AQ24" s="80">
        <v>0.69584991472427504</v>
      </c>
      <c r="AR24" s="80">
        <v>4.31127450980392</v>
      </c>
      <c r="AS24" s="80">
        <v>3.232315918327E-2</v>
      </c>
      <c r="AT24" s="80">
        <v>0.613784824930665</v>
      </c>
      <c r="AU24" s="80" t="s">
        <v>286</v>
      </c>
      <c r="AV24" s="80" t="s">
        <v>287</v>
      </c>
    </row>
    <row r="25" spans="1:48">
      <c r="A25" s="71" t="s">
        <v>288</v>
      </c>
      <c r="B25" s="71" t="s">
        <v>289</v>
      </c>
      <c r="C25" s="71">
        <v>254</v>
      </c>
      <c r="D25" s="71">
        <v>4.8373999999999997</v>
      </c>
      <c r="E25" s="71">
        <v>2.0672000000000001</v>
      </c>
      <c r="F25" s="71">
        <v>2.3512000000000002E-2</v>
      </c>
      <c r="G25" s="71">
        <v>0.56498000000000004</v>
      </c>
      <c r="H25" t="s">
        <v>290</v>
      </c>
      <c r="I25" t="s">
        <v>291</v>
      </c>
      <c r="J25" t="s">
        <v>292</v>
      </c>
      <c r="K25" t="b">
        <f t="shared" si="9"/>
        <v>0</v>
      </c>
      <c r="L25" t="b">
        <f t="shared" si="10"/>
        <v>0</v>
      </c>
      <c r="M25" t="b">
        <f t="shared" si="11"/>
        <v>0</v>
      </c>
      <c r="AE25" s="23"/>
      <c r="AF25" s="23"/>
      <c r="AG25" t="s">
        <v>136</v>
      </c>
      <c r="AH25" t="s">
        <v>135</v>
      </c>
      <c r="AL25" s="67" t="s">
        <v>256</v>
      </c>
      <c r="AM25" s="81" t="s">
        <v>257</v>
      </c>
      <c r="AN25" s="81" t="s">
        <v>293</v>
      </c>
      <c r="AO25" s="81">
        <v>6</v>
      </c>
      <c r="AP25" s="81">
        <v>1</v>
      </c>
      <c r="AQ25" s="81">
        <v>3.8658328595792997E-2</v>
      </c>
      <c r="AR25" s="81">
        <v>25.867647058823501</v>
      </c>
      <c r="AS25" s="81">
        <v>3.8049826989578199E-2</v>
      </c>
      <c r="AT25" s="81">
        <v>0.69210632671569705</v>
      </c>
      <c r="AU25" s="81">
        <v>2246</v>
      </c>
      <c r="AV25" s="81" t="s">
        <v>294</v>
      </c>
    </row>
    <row r="26" spans="1:48">
      <c r="A26" s="71" t="s">
        <v>295</v>
      </c>
      <c r="B26" s="71" t="s">
        <v>296</v>
      </c>
      <c r="C26" s="71">
        <v>13</v>
      </c>
      <c r="D26" s="71">
        <v>0.24757999999999999</v>
      </c>
      <c r="E26" s="71">
        <v>8.0780999999999992</v>
      </c>
      <c r="F26" s="71">
        <v>2.4521999999999999E-2</v>
      </c>
      <c r="G26" s="71">
        <v>0.56498000000000004</v>
      </c>
      <c r="H26" t="s">
        <v>297</v>
      </c>
      <c r="I26" t="s">
        <v>298</v>
      </c>
      <c r="J26" t="s">
        <v>299</v>
      </c>
      <c r="K26" t="b">
        <f t="shared" si="9"/>
        <v>0</v>
      </c>
      <c r="L26" t="b">
        <f t="shared" si="10"/>
        <v>0</v>
      </c>
      <c r="M26" t="b">
        <f t="shared" si="11"/>
        <v>0</v>
      </c>
      <c r="AE26" s="23"/>
      <c r="AF26" s="23"/>
      <c r="AG26" t="s">
        <v>136</v>
      </c>
      <c r="AH26" t="s">
        <v>135</v>
      </c>
      <c r="AL26" s="67" t="s">
        <v>300</v>
      </c>
      <c r="AM26" s="81" t="s">
        <v>301</v>
      </c>
      <c r="AN26" s="81" t="s">
        <v>302</v>
      </c>
      <c r="AO26" s="81">
        <v>125</v>
      </c>
      <c r="AP26" s="81">
        <v>3</v>
      </c>
      <c r="AQ26" s="81">
        <v>0.80538184574568805</v>
      </c>
      <c r="AR26" s="81">
        <v>3.7249411764705802</v>
      </c>
      <c r="AS26" s="81">
        <v>4.6606307216762101E-2</v>
      </c>
      <c r="AT26" s="81">
        <v>0.80535698870564998</v>
      </c>
      <c r="AU26" s="81" t="s">
        <v>286</v>
      </c>
      <c r="AV26" s="81" t="s">
        <v>287</v>
      </c>
    </row>
    <row r="27" spans="1:48">
      <c r="A27" s="71" t="s">
        <v>303</v>
      </c>
      <c r="B27" s="71" t="s">
        <v>304</v>
      </c>
      <c r="C27" s="71">
        <v>18</v>
      </c>
      <c r="D27" s="71">
        <v>0.34281</v>
      </c>
      <c r="E27" s="71">
        <v>5.8342000000000001</v>
      </c>
      <c r="F27" s="71">
        <v>4.521E-2</v>
      </c>
      <c r="G27" s="71">
        <v>0.84914999999999996</v>
      </c>
      <c r="H27" s="61" t="s">
        <v>305</v>
      </c>
      <c r="I27" t="s">
        <v>306</v>
      </c>
      <c r="J27" t="s">
        <v>307</v>
      </c>
      <c r="K27" t="b">
        <f t="shared" si="9"/>
        <v>0</v>
      </c>
      <c r="L27" t="b">
        <f t="shared" si="10"/>
        <v>0</v>
      </c>
      <c r="M27" t="b">
        <f>COUNTIF($AL$4:$AL$30,A27)&gt;0</f>
        <v>0</v>
      </c>
      <c r="AE27" s="23"/>
      <c r="AF27" s="23"/>
      <c r="AG27" t="s">
        <v>136</v>
      </c>
      <c r="AH27" t="s">
        <v>135</v>
      </c>
      <c r="AR27" s="23"/>
      <c r="AS27" s="23"/>
    </row>
    <row r="28" spans="1:48">
      <c r="A28" s="71" t="s">
        <v>308</v>
      </c>
      <c r="B28" s="71" t="s">
        <v>309</v>
      </c>
      <c r="C28" s="71">
        <v>19</v>
      </c>
      <c r="D28" s="71">
        <v>0.36185</v>
      </c>
      <c r="E28" s="71">
        <v>5.5270999999999999</v>
      </c>
      <c r="F28" s="71">
        <v>4.9909000000000002E-2</v>
      </c>
      <c r="G28" s="71">
        <v>0.88002000000000002</v>
      </c>
      <c r="H28" t="s">
        <v>310</v>
      </c>
      <c r="I28" t="s">
        <v>311</v>
      </c>
      <c r="J28" t="s">
        <v>312</v>
      </c>
      <c r="K28" t="b">
        <f t="shared" si="9"/>
        <v>0</v>
      </c>
      <c r="L28" t="b">
        <f t="shared" si="10"/>
        <v>0</v>
      </c>
      <c r="M28" t="b">
        <f t="shared" ref="M28" si="12">COUNTIF($AL$4:$AL$30,A28)&gt;0</f>
        <v>0</v>
      </c>
      <c r="AE28" s="23"/>
      <c r="AF28" s="23"/>
      <c r="AG28" t="s">
        <v>136</v>
      </c>
      <c r="AH28" t="s">
        <v>135</v>
      </c>
      <c r="AR28" s="23"/>
      <c r="AS28" s="23"/>
    </row>
    <row r="29" spans="1:48">
      <c r="A29" t="s">
        <v>217</v>
      </c>
      <c r="B29" t="s">
        <v>218</v>
      </c>
      <c r="C29">
        <v>23</v>
      </c>
      <c r="D29">
        <v>0.43803297328027202</v>
      </c>
      <c r="E29">
        <v>11.414665801427599</v>
      </c>
      <c r="F29" s="23">
        <v>6.0662209414141799E-5</v>
      </c>
      <c r="H29">
        <v>1.0563594292855701E-2</v>
      </c>
      <c r="I29" t="s">
        <v>306</v>
      </c>
      <c r="J29" t="s">
        <v>307</v>
      </c>
      <c r="K29" t="b">
        <f t="shared" ref="K29" si="13">COUNTIF($N$4:$N$30,A29)&gt;0</f>
        <v>1</v>
      </c>
      <c r="L29" t="b">
        <f t="shared" ref="L29" si="14">COUNTIF($Y$4:$Y$30,A29)&gt;0</f>
        <v>0</v>
      </c>
      <c r="M29" t="b">
        <f t="shared" ref="M29" si="15">COUNTIF($AL$4:$AL$30,A29)&gt;0</f>
        <v>0</v>
      </c>
      <c r="AE29" s="23"/>
      <c r="AF29" s="23"/>
      <c r="AG29" t="s">
        <v>136</v>
      </c>
      <c r="AH29" t="s">
        <v>135</v>
      </c>
      <c r="AR29" s="23"/>
      <c r="AS29" s="23"/>
    </row>
    <row r="30" spans="1:48">
      <c r="I30" t="s">
        <v>313</v>
      </c>
      <c r="J30" t="s">
        <v>314</v>
      </c>
      <c r="AE30" s="23"/>
      <c r="AF30" s="23"/>
      <c r="AG30" t="s">
        <v>136</v>
      </c>
      <c r="AH30" t="s">
        <v>135</v>
      </c>
      <c r="AR30" s="23"/>
      <c r="AS30" s="23"/>
    </row>
    <row r="31" spans="1:48">
      <c r="F31" s="87" t="s">
        <v>315</v>
      </c>
      <c r="G31" s="87"/>
      <c r="H31" s="87"/>
      <c r="I31" s="87"/>
      <c r="J31" s="87"/>
      <c r="K31" s="87"/>
      <c r="L31" s="63" t="s">
        <v>316</v>
      </c>
      <c r="P31" s="87" t="s">
        <v>317</v>
      </c>
      <c r="Q31" s="87"/>
      <c r="R31" s="87"/>
      <c r="Z31" s="87" t="s">
        <v>318</v>
      </c>
      <c r="AA31" s="87"/>
      <c r="AB31" s="87"/>
      <c r="AE31" s="23"/>
      <c r="AF31" s="23"/>
      <c r="AG31" t="s">
        <v>136</v>
      </c>
      <c r="AH31" t="s">
        <v>135</v>
      </c>
      <c r="AR31" s="23"/>
      <c r="AS31" s="23"/>
    </row>
    <row r="32" spans="1:48">
      <c r="G32" s="64" t="s">
        <v>319</v>
      </c>
      <c r="Q32" s="63" t="s">
        <v>320</v>
      </c>
      <c r="AA32" s="63" t="s">
        <v>320</v>
      </c>
      <c r="AE32" s="23"/>
      <c r="AF32" s="23"/>
      <c r="AG32" t="s">
        <v>136</v>
      </c>
      <c r="AH32" t="s">
        <v>135</v>
      </c>
      <c r="AR32" s="23"/>
      <c r="AS32" s="23"/>
    </row>
    <row r="33" spans="4:51">
      <c r="E33" s="65" t="s">
        <v>321</v>
      </c>
      <c r="F33" s="66" t="s">
        <v>322</v>
      </c>
      <c r="G33" s="66" t="s">
        <v>323</v>
      </c>
      <c r="H33" s="66" t="s">
        <v>324</v>
      </c>
      <c r="I33" t="s">
        <v>9</v>
      </c>
      <c r="J33" t="s">
        <v>7</v>
      </c>
      <c r="K33" t="s">
        <v>325</v>
      </c>
      <c r="P33" t="s">
        <v>321</v>
      </c>
      <c r="Q33" t="s">
        <v>322</v>
      </c>
      <c r="R33" t="s">
        <v>323</v>
      </c>
      <c r="S33" t="s">
        <v>325</v>
      </c>
      <c r="Z33" t="s">
        <v>321</v>
      </c>
      <c r="AA33" t="s">
        <v>322</v>
      </c>
      <c r="AB33" t="s">
        <v>323</v>
      </c>
      <c r="AC33" t="s">
        <v>325</v>
      </c>
      <c r="AE33" s="23"/>
      <c r="AF33" s="23"/>
      <c r="AG33" t="s">
        <v>136</v>
      </c>
      <c r="AH33" t="s">
        <v>135</v>
      </c>
      <c r="AR33" s="23"/>
      <c r="AS33" s="23"/>
    </row>
    <row r="34" spans="4:51">
      <c r="D34" t="s">
        <v>326</v>
      </c>
      <c r="E34" s="71" t="s">
        <v>211</v>
      </c>
      <c r="F34" s="71">
        <f>VLOOKUP(Table30[[#This Row],[Rea ctome]],$B4:G28,5, FALSE)</f>
        <v>1.1495999999999999E-2</v>
      </c>
      <c r="G34" s="37">
        <f>-LOG10(F34)</f>
        <v>1.9394532448738309</v>
      </c>
      <c r="K34" s="22">
        <f>E18*D18</f>
        <v>2.9999845080000003</v>
      </c>
      <c r="O34" t="s">
        <v>327</v>
      </c>
      <c r="P34" s="71" t="s">
        <v>179</v>
      </c>
      <c r="Q34">
        <f>VLOOKUP(P34,$B4:G29,5, FALSE)</f>
        <v>3.8319000000000001E-3</v>
      </c>
      <c r="R34" s="37">
        <f t="shared" ref="R34:R39" si="16">-LOG10(Q34)</f>
        <v>2.4165858331046803</v>
      </c>
      <c r="S34" s="22">
        <f t="shared" ref="S34:S39" si="17">(VLOOKUP(P34,$B$3:$G$30,4, FALSE))*(VLOOKUP(P34,$B$3:$G$30,3, FALSE))</f>
        <v>5.0001365</v>
      </c>
      <c r="Y34" s="76" t="s">
        <v>121</v>
      </c>
      <c r="Z34" s="71" t="s">
        <v>121</v>
      </c>
      <c r="AA34" s="79">
        <v>2.2E-16</v>
      </c>
      <c r="AB34" s="37">
        <f>-LOG10(AA34)</f>
        <v>15.657577319177793</v>
      </c>
      <c r="AC34" s="22">
        <f>AC4*AB4</f>
        <v>14.00010458</v>
      </c>
      <c r="AE34" s="23"/>
      <c r="AF34" s="23"/>
      <c r="AG34" t="s">
        <v>136</v>
      </c>
      <c r="AH34" t="s">
        <v>135</v>
      </c>
      <c r="AR34" s="23"/>
      <c r="AS34" s="23"/>
    </row>
    <row r="35" spans="4:51">
      <c r="D35" t="s">
        <v>328</v>
      </c>
      <c r="E35" s="71" t="s">
        <v>151</v>
      </c>
      <c r="F35" s="71">
        <f>VLOOKUP(Table30[[#This Row],[Rea ctome]],$B5:G29,5, FALSE)</f>
        <v>8.5638999999999993E-3</v>
      </c>
      <c r="G35" s="37">
        <f>-LOG10(F35)</f>
        <v>2.0673284125711713</v>
      </c>
      <c r="H35" t="e">
        <f>#REF!*#REF!</f>
        <v>#REF!</v>
      </c>
      <c r="K35" s="22">
        <f>E15*D15</f>
        <v>6.0001171200000005</v>
      </c>
      <c r="O35" t="s">
        <v>329</v>
      </c>
      <c r="P35" s="71" t="s">
        <v>169</v>
      </c>
      <c r="Q35">
        <f>VLOOKUP(P35,$B5:G30,5, FALSE)</f>
        <v>2.7796000000000001E-3</v>
      </c>
      <c r="R35" s="37">
        <f t="shared" si="16"/>
        <v>2.5560176969925865</v>
      </c>
      <c r="S35" s="22">
        <f t="shared" si="17"/>
        <v>6.9997360400000002</v>
      </c>
      <c r="Y35" s="76" t="s">
        <v>134</v>
      </c>
      <c r="Z35" s="71" t="s">
        <v>134</v>
      </c>
      <c r="AA35" s="77">
        <v>3.1086000000000001E-15</v>
      </c>
      <c r="AB35" s="37">
        <f t="shared" ref="AB35:AB38" si="18">-LOG10(AA35)</f>
        <v>14.507435157329235</v>
      </c>
      <c r="AC35" s="22">
        <f>AC5*AB5</f>
        <v>11.000088000000002</v>
      </c>
      <c r="AE35" s="23"/>
      <c r="AF35" s="23"/>
      <c r="AG35" t="s">
        <v>136</v>
      </c>
      <c r="AH35" t="s">
        <v>135</v>
      </c>
      <c r="AR35" s="23"/>
      <c r="AS35" s="23"/>
    </row>
    <row r="36" spans="4:51">
      <c r="E36" s="71"/>
      <c r="F36" s="71"/>
      <c r="G36" s="37"/>
      <c r="K36" s="22"/>
      <c r="O36" t="s">
        <v>330</v>
      </c>
      <c r="P36" s="71" t="s">
        <v>164</v>
      </c>
      <c r="Q36">
        <f>VLOOKUP(P36,$B6:G31,5, FALSE)</f>
        <v>2.3053E-4</v>
      </c>
      <c r="R36" s="37">
        <f t="shared" si="16"/>
        <v>3.6372725497248006</v>
      </c>
      <c r="S36" s="22">
        <f t="shared" si="17"/>
        <v>4.9999981200000008</v>
      </c>
      <c r="Y36" t="s">
        <v>331</v>
      </c>
      <c r="Z36" s="71" t="s">
        <v>160</v>
      </c>
      <c r="AA36" s="77">
        <v>1.8484999999999999E-13</v>
      </c>
      <c r="AB36" s="37">
        <f t="shared" si="18"/>
        <v>12.733180545090875</v>
      </c>
      <c r="AC36" s="22">
        <f>AC8*AB8</f>
        <v>13.000171050000001</v>
      </c>
      <c r="AE36" s="23"/>
      <c r="AF36" s="23"/>
      <c r="AG36" t="s">
        <v>136</v>
      </c>
      <c r="AH36" t="s">
        <v>135</v>
      </c>
      <c r="AR36" s="23"/>
      <c r="AS36" s="23"/>
    </row>
    <row r="37" spans="4:51">
      <c r="G37" s="64" t="s">
        <v>332</v>
      </c>
      <c r="O37" t="s">
        <v>333</v>
      </c>
      <c r="P37" s="71" t="s">
        <v>143</v>
      </c>
      <c r="Q37">
        <f>VLOOKUP(P37,$B7:G32,5, FALSE)</f>
        <v>1.5003999999999999E-4</v>
      </c>
      <c r="R37" s="37">
        <f t="shared" si="16"/>
        <v>3.823792944521315</v>
      </c>
      <c r="S37" s="22">
        <f t="shared" si="17"/>
        <v>17.000003</v>
      </c>
      <c r="Y37" t="s">
        <v>334</v>
      </c>
      <c r="Z37" s="71" t="s">
        <v>172</v>
      </c>
      <c r="AA37" s="77">
        <v>1.2343999999999999E-10</v>
      </c>
      <c r="AB37" s="37">
        <f t="shared" si="18"/>
        <v>9.9085440869449091</v>
      </c>
      <c r="AC37" s="22">
        <f>AC9*AB9</f>
        <v>8.9998523600000002</v>
      </c>
      <c r="AE37" s="23"/>
      <c r="AF37" s="23"/>
      <c r="AG37" t="s">
        <v>335</v>
      </c>
      <c r="AH37" t="s">
        <v>336</v>
      </c>
      <c r="AR37" s="23"/>
      <c r="AS37" s="23"/>
    </row>
    <row r="38" spans="4:51">
      <c r="E38" s="65" t="s">
        <v>321</v>
      </c>
      <c r="F38" s="66" t="s">
        <v>322</v>
      </c>
      <c r="G38" s="66" t="s">
        <v>323</v>
      </c>
      <c r="H38" s="66" t="s">
        <v>324</v>
      </c>
      <c r="I38" t="s">
        <v>9</v>
      </c>
      <c r="J38" t="s">
        <v>7</v>
      </c>
      <c r="K38" s="78" t="s">
        <v>337</v>
      </c>
      <c r="O38" t="s">
        <v>338</v>
      </c>
      <c r="P38" t="s">
        <v>218</v>
      </c>
      <c r="Q38">
        <f>VLOOKUP(P38,$B8:G33,5, FALSE)</f>
        <v>6.0662209414141799E-5</v>
      </c>
      <c r="R38" s="37">
        <f t="shared" si="16"/>
        <v>4.2170817760415789</v>
      </c>
      <c r="S38" s="22">
        <f t="shared" si="17"/>
        <v>4.9999999999999707</v>
      </c>
      <c r="Y38" s="76" t="s">
        <v>197</v>
      </c>
      <c r="Z38" s="77" t="s">
        <v>197</v>
      </c>
      <c r="AA38" s="77">
        <v>5.0693999999999999E-5</v>
      </c>
      <c r="AB38" s="37">
        <f t="shared" si="18"/>
        <v>4.2950434395047505</v>
      </c>
      <c r="AC38" s="22">
        <f>AC12*AB12</f>
        <v>4.0000787600000001</v>
      </c>
      <c r="AE38" s="23"/>
      <c r="AF38" s="23"/>
      <c r="AG38" t="s">
        <v>136</v>
      </c>
      <c r="AH38" t="s">
        <v>135</v>
      </c>
      <c r="AL38">
        <v>129</v>
      </c>
      <c r="AM38">
        <v>13</v>
      </c>
      <c r="AN38">
        <v>0.72114837976122803</v>
      </c>
      <c r="AO38">
        <v>18.026803310997199</v>
      </c>
      <c r="AQ38" s="23">
        <v>2.4583763596248298E-11</v>
      </c>
      <c r="AR38" s="23"/>
      <c r="AS38" s="23"/>
    </row>
    <row r="39" spans="4:51">
      <c r="D39" t="s">
        <v>327</v>
      </c>
      <c r="E39" s="71" t="s">
        <v>179</v>
      </c>
      <c r="F39">
        <f>VLOOKUP(E39,B4:G29,5, FALSE)</f>
        <v>3.8319000000000001E-3</v>
      </c>
      <c r="G39" s="37">
        <f>-LOG10(F39)</f>
        <v>2.4165858331046803</v>
      </c>
      <c r="H39">
        <f>F15*E15</f>
        <v>2.9011067639999995E-2</v>
      </c>
      <c r="K39" s="22">
        <f>(VLOOKUP(E39,$B5:G29,4, FALSE))*(VLOOKUP(E39,$B5:G29,3, FALSE))</f>
        <v>5.0001365</v>
      </c>
      <c r="O39" t="s">
        <v>339</v>
      </c>
      <c r="P39" t="s">
        <v>119</v>
      </c>
      <c r="Q39">
        <f>VLOOKUP(P39,$B4:G34,5, FALSE)</f>
        <v>3.1774999999999998E-13</v>
      </c>
      <c r="R39" s="37">
        <f t="shared" si="16"/>
        <v>12.497914440773954</v>
      </c>
      <c r="S39" s="22">
        <f t="shared" si="17"/>
        <v>35.999881049999999</v>
      </c>
      <c r="AB39" s="37"/>
      <c r="AE39" s="23"/>
      <c r="AF39" s="23"/>
      <c r="AG39" t="s">
        <v>136</v>
      </c>
      <c r="AH39" t="s">
        <v>135</v>
      </c>
      <c r="AM39">
        <v>214</v>
      </c>
      <c r="AN39">
        <v>13</v>
      </c>
      <c r="AO39">
        <v>1.19632366875118</v>
      </c>
      <c r="AP39">
        <v>10.866624425788</v>
      </c>
      <c r="AR39" s="23">
        <v>5.20270967771045E-9</v>
      </c>
      <c r="AS39" s="23"/>
    </row>
    <row r="40" spans="4:51">
      <c r="D40" t="s">
        <v>329</v>
      </c>
      <c r="E40" s="71" t="s">
        <v>169</v>
      </c>
      <c r="F40">
        <f>VLOOKUP(E40,B5:G30,5, FALSE)</f>
        <v>2.7796000000000001E-3</v>
      </c>
      <c r="G40" s="37">
        <f>-LOG10(F40)</f>
        <v>2.5560176969925865</v>
      </c>
      <c r="H40">
        <f>E16*F16</f>
        <v>6.2333668320000001E-2</v>
      </c>
      <c r="K40" s="22">
        <f>(VLOOKUP(E40,$B6:G30,4, FALSE))*(VLOOKUP(E40,$B6:G30,3, FALSE))</f>
        <v>6.9997360400000002</v>
      </c>
      <c r="Z40" s="71"/>
      <c r="AA40" t="s">
        <v>340</v>
      </c>
      <c r="AB40" s="37"/>
      <c r="AE40" s="23"/>
      <c r="AF40" s="23"/>
      <c r="AG40" t="s">
        <v>136</v>
      </c>
      <c r="AH40" t="s">
        <v>135</v>
      </c>
      <c r="AR40" s="23"/>
      <c r="AS40" s="23"/>
    </row>
    <row r="41" spans="4:51">
      <c r="D41" t="s">
        <v>330</v>
      </c>
      <c r="E41" s="71" t="s">
        <v>164</v>
      </c>
      <c r="F41">
        <f>VLOOKUP(E41,B6:G31,5, FALSE)</f>
        <v>2.3053E-4</v>
      </c>
      <c r="G41" s="37">
        <f>-LOG10(F41)</f>
        <v>3.6372725497248006</v>
      </c>
      <c r="H41">
        <f>F17*E17</f>
        <v>6.2333668320000001E-2</v>
      </c>
      <c r="K41" s="22">
        <f>(VLOOKUP(E41,$B7:G31,4, FALSE))*(VLOOKUP(E41,$B7:G31,3, FALSE))</f>
        <v>4.9999981200000008</v>
      </c>
      <c r="Q41" s="63" t="s">
        <v>332</v>
      </c>
      <c r="Z41" t="s">
        <v>321</v>
      </c>
      <c r="AA41" t="s">
        <v>322</v>
      </c>
      <c r="AB41" s="37" t="s">
        <v>323</v>
      </c>
      <c r="AC41" t="s">
        <v>325</v>
      </c>
      <c r="AE41" s="23"/>
      <c r="AF41" s="23"/>
      <c r="AG41" t="s">
        <v>136</v>
      </c>
      <c r="AH41" t="s">
        <v>135</v>
      </c>
      <c r="AR41" s="23"/>
      <c r="AS41" s="23"/>
    </row>
    <row r="42" spans="4:51">
      <c r="D42" t="s">
        <v>333</v>
      </c>
      <c r="E42" s="71" t="s">
        <v>143</v>
      </c>
      <c r="F42">
        <f>VLOOKUP(E42,B7:G32,5, FALSE)</f>
        <v>1.5003999999999999E-4</v>
      </c>
      <c r="G42" s="37">
        <f>-LOG10(F42)</f>
        <v>3.823792944521315</v>
      </c>
      <c r="H42">
        <f>F18*E18</f>
        <v>7.2435146399999997E-2</v>
      </c>
      <c r="K42" s="22">
        <f>(VLOOKUP(E42,$B8:G32,4, FALSE))*(VLOOKUP(E42,$B8:G32,3, FALSE))</f>
        <v>17.000003</v>
      </c>
      <c r="P42" t="s">
        <v>321</v>
      </c>
      <c r="Q42" t="s">
        <v>322</v>
      </c>
      <c r="R42" t="s">
        <v>323</v>
      </c>
      <c r="S42" t="s">
        <v>325</v>
      </c>
      <c r="Z42" t="s">
        <v>143</v>
      </c>
      <c r="AA42" s="23">
        <v>4.0982876205253299E-4</v>
      </c>
      <c r="AB42" s="85">
        <f>-LOG10(Table38[[#This Row],[P-value ]])</f>
        <v>3.3873975657923818</v>
      </c>
      <c r="AC42" s="22">
        <v>8</v>
      </c>
      <c r="AE42" s="23"/>
      <c r="AF42" s="23"/>
      <c r="AG42" t="s">
        <v>136</v>
      </c>
      <c r="AH42" t="s">
        <v>135</v>
      </c>
      <c r="AM42" t="s">
        <v>161</v>
      </c>
      <c r="AN42" t="s">
        <v>162</v>
      </c>
      <c r="AO42">
        <v>426</v>
      </c>
      <c r="AP42">
        <v>19</v>
      </c>
      <c r="AQ42">
        <v>2.7447413303013</v>
      </c>
      <c r="AR42" s="23">
        <v>6.9223280861640397</v>
      </c>
      <c r="AS42" s="23">
        <v>1.1850742609453801E-11</v>
      </c>
      <c r="AT42" s="23">
        <v>1.1850742609453801E-11</v>
      </c>
      <c r="AU42" t="s">
        <v>341</v>
      </c>
      <c r="AV42" t="s">
        <v>342</v>
      </c>
      <c r="AW42" t="b">
        <v>0</v>
      </c>
      <c r="AX42" t="b">
        <v>0</v>
      </c>
      <c r="AY42" t="b">
        <v>0</v>
      </c>
    </row>
    <row r="43" spans="4:51">
      <c r="D43" t="s">
        <v>339</v>
      </c>
      <c r="E43" t="s">
        <v>119</v>
      </c>
      <c r="F43">
        <f>VLOOKUP(E43,B4:G32,5, FALSE)</f>
        <v>3.1774999999999998E-13</v>
      </c>
      <c r="G43" s="37">
        <f>-LOG10(F43)</f>
        <v>12.497914440773954</v>
      </c>
      <c r="H43">
        <f>E10*F10</f>
        <v>1.5121406960000002E-2</v>
      </c>
      <c r="K43" s="22">
        <f>(VLOOKUP(E43,$B4:G32,4, FALSE))*(VLOOKUP(E43,$B4:G32,3, FALSE))</f>
        <v>35.999881049999999</v>
      </c>
      <c r="O43" s="76" t="s">
        <v>343</v>
      </c>
      <c r="P43" s="71" t="s">
        <v>264</v>
      </c>
      <c r="Q43">
        <f>VLOOKUP(P43,$B$5:$G$29,5, FALSE)</f>
        <v>1.7278000000000002E-2</v>
      </c>
      <c r="R43" s="37">
        <f>-LOG10(Q43)</f>
        <v>1.7625065303312719</v>
      </c>
      <c r="S43" s="22">
        <f>(VLOOKUP(P43,$B$3:$G$30,4, FALSE))*(VLOOKUP(P43,$B$3:$G$30,3, FALSE))</f>
        <v>2.9999831399999999</v>
      </c>
      <c r="Y43" s="67" t="s">
        <v>344</v>
      </c>
      <c r="Z43" t="s">
        <v>345</v>
      </c>
      <c r="AA43">
        <v>1.51706446874588E-3</v>
      </c>
      <c r="AB43" s="85">
        <f>-LOG10(Table38[[#This Row],[P-value ]])</f>
        <v>2.8189959631647028</v>
      </c>
      <c r="AC43">
        <v>8</v>
      </c>
      <c r="AE43" s="23"/>
      <c r="AF43" s="23"/>
      <c r="AG43" t="s">
        <v>221</v>
      </c>
      <c r="AH43" t="s">
        <v>222</v>
      </c>
      <c r="AR43" s="23"/>
      <c r="AS43" s="23"/>
    </row>
    <row r="44" spans="4:51">
      <c r="O44" s="76" t="s">
        <v>346</v>
      </c>
      <c r="P44" s="71" t="s">
        <v>151</v>
      </c>
      <c r="Q44">
        <f>VLOOKUP(P44,$B$5:$G$29,5, FALSE)</f>
        <v>8.5638999999999993E-3</v>
      </c>
      <c r="R44" s="37">
        <f>-LOG10(Q44)</f>
        <v>2.0673284125711713</v>
      </c>
      <c r="S44" s="22">
        <f>(VLOOKUP(P44,$B$3:$G$30,4, FALSE))*(VLOOKUP(P44,$B$3:$G$30,3, FALSE))</f>
        <v>6.0001171200000005</v>
      </c>
      <c r="Y44" t="s">
        <v>347</v>
      </c>
      <c r="Z44" t="s">
        <v>348</v>
      </c>
      <c r="AA44">
        <v>1.03212819466667E-2</v>
      </c>
      <c r="AB44" s="85">
        <f>-LOG10(Table38[[#This Row],[P-value ]])</f>
        <v>1.9862663581557902</v>
      </c>
      <c r="AC44">
        <v>14</v>
      </c>
    </row>
    <row r="45" spans="4:51">
      <c r="H45" t="e">
        <f>#REF!*#REF!</f>
        <v>#REF!</v>
      </c>
      <c r="O45" s="76" t="s">
        <v>213</v>
      </c>
      <c r="P45" s="71" t="s">
        <v>213</v>
      </c>
      <c r="Q45">
        <f>VLOOKUP(P45,$B$5:$G$29,5, FALSE)</f>
        <v>7.9162E-3</v>
      </c>
      <c r="R45" s="37">
        <f>-LOG10(Q45)</f>
        <v>2.1014832420301763</v>
      </c>
      <c r="S45" s="22">
        <f>(VLOOKUP(P45,$B$3:$G$30,4, FALSE))*(VLOOKUP(P45,$B$3:$G$30,3, FALSE))</f>
        <v>7.999902679999999</v>
      </c>
      <c r="AA45" s="63" t="s">
        <v>349</v>
      </c>
      <c r="AB45" s="37"/>
      <c r="AM45" t="s">
        <v>171</v>
      </c>
      <c r="AN45" t="s">
        <v>172</v>
      </c>
      <c r="AO45">
        <v>69</v>
      </c>
      <c r="AP45">
        <v>10</v>
      </c>
      <c r="AQ45">
        <v>0.44457077885162</v>
      </c>
      <c r="AR45">
        <v>22.493606138107399</v>
      </c>
      <c r="AS45">
        <v>1.5626611116204E-11</v>
      </c>
      <c r="AT45" s="23">
        <v>1.5626611116204E-11</v>
      </c>
      <c r="AU45" t="s">
        <v>350</v>
      </c>
      <c r="AV45" t="s">
        <v>351</v>
      </c>
      <c r="AW45" t="b">
        <v>0</v>
      </c>
      <c r="AX45" t="b">
        <v>0</v>
      </c>
      <c r="AY45" t="b">
        <v>0</v>
      </c>
    </row>
    <row r="46" spans="4:51">
      <c r="P46" s="86" t="s">
        <v>289</v>
      </c>
      <c r="Q46">
        <f>VLOOKUP(P46,$B$5:$G$29,5, FALSE)</f>
        <v>2.3512000000000002E-2</v>
      </c>
      <c r="R46" s="37">
        <f>-LOG10(Q46)</f>
        <v>1.6287104269354438</v>
      </c>
      <c r="S46" s="22">
        <f>(VLOOKUP(P46,$B$3:$G$30,4, FALSE))*(VLOOKUP(P46,$B$3:$G$30,3, FALSE))</f>
        <v>9.999873280000001</v>
      </c>
      <c r="Z46" t="s">
        <v>321</v>
      </c>
      <c r="AA46" t="s">
        <v>322</v>
      </c>
      <c r="AB46" s="37" t="s">
        <v>323</v>
      </c>
      <c r="AC46" t="s">
        <v>325</v>
      </c>
    </row>
    <row r="47" spans="4:51">
      <c r="E47" s="71"/>
      <c r="P47" s="71"/>
      <c r="R47" s="37"/>
      <c r="S47" s="22"/>
      <c r="Y47" s="69" t="s">
        <v>352</v>
      </c>
      <c r="Z47" t="s">
        <v>247</v>
      </c>
      <c r="AA47" s="23">
        <f>AQ18</f>
        <v>3.2322999999999998E-2</v>
      </c>
      <c r="AB47" s="37">
        <f>-LOG10(AA47)</f>
        <v>1.4904883377804505</v>
      </c>
      <c r="AC47">
        <v>3</v>
      </c>
    </row>
    <row r="48" spans="4:51">
      <c r="F48" s="63" t="s">
        <v>353</v>
      </c>
      <c r="R48" s="37"/>
      <c r="S48" s="22"/>
      <c r="Y48" s="67" t="s">
        <v>334</v>
      </c>
      <c r="Z48" t="s">
        <v>172</v>
      </c>
      <c r="AA48" s="23">
        <f>AQ19</f>
        <v>3.805E-2</v>
      </c>
      <c r="AB48" s="37">
        <f>-LOG10(AA48)</f>
        <v>1.4196453388934083</v>
      </c>
      <c r="AC48">
        <v>1</v>
      </c>
      <c r="AK48" s="80" t="s">
        <v>247</v>
      </c>
      <c r="AL48" s="80" t="s">
        <v>285</v>
      </c>
      <c r="AM48" s="80">
        <v>108</v>
      </c>
      <c r="AN48" s="80">
        <v>3</v>
      </c>
      <c r="AO48" s="80">
        <v>0.69584991472427504</v>
      </c>
      <c r="AP48" s="80">
        <v>4.31127450980392</v>
      </c>
      <c r="AQ48" s="80">
        <v>3.232315918327E-2</v>
      </c>
    </row>
    <row r="49" spans="4:43">
      <c r="E49" s="65" t="s">
        <v>321</v>
      </c>
      <c r="F49" s="66" t="s">
        <v>322</v>
      </c>
      <c r="G49" s="66" t="s">
        <v>323</v>
      </c>
      <c r="H49" s="66" t="s">
        <v>324</v>
      </c>
      <c r="I49" t="s">
        <v>9</v>
      </c>
      <c r="J49" t="s">
        <v>7</v>
      </c>
      <c r="K49" s="78" t="s">
        <v>337</v>
      </c>
      <c r="Q49" s="63" t="s">
        <v>354</v>
      </c>
      <c r="R49" s="37"/>
      <c r="S49" s="22"/>
      <c r="AK49" s="80" t="s">
        <v>257</v>
      </c>
      <c r="AL49" s="80" t="s">
        <v>293</v>
      </c>
      <c r="AM49" s="80">
        <v>6</v>
      </c>
      <c r="AN49" s="80">
        <v>1</v>
      </c>
      <c r="AO49" s="80">
        <v>3.8658328595792997E-2</v>
      </c>
      <c r="AP49" s="80">
        <v>25.867647058823501</v>
      </c>
      <c r="AQ49" s="80">
        <v>3.8049826989578199E-2</v>
      </c>
    </row>
    <row r="50" spans="4:43">
      <c r="D50" s="76" t="s">
        <v>197</v>
      </c>
      <c r="E50" s="71" t="s">
        <v>197</v>
      </c>
      <c r="F50" s="71">
        <v>5.0693999999999999E-5</v>
      </c>
      <c r="G50" s="37">
        <f>-LOG10(F50)</f>
        <v>4.2950434395047505</v>
      </c>
      <c r="K50" s="22">
        <f>AC8*AB8</f>
        <v>13.000171050000001</v>
      </c>
      <c r="P50" t="s">
        <v>321</v>
      </c>
      <c r="Q50" t="s">
        <v>322</v>
      </c>
      <c r="R50" s="37" t="s">
        <v>323</v>
      </c>
      <c r="S50" s="22" t="s">
        <v>325</v>
      </c>
    </row>
    <row r="51" spans="4:43">
      <c r="D51" s="76" t="s">
        <v>334</v>
      </c>
      <c r="E51" s="71" t="s">
        <v>172</v>
      </c>
      <c r="F51" s="71">
        <v>1.2343999999999999E-10</v>
      </c>
      <c r="G51" s="37">
        <f>-LOG10(F51)</f>
        <v>9.9085440869449091</v>
      </c>
      <c r="K51" s="22">
        <f>AC7*AB7</f>
        <v>11.999811900000001</v>
      </c>
      <c r="O51" t="s">
        <v>355</v>
      </c>
      <c r="P51" s="77" t="s">
        <v>253</v>
      </c>
      <c r="Q51" s="77">
        <v>2.3137999999999999E-2</v>
      </c>
      <c r="R51" s="37">
        <f>-LOG10(Q51)</f>
        <v>1.6356741832624986</v>
      </c>
      <c r="S51" s="22">
        <f>R16*Q16</f>
        <v>2.9999560440000002</v>
      </c>
    </row>
    <row r="52" spans="4:43">
      <c r="D52" s="76" t="s">
        <v>356</v>
      </c>
      <c r="E52" s="71" t="s">
        <v>160</v>
      </c>
      <c r="F52" s="71">
        <v>1.8484999999999999E-13</v>
      </c>
      <c r="G52" s="37">
        <f>-LOG10(F52)</f>
        <v>12.733180545090875</v>
      </c>
      <c r="K52" s="22">
        <f>AC8*AB8</f>
        <v>13.000171050000001</v>
      </c>
      <c r="O52" t="s">
        <v>357</v>
      </c>
      <c r="P52" s="77" t="s">
        <v>238</v>
      </c>
      <c r="Q52" s="77">
        <v>1.6986000000000001E-2</v>
      </c>
      <c r="R52" s="37">
        <f>-LOG10(Q52)</f>
        <v>1.7699088802512533</v>
      </c>
      <c r="S52" s="22">
        <f>R16*Q16</f>
        <v>2.9999560440000002</v>
      </c>
    </row>
    <row r="53" spans="4:43">
      <c r="D53" s="76" t="s">
        <v>358</v>
      </c>
      <c r="E53" s="71" t="s">
        <v>359</v>
      </c>
      <c r="F53" s="71">
        <v>1.2879E-14</v>
      </c>
      <c r="G53" s="37">
        <f>-LOG10(F53)</f>
        <v>13.890117856800899</v>
      </c>
      <c r="K53" s="22">
        <f>AC8*AB8</f>
        <v>13.000171050000001</v>
      </c>
      <c r="O53" t="s">
        <v>238</v>
      </c>
      <c r="P53" s="74" t="s">
        <v>233</v>
      </c>
      <c r="Q53" s="74">
        <v>1.5730999999999998E-2</v>
      </c>
      <c r="R53" s="37">
        <f>-LOG10(Q53)</f>
        <v>1.803243668942013</v>
      </c>
      <c r="S53" s="22">
        <f>R17*Q17</f>
        <v>2.0000095920000001</v>
      </c>
    </row>
    <row r="54" spans="4:43">
      <c r="D54" t="s">
        <v>360</v>
      </c>
      <c r="E54" s="71" t="s">
        <v>121</v>
      </c>
      <c r="F54" s="23">
        <v>2.2E-16</v>
      </c>
      <c r="G54" s="37">
        <f>-LOG10(F54)</f>
        <v>15.657577319177793</v>
      </c>
      <c r="H54">
        <f>AC44*AD44</f>
        <v>0</v>
      </c>
      <c r="K54" s="22">
        <f>AC8*AB8</f>
        <v>13.000171050000001</v>
      </c>
      <c r="O54" t="s">
        <v>361</v>
      </c>
      <c r="P54" s="74" t="s">
        <v>158</v>
      </c>
      <c r="Q54" s="74">
        <v>4.0394999999999997E-3</v>
      </c>
      <c r="R54" s="37">
        <f>-LOG10(Q54)</f>
        <v>2.3936723875328085</v>
      </c>
      <c r="S54" s="22">
        <f>Q11*R11</f>
        <v>2.0000744399999997</v>
      </c>
    </row>
    <row r="55" spans="4:43">
      <c r="X55" s="69" t="s">
        <v>212</v>
      </c>
      <c r="Y55" s="80" t="s">
        <v>213</v>
      </c>
      <c r="Z55" s="80">
        <v>150</v>
      </c>
      <c r="AA55" s="80">
        <v>2.8567</v>
      </c>
      <c r="AB55" s="80">
        <v>2.8003999999999998</v>
      </c>
      <c r="AC55" s="80">
        <v>7.9162E-3</v>
      </c>
      <c r="AD55" s="80">
        <v>0.36575000000000002</v>
      </c>
    </row>
    <row r="56" spans="4:43">
      <c r="X56" s="67" t="s">
        <v>263</v>
      </c>
      <c r="Y56" s="81" t="s">
        <v>264</v>
      </c>
      <c r="Z56" s="81">
        <v>29</v>
      </c>
      <c r="AA56" s="81">
        <v>0.55230000000000001</v>
      </c>
      <c r="AB56" s="81">
        <v>5.4318</v>
      </c>
      <c r="AC56" s="81">
        <v>1.7278000000000002E-2</v>
      </c>
      <c r="AD56" s="81">
        <v>0.47199999999999998</v>
      </c>
    </row>
    <row r="57" spans="4:43">
      <c r="X57" s="69" t="s">
        <v>244</v>
      </c>
      <c r="Y57" s="80" t="s">
        <v>245</v>
      </c>
      <c r="Z57" s="80">
        <v>11</v>
      </c>
      <c r="AA57" s="80">
        <v>0.20949000000000001</v>
      </c>
      <c r="AB57" s="80">
        <v>9.5467999999999993</v>
      </c>
      <c r="AC57" s="80">
        <v>1.7727E-2</v>
      </c>
      <c r="AD57" s="80">
        <v>0.47199999999999998</v>
      </c>
    </row>
    <row r="58" spans="4:43">
      <c r="X58" s="67" t="s">
        <v>288</v>
      </c>
      <c r="Y58" s="81" t="s">
        <v>289</v>
      </c>
      <c r="Z58" s="81">
        <v>254</v>
      </c>
      <c r="AA58" s="81">
        <v>4.8373999999999997</v>
      </c>
      <c r="AB58" s="81">
        <v>2.0672000000000001</v>
      </c>
      <c r="AC58" s="81">
        <v>2.3512000000000002E-2</v>
      </c>
      <c r="AD58" s="81">
        <v>0.56498000000000004</v>
      </c>
    </row>
    <row r="64" spans="4:43">
      <c r="F64" s="69"/>
      <c r="R64" s="69"/>
    </row>
    <row r="65" spans="6:18">
      <c r="F65" s="67"/>
      <c r="R65" s="67"/>
    </row>
    <row r="68" spans="6:18">
      <c r="O68" s="61"/>
    </row>
    <row r="69" spans="6:18">
      <c r="O69" s="61"/>
    </row>
    <row r="70" spans="6:18">
      <c r="O70" s="61"/>
    </row>
    <row r="76" spans="6:18">
      <c r="O76" s="61"/>
    </row>
    <row r="81" spans="15:15">
      <c r="O81" s="61"/>
    </row>
  </sheetData>
  <mergeCells count="3">
    <mergeCell ref="P31:R31"/>
    <mergeCell ref="F31:K31"/>
    <mergeCell ref="Z31:AB31"/>
  </mergeCells>
  <conditionalFormatting sqref="A29:F29">
    <cfRule type="cellIs" dxfId="28" priority="33" operator="equal">
      <formula>TRUE</formula>
    </cfRule>
  </conditionalFormatting>
  <conditionalFormatting sqref="A34:Y34">
    <cfRule type="cellIs" dxfId="27" priority="3" operator="equal">
      <formula>TRUE</formula>
    </cfRule>
  </conditionalFormatting>
  <conditionalFormatting sqref="A2:AX3 A4:AS5 AW4:AX5 A4:M28 H29:AX29 A30:AX30 A31:F31 L31:P31 S31:Z31 AC31:AX31 A32:AX32 A33:U33 W33:AX33 Z34 AB34:AX37 Q35:Z35 A35:P38 Q36:AA38 AB38:AJ38 AL38:AO38 AQ38:AX38 A39:O39 Q39:AK39 AM39:AP39 AR39:AX39 H40:J42 A40:G43 K43:AA43 AC43:AX43 P43:S44 AB43:AB44 Q45:S45 E47 D60 Y67:Y94 O68:O95">
    <cfRule type="cellIs" dxfId="26" priority="69" operator="equal">
      <formula>TRUE</formula>
    </cfRule>
  </conditionalFormatting>
  <conditionalFormatting sqref="A6:AX28">
    <cfRule type="cellIs" dxfId="25" priority="2" operator="equal">
      <formula>TRUE</formula>
    </cfRule>
  </conditionalFormatting>
  <conditionalFormatting sqref="D50:D53">
    <cfRule type="cellIs" dxfId="24" priority="7" operator="equal">
      <formula>TRUE</formula>
    </cfRule>
  </conditionalFormatting>
  <conditionalFormatting sqref="E35">
    <cfRule type="cellIs" dxfId="23" priority="68" operator="equal">
      <formula>TRUE</formula>
    </cfRule>
  </conditionalFormatting>
  <conditionalFormatting sqref="E39">
    <cfRule type="cellIs" dxfId="22" priority="66" operator="equal">
      <formula>TRUE</formula>
    </cfRule>
  </conditionalFormatting>
  <conditionalFormatting sqref="E50:E54">
    <cfRule type="cellIs" dxfId="21" priority="48" operator="equal">
      <formula>TRUE</formula>
    </cfRule>
  </conditionalFormatting>
  <conditionalFormatting sqref="F35">
    <cfRule type="cellIs" dxfId="20" priority="67" operator="equal">
      <formula>TRUE</formula>
    </cfRule>
  </conditionalFormatting>
  <conditionalFormatting sqref="F45:F47">
    <cfRule type="cellIs" dxfId="19" priority="54" operator="equal">
      <formula>TRUE</formula>
    </cfRule>
  </conditionalFormatting>
  <conditionalFormatting sqref="F51:F54">
    <cfRule type="cellIs" dxfId="18" priority="43" operator="equal">
      <formula>TRUE</formula>
    </cfRule>
  </conditionalFormatting>
  <conditionalFormatting sqref="F64:F65">
    <cfRule type="cellIs" dxfId="17" priority="16" operator="equal">
      <formula>TRUE</formula>
    </cfRule>
  </conditionalFormatting>
  <conditionalFormatting sqref="K40:AX42">
    <cfRule type="cellIs" dxfId="16" priority="20" operator="equal">
      <formula>TRUE</formula>
    </cfRule>
  </conditionalFormatting>
  <conditionalFormatting sqref="L40">
    <cfRule type="cellIs" dxfId="15" priority="65" operator="equal">
      <formula>TRUE</formula>
    </cfRule>
  </conditionalFormatting>
  <conditionalFormatting sqref="O44:O45">
    <cfRule type="cellIs" dxfId="14" priority="4" operator="equal">
      <formula>TRUE</formula>
    </cfRule>
  </conditionalFormatting>
  <conditionalFormatting sqref="P45">
    <cfRule type="cellIs" dxfId="13" priority="40" operator="equal">
      <formula>TRUE</formula>
    </cfRule>
  </conditionalFormatting>
  <conditionalFormatting sqref="P51:P54">
    <cfRule type="cellIs" dxfId="12" priority="31" operator="equal">
      <formula>TRUE</formula>
    </cfRule>
  </conditionalFormatting>
  <conditionalFormatting sqref="P60">
    <cfRule type="cellIs" dxfId="11" priority="12" operator="equal">
      <formula>TRUE</formula>
    </cfRule>
  </conditionalFormatting>
  <conditionalFormatting sqref="P47:S47">
    <cfRule type="cellIs" dxfId="10" priority="39" operator="equal">
      <formula>TRUE</formula>
    </cfRule>
  </conditionalFormatting>
  <conditionalFormatting sqref="P50:S50">
    <cfRule type="cellIs" dxfId="9" priority="38" operator="equal">
      <formula>TRUE</formula>
    </cfRule>
  </conditionalFormatting>
  <conditionalFormatting sqref="Q51:Q54">
    <cfRule type="cellIs" dxfId="8" priority="26" operator="equal">
      <formula>TRUE</formula>
    </cfRule>
  </conditionalFormatting>
  <conditionalFormatting sqref="R64:R65">
    <cfRule type="cellIs" dxfId="7" priority="11" operator="equal">
      <formula>TRUE</formula>
    </cfRule>
  </conditionalFormatting>
  <conditionalFormatting sqref="Y47">
    <cfRule type="cellIs" dxfId="6" priority="1" operator="equal">
      <formula>TRUE</formula>
    </cfRule>
  </conditionalFormatting>
  <conditionalFormatting sqref="Z47">
    <cfRule type="cellIs" dxfId="5" priority="21" operator="equal">
      <formula>TRUE</formula>
    </cfRule>
  </conditionalFormatting>
  <conditionalFormatting sqref="Z46:AC46">
    <cfRule type="cellIs" dxfId="4" priority="22" operator="equal">
      <formula>TRUE</formula>
    </cfRule>
  </conditionalFormatting>
  <conditionalFormatting sqref="AA34:AA35">
    <cfRule type="cellIs" dxfId="3" priority="25" operator="equal">
      <formula>TRUE</formula>
    </cfRule>
  </conditionalFormatting>
  <conditionalFormatting sqref="AA47:AA48">
    <cfRule type="cellIs" dxfId="2" priority="18" operator="equal">
      <formula>TRUE</formula>
    </cfRule>
  </conditionalFormatting>
  <conditionalFormatting sqref="AT45">
    <cfRule type="cellIs" dxfId="1" priority="19" operator="equal">
      <formula>TRUE</formula>
    </cfRule>
  </conditionalFormatting>
  <conditionalFormatting sqref="AT4:AV5">
    <cfRule type="cellIs" dxfId="0" priority="52" operator="equal">
      <formula>TRUE</formula>
    </cfRule>
  </conditionalFormatting>
  <pageMargins left="0.7" right="0.7" top="0.75" bottom="0.75" header="0.3" footer="0.3"/>
  <pageSetup paperSize="9" orientation="portrait" r:id="rId1"/>
  <drawing r:id="rId2"/>
  <tableParts count="1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C J S s K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X m 6 b o 7 2 e j D u D b 6 U C / Y A Q A A A P / / A w B Q S w M E F A A C A A g A A A A h A G 3 A F m U o A Q A A J Q M A A B M A A A B G b 3 J t d W x h c y 9 T Z W N 0 a W 9 u M S 5 t r F E 9 a 8 M w F N w N + Q 9 C X R I w h p a S p W R y 0 p K l l D i 0 Q 8 g g 2 6 + x s P x k 9 F G c G v / 3 y j a h J X Z C K d U i u H s 6 v b v T k B g u k U T 9 f f v g e T p j C l K y Z b G A O 7 I g A s z E I + 5 E 0 q o E H L K q E h B B a J U C N G 9 S 5 b G U + X R W 7 5 5 Z A Q v a v 6 T 7 Z h d K N G 5 k 7 / c C N z T M G B 5 a 8 W M J 1 C l 1 o 8 F W M d T v U h W h F L b A l t T T / j e / r u k T I L g F D f W J c R Q x U J n G J z V d g k 4 U L 9 v F B 1 z E P 8 G B a z T z + 6 B V 7 N B V V T q j p 2 G 0 R Q y q I z b M q Y z g L + S V C Q s j z O N y c 4 Y 2 s 4 n H c d T q W a z z P 8 c 6 / 7 9 Y D y 7 W s V T T K 6 k K j v k A 1 K N R y w 9 Q g p V D A i 5 1 A K h 4 k h X O 2 a U 2 y t + X 8 W O F d X r i G B 4 7 w m p Q 3 2 h n 5 F p 5 X w A A A P / / A w B Q S w E C L Q A U A A Y A C A A A A C E A K t 2 q Q N I A A A A 3 A Q A A E w A A A A A A A A A A A A A A A A A A A A A A W 0 N v b n R l b n R f V H l w Z X N d L n h t b F B L A Q I t A B Q A A g A I A A A A I Q D 4 I l K w r A A A A P Y A A A A S A A A A A A A A A A A A A A A A A A s D A A B D b 2 5 m a W c v U G F j a 2 F n Z S 5 4 b W x Q S w E C L Q A U A A I A C A A A A C E A b c A W Z S g B A A A l A w A A E w A A A A A A A A A A A A A A A A D n A w A A R m 9 y b X V s Y X M v U 2 V j d G l v b j E u b V B L B Q Y A A A A A A w A D A M I A A A B A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E A A A A A A A A r E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0 L T A z L T A 1 V D E 1 O j M 5 O j Q 1 L j U z M z A 2 M z V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Q 1 Y z V j Y W U z L W Q 3 O W M t N G V j M y 0 4 N 2 N h L T I 2 M D Z i Z D E y O D k 2 Z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G F i b G U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M y 0 w N V Q x N T o 0 M T o z M S 4 0 O D Y 0 M z A 5 W i I v P j x F b n R y e S B U e X B l P S J G a W x s Q 2 9 s d W 1 u V H l w Z X M i I F Z h b H V l P S J z Q m d Z R 0 F 3 T U Z C U V V G Q U F Z P S I v P j x F b n R y e S B U e X B l P S J G a W x s Q 2 9 s d W 1 u T m F t Z X M i I F Z h b H V l P S J z W y Z x d W 9 0 O 2 d l b m V T Z X Q m c X V v d D s s J n F 1 b 3 Q 7 Z G V z Y 3 J p c H R p b 2 4 m c X V v d D s s J n F 1 b 3 Q 7 b G l u a y Z x d W 9 0 O y w m c X V v d D t z a X p l J n F 1 b 3 Q 7 L C Z x d W 9 0 O 2 9 2 Z X J s Y X A m c X V v d D s s J n F 1 b 3 Q 7 Z X h w Z W N 0 J n F 1 b 3 Q 7 L C Z x d W 9 0 O 2 V u c m l j a G 1 l b n R S Y X R p b y Z x d W 9 0 O y w m c X V v d D t w V m F s d W U m c X V v d D s s J n F 1 b 3 Q 7 R k R S J n F 1 b 3 Q 7 L C Z x d W 9 0 O 2 9 2 Z X J s Y X B J Z C Z x d W 9 0 O y w m c X V v d D t 1 c 2 V y S W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k Y j U 0 Y z J h L T I x Z D Y t N D I z M S 1 i Z j l h L T M 2 Z j M z O T Y 0 Y T Q 3 Z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Z 2 V u Z V N l d C w w f S Z x d W 9 0 O y w m c X V v d D t T Z W N 0 a W 9 u M S 9 U Y W J s Z T Y v Q 2 h h b m d l Z C B U e X B l L n t k Z X N j c m l w d G l v b i w x f S Z x d W 9 0 O y w m c X V v d D t T Z W N 0 a W 9 u M S 9 U Y W J s Z T Y v Q 2 h h b m d l Z C B U e X B l L n t s a W 5 r L D J 9 J n F 1 b 3 Q 7 L C Z x d W 9 0 O 1 N l Y 3 R p b 2 4 x L 1 R h Y m x l N i 9 D a G F u Z 2 V k I F R 5 c G U u e 3 N p e m U s M 3 0 m c X V v d D s s J n F 1 b 3 Q 7 U 2 V j d G l v b j E v V G F i b G U 2 L 0 N o Y W 5 n Z W Q g V H l w Z S 5 7 b 3 Z l c m x h c C w 0 f S Z x d W 9 0 O y w m c X V v d D t T Z W N 0 a W 9 u M S 9 U Y W J s Z T Y v Q 2 h h b m d l Z C B U e X B l L n t l e H B l Y 3 Q s N X 0 m c X V v d D s s J n F 1 b 3 Q 7 U 2 V j d G l v b j E v V G F i b G U 2 L 0 N o Y W 5 n Z W Q g V H l w Z S 5 7 Z W 5 y a W N o b W V u d F J h d G l v L D Z 9 J n F 1 b 3 Q 7 L C Z x d W 9 0 O 1 N l Y 3 R p b 2 4 x L 1 R h Y m x l N i 9 D a G F u Z 2 V k I F R 5 c G U u e 3 B W Y W x 1 Z S w 3 f S Z x d W 9 0 O y w m c X V v d D t T Z W N 0 a W 9 u M S 9 U Y W J s Z T Y v Q 2 h h b m d l Z C B U e X B l L n t G R F I s O H 0 m c X V v d D s s J n F 1 b 3 Q 7 U 2 V j d G l v b j E v V G F i b G U 2 L 0 N o Y W 5 n Z W Q g V H l w Z S 5 7 b 3 Z l c m x h c E l k L D l 9 J n F 1 b 3 Q 7 L C Z x d W 9 0 O 1 N l Y 3 R p b 2 4 x L 1 R h Y m x l N i 9 D a G F u Z 2 V k I F R 5 c G U u e 3 V z Z X J J Z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N i 9 D a G F u Z 2 V k I F R 5 c G U u e 2 d l b m V T Z X Q s M H 0 m c X V v d D s s J n F 1 b 3 Q 7 U 2 V j d G l v b j E v V G F i b G U 2 L 0 N o Y W 5 n Z W Q g V H l w Z S 5 7 Z G V z Y 3 J p c H R p b 2 4 s M X 0 m c X V v d D s s J n F 1 b 3 Q 7 U 2 V j d G l v b j E v V G F i b G U 2 L 0 N o Y W 5 n Z W Q g V H l w Z S 5 7 b G l u a y w y f S Z x d W 9 0 O y w m c X V v d D t T Z W N 0 a W 9 u M S 9 U Y W J s Z T Y v Q 2 h h b m d l Z C B U e X B l L n t z a X p l L D N 9 J n F 1 b 3 Q 7 L C Z x d W 9 0 O 1 N l Y 3 R p b 2 4 x L 1 R h Y m x l N i 9 D a G F u Z 2 V k I F R 5 c G U u e 2 9 2 Z X J s Y X A s N H 0 m c X V v d D s s J n F 1 b 3 Q 7 U 2 V j d G l v b j E v V G F i b G U 2 L 0 N o Y W 5 n Z W Q g V H l w Z S 5 7 Z X h w Z W N 0 L D V 9 J n F 1 b 3 Q 7 L C Z x d W 9 0 O 1 N l Y 3 R p b 2 4 x L 1 R h Y m x l N i 9 D a G F u Z 2 V k I F R 5 c G U u e 2 V u c m l j a G 1 l b n R S Y X R p b y w 2 f S Z x d W 9 0 O y w m c X V v d D t T Z W N 0 a W 9 u M S 9 U Y W J s Z T Y v Q 2 h h b m d l Z C B U e X B l L n t w V m F s d W U s N 3 0 m c X V v d D s s J n F 1 b 3 Q 7 U 2 V j d G l v b j E v V G F i b G U 2 L 0 N o Y W 5 n Z W Q g V H l w Z S 5 7 R k R S L D h 9 J n F 1 b 3 Q 7 L C Z x d W 9 0 O 1 N l Y 3 R p b 2 4 x L 1 R h Y m x l N i 9 D a G F u Z 2 V k I F R 5 c G U u e 2 9 2 Z X J s Y X B J Z C w 5 f S Z x d W 9 0 O y w m c X V v d D t T Z W N 0 a W 9 u M S 9 U Y W J s Z T Y v Q 2 h h b m d l Z C B U e X B l L n t 1 c 2 V y S W Q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B q R B j A 8 9 C 0 W g r m J r n y P O Y w A A A A A C A A A A A A A D Z g A A w A A A A B A A A A B f t p 0 7 o 7 l A / 5 / J u 7 a J c z F U A A A A A A S A A A C g A A A A E A A A A B 3 6 y a o m 5 2 v H 7 n k s l 0 W C D L R Q A A A A E F g N R Y d P j + D l c Y 2 S 2 O 5 h p A e q + e q a Z a 0 t s g j A i N a f s V 4 p D i F / g 9 j f E k m e b 5 0 R j K j C 8 B d y w A N 4 H H H w J W W 4 4 r q i s B D L Z g t K H w + y 4 F o U W y V M z g Q U A A A A H 7 9 i d z C / 7 Q 6 s K C g N H x P v g G l 1 k 5 8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CFCBE21E9844DAEAF8304E5C644E6" ma:contentTypeVersion="13" ma:contentTypeDescription="Create a new document." ma:contentTypeScope="" ma:versionID="6209804b85db8fed940abef4fb0c6768">
  <xsd:schema xmlns:xsd="http://www.w3.org/2001/XMLSchema" xmlns:xs="http://www.w3.org/2001/XMLSchema" xmlns:p="http://schemas.microsoft.com/office/2006/metadata/properties" xmlns:ns3="b079b927-77c1-4ea1-b93d-01de7e3b9772" xmlns:ns4="30af7a8a-1542-4ad8-9dbf-8f5cea340d15" targetNamespace="http://schemas.microsoft.com/office/2006/metadata/properties" ma:root="true" ma:fieldsID="180a0d432504959e6b7c9d187352991a" ns3:_="" ns4:_="">
    <xsd:import namespace="b079b927-77c1-4ea1-b93d-01de7e3b9772"/>
    <xsd:import namespace="30af7a8a-1542-4ad8-9dbf-8f5cea340d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9b927-77c1-4ea1-b93d-01de7e3b9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f7a8a-1542-4ad8-9dbf-8f5cea340d1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79b927-77c1-4ea1-b93d-01de7e3b9772" xsi:nil="true"/>
  </documentManagement>
</p:properties>
</file>

<file path=customXml/itemProps1.xml><?xml version="1.0" encoding="utf-8"?>
<ds:datastoreItem xmlns:ds="http://schemas.openxmlformats.org/officeDocument/2006/customXml" ds:itemID="{86C8144E-9981-4461-94CF-301FB964F12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2889F19-A15C-49F0-A3B5-8FFAA51057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79b927-77c1-4ea1-b93d-01de7e3b9772"/>
    <ds:schemaRef ds:uri="30af7a8a-1542-4ad8-9dbf-8f5cea340d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6A57BD-414B-4687-8322-1B8FC2ECD39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440FB0-6770-49A0-9A0A-BC4F8E4E1ED5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30af7a8a-1542-4ad8-9dbf-8f5cea340d15"/>
    <ds:schemaRef ds:uri="b079b927-77c1-4ea1-b93d-01de7e3b9772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fast_abc_upreg_kegg</vt:lpstr>
      <vt:lpstr>fast_abc_cell_comp_upreg</vt:lpstr>
      <vt:lpstr>Reactome  affinityy 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Mandia</cp:lastModifiedBy>
  <cp:revision/>
  <dcterms:created xsi:type="dcterms:W3CDTF">2024-02-27T11:46:07Z</dcterms:created>
  <dcterms:modified xsi:type="dcterms:W3CDTF">2024-04-24T16:43:18Z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0x010100408CFCBE21E9844DAEAF8304E5C644E6</vt:lpwstr>
  </property>
</Properties>
</file>