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hidePivotFieldList="1"/>
  <mc:AlternateContent xmlns:mc="http://schemas.openxmlformats.org/markup-compatibility/2006">
    <mc:Choice Requires="x15">
      <x15ac:absPath xmlns:x15ac="http://schemas.microsoft.com/office/spreadsheetml/2010/11/ac" url="P:\Downloads\"/>
    </mc:Choice>
  </mc:AlternateContent>
  <xr:revisionPtr revIDLastSave="2" documentId="14_{1B1A9DD2-5FFE-40B5-BA41-6C027FE0FF87}" xr6:coauthVersionLast="47" xr6:coauthVersionMax="47" xr10:uidLastSave="{9F102786-D112-4CB5-8BCA-D8624362B146}"/>
  <bookViews>
    <workbookView xWindow="-120" yWindow="-120" windowWidth="29040" windowHeight="15840" firstSheet="1" xr2:uid="{00000000-000D-0000-FFFF-FFFF00000000}"/>
  </bookViews>
  <sheets>
    <sheet name="Affinity propagation - Reactome" sheetId="14" r:id="rId1"/>
    <sheet name="Reactome  affinityy final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9" i="11" l="1"/>
  <c r="AC48" i="11"/>
  <c r="Q38" i="11"/>
  <c r="R38" i="11" s="1"/>
  <c r="Y486" i="14"/>
  <c r="Y485" i="14"/>
  <c r="Y484" i="14"/>
  <c r="Y483" i="14"/>
  <c r="Y482" i="14"/>
  <c r="Y481" i="14"/>
  <c r="Y480" i="14"/>
  <c r="Y479" i="14"/>
  <c r="Y478" i="14"/>
  <c r="Y477" i="14"/>
  <c r="Y476" i="14"/>
  <c r="Y475" i="14"/>
  <c r="Y474" i="14"/>
  <c r="Y473" i="14"/>
  <c r="Y472" i="14"/>
  <c r="Y471" i="14"/>
  <c r="Y470" i="14"/>
  <c r="Y469" i="14"/>
  <c r="Y468" i="14"/>
  <c r="Y467" i="14"/>
  <c r="Y466" i="14"/>
  <c r="Y465" i="14"/>
  <c r="Y464" i="14"/>
  <c r="Y463" i="14"/>
  <c r="Y462" i="14"/>
  <c r="Y461" i="14"/>
  <c r="Y460" i="14"/>
  <c r="Y459" i="14"/>
  <c r="Y458" i="14"/>
  <c r="Y457" i="14"/>
  <c r="Y456" i="14"/>
  <c r="Y455" i="14"/>
  <c r="Y454" i="14"/>
  <c r="Y453" i="14"/>
  <c r="Y452" i="14"/>
  <c r="Y451" i="14"/>
  <c r="Y450" i="14"/>
  <c r="Y449" i="14"/>
  <c r="Y448" i="14"/>
  <c r="Y447" i="14"/>
  <c r="Y446" i="14"/>
  <c r="Y445" i="14"/>
  <c r="Y444" i="14"/>
  <c r="Y443" i="14"/>
  <c r="Y442" i="14"/>
  <c r="Y441" i="14"/>
  <c r="Y440" i="14"/>
  <c r="Y439" i="14"/>
  <c r="Y438" i="14"/>
  <c r="Y437" i="14"/>
  <c r="Y436" i="14"/>
  <c r="Y435" i="14"/>
  <c r="Y434" i="14"/>
  <c r="Y433" i="14"/>
  <c r="Y432" i="14"/>
  <c r="Y431" i="14"/>
  <c r="Y430" i="14"/>
  <c r="Y429" i="14"/>
  <c r="Y428" i="14"/>
  <c r="Y427" i="14"/>
  <c r="Y426" i="14"/>
  <c r="Y425" i="14"/>
  <c r="Y424" i="14"/>
  <c r="Y423" i="14"/>
  <c r="Y422" i="14"/>
  <c r="Y421" i="14"/>
  <c r="Y420" i="14"/>
  <c r="Y419" i="14"/>
  <c r="Y418" i="14"/>
  <c r="Y417" i="14"/>
  <c r="Y416" i="14"/>
  <c r="Y415" i="14"/>
  <c r="Y414" i="14"/>
  <c r="Y413" i="14"/>
  <c r="Y412" i="14"/>
  <c r="Y411" i="14"/>
  <c r="Y410" i="14"/>
  <c r="H410" i="14"/>
  <c r="Y409" i="14"/>
  <c r="H409" i="14"/>
  <c r="Y408" i="14"/>
  <c r="H408" i="14"/>
  <c r="Y407" i="14"/>
  <c r="H407" i="14"/>
  <c r="Y406" i="14"/>
  <c r="H406" i="14"/>
  <c r="Y405" i="14"/>
  <c r="H405" i="14"/>
  <c r="Y404" i="14"/>
  <c r="H404" i="14"/>
  <c r="Y403" i="14"/>
  <c r="H403" i="14"/>
  <c r="Y402" i="14"/>
  <c r="H402" i="14"/>
  <c r="Y401" i="14"/>
  <c r="H401" i="14"/>
  <c r="Y400" i="14"/>
  <c r="H400" i="14"/>
  <c r="Y399" i="14"/>
  <c r="H399" i="14"/>
  <c r="Y398" i="14"/>
  <c r="H398" i="14"/>
  <c r="Y397" i="14"/>
  <c r="H397" i="14"/>
  <c r="Y396" i="14"/>
  <c r="H396" i="14"/>
  <c r="Y395" i="14"/>
  <c r="H395" i="14"/>
  <c r="Y394" i="14"/>
  <c r="H394" i="14"/>
  <c r="Y393" i="14"/>
  <c r="H393" i="14"/>
  <c r="Y392" i="14"/>
  <c r="H392" i="14"/>
  <c r="Y391" i="14"/>
  <c r="H391" i="14"/>
  <c r="Y390" i="14"/>
  <c r="H390" i="14"/>
  <c r="Y389" i="14"/>
  <c r="H389" i="14"/>
  <c r="Y388" i="14"/>
  <c r="H388" i="14"/>
  <c r="Y387" i="14"/>
  <c r="H387" i="14"/>
  <c r="Y386" i="14"/>
  <c r="H386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AA234" i="14"/>
  <c r="Z234" i="14"/>
  <c r="AA233" i="14"/>
  <c r="Z233" i="14"/>
  <c r="AA232" i="14"/>
  <c r="Z232" i="14"/>
  <c r="AA231" i="14"/>
  <c r="Z231" i="14"/>
  <c r="AA230" i="14"/>
  <c r="Z230" i="14"/>
  <c r="AA229" i="14"/>
  <c r="Z229" i="14"/>
  <c r="AA228" i="14"/>
  <c r="Z228" i="14"/>
  <c r="AA227" i="14"/>
  <c r="Z227" i="14"/>
  <c r="AA226" i="14"/>
  <c r="Z226" i="14"/>
  <c r="AA225" i="14"/>
  <c r="Z225" i="14"/>
  <c r="AA224" i="14"/>
  <c r="Z224" i="14"/>
  <c r="AA223" i="14"/>
  <c r="Z223" i="14"/>
  <c r="AA222" i="14"/>
  <c r="Z222" i="14"/>
  <c r="AA221" i="14"/>
  <c r="Z221" i="14"/>
  <c r="AA220" i="14"/>
  <c r="Z220" i="14"/>
  <c r="AA219" i="14"/>
  <c r="Z219" i="14"/>
  <c r="AA218" i="14"/>
  <c r="Z218" i="14"/>
  <c r="AA217" i="14"/>
  <c r="Z217" i="14"/>
  <c r="AA216" i="14"/>
  <c r="Z216" i="14"/>
  <c r="AA215" i="14"/>
  <c r="Z215" i="14"/>
  <c r="AA214" i="14"/>
  <c r="Z214" i="14"/>
  <c r="AA213" i="14"/>
  <c r="Z213" i="14"/>
  <c r="AA212" i="14"/>
  <c r="Z212" i="14"/>
  <c r="AA211" i="14"/>
  <c r="Z211" i="14"/>
  <c r="AA210" i="14"/>
  <c r="Z210" i="14"/>
  <c r="AA209" i="14"/>
  <c r="Z209" i="14"/>
  <c r="AA208" i="14"/>
  <c r="Z208" i="14"/>
  <c r="AA207" i="14"/>
  <c r="Z207" i="14"/>
  <c r="AA206" i="14"/>
  <c r="Z206" i="14"/>
  <c r="AA205" i="14"/>
  <c r="Z205" i="14"/>
  <c r="AA204" i="14"/>
  <c r="Z204" i="14"/>
  <c r="AA203" i="14"/>
  <c r="Z203" i="14"/>
  <c r="AA202" i="14"/>
  <c r="Z202" i="14"/>
  <c r="AA201" i="14"/>
  <c r="Z201" i="14"/>
  <c r="AA200" i="14"/>
  <c r="Z200" i="14"/>
  <c r="AA199" i="14"/>
  <c r="Z199" i="14"/>
  <c r="AA198" i="14"/>
  <c r="Z198" i="14"/>
  <c r="AA197" i="14"/>
  <c r="Z197" i="14"/>
  <c r="AA196" i="14"/>
  <c r="Z196" i="14"/>
  <c r="AA195" i="14"/>
  <c r="Z195" i="14"/>
  <c r="AA194" i="14"/>
  <c r="Z194" i="14"/>
  <c r="AA193" i="14"/>
  <c r="Z193" i="14"/>
  <c r="AA192" i="14"/>
  <c r="Z192" i="14"/>
  <c r="AA191" i="14"/>
  <c r="Z191" i="14"/>
  <c r="AA190" i="14"/>
  <c r="Z190" i="14"/>
  <c r="AA189" i="14"/>
  <c r="Z189" i="14"/>
  <c r="AA188" i="14"/>
  <c r="Z188" i="14"/>
  <c r="AA187" i="14"/>
  <c r="Z187" i="14"/>
  <c r="AA186" i="14"/>
  <c r="Z186" i="14"/>
  <c r="AA185" i="14"/>
  <c r="Z185" i="14"/>
  <c r="AA184" i="14"/>
  <c r="Z184" i="14"/>
  <c r="AA183" i="14"/>
  <c r="Z183" i="14"/>
  <c r="AA182" i="14"/>
  <c r="Z182" i="14"/>
  <c r="AA181" i="14"/>
  <c r="Z181" i="14"/>
  <c r="AA180" i="14"/>
  <c r="Z180" i="14"/>
  <c r="AA179" i="14"/>
  <c r="Z179" i="14"/>
  <c r="AA178" i="14"/>
  <c r="Z178" i="14"/>
  <c r="AA177" i="14"/>
  <c r="Z177" i="14"/>
  <c r="AA176" i="14"/>
  <c r="Z176" i="14"/>
  <c r="AA175" i="14"/>
  <c r="Z175" i="14"/>
  <c r="AA174" i="14"/>
  <c r="Z174" i="14"/>
  <c r="AA173" i="14"/>
  <c r="Z173" i="14"/>
  <c r="AA172" i="14"/>
  <c r="Z172" i="14"/>
  <c r="AA171" i="14"/>
  <c r="Z171" i="14"/>
  <c r="AA170" i="14"/>
  <c r="Z170" i="14"/>
  <c r="AA169" i="14"/>
  <c r="Z169" i="14"/>
  <c r="AA168" i="14"/>
  <c r="Z168" i="14"/>
  <c r="AA167" i="14"/>
  <c r="Z167" i="14"/>
  <c r="AA166" i="14"/>
  <c r="Z166" i="14"/>
  <c r="AA165" i="14"/>
  <c r="Z165" i="14"/>
  <c r="AA164" i="14"/>
  <c r="Z164" i="14"/>
  <c r="AA163" i="14"/>
  <c r="Z163" i="14"/>
  <c r="AA162" i="14"/>
  <c r="Z162" i="14"/>
  <c r="AA161" i="14"/>
  <c r="Z161" i="14"/>
  <c r="AA160" i="14"/>
  <c r="Z160" i="14"/>
  <c r="AA159" i="14"/>
  <c r="Z159" i="14"/>
  <c r="AA158" i="14"/>
  <c r="Z158" i="14"/>
  <c r="AA157" i="14"/>
  <c r="Z157" i="14"/>
  <c r="AA156" i="14"/>
  <c r="Z156" i="14"/>
  <c r="AA155" i="14"/>
  <c r="Z155" i="14"/>
  <c r="AA154" i="14"/>
  <c r="Z154" i="14"/>
  <c r="AA153" i="14"/>
  <c r="Z153" i="14"/>
  <c r="AA152" i="14"/>
  <c r="Z152" i="14"/>
  <c r="AA151" i="14"/>
  <c r="Z151" i="14"/>
  <c r="AA150" i="14"/>
  <c r="Z150" i="14"/>
  <c r="AA149" i="14"/>
  <c r="Z149" i="14"/>
  <c r="AA148" i="14"/>
  <c r="Z148" i="14"/>
  <c r="AA147" i="14"/>
  <c r="Z147" i="14"/>
  <c r="AA146" i="14"/>
  <c r="Z146" i="14"/>
  <c r="AA145" i="14"/>
  <c r="Z145" i="14"/>
  <c r="AA144" i="14"/>
  <c r="Z144" i="14"/>
  <c r="H144" i="14"/>
  <c r="AA143" i="14"/>
  <c r="Z143" i="14"/>
  <c r="H143" i="14"/>
  <c r="AA142" i="14"/>
  <c r="Z142" i="14"/>
  <c r="H142" i="14"/>
  <c r="AA141" i="14"/>
  <c r="Z141" i="14"/>
  <c r="H141" i="14"/>
  <c r="AA140" i="14"/>
  <c r="Z140" i="14"/>
  <c r="H140" i="14"/>
  <c r="AA139" i="14"/>
  <c r="Z139" i="14"/>
  <c r="H139" i="14"/>
  <c r="AA138" i="14"/>
  <c r="Z138" i="14"/>
  <c r="H138" i="14"/>
  <c r="AA137" i="14"/>
  <c r="Z137" i="14"/>
  <c r="H137" i="14"/>
  <c r="AA136" i="14"/>
  <c r="Z136" i="14"/>
  <c r="H136" i="14"/>
  <c r="AA135" i="14"/>
  <c r="Z135" i="14"/>
  <c r="H135" i="14"/>
  <c r="AA134" i="14"/>
  <c r="Z134" i="14"/>
  <c r="H134" i="14"/>
  <c r="Z101" i="14"/>
  <c r="Z100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H16" i="14"/>
  <c r="Z15" i="14"/>
  <c r="H15" i="14"/>
  <c r="Z14" i="14"/>
  <c r="H14" i="14"/>
  <c r="Z13" i="14"/>
  <c r="H13" i="14"/>
  <c r="Z12" i="14"/>
  <c r="Z11" i="14"/>
  <c r="H11" i="14"/>
  <c r="Z10" i="14"/>
  <c r="H10" i="14"/>
  <c r="Z9" i="14"/>
  <c r="H9" i="14"/>
  <c r="Z8" i="14"/>
  <c r="H8" i="14"/>
  <c r="Z7" i="14"/>
  <c r="H7" i="14"/>
  <c r="Z6" i="14"/>
  <c r="H6" i="14"/>
  <c r="Z5" i="14"/>
  <c r="H5" i="14"/>
  <c r="Z4" i="14"/>
  <c r="H4" i="14"/>
  <c r="Z3" i="14"/>
  <c r="H3" i="14"/>
  <c r="Z2" i="14"/>
  <c r="H2" i="14"/>
  <c r="AI14" i="11"/>
  <c r="AJ14" i="11"/>
  <c r="AK14" i="11"/>
  <c r="AB49" i="11"/>
  <c r="AB48" i="11"/>
  <c r="V25" i="11"/>
  <c r="W25" i="11"/>
  <c r="X25" i="11"/>
  <c r="K29" i="11"/>
  <c r="L29" i="11"/>
  <c r="M29" i="11"/>
  <c r="V24" i="11"/>
  <c r="W24" i="11"/>
  <c r="X24" i="11"/>
  <c r="AT20" i="11"/>
  <c r="AU20" i="11"/>
  <c r="AV20" i="11"/>
  <c r="AC39" i="11"/>
  <c r="AI17" i="11"/>
  <c r="AJ17" i="11"/>
  <c r="AK17" i="11"/>
  <c r="AI16" i="11"/>
  <c r="AJ16" i="11"/>
  <c r="AK16" i="11"/>
  <c r="AT6" i="11"/>
  <c r="AU6" i="11"/>
  <c r="AV6" i="11"/>
  <c r="AT7" i="11"/>
  <c r="AU7" i="11"/>
  <c r="AV7" i="11"/>
  <c r="AT8" i="11"/>
  <c r="AU8" i="11"/>
  <c r="AV8" i="11"/>
  <c r="AT9" i="11"/>
  <c r="AU9" i="11"/>
  <c r="AV9" i="11"/>
  <c r="AT10" i="11"/>
  <c r="AU10" i="11"/>
  <c r="AV10" i="11"/>
  <c r="AT11" i="11"/>
  <c r="AU11" i="11"/>
  <c r="AV11" i="11"/>
  <c r="AT12" i="11"/>
  <c r="AU12" i="11"/>
  <c r="AV12" i="11"/>
  <c r="AT13" i="11"/>
  <c r="AU13" i="11"/>
  <c r="AV13" i="11"/>
  <c r="AT14" i="11"/>
  <c r="AU14" i="11"/>
  <c r="AV14" i="11"/>
  <c r="AT15" i="11"/>
  <c r="AU15" i="11"/>
  <c r="AV15" i="11"/>
  <c r="AT16" i="11"/>
  <c r="AU16" i="11"/>
  <c r="AV16" i="11"/>
  <c r="AT18" i="11"/>
  <c r="AU18" i="11"/>
  <c r="AV18" i="11"/>
  <c r="AT19" i="11"/>
  <c r="AU19" i="11"/>
  <c r="AV19" i="11"/>
  <c r="AI5" i="11"/>
  <c r="AJ5" i="11"/>
  <c r="AK5" i="11"/>
  <c r="AI7" i="11"/>
  <c r="AJ7" i="11"/>
  <c r="AK7" i="11"/>
  <c r="AI8" i="11"/>
  <c r="AJ8" i="11"/>
  <c r="AK8" i="11"/>
  <c r="AI9" i="11"/>
  <c r="AJ9" i="11"/>
  <c r="AK9" i="11"/>
  <c r="AI10" i="11"/>
  <c r="AJ10" i="11"/>
  <c r="AK10" i="11"/>
  <c r="AI12" i="11"/>
  <c r="AJ12" i="11"/>
  <c r="AK12" i="11"/>
  <c r="AI13" i="11"/>
  <c r="AJ13" i="11"/>
  <c r="AK13" i="11"/>
  <c r="AI15" i="11"/>
  <c r="AJ15" i="11"/>
  <c r="AK15" i="11"/>
  <c r="V5" i="11"/>
  <c r="W5" i="11"/>
  <c r="X5" i="11"/>
  <c r="V6" i="11"/>
  <c r="W6" i="11"/>
  <c r="X6" i="11"/>
  <c r="V7" i="11"/>
  <c r="W7" i="11"/>
  <c r="X7" i="11"/>
  <c r="V9" i="11"/>
  <c r="W9" i="11"/>
  <c r="X9" i="11"/>
  <c r="V10" i="11"/>
  <c r="W10" i="11"/>
  <c r="X10" i="11"/>
  <c r="V11" i="11"/>
  <c r="W11" i="11"/>
  <c r="X11" i="11"/>
  <c r="V12" i="11"/>
  <c r="W12" i="11"/>
  <c r="X12" i="11"/>
  <c r="V13" i="11"/>
  <c r="W13" i="11"/>
  <c r="X13" i="11"/>
  <c r="V14" i="11"/>
  <c r="W14" i="11"/>
  <c r="X14" i="11"/>
  <c r="V15" i="11"/>
  <c r="W15" i="11"/>
  <c r="X15" i="11"/>
  <c r="V16" i="11"/>
  <c r="W16" i="11"/>
  <c r="X16" i="11"/>
  <c r="V17" i="11"/>
  <c r="W17" i="11"/>
  <c r="X17" i="11"/>
  <c r="V18" i="11"/>
  <c r="W18" i="11"/>
  <c r="X18" i="11"/>
  <c r="V19" i="11"/>
  <c r="W19" i="11"/>
  <c r="X19" i="11"/>
  <c r="V20" i="11"/>
  <c r="W20" i="11"/>
  <c r="X20" i="11"/>
  <c r="V21" i="11"/>
  <c r="W21" i="11"/>
  <c r="X21" i="11"/>
  <c r="V22" i="11"/>
  <c r="W22" i="11"/>
  <c r="X22" i="11"/>
  <c r="V23" i="11"/>
  <c r="W23" i="11"/>
  <c r="X23" i="11"/>
  <c r="K5" i="11"/>
  <c r="L5" i="11"/>
  <c r="M5" i="11"/>
  <c r="K6" i="11"/>
  <c r="L6" i="11"/>
  <c r="M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1" i="11"/>
  <c r="L21" i="11"/>
  <c r="M21" i="11"/>
  <c r="K22" i="11"/>
  <c r="L22" i="11"/>
  <c r="M22" i="11"/>
  <c r="K23" i="11"/>
  <c r="L23" i="11"/>
  <c r="M23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8" i="11"/>
  <c r="L28" i="11"/>
  <c r="M28" i="11"/>
  <c r="K30" i="11"/>
  <c r="L30" i="11"/>
  <c r="M30" i="11"/>
  <c r="K31" i="11"/>
  <c r="L31" i="11"/>
  <c r="M31" i="11"/>
  <c r="S52" i="11"/>
  <c r="S53" i="11"/>
  <c r="Q44" i="11"/>
  <c r="R44" i="11" s="1"/>
  <c r="Q48" i="11"/>
  <c r="R48" i="11" s="1"/>
  <c r="S48" i="11"/>
  <c r="S49" i="11"/>
  <c r="R49" i="11"/>
  <c r="G43" i="11"/>
  <c r="R53" i="11"/>
  <c r="R45" i="11"/>
  <c r="Q39" i="11"/>
  <c r="R39" i="11" s="1"/>
  <c r="K44" i="11"/>
  <c r="F44" i="11"/>
  <c r="G44" i="11" s="1"/>
  <c r="AB39" i="11"/>
  <c r="AC36" i="11"/>
  <c r="AB36" i="11"/>
  <c r="AB38" i="11"/>
  <c r="R52" i="11"/>
  <c r="Q35" i="11"/>
  <c r="R35" i="11" s="1"/>
  <c r="S35" i="11"/>
  <c r="Q37" i="11"/>
  <c r="R37" i="11" s="1"/>
  <c r="S37" i="11"/>
  <c r="Q36" i="11"/>
  <c r="R36" i="11" s="1"/>
  <c r="S36" i="11"/>
  <c r="S38" i="11"/>
  <c r="S46" i="11"/>
  <c r="S44" i="11"/>
  <c r="Q46" i="11"/>
  <c r="R46" i="11" s="1"/>
  <c r="S39" i="11"/>
  <c r="G52" i="11"/>
  <c r="G51" i="11"/>
  <c r="G53" i="11"/>
  <c r="K42" i="11"/>
  <c r="K41" i="11"/>
  <c r="K40" i="11"/>
  <c r="F42" i="11"/>
  <c r="G42" i="11" s="1"/>
  <c r="F41" i="11"/>
  <c r="G41" i="11" s="1"/>
  <c r="F40" i="11"/>
  <c r="G40" i="11" s="1"/>
  <c r="AV5" i="11"/>
  <c r="AU5" i="11"/>
  <c r="AT5" i="11"/>
  <c r="K4" i="11"/>
  <c r="L4" i="11"/>
  <c r="M4" i="11"/>
  <c r="AI4" i="11"/>
  <c r="AK4" i="11"/>
  <c r="AJ4" i="11"/>
  <c r="X4" i="11"/>
  <c r="W4" i="11"/>
  <c r="V4" i="11"/>
  <c r="H53" i="11"/>
  <c r="H4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8DA42E-3A01-44F3-8C2E-E0A283A79132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2" xr16:uid="{298D3B7E-01D1-4A5A-B46E-18A4C5E0EAEE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<sst xmlns="http://schemas.openxmlformats.org/spreadsheetml/2006/main" count="2656" uniqueCount="1115">
  <si>
    <t>Gene Set</t>
  </si>
  <si>
    <t>Description</t>
  </si>
  <si>
    <t>Size</t>
  </si>
  <si>
    <t>Expect</t>
  </si>
  <si>
    <t>Ratio</t>
  </si>
  <si>
    <t>P Value</t>
  </si>
  <si>
    <t>FDR</t>
  </si>
  <si>
    <t>MRNAs</t>
  </si>
  <si>
    <t>geneSet</t>
  </si>
  <si>
    <t>description</t>
  </si>
  <si>
    <t>link</t>
  </si>
  <si>
    <t>size</t>
  </si>
  <si>
    <t>overlap</t>
  </si>
  <si>
    <t>expect</t>
  </si>
  <si>
    <t>enrichmentRatio</t>
  </si>
  <si>
    <t>pValue</t>
  </si>
  <si>
    <t>overlapId</t>
  </si>
  <si>
    <t>userId</t>
  </si>
  <si>
    <t>Column1</t>
  </si>
  <si>
    <t>R-HSA-171306</t>
  </si>
  <si>
    <t>Packaging Of Telomere Ends</t>
  </si>
  <si>
    <t>R-HSA-1266738</t>
  </si>
  <si>
    <t>Developmental Biology</t>
  </si>
  <si>
    <t>http://reactome.org/PathwayBrowser/#/R-HSA-1266738</t>
  </si>
  <si>
    <t>128312;144501;25818;25984;27289;3012;3017;347733;3713;3884;404203;730755;8294;8334;8339;8343;8347;8349;8365;85236;8970</t>
  </si>
  <si>
    <t>HIST1H2AE;HIST1H2BJ;HIST1H2BD;HIST1H2BF;HIST1H4H;HIST1H2BG;KRT33B;HIST1H2BK;KRTAP2-3;HIST3H2BB;KRT23;HIST1H4I;HIST1H2BC;HIST1H2AC;IVL;KRT80;RND1;HIST2H2BE;SPINK6;TUBB2B;KLK5</t>
  </si>
  <si>
    <t>R-HSA-3214815</t>
  </si>
  <si>
    <t>HDACs deacetylate histones</t>
  </si>
  <si>
    <t>R-HSA-597592</t>
  </si>
  <si>
    <t>Post-translational protein modification</t>
  </si>
  <si>
    <t>http://reactome.org/PathwayBrowser/#/R-HSA-597592</t>
  </si>
  <si>
    <t>124872;128312;154064;3012;3017;347733;3486;3569;440689;5265;8294;8334;8339;8343;8347;8349;8365;85236;8581;8970;92815</t>
  </si>
  <si>
    <t>HIST1H2AE;HIST1H2BJ;HIST1H2BD;HIST1H2BF;HIST1H4H;IL6;HIST1H2BG;IGFBP3;HIST1H2BK;HIST3H2BB;HIST2H2BF;HIST1H4I;RAET1L;HIST1H2BC;HIST1H2AC;B4GALNT2;HIST2H2BE;HIST3H2A;TUBB2B;SERPINA1;LY6D</t>
  </si>
  <si>
    <t>R-HSA-2559582</t>
  </si>
  <si>
    <t>Senescence-Associated Secretory Phenotype (SASP)</t>
  </si>
  <si>
    <t>R-HSA-2262752</t>
  </si>
  <si>
    <t>Cellular responses to stress</t>
  </si>
  <si>
    <t>http://reactome.org/PathwayBrowser/#/R-HSA-2262752</t>
  </si>
  <si>
    <t>128312;26353;3006;3012;3017;3310;347733;3569;3576;4688;8294;8334;8339;8343;8347;8349;8365;85236;8970</t>
  </si>
  <si>
    <t>HIST1H2AE;HIST1H2BJ;HIST1H2BD;HIST1H2BF;HIST1H4H;IL6;HIST1H2BG;HIST1H2BK;HSPA6;HIST3H2BB;HSPB8;HIST1H4I;HIST1H2BC;HIST1H1C;NCF2;HIST1H2AC;CXCL8;HIST2H2BE;TUBB2B</t>
  </si>
  <si>
    <t>R-HSA-8953897</t>
  </si>
  <si>
    <t>Cellular responses to external stimuli</t>
  </si>
  <si>
    <t>http://reactome.org/PathwayBrowser/#/R-HSA-8953897</t>
  </si>
  <si>
    <t>R-HSA-5693571</t>
  </si>
  <si>
    <t>Nonhomologous End-Joining (NHEJ)</t>
  </si>
  <si>
    <t>R-HSA-168256</t>
  </si>
  <si>
    <t>Immune System</t>
  </si>
  <si>
    <t>http://reactome.org/PathwayBrowser/#/R-HSA-168256</t>
  </si>
  <si>
    <t>201294;2634;2919;3310;347733;3569;3576;3604;3934;4688;51561;5265;56300;6279;6352;6364;6590;91543;9235</t>
  </si>
  <si>
    <t>CCL5;IL6;HSPA6;NCF2;CXCL8;IL23A;IL32;S100A8;LCN2;CXCL1;GBP2;RSAD2;CCL20;SLPI;IL36G;TNFRSF9;TUBB2B;SERPINA1;UNC13D</t>
  </si>
  <si>
    <t>R-HSA-8866654</t>
  </si>
  <si>
    <t>E3 ubiquitin ligases ubiquitinate target proteins</t>
  </si>
  <si>
    <t>R-HSA-2559583</t>
  </si>
  <si>
    <t>Cellular Senescence</t>
  </si>
  <si>
    <t>http://reactome.org/PathwayBrowser/#/R-HSA-2559583</t>
  </si>
  <si>
    <t>128312;3006;3012;3017;3569;3576;8294;8334;8339;8343;8347;8349;8365;85236;8970</t>
  </si>
  <si>
    <t>HIST1H2AE;HIST1H2BJ;HIST1H2BD;HIST1H2BF;HIST1H4H;IL6;HIST1H2BG;HIST1H2BK;HIST3H2BB;HIST1H4I;HIST1H2BC;HIST1H1C;HIST1H2AC;CXCL8;HIST2H2BE</t>
  </si>
  <si>
    <t>R-HSA-6809371</t>
  </si>
  <si>
    <t>Formation of the cornified envelope</t>
  </si>
  <si>
    <t>http://reactome.org/PathwayBrowser/#/R-HSA-3214815</t>
  </si>
  <si>
    <t>128312;3012;3017;440689;8294;8334;8339;8343;8347;8349;8365;85236;8970;92815</t>
  </si>
  <si>
    <t>HIST1H2AE;HIST1H2BJ;HIST1H2BD;HIST1H2BF;HIST1H4H;HIST1H2BG;HIST1H2BK;HIST3H2BB;HIST2H2BF;HIST1H4I;HIST1H2BC;HIST1H2AC;HIST2H2BE;HIST3H2A</t>
  </si>
  <si>
    <t>R-HSA-380108</t>
  </si>
  <si>
    <t>Chemokine receptors bind chemokines</t>
  </si>
  <si>
    <t>http://reactome.org/PathwayBrowser/#/R-HSA-2559582</t>
  </si>
  <si>
    <t>128312;3012;3017;3569;3576;8294;8334;8339;8343;8347;8349;8365;85236;8970</t>
  </si>
  <si>
    <t>HIST1H2AE;HIST1H2BJ;HIST1H2BD;HIST1H2BF;HIST1H4H;IL6;HIST1H2BG;HIST1H2BK;HIST3H2BB;HIST1H4I;HIST1H2BC;HIST1H2AC;CXCL8;HIST2H2BE</t>
  </si>
  <si>
    <t>R-HSA-380994</t>
  </si>
  <si>
    <t>ATF4 activates genes</t>
  </si>
  <si>
    <t>R-HSA-3214847</t>
  </si>
  <si>
    <t>HATs acetylate histones</t>
  </si>
  <si>
    <t>http://reactome.org/PathwayBrowser/#/R-HSA-3214847</t>
  </si>
  <si>
    <t>R-HSA-6799990</t>
  </si>
  <si>
    <t>Metal sequestration by antimicrobial proteins</t>
  </si>
  <si>
    <t>R-HSA-3247509</t>
  </si>
  <si>
    <t>Chromatin modifying enzymes</t>
  </si>
  <si>
    <t>http://reactome.org/PathwayBrowser/#/R-HSA-3247509</t>
  </si>
  <si>
    <t>R-HSA-1280215</t>
  </si>
  <si>
    <t>Cytokine Signaling in Immune system</t>
  </si>
  <si>
    <t>CCL5;IL6;CXCL8;IL23A;IL32;LCN2;CXCL1;GBP2;RSAD2;CCL20;IL36G;TNFRSF9</t>
  </si>
  <si>
    <t>R-HSA-4839726</t>
  </si>
  <si>
    <t>Chromatin organization</t>
  </si>
  <si>
    <t>http://reactome.org/PathwayBrowser/#/R-HSA-4839726</t>
  </si>
  <si>
    <t>R-HSA-5689901</t>
  </si>
  <si>
    <t>Metalloprotease DUBs</t>
  </si>
  <si>
    <t>R-HSA-195258</t>
  </si>
  <si>
    <t>RHO GTPase Effectors</t>
  </si>
  <si>
    <t>http://reactome.org/PathwayBrowser/#/R-HSA-195258</t>
  </si>
  <si>
    <t>128312;3012;3017;347733;4688;8294;8334;8339;8343;8347;8349;8365;85236;8970</t>
  </si>
  <si>
    <t>HIST1H2AE;HIST1H2BJ;HIST1H2BD;HIST1H2BF;HIST1H4H;HIST1H2BG;HIST1H2BK;HIST3H2BB;HIST1H4I;HIST1H2BC;NCF2;HIST1H2AC;HIST2H2BE;TUBB2B</t>
  </si>
  <si>
    <t>R-HSA-8963676</t>
  </si>
  <si>
    <t>Intestinal absorption</t>
  </si>
  <si>
    <t>R-HSA-194315</t>
  </si>
  <si>
    <t>Signaling by Rho GTPases</t>
  </si>
  <si>
    <t>http://reactome.org/PathwayBrowser/#/R-HSA-194315</t>
  </si>
  <si>
    <t>R-HSA-8957275</t>
  </si>
  <si>
    <t>Post-translational protein phosphorylation</t>
  </si>
  <si>
    <t>R-HSA-2559586</t>
  </si>
  <si>
    <t>DNA Damage/Telomere Stress Induced Senescence</t>
  </si>
  <si>
    <t>http://reactome.org/PathwayBrowser/#/R-HSA-2559586</t>
  </si>
  <si>
    <t>128312;3006;3012;3017;8294;8334;8339;8343;8347;8349;8365;85236;8970</t>
  </si>
  <si>
    <t>HIST1H2AE;HIST1H2BJ;HIST1H2BD;HIST1H2BF;HIST1H4H;HIST1H2BG;HIST1H2BK;HIST3H2BB;HIST1H4I;HIST1H2BC;HIST1H1C;HIST1H2AC;HIST2H2BE</t>
  </si>
  <si>
    <t>R-HSA-190370</t>
  </si>
  <si>
    <t>FGFR1b ligand binding and activation</t>
  </si>
  <si>
    <t>R-HSA-1912408</t>
  </si>
  <si>
    <t>Pre-NOTCH Transcription and Translation</t>
  </si>
  <si>
    <t>http://reactome.org/PathwayBrowser/#/R-HSA-1912408</t>
  </si>
  <si>
    <t>128312;1999;3012;3017;8294;8334;8339;8343;8347;8349;8365;85236;8970</t>
  </si>
  <si>
    <t>HIST1H2AE;HIST1H2BJ;HIST1H2BD;HIST1H2BF;HIST1H4H;HIST1H2BG;HIST1H2BK;ELF3;HIST3H2BB;HIST1H4I;HIST1H2BC;HIST1H2AC;HIST2H2BE</t>
  </si>
  <si>
    <t>R-HSA-1912422</t>
  </si>
  <si>
    <t>Pre-NOTCH Expression and Processing</t>
  </si>
  <si>
    <t>http://reactome.org/PathwayBrowser/#/R-HSA-1912422</t>
  </si>
  <si>
    <t>R-HSA-9006931</t>
  </si>
  <si>
    <t>Signaling by Nuclear Receptors</t>
  </si>
  <si>
    <t>http://reactome.org/PathwayBrowser/#/R-HSA-9006931</t>
  </si>
  <si>
    <t>128312;1382;3012;3017;8294;8334;8339;8343;8347;8349;8365;85236;8970</t>
  </si>
  <si>
    <t>HIST1H2AE;HIST1H2BJ;HIST1H2BD;HIST1H2BF;HIST1H4H;HIST1H2BG;HIST1H2BK;HIST3H2BB;HIST1H4I;HIST1H2BC;HIST1H2AC;HIST2H2BE;CRABP2</t>
  </si>
  <si>
    <t>R-HSA-157118</t>
  </si>
  <si>
    <t>Signaling by NOTCH</t>
  </si>
  <si>
    <t>http://reactome.org/PathwayBrowser/#/R-HSA-157118</t>
  </si>
  <si>
    <t>R-HSA-68886</t>
  </si>
  <si>
    <t>M Phase</t>
  </si>
  <si>
    <t>http://reactome.org/PathwayBrowser/#/R-HSA-68886</t>
  </si>
  <si>
    <t>128312;3012;3017;347733;8294;8334;8339;8343;8347;8349;8365;85236;8970</t>
  </si>
  <si>
    <t>HIST1H2AE;HIST1H2BJ;HIST1H2BD;HIST1H2BF;HIST1H4H;HIST1H2BG;HIST1H2BK;HIST3H2BB;HIST1H4I;HIST1H2BC;HIST1H2AC;HIST2H2BE;TUBB2B</t>
  </si>
  <si>
    <t>R-HSA-69278</t>
  </si>
  <si>
    <t>Cell Cycle, Mitotic</t>
  </si>
  <si>
    <t>http://reactome.org/PathwayBrowser/#/R-HSA-69278</t>
  </si>
  <si>
    <t>R-HSA-1640170</t>
  </si>
  <si>
    <t>Cell Cycle</t>
  </si>
  <si>
    <t>http://reactome.org/PathwayBrowser/#/R-HSA-1640170</t>
  </si>
  <si>
    <t>R-HSA-212436</t>
  </si>
  <si>
    <t>Generic Transcription Pathway</t>
  </si>
  <si>
    <t>http://reactome.org/PathwayBrowser/#/R-HSA-212436</t>
  </si>
  <si>
    <t>128312;3012;3017;3486;8294;8334;8339;8343;8347;8349;8365;85236;8970</t>
  </si>
  <si>
    <t>HIST1H2AE;HIST1H2BJ;HIST1H2BD;HIST1H2BF;HIST1H4H;HIST1H2BG;IGFBP3;HIST1H2BK;HIST3H2BB;HIST1H4I;HIST1H2BC;HIST1H2AC;HIST2H2BE</t>
  </si>
  <si>
    <t>Fast_ABc /slow_abc</t>
  </si>
  <si>
    <t>http://reactome.org/PathwayBrowser/#/R-HSA-171306</t>
  </si>
  <si>
    <t>128312;3012;3017;8294;8334;8339;8343;8347;8349;8365;85236;8970</t>
  </si>
  <si>
    <t>HIST1H2AE;HIST1H2BJ;HIST1H2BD;HIST1H2BF;HIST1H4H;HIST1H2BG;HIST1H2BK;HIST3H2BB;HIST1H4I;HIST1H2BC;HIST1H2AC;HIST2H2BE</t>
  </si>
  <si>
    <t>R-HSA-73728</t>
  </si>
  <si>
    <t>RNA Polymerase I Promoter Opening</t>
  </si>
  <si>
    <t>http://reactome.org/PathwayBrowser/#/R-HSA-73728</t>
  </si>
  <si>
    <t>R-HSA-5334118</t>
  </si>
  <si>
    <t>DNA methylation</t>
  </si>
  <si>
    <t>http://reactome.org/PathwayBrowser/#/R-HSA-5334118</t>
  </si>
  <si>
    <t>R-HSA-5625886</t>
  </si>
  <si>
    <t>Activated PKN1 stimulates transcription of AR (androgen receptor) regulated genes KLK2 and KLK3</t>
  </si>
  <si>
    <t>http://reactome.org/PathwayBrowser/#/R-HSA-5625886</t>
  </si>
  <si>
    <t>R-HSA-427359</t>
  </si>
  <si>
    <t>SIRT1 negatively regulates rRNA expression</t>
  </si>
  <si>
    <t>http://reactome.org/PathwayBrowser/#/R-HSA-427359</t>
  </si>
  <si>
    <t>R-HSA-212300</t>
  </si>
  <si>
    <t>PRC2 methylates histones and DNA</t>
  </si>
  <si>
    <t>http://reactome.org/PathwayBrowser/#/R-HSA-212300</t>
  </si>
  <si>
    <t>R-HSA-2299718</t>
  </si>
  <si>
    <t>Condensation of Prophase Chromosomes</t>
  </si>
  <si>
    <t>http://reactome.org/PathwayBrowser/#/R-HSA-2299718</t>
  </si>
  <si>
    <t>R-HSA-606279</t>
  </si>
  <si>
    <t>Deposition of new CENPA-containing nucleosomes at the centromere</t>
  </si>
  <si>
    <t>http://reactome.org/PathwayBrowser/#/R-HSA-606279</t>
  </si>
  <si>
    <t>R-HSA-774815</t>
  </si>
  <si>
    <t>Nucleosome assembly</t>
  </si>
  <si>
    <t>http://reactome.org/PathwayBrowser/#/R-HSA-774815</t>
  </si>
  <si>
    <t>R-HSA-427389</t>
  </si>
  <si>
    <t>ERCC6 (CSB) and EHMT2 (G9a) positively regulate rRNA expression</t>
  </si>
  <si>
    <t>http://reactome.org/PathwayBrowser/#/R-HSA-427389</t>
  </si>
  <si>
    <t>R-HSA-1221632</t>
  </si>
  <si>
    <t>Meiotic synapsis</t>
  </si>
  <si>
    <t>http://reactome.org/PathwayBrowser/#/R-HSA-1221632</t>
  </si>
  <si>
    <t>R-HSA-157579</t>
  </si>
  <si>
    <t>Telomere Maintenance</t>
  </si>
  <si>
    <t>http://reactome.org/PathwayBrowser/#/R-HSA-157579</t>
  </si>
  <si>
    <t>R-HSA-912446</t>
  </si>
  <si>
    <t>Meiotic recombination</t>
  </si>
  <si>
    <t>http://reactome.org/PathwayBrowser/#/R-HSA-912446</t>
  </si>
  <si>
    <t>R-HSA-73777</t>
  </si>
  <si>
    <t>RNA Polymerase I Chain Elongation</t>
  </si>
  <si>
    <t>http://reactome.org/PathwayBrowser/#/R-HSA-73777</t>
  </si>
  <si>
    <t>R-HSA-201722</t>
  </si>
  <si>
    <t>Formation of the beta-catenin:TCF transactivating complex</t>
  </si>
  <si>
    <t>http://reactome.org/PathwayBrowser/#/R-HSA-201722</t>
  </si>
  <si>
    <t>R-HSA-5250924</t>
  </si>
  <si>
    <t>B-WICH complex positively regulates rRNA expression</t>
  </si>
  <si>
    <t>http://reactome.org/PathwayBrowser/#/R-HSA-5250924</t>
  </si>
  <si>
    <t>R-HSA-5625740</t>
  </si>
  <si>
    <t>RHO GTPases activate PKNs</t>
  </si>
  <si>
    <t>http://reactome.org/PathwayBrowser/#/R-HSA-5625740</t>
  </si>
  <si>
    <t>R-HSA-8936459</t>
  </si>
  <si>
    <t>RUNX1 regulates genes involved in megakaryocyte differentiation and platelet function</t>
  </si>
  <si>
    <t>http://reactome.org/PathwayBrowser/#/R-HSA-8936459</t>
  </si>
  <si>
    <t>R-HSA-5578749</t>
  </si>
  <si>
    <t>Transcriptional regulation by small RNAs</t>
  </si>
  <si>
    <t>http://reactome.org/PathwayBrowser/#/R-HSA-5578749</t>
  </si>
  <si>
    <t>R-HSA-977225</t>
  </si>
  <si>
    <t>Amyloid fiber formation</t>
  </si>
  <si>
    <t>http://reactome.org/PathwayBrowser/#/R-HSA-977225</t>
  </si>
  <si>
    <t>R-HSA-427413</t>
  </si>
  <si>
    <t>NoRC negatively regulates rRNA expression</t>
  </si>
  <si>
    <t>http://reactome.org/PathwayBrowser/#/R-HSA-427413</t>
  </si>
  <si>
    <t>R-HSA-5250913</t>
  </si>
  <si>
    <t>Positive epigenetic regulation of rRNA expression</t>
  </si>
  <si>
    <t>http://reactome.org/PathwayBrowser/#/R-HSA-5250913</t>
  </si>
  <si>
    <t>R-HSA-5250941</t>
  </si>
  <si>
    <t>Negative epigenetic regulation of rRNA expression</t>
  </si>
  <si>
    <t>http://reactome.org/PathwayBrowser/#/R-HSA-5250941</t>
  </si>
  <si>
    <t>R-HSA-73854</t>
  </si>
  <si>
    <t>RNA Polymerase I Promoter Clearance</t>
  </si>
  <si>
    <t>http://reactome.org/PathwayBrowser/#/R-HSA-73854</t>
  </si>
  <si>
    <t>R-HSA-73886</t>
  </si>
  <si>
    <t>Chromosome Maintenance</t>
  </si>
  <si>
    <t>http://reactome.org/PathwayBrowser/#/R-HSA-73886</t>
  </si>
  <si>
    <t>R-HSA-73864</t>
  </si>
  <si>
    <t>RNA Polymerase I Transcription</t>
  </si>
  <si>
    <t>http://reactome.org/PathwayBrowser/#/R-HSA-73864</t>
  </si>
  <si>
    <t>R-HSA-1500620</t>
  </si>
  <si>
    <t>Meiosis</t>
  </si>
  <si>
    <t>http://reactome.org/PathwayBrowser/#/R-HSA-1500620</t>
  </si>
  <si>
    <t>R-HSA-5617472</t>
  </si>
  <si>
    <t>Activation of anterior HOX genes in hindbrain development during early embryogenesis</t>
  </si>
  <si>
    <t>http://reactome.org/PathwayBrowser/#/R-HSA-5617472</t>
  </si>
  <si>
    <t>R-HSA-5619507</t>
  </si>
  <si>
    <t>Activation of HOX genes during differentiation</t>
  </si>
  <si>
    <t>http://reactome.org/PathwayBrowser/#/R-HSA-5619507</t>
  </si>
  <si>
    <t>R-HSA-2559580</t>
  </si>
  <si>
    <t>Oxidative Stress Induced Senescence</t>
  </si>
  <si>
    <t>http://reactome.org/PathwayBrowser/#/R-HSA-2559580</t>
  </si>
  <si>
    <t>R-HSA-8939236</t>
  </si>
  <si>
    <t>RUNX1 regulates transcription of genes involved in differentiation of HSCs</t>
  </si>
  <si>
    <t>http://reactome.org/PathwayBrowser/#/R-HSA-8939236</t>
  </si>
  <si>
    <t>R-HSA-211000</t>
  </si>
  <si>
    <t>Gene Silencing by RNA</t>
  </si>
  <si>
    <t>http://reactome.org/PathwayBrowser/#/R-HSA-211000</t>
  </si>
  <si>
    <t>R-HSA-68875</t>
  </si>
  <si>
    <t>Mitotic Prophase</t>
  </si>
  <si>
    <t>http://reactome.org/PathwayBrowser/#/R-HSA-68875</t>
  </si>
  <si>
    <t>R-HSA-1474165</t>
  </si>
  <si>
    <t>Reproduction</t>
  </si>
  <si>
    <t>http://reactome.org/PathwayBrowser/#/R-HSA-1474165</t>
  </si>
  <si>
    <t>R-HSA-212165</t>
  </si>
  <si>
    <t>Epigenetic regulation of gene expression</t>
  </si>
  <si>
    <t>http://reactome.org/PathwayBrowser/#/R-HSA-212165</t>
  </si>
  <si>
    <t>R-HSA-9018519</t>
  </si>
  <si>
    <t>Estrogen-dependent gene expression</t>
  </si>
  <si>
    <t>http://reactome.org/PathwayBrowser/#/R-HSA-9018519</t>
  </si>
  <si>
    <t>R-HSA-8939211</t>
  </si>
  <si>
    <t>ESR-mediated signaling</t>
  </si>
  <si>
    <t>http://reactome.org/PathwayBrowser/#/R-HSA-8939211</t>
  </si>
  <si>
    <t>R-HSA-5689880</t>
  </si>
  <si>
    <t>Ub-specific processing proteases</t>
  </si>
  <si>
    <t>http://reactome.org/PathwayBrowser/#/R-HSA-5689880</t>
  </si>
  <si>
    <t>128312;3012;3017;440689;8334;8339;8343;8347;8349;85236;8970;92815</t>
  </si>
  <si>
    <t>HIST1H2AE;HIST1H2BJ;HIST1H2BD;HIST1H2BF;HIST1H2BG;HIST1H2BK;HIST3H2BB;HIST2H2BF;HIST1H2BC;HIST1H2AC;HIST2H2BE;HIST3H2A</t>
  </si>
  <si>
    <t>R-HSA-201681</t>
  </si>
  <si>
    <t>TCF dependent signaling in response to WNT</t>
  </si>
  <si>
    <t>http://reactome.org/PathwayBrowser/#/R-HSA-201681</t>
  </si>
  <si>
    <t>R-HSA-8878171</t>
  </si>
  <si>
    <t>Transcriptional regulation by RUNX1</t>
  </si>
  <si>
    <t>http://reactome.org/PathwayBrowser/#/R-HSA-8878171</t>
  </si>
  <si>
    <t>R-HSA-5688426</t>
  </si>
  <si>
    <t>Deubiquitination</t>
  </si>
  <si>
    <t>http://reactome.org/PathwayBrowser/#/R-HSA-5688426</t>
  </si>
  <si>
    <t>R-HSA-195721</t>
  </si>
  <si>
    <t>Signaling by WNT</t>
  </si>
  <si>
    <t>http://reactome.org/PathwayBrowser/#/R-HSA-195721</t>
  </si>
  <si>
    <t>http://reactome.org/PathwayBrowser/#/R-HSA-1280215</t>
  </si>
  <si>
    <t>2634;2919;3569;3576;3604;3934;51561;56300;6352;6364;91543;9235</t>
  </si>
  <si>
    <t>http://reactome.org/PathwayBrowser/#/R-HSA-5693571</t>
  </si>
  <si>
    <t>128312;3017;8294;8339;8343;8347;8349;8365;85236;8970</t>
  </si>
  <si>
    <t>HIST1H2BJ;HIST1H2BD;HIST1H2BF;HIST1H4H;HIST1H2BG;HIST1H2BK;HIST3H2BB;HIST1H4I;HIST1H2BC;HIST2H2BE</t>
  </si>
  <si>
    <t>R-HSA-5693565</t>
  </si>
  <si>
    <t>Recruitment and ATM-mediated phosphorylation of repair and signaling proteins at DNA double strand breaks</t>
  </si>
  <si>
    <t>http://reactome.org/PathwayBrowser/#/R-HSA-5693565</t>
  </si>
  <si>
    <t>R-HSA-5693606</t>
  </si>
  <si>
    <t>DNA Double Strand Break Response</t>
  </si>
  <si>
    <t>http://reactome.org/PathwayBrowser/#/R-HSA-5693606</t>
  </si>
  <si>
    <t>R-HSA-69473</t>
  </si>
  <si>
    <t>G2/M DNA damage checkpoint</t>
  </si>
  <si>
    <t>http://reactome.org/PathwayBrowser/#/R-HSA-69473</t>
  </si>
  <si>
    <t>R-HSA-5693607</t>
  </si>
  <si>
    <t>Processing of DNA double-strand break ends</t>
  </si>
  <si>
    <t>http://reactome.org/PathwayBrowser/#/R-HSA-5693607</t>
  </si>
  <si>
    <t>R-HSA-5693567</t>
  </si>
  <si>
    <t>HDR through Homologous Recombination (HRR) or Single Strand Annealing (SSA)</t>
  </si>
  <si>
    <t>http://reactome.org/PathwayBrowser/#/R-HSA-5693567</t>
  </si>
  <si>
    <t>R-HSA-5693538</t>
  </si>
  <si>
    <t>Homology Directed Repair</t>
  </si>
  <si>
    <t>http://reactome.org/PathwayBrowser/#/R-HSA-5693538</t>
  </si>
  <si>
    <t>R-HSA-5693532</t>
  </si>
  <si>
    <t>DNA Double-Strand Break Repair</t>
  </si>
  <si>
    <t>http://reactome.org/PathwayBrowser/#/R-HSA-5693532</t>
  </si>
  <si>
    <t>R-HSA-69481</t>
  </si>
  <si>
    <t>G2/M Checkpoints</t>
  </si>
  <si>
    <t>http://reactome.org/PathwayBrowser/#/R-HSA-69481</t>
  </si>
  <si>
    <t>R-HSA-69620</t>
  </si>
  <si>
    <t>Cell Cycle Checkpoints</t>
  </si>
  <si>
    <t>http://reactome.org/PathwayBrowser/#/R-HSA-69620</t>
  </si>
  <si>
    <t>R-HSA-73894</t>
  </si>
  <si>
    <t>DNA Repair</t>
  </si>
  <si>
    <t>http://reactome.org/PathwayBrowser/#/R-HSA-73894</t>
  </si>
  <si>
    <t>R-HSA-449147</t>
  </si>
  <si>
    <t>Signaling by Interleukins</t>
  </si>
  <si>
    <t>http://reactome.org/PathwayBrowser/#/R-HSA-449147</t>
  </si>
  <si>
    <t>2919;3569;3576;3934;51561;56300;6352;6364;9235</t>
  </si>
  <si>
    <t>CCL5;IL6;CXCL8;IL23A;IL32;LCN2;CXCL1;CCL20;IL36G</t>
  </si>
  <si>
    <t>R-HSA-6805567</t>
  </si>
  <si>
    <t>Keratinization</t>
  </si>
  <si>
    <t>http://reactome.org/PathwayBrowser/#/R-HSA-6805567</t>
  </si>
  <si>
    <t>144501;25818;25984;3713;3884;404203;730755</t>
  </si>
  <si>
    <t>KRT33B;KRTAP2-3;KRT23;IVL;KRT80;SPINK6;KLK5</t>
  </si>
  <si>
    <t>R-HSA-6798695</t>
  </si>
  <si>
    <t>Neutrophil degranulation</t>
  </si>
  <si>
    <t>http://reactome.org/PathwayBrowser/#/R-HSA-6798695</t>
  </si>
  <si>
    <t>201294;2919;3310;3934;5265;6279;6590</t>
  </si>
  <si>
    <t>HSPA6;S100A8;LCN2;CXCL1;SLPI;SERPINA1;UNC13D</t>
  </si>
  <si>
    <t>http://reactome.org/PathwayBrowser/#/R-HSA-8866654</t>
  </si>
  <si>
    <t>3017;8339;8343;8347;85236;8970</t>
  </si>
  <si>
    <t>HIST1H2BJ;HIST1H2BD;HIST1H2BF;HIST1H2BG;HIST1H2BK;HIST1H2BC</t>
  </si>
  <si>
    <t>R-HSA-8852135</t>
  </si>
  <si>
    <t>Protein ubiquitination</t>
  </si>
  <si>
    <t>http://reactome.org/PathwayBrowser/#/R-HSA-8852135</t>
  </si>
  <si>
    <t>http://reactome.org/PathwayBrowser/#/R-HSA-6809371</t>
  </si>
  <si>
    <t>144501;25818;25984;3713;3884;404203</t>
  </si>
  <si>
    <t>KRT33B;KRT23;IVL;KRT80;SPINK6;KLK5</t>
  </si>
  <si>
    <t>R-HSA-6783783</t>
  </si>
  <si>
    <t>Interleukin-10 signaling</t>
  </si>
  <si>
    <t>http://reactome.org/PathwayBrowser/#/R-HSA-6783783</t>
  </si>
  <si>
    <t>2919;3569;3576;6352;6364</t>
  </si>
  <si>
    <t>CCL5;IL6;CXCL8;CXCL1;CCL20</t>
  </si>
  <si>
    <t>R-HSA-3214858</t>
  </si>
  <si>
    <t>RMTs methylate histone arginines</t>
  </si>
  <si>
    <t>http://reactome.org/PathwayBrowser/#/R-HSA-3214858</t>
  </si>
  <si>
    <t>3012;8294;8334;8365;92815</t>
  </si>
  <si>
    <t>HIST1H2AE;HIST1H4H;HIST1H4I;HIST1H2AC;HIST3H2A</t>
  </si>
  <si>
    <t>http://reactome.org/PathwayBrowser/#/R-HSA-380108</t>
  </si>
  <si>
    <t>2919;3576;6352;6364</t>
  </si>
  <si>
    <t>CCL5;CXCL8;CXCL1;CCL20</t>
  </si>
  <si>
    <t>R-HSA-6785807</t>
  </si>
  <si>
    <t>Interleukin-4 and Interleukin-13 signaling</t>
  </si>
  <si>
    <t>http://reactome.org/PathwayBrowser/#/R-HSA-6785807</t>
  </si>
  <si>
    <t>3569;3576;3934;51561</t>
  </si>
  <si>
    <t>IL6;CXCL8;IL23A;LCN2</t>
  </si>
  <si>
    <t>R-HSA-375276</t>
  </si>
  <si>
    <t>Peptide ligand-binding receptors</t>
  </si>
  <si>
    <t>http://reactome.org/PathwayBrowser/#/R-HSA-375276</t>
  </si>
  <si>
    <t>http://reactome.org/PathwayBrowser/#/R-HSA-380994</t>
  </si>
  <si>
    <t>1649;3576;467</t>
  </si>
  <si>
    <t>CXCL8;ATF3;DDIT3</t>
  </si>
  <si>
    <t>R-HSA-381042</t>
  </si>
  <si>
    <t>PERK regulates gene expression</t>
  </si>
  <si>
    <t>http://reactome.org/PathwayBrowser/#/R-HSA-381042</t>
  </si>
  <si>
    <t>http://reactome.org/PathwayBrowser/#/R-HSA-5689901</t>
  </si>
  <si>
    <t>3012;8334;92815</t>
  </si>
  <si>
    <t>HIST1H2AE;HIST1H2AC;HIST3H2A</t>
  </si>
  <si>
    <t>R-HSA-381119</t>
  </si>
  <si>
    <t>Unfolded Protein Response (UPR)</t>
  </si>
  <si>
    <t>http://reactome.org/PathwayBrowser/#/R-HSA-381119</t>
  </si>
  <si>
    <t>R-HSA-5689603</t>
  </si>
  <si>
    <t>UCH proteinases</t>
  </si>
  <si>
    <t>http://reactome.org/PathwayBrowser/#/R-HSA-5689603</t>
  </si>
  <si>
    <t>http://reactome.org/PathwayBrowser/#/R-HSA-8957275</t>
  </si>
  <si>
    <t>3486;3569;5265</t>
  </si>
  <si>
    <t>IL6;IGFBP3;SERPINA1</t>
  </si>
  <si>
    <t>R-HSA-381426</t>
  </si>
  <si>
    <t>Regulation of Insulin-like Growth Factor (IGF) transport and uptake by Insulin-like Growth Factor Binding Proteins (IGFBPs)</t>
  </si>
  <si>
    <t>http://reactome.org/PathwayBrowser/#/R-HSA-381426</t>
  </si>
  <si>
    <t>http://reactome.org/PathwayBrowser/#/R-HSA-6799990</t>
  </si>
  <si>
    <t>3934;6279</t>
  </si>
  <si>
    <t>S100A8;LCN2</t>
  </si>
  <si>
    <t>R-HSA-3214842</t>
  </si>
  <si>
    <t>HDMs demethylate histones</t>
  </si>
  <si>
    <t>http://reactome.org/PathwayBrowser/#/R-HSA-3214842</t>
  </si>
  <si>
    <t>8294;8365</t>
  </si>
  <si>
    <t>HIST1H4H;HIST1H4I</t>
  </si>
  <si>
    <t>http://reactome.org/PathwayBrowser/#/R-HSA-8963676</t>
  </si>
  <si>
    <t>SLC5A1</t>
  </si>
  <si>
    <t>http://reactome.org/PathwayBrowser/#/R-HSA-190370</t>
  </si>
  <si>
    <t>FGF1</t>
  </si>
  <si>
    <t>R-HSA-190371</t>
  </si>
  <si>
    <t>FGFR3b ligand binding and activation</t>
  </si>
  <si>
    <t>http://reactome.org/PathwayBrowser/#/R-HSA-190371</t>
  </si>
  <si>
    <t>R-HSA-9014826</t>
  </si>
  <si>
    <t>Interleukin-36 pathway</t>
  </si>
  <si>
    <t>http://reactome.org/PathwayBrowser/#/R-HSA-9014826</t>
  </si>
  <si>
    <t>IL36G</t>
  </si>
  <si>
    <t>DDIT3</t>
  </si>
  <si>
    <t>Mrnas</t>
  </si>
  <si>
    <t xml:space="preserve">Present </t>
  </si>
  <si>
    <t>Presnt infast_abc_nsa</t>
  </si>
  <si>
    <t>&lt;2.2e-16</t>
  </si>
  <si>
    <t>128312;3012;3017;440689;8294;8334;8339;8343;8347;8349;85236;8969;8970;92815</t>
  </si>
  <si>
    <t>HIST1H2AE;HIST1H2BJ;HIST1H2BD;HIST1H2BF;HIST1H2BG;HIST1H2BK;HIST3H2BB;HIST2H2BF;HIST1H4I;HIST1H2BC;HIST1H2AC;HIST2H2BE;HIST3H2A;HIST1H2AG</t>
  </si>
  <si>
    <t>128312;3012;3017;8294;8334;8339;8343;8347;8349;85236;8970</t>
  </si>
  <si>
    <t>HIST1H2AE;HIST1H2BJ;HIST1H2BD;HIST1H2BF;HIST1H2BG;HIST1H2BK;HIST3H2BB;HIST1H4I;HIST1H2BC;HIST1H2AC;HIST2H2BE</t>
  </si>
  <si>
    <t>128312;3006;3012;3017;8294;8334;8339;8343;8347;8349;85236;8970</t>
  </si>
  <si>
    <t>HIST1H2AE;HIST1H2BJ;HIST1H2BD;HIST1H2BF;HIST1H2BG;HIST1H2BK;HIST3H2BB;HIST1H4I;HIST1H2BC;HIST1H1C;HIST1H2AC;HIST2H2BE</t>
  </si>
  <si>
    <t>128312;3012;3017;4854;8294;8334;8339;8343;8347;8349;85236;8970</t>
  </si>
  <si>
    <t>HIST1H2AE;HIST1H2BJ;HIST1H2BD;HIST1H2BF;HIST1H2BG;HIST1H2BK;HIST3H2BB;NOTCH3;HIST1H4I;HIST1H2BC;HIST1H2AC;HIST2H2BE</t>
  </si>
  <si>
    <t>R-HSA-5083630</t>
  </si>
  <si>
    <t>Defective LFNG causes SCDO3</t>
  </si>
  <si>
    <t>11005;144501;25818;25984;3713;3854;3868;404203;6698;6699;6703;6704;7051</t>
  </si>
  <si>
    <t>KRT23;IVL;SPRR2E;KRT80;SPINK6;SPRR1A;KRT16;KRT6B;SPRR1B;SPINK5;TGM1;SPRR2D;KLK5</t>
  </si>
  <si>
    <t>Control</t>
  </si>
  <si>
    <t>128312;3012;3017;6288;8294;8334;8339;8343;8347;8349;85236;8970</t>
  </si>
  <si>
    <t>HIST1H2AE;HIST1H2BJ;HIST1H2BD;HIST1H2BF;HIST1H2BG;HIST1H2BK;HIST3H2BB;HIST1H4I;HIST1H2BC;HIST1H2AC;HIST2H2BE;SAA1</t>
  </si>
  <si>
    <t>128312;3012;3017;3576;8294;8334;8339;8343;8347;8349;85236;8970</t>
  </si>
  <si>
    <t>HIST1H2AE;HIST1H2BJ;HIST1H2BD;HIST1H2BF;HIST1H2BG;HIST1H2BK;HIST3H2BB;HIST1H4I;HIST1H2BC;HIST1H2AC;CXCL8;HIST2H2BE</t>
  </si>
  <si>
    <t>128312;3006;3012;3017;3576;8294;8334;8339;8343;8347;8349;85236;8970</t>
  </si>
  <si>
    <t>HIST1H2AE;HIST1H2BJ;HIST1H2BD;HIST1H2BF;HIST1H2BG;HIST1H2BK;HIST3H2BB;HIST1H4I;HIST1H2BC;HIST1H1C;HIST1H2AC;CXCL8;HIST2H2BE</t>
  </si>
  <si>
    <t>128312;3017;8294;8339;8343;8347;8349;85236;8970</t>
  </si>
  <si>
    <t>HIST1H2BJ;HIST1H2BD;HIST1H2BF;HIST1H2BG;HIST1H2BK;HIST3H2BB;HIST1H4I;HIST1H2BC;HIST2H2BE</t>
  </si>
  <si>
    <t>128312;3012;3017;440689;8334;8339;8343;8347;8349;85236;8969;8970;92815</t>
  </si>
  <si>
    <t>HIST1H2AE;HIST1H2BJ;HIST1H2BD;HIST1H2BF;HIST1H2BG;HIST1H2BK;HIST3H2BB;HIST2H2BF;HIST1H2BC;HIST1H2AC;HIST2H2BE;HIST3H2A;HIST1H2AG</t>
  </si>
  <si>
    <t>128312;1382;3012;3017;8294;8334;8339;8343;8347;8349;85236;8970</t>
  </si>
  <si>
    <t>HIST1H2AE;HIST1H2BJ;HIST1H2BD;HIST1H2BF;HIST1H2BG;HIST1H2BK;HIST3H2BB;HIST1H4I;HIST1H2BC;HIST1H2AC;HIST2H2BE;CRABP2</t>
  </si>
  <si>
    <t>11005;128312;144501;25818;25984;3012;3017;3713;3854;3868;404203;6698;6699;6703;6704;7051;8294;8334;8339;8343;8347;8349;85236;8970</t>
  </si>
  <si>
    <t>HIST1H2AE;HIST1H2BJ;HIST1H2BD;HIST1H2BF;HIST1H2BG;HIST1H2BK;HIST3H2BB;KRT23;HIST1H4I;HIST1H2BC;HIST1H2AC;IVL;SPRR2E;KRT80;HIST2H2BE;SPINK6;SPRR1A;KRT16;KRT6B;SPRR1B;SPINK5;TGM1;SPRR2D;KLK5</t>
  </si>
  <si>
    <t>2919;2920;2921;3576;6352;6364</t>
  </si>
  <si>
    <t>CCL5;CXCL2;CXCL8;CXCL3;CXCL1;CCL20</t>
  </si>
  <si>
    <t>3934;6279;6280</t>
  </si>
  <si>
    <t>S100A8;S100A9;LCN2</t>
  </si>
  <si>
    <t>2919;2920;3576;6352;6364</t>
  </si>
  <si>
    <t>CCL5;CXCL2;CXCL8;CXCL1;CCL20</t>
  </si>
  <si>
    <t>10874;2919;2920;2921;3576;6288;6352;6364</t>
  </si>
  <si>
    <t>CCL5;CXCL2;CXCL8;CXCL3;CXCL1;SAA1;CCL20;NMU</t>
  </si>
  <si>
    <t>3012;8334;8969;92815</t>
  </si>
  <si>
    <t>HIST1H2AE;HIST1H2AC;HIST3H2A;HIST1H2AG</t>
  </si>
  <si>
    <t>3012;8294;8334;8969;92815</t>
  </si>
  <si>
    <t>HIST1H2AE;HIST1H4I;HIST1H2AC;HIST3H2A;HIST1H2AG</t>
  </si>
  <si>
    <t>R-HSA-373076</t>
  </si>
  <si>
    <t>Class A/1 (Rhodopsin-like receptors)</t>
  </si>
  <si>
    <t>http://reactome.org/PathwayBrowser/#/R-HSA-373076</t>
  </si>
  <si>
    <t>128312;3012;3017;3486;353091;440689;56999;8294;8334;8339;8343;8347;8349;85236;8581;8969;8970;92815</t>
  </si>
  <si>
    <t>HIST1H2AE;HIST1H2BJ;HIST1H2BD;HIST1H2BF;HIST1H2BG;IGFBP3;HIST1H2BK;HIST3H2BB;HIST2H2BF;HIST1H4I;HIST1H2BC;HIST1H2AC;HIST2H2BE;ADAMTS9;HIST3H2A;RAET1G;LY6D;HIST1H2AG</t>
  </si>
  <si>
    <t>R-HSA-418594</t>
  </si>
  <si>
    <t>G alpha (i) signalling events</t>
  </si>
  <si>
    <t>http://reactome.org/PathwayBrowser/#/R-HSA-418594</t>
  </si>
  <si>
    <t>R-HSA-500792</t>
  </si>
  <si>
    <t>GPCR ligand binding</t>
  </si>
  <si>
    <t>http://reactome.org/PathwayBrowser/#/R-HSA-500792</t>
  </si>
  <si>
    <t>2919;2920;3576;3934;56300;6288;6352;6364</t>
  </si>
  <si>
    <t>CCL5;CXCL2;CXCL8;LCN2;CXCL1;SAA1;CCL20;IL36G</t>
  </si>
  <si>
    <t>128312;3012;3017;3486;4854;79755;8294;8334;8339;8343;8347;8349;85236;8970</t>
  </si>
  <si>
    <t>HIST1H2AE;HIST1H2BJ;HIST1H2BD;HIST1H2BF;HIST1H2BG;IGFBP3;ZNF750;HIST1H2BK;HIST3H2BB;NOTCH3;HIST1H4I;HIST1H2BC;HIST1H2AC;HIST2H2BE</t>
  </si>
  <si>
    <t>R-HSA-5686938</t>
  </si>
  <si>
    <t>Regulation of TLR by endogenous ligand</t>
  </si>
  <si>
    <t>http://reactome.org/PathwayBrowser/#/R-HSA-5686938</t>
  </si>
  <si>
    <t>6279;6280</t>
  </si>
  <si>
    <t>S100A8;S100A9</t>
  </si>
  <si>
    <t>3576;467</t>
  </si>
  <si>
    <t>CXCL8;ATF3</t>
  </si>
  <si>
    <t>R-HSA-73857</t>
  </si>
  <si>
    <t>RNA Polymerase II Transcription</t>
  </si>
  <si>
    <t>http://reactome.org/PathwayBrowser/#/R-HSA-73857</t>
  </si>
  <si>
    <t>2919;2920;3576;3604;3934;56300;6288;6352;6364</t>
  </si>
  <si>
    <t>CCL5;CXCL2;CXCL8;LCN2;CXCL1;SAA1;CCL20;IL36G;TNFRSF9</t>
  </si>
  <si>
    <t>R-HSA-6803157</t>
  </si>
  <si>
    <t>Antimicrobial peptides</t>
  </si>
  <si>
    <t>http://reactome.org/PathwayBrowser/#/R-HSA-6803157</t>
  </si>
  <si>
    <t>3576;3934;6288</t>
  </si>
  <si>
    <t>CXCL8;LCN2;SAA1</t>
  </si>
  <si>
    <t>R-HSA-74160</t>
  </si>
  <si>
    <t>Gene expression (Transcription)</t>
  </si>
  <si>
    <t>http://reactome.org/PathwayBrowser/#/R-HSA-74160</t>
  </si>
  <si>
    <t>http://reactome.org/PathwayBrowser/#/R-HSA-5083630</t>
  </si>
  <si>
    <t>NOTCH3</t>
  </si>
  <si>
    <t>R-HSA-1912399</t>
  </si>
  <si>
    <t>Pre-NOTCH Processing in the Endoplasmic Reticulum</t>
  </si>
  <si>
    <t>http://reactome.org/PathwayBrowser/#/R-HSA-1912399</t>
  </si>
  <si>
    <t>R-HSA-3000471</t>
  </si>
  <si>
    <t>Scavenging by Class B Receptors</t>
  </si>
  <si>
    <t>http://reactome.org/PathwayBrowser/#/R-HSA-3000471</t>
  </si>
  <si>
    <t>SAA1</t>
  </si>
  <si>
    <t>10346;1052;1326;1435;1437;163351;1958;2633;2634;2919;2920;29760;330;3383;3433;3434;3437;3553;3576;3589;3603;3604;3627;3659;3725;3934;3976;4067;4582;4600;4792;50604;51191;5292;56300;5743;6288;6364;64127;6648;7124;7318;8638;8660;91543;970</t>
  </si>
  <si>
    <t>IL16;TNF;CXCL2;MUC1;CXCL8;LIF;PIM1;CXCL10;CD70;GBP6;GBP1;EGR1;JUN;MAP3K8;OASL;LCN2;CXCL1;PTGS2;IL20;GBP2;MX2;SOD2;RSAD2;SAA1;BIRC3;CEBPD;CCL20;IRF1;IL36G;IRS2;TRIM22;LYN;BLNK;UBA7;IFIT3;NOD2;TNFRSF9;IFIT1;ICAM1;CSF2;IL1B;CSF1;NFKBIA;HERC5;IL11;IFIT2</t>
  </si>
  <si>
    <t>R-HSA-913531</t>
  </si>
  <si>
    <t>Interferon Signaling</t>
  </si>
  <si>
    <t>1435;1437;2919;2920;3383;3553;3576;3627;3976;5743;6364;7124</t>
  </si>
  <si>
    <t>TNF;CXCL2;CXCL8;LIF;CXCL10;CXCL1;PTGS2;CCL20;ICAM1;CSF2;IL1B;CSF1</t>
  </si>
  <si>
    <t>10125;10346;1052;11010;114548;114907;1191;1326;1435;1437;148022;163351;1958;201294;25840;2633;2634;29116;29126;2919;2920;29760;330;3383;3433;3434;3437;347733;3553;3576;3589;3603;3604;3627;3659;3725;3902;3934;3976;4008;4067;4582;4600;4792;50604;51191;5265;5266;5292;5329;56300;57115;5743;5912;6279;6280;6288;6317;6364;64127;64170;6590;6648;7124;7128;715;716;718;7318;79930;81027;8638;8660;91543;970;972</t>
  </si>
  <si>
    <t>PI3;IL16;PGLYRP4;LAG3;TNF;CXCL2;MUC1;TNFAIP3;CXCL8;LIF;CD274;PIM1;RASGRP1;CXCL10;CD70;GBP6;S100A8;GLIPR1;GBP1;S100A9;PLAUR;C1R;EGR1;JUN;MAP3K8;OASL;LCN2;CXCL1;PTGS2;IL20;TUBB1;GBP2;MX2;C3;SOD2;RSAD2;SERPINB3;SAA1;BIRC3;CEBPD;CCL20;RAP2B;SLPI;IRF1;IL36G;IRS2;TRIM22;LYN;BLNK;UBA7;IFIT3;NOD2;TNFRSF9;CD74;TUBB2B;IFIT1;C1S;CARD9;ICAM1;MYLIP;METTL7A;NLRP3;CSF2;FBXO32;IL1B;SERPINA1;DOK3;CSF1;LMO7;UNC13D;CLU;TICAM1;NFKBIA;HERC5;IL11;IFIT2</t>
  </si>
  <si>
    <t>1052;1326;1435;1437;2919;2920;29760;3383;3553;3576;3589;3603;3627;3725;3934;3976;4067;4582;4792;50604;5292;56300;5743;6288;6364;64127;6648;7124;8660</t>
  </si>
  <si>
    <t>IL16;TNF;CXCL2;MUC1;CXCL8;LIF;PIM1;CXCL10;JUN;MAP3K8;LCN2;CXCL1;PTGS2;IL20;SOD2;SAA1;CEBPD;CCL20;IL36G;IRS2;LYN;BLNK;NOD2;ICAM1;CSF2;IL1B;CSF1;NFKBIA;IL11</t>
  </si>
  <si>
    <t>2919;2920;2921;3576;3627;6364;6373;6376</t>
  </si>
  <si>
    <t>CXCL2;CXCL11;CXCL8;CXCL3;CXCL10;CXCL1;CCL20;CX3CL1</t>
  </si>
  <si>
    <t>R-HSA-168164</t>
  </si>
  <si>
    <t>Toll Like Receptor 3 (TLR3) Cascade</t>
  </si>
  <si>
    <t>R-HSA-909733</t>
  </si>
  <si>
    <t>Interferon alpha/beta signaling</t>
  </si>
  <si>
    <t>http://reactome.org/PathwayBrowser/#/R-HSA-909733</t>
  </si>
  <si>
    <t>1958;2634;3433;3434;3437;3659;4600;8638;91543</t>
  </si>
  <si>
    <t>EGR1;OASL;GBP2;MX2;RSAD2;IRF1;IFIT3;IFIT1;IFIT2</t>
  </si>
  <si>
    <t>R-HSA-168643</t>
  </si>
  <si>
    <t>Nucleotide-binding domain, leucine rich repeat containing receptor (NLR) signaling pathways</t>
  </si>
  <si>
    <t>1052;3383;3553;3576;3934;3976;4582;5292;5743;6288;7124</t>
  </si>
  <si>
    <t>TNF;MUC1;CXCL8;LIF;PIM1;LCN2;PTGS2;SAA1;CEBPD;ICAM1;IL1B</t>
  </si>
  <si>
    <t>R-HSA-9027283</t>
  </si>
  <si>
    <t>Erythropoietin activates STAT5</t>
  </si>
  <si>
    <t>http://reactome.org/PathwayBrowser/#/R-HSA-913531</t>
  </si>
  <si>
    <t>10346;163351;1958;2633;2634;3383;3433;3434;3437;3659;4600;51191;7318;8638;91543</t>
  </si>
  <si>
    <t>GBP6;GBP1;EGR1;OASL;GBP2;MX2;RSAD2;IRF1;TRIM22;UBA7;IFIT3;IFIT1;ICAM1;HERC5;IFIT2</t>
  </si>
  <si>
    <t>R-HSA-8863678</t>
  </si>
  <si>
    <t>Neurodegenerative Diseases</t>
  </si>
  <si>
    <t>10874;133;154;1906;1907;2919;2920;2921;3351;338442;3576;3627;5032;54361;5734;6288;6364;6373;6376;718;7483;80326;8324;8843</t>
  </si>
  <si>
    <t>PTGER4;EDN2;CXCL2;CXCL11;EDN1;CXCL8;ADRB2;CXCL3;HCAR3;ADM;CXCL10;WNT4;CXCL1;HCAR2;WNT10A;C3;SAA1;CCL20;CX3CL1;NMU;HTR1B;P2RY11;FZD7;WNT9A</t>
  </si>
  <si>
    <t>R-HSA-166663</t>
  </si>
  <si>
    <t>Initial triggering of complement</t>
  </si>
  <si>
    <t>10874;154;1906;1907;2919;2920;2921;3351;338442;3576;3627;5032;5734;6288;6364;6373;6376;718;8843</t>
  </si>
  <si>
    <t>PTGER4;EDN2;CXCL2;CXCL11;EDN1;CXCL8;ADRB2;CXCL3;HCAR3;CXCL10;CXCL1;HCAR2;C3;SAA1;CCL20;CX3CL1;NMU;HTR1B;P2RY11</t>
  </si>
  <si>
    <t>R-HSA-112409</t>
  </si>
  <si>
    <t>RAF-independent MAPK1/3 activation</t>
  </si>
  <si>
    <t>10874;1906;1907;2919;2920;2921;3576;3627;6288;6364;6373;6376;718</t>
  </si>
  <si>
    <t>EDN2;CXCL2;CXCL11;EDN1;CXCL8;CXCL3;CXCL10;CXCL1;C3;SAA1;CCL20;CX3CL1;NMU</t>
  </si>
  <si>
    <t>R-HSA-3238698</t>
  </si>
  <si>
    <t>WNT ligand biogenesis and trafficking</t>
  </si>
  <si>
    <t>R-HSA-1912420</t>
  </si>
  <si>
    <t>Pre-NOTCH Processing in Golgi</t>
  </si>
  <si>
    <t>http://reactome.org/PathwayBrowser/#/R-HSA-1912420</t>
  </si>
  <si>
    <t>4242;4851;4854;487</t>
  </si>
  <si>
    <t>NOTCH3;MFNG;ATP2A1;NOTCH1</t>
  </si>
  <si>
    <t>R-HSA-1483115</t>
  </si>
  <si>
    <t>Hydrolysis of LPC</t>
  </si>
  <si>
    <t>R-HSA-877300</t>
  </si>
  <si>
    <t>Interferon gamma signaling</t>
  </si>
  <si>
    <t>http://reactome.org/PathwayBrowser/#/R-HSA-877300</t>
  </si>
  <si>
    <t>10346;163351;2633;2634;3383;3659;8638</t>
  </si>
  <si>
    <t>GBP6;GBP1;OASL;GBP2;IRF1;TRIM22;ICAM1</t>
  </si>
  <si>
    <t>R-HSA-5661231</t>
  </si>
  <si>
    <t>Metallothioneins bind metals</t>
  </si>
  <si>
    <t>R-HSA-168249</t>
  </si>
  <si>
    <t>Innate Immune System</t>
  </si>
  <si>
    <t>http://reactome.org/PathwayBrowser/#/R-HSA-168249</t>
  </si>
  <si>
    <t>10125;11010;114548;1191;1326;148022;201294;25840;2919;330;3553;3725;3934;4067;4582;4792;51191;5265;5266;5329;57115;5912;6279;6280;6288;6317;64127;64170;6590;7128;715;716;718;7318;79930</t>
  </si>
  <si>
    <t>PI3;PGLYRP4;MUC1;TNFAIP3;RASGRP1;S100A8;GLIPR1;S100A9;PLAUR;C1R;JUN;MAP3K8;LCN2;CXCL1;C3;SERPINB3;SAA1;BIRC3;RAP2B;SLPI;LYN;UBA7;NOD2;C1S;CARD9;METTL7A;NLRP3;IL1B;SERPINA1;DOK3;UNC13D;CLU;TICAM1;NFKBIA;HERC5</t>
  </si>
  <si>
    <t>R-HSA-114452</t>
  </si>
  <si>
    <t>Activation of BH3-only proteins</t>
  </si>
  <si>
    <t>10874;2775;2919;2920;2921;3351;338442;3576;3627;57016;6004;6288;6364;6373;6376;718;8843</t>
  </si>
  <si>
    <t>CXCL2;RGS16;CXCL11;CXCL8;AKR1B10;CXCL3;HCAR3;CXCL10;CXCL1;HCAR2;C3;SAA1;CCL20;CX3CL1;NMU;GNAO1;HTR1B</t>
  </si>
  <si>
    <t>R-HSA-5357956</t>
  </si>
  <si>
    <t>TNFR1-induced NFkappaB signaling pathway</t>
  </si>
  <si>
    <t>4851;4854</t>
  </si>
  <si>
    <t>NOTCH3;NOTCH1</t>
  </si>
  <si>
    <t>R-HSA-196108</t>
  </si>
  <si>
    <t>Pregnenolone biosynthesis</t>
  </si>
  <si>
    <t>http://reactome.org/PathwayBrowser/#/R-HSA-168164</t>
  </si>
  <si>
    <t>1326;148022;330;3725;4792;6288;64127</t>
  </si>
  <si>
    <t>JUN;MAP3K8;SAA1;BIRC3;NOD2;TICAM1;NFKBIA</t>
  </si>
  <si>
    <t>R-HSA-174403</t>
  </si>
  <si>
    <t>Glutathione synthesis and recycling</t>
  </si>
  <si>
    <t>R-HSA-166166</t>
  </si>
  <si>
    <t>MyD88-independent TLR4 cascade</t>
  </si>
  <si>
    <t>http://reactome.org/PathwayBrowser/#/R-HSA-166166</t>
  </si>
  <si>
    <t>R-HSA-196807</t>
  </si>
  <si>
    <t>Nicotinate metabolism</t>
  </si>
  <si>
    <t>R-HSA-937061</t>
  </si>
  <si>
    <t>TRIF(TICAM1)-mediated TLR4 signaling</t>
  </si>
  <si>
    <t>http://reactome.org/PathwayBrowser/#/R-HSA-937061</t>
  </si>
  <si>
    <t>R-HSA-168898</t>
  </si>
  <si>
    <t>Toll-like Receptor Cascades</t>
  </si>
  <si>
    <t>http://reactome.org/PathwayBrowser/#/R-HSA-168898</t>
  </si>
  <si>
    <t>1326;148022;330;3725;4792;6279;6280;6288;64127</t>
  </si>
  <si>
    <t>S100A8;S100A9;JUN;MAP3K8;SAA1;BIRC3;NOD2;TICAM1;NFKBIA</t>
  </si>
  <si>
    <t>http://reactome.org/PathwayBrowser/#/R-HSA-168643</t>
  </si>
  <si>
    <t>114548;330;64127;64170;7128</t>
  </si>
  <si>
    <t>TNFAIP3;BIRC3;NOD2;CARD9;NLRP3</t>
  </si>
  <si>
    <t>R-HSA-173623</t>
  </si>
  <si>
    <t>Classical antibody-mediated complement activation</t>
  </si>
  <si>
    <t>http://reactome.org/PathwayBrowser/#/R-HSA-173623</t>
  </si>
  <si>
    <t>715;716</t>
  </si>
  <si>
    <t>C1R;C1S</t>
  </si>
  <si>
    <t>R-HSA-9027277</t>
  </si>
  <si>
    <t>Erythropoietin activates Phospholipase C gamma (PLCG)</t>
  </si>
  <si>
    <t>http://reactome.org/PathwayBrowser/#/R-HSA-9027277</t>
  </si>
  <si>
    <t>4067;8660</t>
  </si>
  <si>
    <t>IRS2;LYN</t>
  </si>
  <si>
    <t>http://reactome.org/PathwayBrowser/#/R-HSA-9027283</t>
  </si>
  <si>
    <t>R-HSA-168638</t>
  </si>
  <si>
    <t>NOD1/2 Signaling Pathway</t>
  </si>
  <si>
    <t>http://reactome.org/PathwayBrowser/#/R-HSA-168638</t>
  </si>
  <si>
    <t>330;64127;64170;7128</t>
  </si>
  <si>
    <t>TNFAIP3;BIRC3;NOD2;CARD9</t>
  </si>
  <si>
    <t>R-HSA-8862803</t>
  </si>
  <si>
    <t>Deregulated CDK5 triggers multiple neurodegenerative pathways in Alzheimer's disease models</t>
  </si>
  <si>
    <t>http://reactome.org/PathwayBrowser/#/R-HSA-8862803</t>
  </si>
  <si>
    <t>10018;3725;6648</t>
  </si>
  <si>
    <t>BCL2L11;JUN;SOD2</t>
  </si>
  <si>
    <t>http://reactome.org/PathwayBrowser/#/R-HSA-8863678</t>
  </si>
  <si>
    <t>http://reactome.org/PathwayBrowser/#/R-HSA-166663</t>
  </si>
  <si>
    <t>715;716;718</t>
  </si>
  <si>
    <t>C1R;C3;C1S</t>
  </si>
  <si>
    <t>http://reactome.org/PathwayBrowser/#/R-HSA-112409</t>
  </si>
  <si>
    <t>11221;1843;1850</t>
  </si>
  <si>
    <t>DUSP1;DUSP8;DUSP10</t>
  </si>
  <si>
    <t>R-HSA-3906995</t>
  </si>
  <si>
    <t>Diseases associated with O-glycosylation of proteins</t>
  </si>
  <si>
    <t>http://reactome.org/PathwayBrowser/#/R-HSA-3906995</t>
  </si>
  <si>
    <t>4582;4851;4854;7057;9507</t>
  </si>
  <si>
    <t>NOTCH3;MUC1;ADAMTS4;NOTCH1;THBS1</t>
  </si>
  <si>
    <t>R-HSA-975138</t>
  </si>
  <si>
    <t>TRAF6 mediated induction of NFkB and MAP kinases upon TLR7/8 or 9 activation</t>
  </si>
  <si>
    <t>http://reactome.org/PathwayBrowser/#/R-HSA-975138</t>
  </si>
  <si>
    <t>1326;148022;3725;4792;6288;64127</t>
  </si>
  <si>
    <t>JUN;MAP3K8;SAA1;NOD2;TICAM1;NFKBIA</t>
  </si>
  <si>
    <t>R-HSA-168181</t>
  </si>
  <si>
    <t>Toll Like Receptor 7/8 (TLR7/8) Cascade</t>
  </si>
  <si>
    <t>http://reactome.org/PathwayBrowser/#/R-HSA-168181</t>
  </si>
  <si>
    <t>R-HSA-975155</t>
  </si>
  <si>
    <t>MyD88 dependent cascade initiated on endosome</t>
  </si>
  <si>
    <t>http://reactome.org/PathwayBrowser/#/R-HSA-975155</t>
  </si>
  <si>
    <t>R-HSA-111453</t>
  </si>
  <si>
    <t>BH3-only proteins associate with and inactivate anti-apoptotic BCL-2 members</t>
  </si>
  <si>
    <t>http://reactome.org/PathwayBrowser/#/R-HSA-111453</t>
  </si>
  <si>
    <t>10018;5366</t>
  </si>
  <si>
    <t>BCL2L11;PMAIP1</t>
  </si>
  <si>
    <t>Slow abc_slow_nsa</t>
  </si>
  <si>
    <t>1191;3934;5266;57115;6279;6280</t>
  </si>
  <si>
    <t>PI3;PGLYRP4;S100A8;S100A9;LCN2;CLU</t>
  </si>
  <si>
    <t>R-HSA-168138</t>
  </si>
  <si>
    <t>Toll Like Receptor 9 (TLR9) Cascade</t>
  </si>
  <si>
    <t>http://reactome.org/PathwayBrowser/#/R-HSA-168138</t>
  </si>
  <si>
    <t>R-HSA-977606</t>
  </si>
  <si>
    <t>Regulation of Complement cascade</t>
  </si>
  <si>
    <t>http://reactome.org/PathwayBrowser/#/R-HSA-977606</t>
  </si>
  <si>
    <t>1191;715;716;718</t>
  </si>
  <si>
    <t>C1R;C3;C1S;CLU</t>
  </si>
  <si>
    <t>http://reactome.org/PathwayBrowser/#/R-HSA-3238698</t>
  </si>
  <si>
    <t>54361;7483;80326</t>
  </si>
  <si>
    <t>WNT4;WNT10A;WNT9A</t>
  </si>
  <si>
    <t>http://reactome.org/PathwayBrowser/#/R-HSA-1483115</t>
  </si>
  <si>
    <t>123745;255189</t>
  </si>
  <si>
    <t>PLA2G4E;PLA2G4F</t>
  </si>
  <si>
    <t>R-HSA-166016</t>
  </si>
  <si>
    <t>Toll Like Receptor 4 (TLR4) Cascade</t>
  </si>
  <si>
    <t>http://reactome.org/PathwayBrowser/#/R-HSA-166016</t>
  </si>
  <si>
    <t>R-HSA-3928665</t>
  </si>
  <si>
    <t>EPH-ephrin mediated repulsion of cells</t>
  </si>
  <si>
    <t>http://reactome.org/PathwayBrowser/#/R-HSA-3928665</t>
  </si>
  <si>
    <t>1942;1948;2049;4067</t>
  </si>
  <si>
    <t>EFNB2;EPHB3;LYN;EFNA1</t>
  </si>
  <si>
    <t>R-HSA-9027276</t>
  </si>
  <si>
    <t>Erythropoietin activates Phosphoinositide-3-kinase (PI3K)</t>
  </si>
  <si>
    <t>http://reactome.org/PathwayBrowser/#/R-HSA-9027276</t>
  </si>
  <si>
    <t>http://reactome.org/PathwayBrowser/#/R-HSA-5661231</t>
  </si>
  <si>
    <t>4495;4496</t>
  </si>
  <si>
    <t>MT1H;MT1G</t>
  </si>
  <si>
    <t>R-HSA-168928</t>
  </si>
  <si>
    <t>DDX58/IFIH1-mediated induction of interferon-alpha/beta</t>
  </si>
  <si>
    <t>http://reactome.org/PathwayBrowser/#/R-HSA-168928</t>
  </si>
  <si>
    <t>4792;51191;6288;7128;7318</t>
  </si>
  <si>
    <t>TNFAIP3;SAA1;UBA7;NFKBIA;HERC5</t>
  </si>
  <si>
    <t>R-HSA-1169410</t>
  </si>
  <si>
    <t>Antiviral mechanism by IFN-stimulated genes</t>
  </si>
  <si>
    <t>http://reactome.org/PathwayBrowser/#/R-HSA-1169410</t>
  </si>
  <si>
    <t>3434;4600;51191;7318;8638</t>
  </si>
  <si>
    <t>OASL;MX2;UBA7;IFIT1;HERC5</t>
  </si>
  <si>
    <t>http://reactome.org/PathwayBrowser/#/R-HSA-114452</t>
  </si>
  <si>
    <t>10018;5366;7161</t>
  </si>
  <si>
    <t>BCL2L11;PMAIP1;TP73</t>
  </si>
  <si>
    <t>http://reactome.org/PathwayBrowser/#/R-HSA-5357956</t>
  </si>
  <si>
    <t>330;7124;7128</t>
  </si>
  <si>
    <t>TNF;TNFAIP3;BIRC3</t>
  </si>
  <si>
    <t>http://reactome.org/PathwayBrowser/#/R-HSA-196108</t>
  </si>
  <si>
    <t>6770;9256</t>
  </si>
  <si>
    <t>TSPOAP1;STAR</t>
  </si>
  <si>
    <t>http://reactome.org/PathwayBrowser/#/R-HSA-174403</t>
  </si>
  <si>
    <t>124975;79094</t>
  </si>
  <si>
    <t>CHAC1;GGT6</t>
  </si>
  <si>
    <t>1999;3725;4242;4851;4854;487</t>
  </si>
  <si>
    <t>ELF3;NOTCH3;JUN;MFNG;ATP2A1;NOTCH1</t>
  </si>
  <si>
    <t>http://reactome.org/PathwayBrowser/#/R-HSA-196807</t>
  </si>
  <si>
    <t>23057;54625;5743</t>
  </si>
  <si>
    <t>PTGS2;PARP14;NMNAT2</t>
  </si>
  <si>
    <t>R-HSA-445095</t>
  </si>
  <si>
    <t>Interaction between L1 and Ankyrins</t>
  </si>
  <si>
    <t>http://reactome.org/PathwayBrowser/#/R-HSA-445095</t>
  </si>
  <si>
    <t>3897;51332;6710</t>
  </si>
  <si>
    <t>SPTBN5;L1CAM;SPTB</t>
  </si>
  <si>
    <t>R-HSA-350054</t>
  </si>
  <si>
    <t>Notch-HLH transcription pathway</t>
  </si>
  <si>
    <t>http://reactome.org/PathwayBrowser/#/R-HSA-350054</t>
  </si>
  <si>
    <t>R-HSA-9027284</t>
  </si>
  <si>
    <t>Erythropoietin activates RAS</t>
  </si>
  <si>
    <t>http://reactome.org/PathwayBrowser/#/R-HSA-9027284</t>
  </si>
  <si>
    <t>R-HSA-5357786</t>
  </si>
  <si>
    <t>TNFR1-induced proapoptotic signaling</t>
  </si>
  <si>
    <t>http://reactome.org/PathwayBrowser/#/R-HSA-5357786</t>
  </si>
  <si>
    <t>7124;7128</t>
  </si>
  <si>
    <t>TNF;TNFAIP3</t>
  </si>
  <si>
    <t>R-HSA-381340</t>
  </si>
  <si>
    <t>Transcriptional regulation of white adipocyte differentiation</t>
  </si>
  <si>
    <t>http://reactome.org/PathwayBrowser/#/R-HSA-381340</t>
  </si>
  <si>
    <t>1050;1052;1959;7124;9314</t>
  </si>
  <si>
    <t>EGR2;TNF;CEBPD;CEBPA;KLF4</t>
  </si>
  <si>
    <t>R-HSA-445989</t>
  </si>
  <si>
    <t>TAK1 activates NFkB by phosphorylation and activation of IKKs complex</t>
  </si>
  <si>
    <t>http://reactome.org/PathwayBrowser/#/R-HSA-445989</t>
  </si>
  <si>
    <t>4792;6288;64127</t>
  </si>
  <si>
    <t>SAA1;NOD2;NFKBIA</t>
  </si>
  <si>
    <t>R-HSA-5357905</t>
  </si>
  <si>
    <t>Regulation of TNFR1 signaling</t>
  </si>
  <si>
    <t>http://reactome.org/PathwayBrowser/#/R-HSA-5357905</t>
  </si>
  <si>
    <t>R-HSA-168142</t>
  </si>
  <si>
    <t>Toll Like Receptor 10 (TLR10) Cascade</t>
  </si>
  <si>
    <t>http://reactome.org/PathwayBrowser/#/R-HSA-168142</t>
  </si>
  <si>
    <t>1326;3725;4792;6288;64127</t>
  </si>
  <si>
    <t>JUN;MAP3K8;SAA1;NOD2;NFKBIA</t>
  </si>
  <si>
    <t>R-HSA-168176</t>
  </si>
  <si>
    <t>Toll Like Receptor 5 (TLR5) Cascade</t>
  </si>
  <si>
    <t>http://reactome.org/PathwayBrowser/#/R-HSA-168176</t>
  </si>
  <si>
    <t>R-HSA-975871</t>
  </si>
  <si>
    <t>MyD88 cascade initiated on plasma membrane</t>
  </si>
  <si>
    <t>http://reactome.org/PathwayBrowser/#/R-HSA-975871</t>
  </si>
  <si>
    <t>R-HSA-166658</t>
  </si>
  <si>
    <t>Complement cascade</t>
  </si>
  <si>
    <t>http://reactome.org/PathwayBrowser/#/R-HSA-166658</t>
  </si>
  <si>
    <t>R-HSA-936440</t>
  </si>
  <si>
    <t>Negative regulators of DDX58/IFIH1 signaling</t>
  </si>
  <si>
    <t>http://reactome.org/PathwayBrowser/#/R-HSA-936440</t>
  </si>
  <si>
    <t>51191;7128;7318</t>
  </si>
  <si>
    <t>TNFAIP3;UBA7;HERC5</t>
  </si>
  <si>
    <t>R-HSA-5673001</t>
  </si>
  <si>
    <t>RAF/MAP kinase cascade</t>
  </si>
  <si>
    <t>http://reactome.org/PathwayBrowser/#/R-HSA-5673001</t>
  </si>
  <si>
    <t>10125;11221;1437;1843;1850;2250;51332;6710;8660;9965</t>
  </si>
  <si>
    <t>DUSP1;RASGRP1;DUSP8;FGF5;DUSP10;FGF19;SPTBN5;SPTB;IRS2;CSF2</t>
  </si>
  <si>
    <t>R-HSA-166786</t>
  </si>
  <si>
    <t>Creation of C4 and C2 activators</t>
  </si>
  <si>
    <t>http://reactome.org/PathwayBrowser/#/R-HSA-166786</t>
  </si>
  <si>
    <t>R-HSA-5660526</t>
  </si>
  <si>
    <t>Response to metal ions</t>
  </si>
  <si>
    <t>http://reactome.org/PathwayBrowser/#/R-HSA-5660526</t>
  </si>
  <si>
    <t>R-HSA-5684996</t>
  </si>
  <si>
    <t>MAPK1/MAPK3 signaling</t>
  </si>
  <si>
    <t>http://reactome.org/PathwayBrowser/#/R-HSA-5684996</t>
  </si>
  <si>
    <t>R-HSA-3772470</t>
  </si>
  <si>
    <t>Negative regulation of TCF-dependent signaling by WNT ligand antagonists</t>
  </si>
  <si>
    <t>http://reactome.org/PathwayBrowser/#/R-HSA-3772470</t>
  </si>
  <si>
    <t>54361;7483</t>
  </si>
  <si>
    <t>WNT4;WNT9A</t>
  </si>
  <si>
    <t>R-HSA-5683057</t>
  </si>
  <si>
    <t>MAPK family signaling cascades</t>
  </si>
  <si>
    <t>http://reactome.org/PathwayBrowser/#/R-HSA-5683057</t>
  </si>
  <si>
    <t>10125;11221;1437;1843;1850;2250;3725;51332;6710;8660;9965</t>
  </si>
  <si>
    <t>DUSP1;RASGRP1;DUSP8;JUN;FGF5;DUSP10;FGF19;SPTBN5;SPTB;IRS2;CSF2</t>
  </si>
  <si>
    <t>R-HSA-190840</t>
  </si>
  <si>
    <t>Microtubule-dependent trafficking of connexons from Golgi to the plasma membrane</t>
  </si>
  <si>
    <t>http://reactome.org/PathwayBrowser/#/R-HSA-190840</t>
  </si>
  <si>
    <t>347733;81027</t>
  </si>
  <si>
    <t>TUBB1;TUBB2B</t>
  </si>
  <si>
    <t>R-HSA-373080</t>
  </si>
  <si>
    <t>Class B/2 (Secretin family receptors)</t>
  </si>
  <si>
    <t>http://reactome.org/PathwayBrowser/#/R-HSA-373080</t>
  </si>
  <si>
    <t>133;54361;7483;80326;8324</t>
  </si>
  <si>
    <t>ADM;WNT4;WNT10A;FZD7;WNT9A</t>
  </si>
  <si>
    <t>R-HSA-166058</t>
  </si>
  <si>
    <t>MyD88:MAL(TIRAP) cascade initiated on plasma membrane</t>
  </si>
  <si>
    <t>http://reactome.org/PathwayBrowser/#/R-HSA-166058</t>
  </si>
  <si>
    <t>R-HSA-168188</t>
  </si>
  <si>
    <t>Toll Like Receptor TLR6:TLR2 Cascade</t>
  </si>
  <si>
    <t>http://reactome.org/PathwayBrowser/#/R-HSA-168188</t>
  </si>
  <si>
    <t>R-HSA-140534</t>
  </si>
  <si>
    <t>Caspase activation via Death Receptors in the presence of ligand</t>
  </si>
  <si>
    <t>http://reactome.org/PathwayBrowser/#/R-HSA-140534</t>
  </si>
  <si>
    <t>148022;8743</t>
  </si>
  <si>
    <t>TNFSF10;TICAM1</t>
  </si>
  <si>
    <t>R-HSA-190872</t>
  </si>
  <si>
    <t>Transport of connexons to the plasma membrane</t>
  </si>
  <si>
    <t>http://reactome.org/PathwayBrowser/#/R-HSA-190872</t>
  </si>
  <si>
    <t>R-HSA-1810476</t>
  </si>
  <si>
    <t>RIP-mediated NFkB activation via ZBP1</t>
  </si>
  <si>
    <t>http://reactome.org/PathwayBrowser/#/R-HSA-1810476</t>
  </si>
  <si>
    <t>148022;4792</t>
  </si>
  <si>
    <t>TICAM1;NFKBIA</t>
  </si>
  <si>
    <t>R-HSA-1482922</t>
  </si>
  <si>
    <t>Acyl chain remodelling of PI</t>
  </si>
  <si>
    <t>http://reactome.org/PathwayBrowser/#/R-HSA-1482922</t>
  </si>
  <si>
    <t>R-HSA-6788467</t>
  </si>
  <si>
    <t>IL-6-type cytokine receptor ligand interactions</t>
  </si>
  <si>
    <t>http://reactome.org/PathwayBrowser/#/R-HSA-6788467</t>
  </si>
  <si>
    <t>3589;3976</t>
  </si>
  <si>
    <t>LIF;IL11</t>
  </si>
  <si>
    <t>R-HSA-5675221</t>
  </si>
  <si>
    <t>Negative regulation of MAPK pathway</t>
  </si>
  <si>
    <t>http://reactome.org/PathwayBrowser/#/R-HSA-5675221</t>
  </si>
  <si>
    <t>R-HSA-168179</t>
  </si>
  <si>
    <t>Toll Like Receptor TLR1:TLR2 Cascade</t>
  </si>
  <si>
    <t>http://reactome.org/PathwayBrowser/#/R-HSA-168179</t>
  </si>
  <si>
    <t>R-HSA-181438</t>
  </si>
  <si>
    <t>Toll Like Receptor 2 (TLR2) Cascade</t>
  </si>
  <si>
    <t>http://reactome.org/PathwayBrowser/#/R-HSA-181438</t>
  </si>
  <si>
    <t>R-HSA-5675482</t>
  </si>
  <si>
    <t>Regulation of necroptotic cell death</t>
  </si>
  <si>
    <t>http://reactome.org/PathwayBrowser/#/R-HSA-5675482</t>
  </si>
  <si>
    <t>330;8743</t>
  </si>
  <si>
    <t>BIRC3;TNFSF10</t>
  </si>
  <si>
    <t>R-HSA-3928662</t>
  </si>
  <si>
    <t>EPHB-mediated forward signaling</t>
  </si>
  <si>
    <t>http://reactome.org/PathwayBrowser/#/R-HSA-3928662</t>
  </si>
  <si>
    <t>1948;2049;4067</t>
  </si>
  <si>
    <t>EFNB2;EPHB3;LYN</t>
  </si>
  <si>
    <t>R-HSA-3769402</t>
  </si>
  <si>
    <t>Deactivation of the beta-catenin transactivating complex</t>
  </si>
  <si>
    <t>http://reactome.org/PathwayBrowser/#/R-HSA-3769402</t>
  </si>
  <si>
    <t>6659;6662;90780</t>
  </si>
  <si>
    <t>SOX4;SOX9;PYGO2</t>
  </si>
  <si>
    <t>R-HSA-197264</t>
  </si>
  <si>
    <t>Nicotinamide salvaging</t>
  </si>
  <si>
    <t>http://reactome.org/PathwayBrowser/#/R-HSA-197264</t>
  </si>
  <si>
    <t>54625;5743</t>
  </si>
  <si>
    <t>PTGS2;PARP14</t>
  </si>
  <si>
    <t>R-HSA-3928664</t>
  </si>
  <si>
    <t>Ephrin signaling</t>
  </si>
  <si>
    <t>http://reactome.org/PathwayBrowser/#/R-HSA-3928664</t>
  </si>
  <si>
    <t>1948;2049</t>
  </si>
  <si>
    <t>EFNB2;EPHB3</t>
  </si>
  <si>
    <t>R-HSA-5362517</t>
  </si>
  <si>
    <t>Signaling by Retinoic Acid</t>
  </si>
  <si>
    <t>http://reactome.org/PathwayBrowser/#/R-HSA-5362517</t>
  </si>
  <si>
    <t>1382;5164;56603</t>
  </si>
  <si>
    <t>CYP26B1;CRABP2;PDK2</t>
  </si>
  <si>
    <t>R-HSA-75893</t>
  </si>
  <si>
    <t>TNF signaling</t>
  </si>
  <si>
    <t>http://reactome.org/PathwayBrowser/#/R-HSA-75893</t>
  </si>
  <si>
    <t>R-HSA-1169408</t>
  </si>
  <si>
    <t>ISG15 antiviral mechanism</t>
  </si>
  <si>
    <t>http://reactome.org/PathwayBrowser/#/R-HSA-1169408</t>
  </si>
  <si>
    <t>3434;4600;51191;7318</t>
  </si>
  <si>
    <t>MX2;UBA7;IFIT1;HERC5</t>
  </si>
  <si>
    <t>R-HSA-9006936</t>
  </si>
  <si>
    <t>Signaling by TGF-beta family members</t>
  </si>
  <si>
    <t>http://reactome.org/PathwayBrowser/#/R-HSA-9006936</t>
  </si>
  <si>
    <t>1030;10468;25805;268;57530</t>
  </si>
  <si>
    <t>AMH;FST;CDKN2B;BAMBI;CGN</t>
  </si>
  <si>
    <t>R-HSA-9020702</t>
  </si>
  <si>
    <t>Interleukin-1 signaling</t>
  </si>
  <si>
    <t>http://reactome.org/PathwayBrowser/#/R-HSA-9020702</t>
  </si>
  <si>
    <t>1326;3553;4792;6288;64127</t>
  </si>
  <si>
    <t>MAP3K8;SAA1;NOD2;IL1B;NFKBIA</t>
  </si>
  <si>
    <t>R-HSA-109606</t>
  </si>
  <si>
    <t>Intrinsic Pathway for Apoptosis</t>
  </si>
  <si>
    <t>http://reactome.org/PathwayBrowser/#/R-HSA-109606</t>
  </si>
  <si>
    <t>R-HSA-109704</t>
  </si>
  <si>
    <t>PI3K Cascade</t>
  </si>
  <si>
    <t>http://reactome.org/PathwayBrowser/#/R-HSA-109704</t>
  </si>
  <si>
    <t>2250;8660;9965</t>
  </si>
  <si>
    <t>FGF5;FGF19;IRS2</t>
  </si>
  <si>
    <t>R-HSA-389977</t>
  </si>
  <si>
    <t>Post-chaperonin tubulin folding pathway</t>
  </si>
  <si>
    <t>http://reactome.org/PathwayBrowser/#/R-HSA-389977</t>
  </si>
  <si>
    <t>R-HSA-2028269</t>
  </si>
  <si>
    <t>Signaling by Hippo</t>
  </si>
  <si>
    <t>http://reactome.org/PathwayBrowser/#/R-HSA-2028269</t>
  </si>
  <si>
    <t>26524;51421</t>
  </si>
  <si>
    <t>AMOTL2;LATS2</t>
  </si>
  <si>
    <t>10346;1052;1326;1435;1437;163351;1958;2353;2625;2633;2634;2919;2920;330;3383;3434;3437;3553;3569;3576;3589;3600;3604;3627;3659;3725;3934;3965;3976;4067;4582;4600;4792;50604;5292;5743;6095;6352;6364;64127;6648;6772;7124;7133;8638;8660;9021;91543;9235;970;9966</t>
  </si>
  <si>
    <t>LGALS9;TNFRSF1B;CXCL2;TNF;LIF;LCN2;GBP2;RSAD2;CXCL8;PIM1;TNFRSF9;CXCL10;IL6;IL15;MAP3K8;MX2;EGR1;GBP1;GBP6;OASL;JUN;CCL5;CXCL1;ICAM1;IRF1;IRS2;TRIM22;CD70;SOD2;TNFSF15;CEBPD;MUC1;IL32;PTGS2;IFIT3;LYN;BIRC3;CCL20;IL1B;IL11;CSF1;NOD2;NFKBIA;RORA;IL20;FOS;CSF2;IFIT1;STAT1;GATA3;SOCS3</t>
  </si>
  <si>
    <t>1435;1437;2919;2920;3383;3553;3569;3576;3627;3976;5743;6352;6364;7124;7133</t>
  </si>
  <si>
    <t>TNFRSF1B;CXCL2;TNF;LIF;CXCL8;CXCL10;IL6;CCL5;CXCL1;ICAM1;PTGS2;CCL20;IL1B;CSF1;CSF2</t>
  </si>
  <si>
    <t>R-HSA-6783589</t>
  </si>
  <si>
    <t>Interleukin-6 family signaling</t>
  </si>
  <si>
    <t>1052;1326;1435;1437;2353;2625;2919;2920;3383;3553;3569;3576;3589;3600;3627;3725;3934;3965;3976;4067;4582;4792;50604;5292;5743;6095;6352;6364;64127;6648;6772;7124;7133;8660;9021;9235</t>
  </si>
  <si>
    <t>LGALS9;TNFRSF1B;CXCL2;TNF;LIF;LCN2;CXCL8;PIM1;CXCL10;IL6;IL15;MAP3K8;JUN;CCL5;CXCL1;ICAM1;IRS2;SOD2;CEBPD;MUC1;IL32;PTGS2;LYN;CCL20;IL1B;IL11;CSF1;NOD2;NFKBIA;RORA;IL20;FOS;CSF2;STAT1;GATA3;SOCS3</t>
  </si>
  <si>
    <t>1052;2353;2625;3383;3553;3569;3576;3934;3976;4582;5292;5743;6095;6772;7124;7133;9021</t>
  </si>
  <si>
    <t>TNFRSF1B;TNF;LIF;LCN2;CXCL8;PIM1;IL6;ICAM1;CEBPD;MUC1;PTGS2;IL1B;RORA;FOS;STAT1;GATA3;SOCS3</t>
  </si>
  <si>
    <t>10346;1052;10628;11010;114907;1191;1326;1435;1437;148022;163351;1958;201294;2353;2625;2633;2634;29126;2919;2920;330;3383;3434;3437;347733;3553;3569;3576;3589;3600;3604;3627;3659;3695;3725;3902;3934;3965;3976;4067;4582;4600;4792;50604;5265;5292;5329;54209;55521;5743;5912;6095;6279;6280;629;6352;6364;64127;64170;6648;6772;7124;7128;7133;715;718;80329;84708;8638;8660;9021;91543;9235;970;9966</t>
  </si>
  <si>
    <t>LAG3;ITGB7;LGALS9;TNFRSF1B;CXCL2;UNC13D;CD274;FBXO32;TNF;LIF;TNFAIP3;LCN2;GBP2;GLIPR1;RSAD2;CXCL8;PIM1;PLAUR;SERPINA1;TNFRSF9;CXCL10;IL6;IL15;MAP3K8;MX2;EGR1;GBP1;GBP6;OASL;JUN;CFB;CCL5;CXCL1;ULBP1;ICAM1;RAP2B;TICAM1;IRF1;IRS2;TRIM22;C3;CARD9;CD70;SOD2;TREM2;TNFSF15;CEBPD;MUC1;IL32;C1R;PTGS2;S100A9;IFIT3;LYN;BIRC3;CCL20;IL1B;IL11;CSF1;NOD2;NFKBIA;RORA;IL20;CLU;LNX1;TRIM36;TXNIP;FOS;CSF2;IFIT1;STAT1;GATA3;SOCS3;S100A8;TUBB2B</t>
  </si>
  <si>
    <t>2919;2920;2921;3576;3627;6352;6364;6373;6376</t>
  </si>
  <si>
    <t>CXCL2;CXCL8;CXCL10;CXCL3;CCL5;CXCL1;CX3CL1;CXCL11;CCL20</t>
  </si>
  <si>
    <t>R-HSA-5669034</t>
  </si>
  <si>
    <t>TNFs bind their physiological receptors</t>
  </si>
  <si>
    <t>1958;2634;3434;3437;3659;4600;6772;8638;9021;91543</t>
  </si>
  <si>
    <t>GBP2;RSAD2;MX2;EGR1;OASL;IRF1;IFIT3;IFIT1;STAT1;SOCS3</t>
  </si>
  <si>
    <t>10346;163351;1958;2633;2634;3383;3434;3437;3659;4600;6772;8638;9021;91543</t>
  </si>
  <si>
    <t>GBP2;RSAD2;MX2;EGR1;GBP1;GBP6;OASL;ICAM1;IRF1;TRIM22;IFIT3;IFIT1;STAT1;SOCS3</t>
  </si>
  <si>
    <t>11221;1843;1847;1850;3569</t>
  </si>
  <si>
    <t>DUSP1;DUSP8;IL6;DUSP10;DUSP5</t>
  </si>
  <si>
    <t>10346;163351;2633;2634;3383;3659;6772;8638;9021</t>
  </si>
  <si>
    <t>GBP2;GBP1;GBP6;OASL;ICAM1;IRF1;TRIM22;STAT1;SOCS3</t>
  </si>
  <si>
    <t>http://reactome.org/PathwayBrowser/#/R-HSA-6783589</t>
  </si>
  <si>
    <t>3569;3589;3976;6772;9021</t>
  </si>
  <si>
    <t>LIF;IL6;IL11;STAT1;SOCS3</t>
  </si>
  <si>
    <t>LCN2;S100A9;S100A8</t>
  </si>
  <si>
    <t>154;1906;1907;2919;2920;2921;3351;338442;3576;3627;5734;6352;6364;6373;6376;718;8843</t>
  </si>
  <si>
    <t>PTGER4;EDN2;CXCL2;EDN1;ADRB2;CXCL8;CXCL10;CXCL3;CCL5;CXCL1;C3;HCAR3;HCAR2;CX3CL1;CXCL11;CCL20;HTR1B</t>
  </si>
  <si>
    <t>133;154;1906;1907;2919;2920;2921;3351;338442;3576;3627;54361;5734;6352;6364;6373;6376;718;79924;80326;8843</t>
  </si>
  <si>
    <t>PTGER4;EDN2;CXCL2;EDN1;ADRB2;CXCL8;ADM;CXCL10;CXCL3;CCL5;CXCL1;WNT4;C3;HCAR3;WNT10A;HCAR2;CX3CL1;CXCL11;CCL20;ADM2;HTR1B</t>
  </si>
  <si>
    <t>330;7124;7128;7185;9099</t>
  </si>
  <si>
    <t>TNF;TNFAIP3;TRAF1;BIRC3;USP2</t>
  </si>
  <si>
    <t>R-HSA-5357769</t>
  </si>
  <si>
    <t>Caspase activation via extrinsic apoptotic signalling pathway</t>
  </si>
  <si>
    <t>1906;1907;2919;2920;2921;3576;3627;6352;6364;6373;6376;718</t>
  </si>
  <si>
    <t>EDN2;CXCL2;EDN1;CXCL8;CXCL10;CXCL3;CCL5;CXCL1;C3;CX3CL1;CXCL11;CCL20</t>
  </si>
  <si>
    <t>R-HSA-419812</t>
  </si>
  <si>
    <t>Calcitonin-like ligand receptors</t>
  </si>
  <si>
    <t>R-HSA-420029</t>
  </si>
  <si>
    <t>Tight junction interactions</t>
  </si>
  <si>
    <t>R-HSA-1059683</t>
  </si>
  <si>
    <t>Interleukin-6 signaling</t>
  </si>
  <si>
    <t>http://reactome.org/PathwayBrowser/#/R-HSA-1059683</t>
  </si>
  <si>
    <t>3569;6772;9021</t>
  </si>
  <si>
    <t>IL6;STAT1;SOCS3</t>
  </si>
  <si>
    <t>R-HSA-982772</t>
  </si>
  <si>
    <t>Growth hormone receptor signaling</t>
  </si>
  <si>
    <t>http://reactome.org/PathwayBrowser/#/R-HSA-982772</t>
  </si>
  <si>
    <t>4067;6772;8660;9021</t>
  </si>
  <si>
    <t>IRS2;LYN;STAT1;SOCS3</t>
  </si>
  <si>
    <t>7124;7128;9099</t>
  </si>
  <si>
    <t>TNF;TNFAIP3;USP2</t>
  </si>
  <si>
    <t>http://reactome.org/PathwayBrowser/#/R-HSA-5669034</t>
  </si>
  <si>
    <t>3604;7133;970;9966</t>
  </si>
  <si>
    <t>TNFRSF1B;TNFRSF9;CD70;TNFSF15</t>
  </si>
  <si>
    <t>R-HSA-209560</t>
  </si>
  <si>
    <t>NF-kB is activated and signals survival</t>
  </si>
  <si>
    <t>1326;148022;2353;330;3725;4792;64127</t>
  </si>
  <si>
    <t>MAP3K8;JUN;TICAM1;BIRC3;NOD2;NFKBIA;FOS</t>
  </si>
  <si>
    <t>R-HSA-2243919</t>
  </si>
  <si>
    <t>Crosslinking of collagen fibrils</t>
  </si>
  <si>
    <t>1326;148022;2353;330;3725;4792;6279;6280;64127</t>
  </si>
  <si>
    <t>MAP3K8;JUN;TICAM1;S100A9;BIRC3;NOD2;NFKBIA;FOS;S100A8</t>
  </si>
  <si>
    <t>R-HSA-416700</t>
  </si>
  <si>
    <t>Other semaphorin interactions</t>
  </si>
  <si>
    <t>R-HSA-173736</t>
  </si>
  <si>
    <t>Alternative complement activation</t>
  </si>
  <si>
    <t>http://reactome.org/PathwayBrowser/#/R-HSA-173736</t>
  </si>
  <si>
    <t>629;718</t>
  </si>
  <si>
    <t>CFB;C3</t>
  </si>
  <si>
    <t>10628;330;64127;64170;7128</t>
  </si>
  <si>
    <t>TNFAIP3;CARD9;BIRC3;NOD2;TXNIP</t>
  </si>
  <si>
    <t>TNFAIP3;CARD9;BIRC3;NOD2</t>
  </si>
  <si>
    <t>2353;3569;3576;3725;8294;8365;85236</t>
  </si>
  <si>
    <t>CXCL8;IL6;JUN;HIST1H4H;HIST1H4I;HIST1H2BK;FOS</t>
  </si>
  <si>
    <t>R-HSA-73887</t>
  </si>
  <si>
    <t>Death Receptor Signalling</t>
  </si>
  <si>
    <t>http://reactome.org/PathwayBrowser/#/R-HSA-73887</t>
  </si>
  <si>
    <t>10018;330;4792;4803;7124;7128;7185;9099</t>
  </si>
  <si>
    <t>BCL2L11;TNF;TNFAIP3;TRAF1;NGF;BIRC3;NFKBIA;USP2</t>
  </si>
  <si>
    <t>11221;1843;1847;1850</t>
  </si>
  <si>
    <t>DUSP1;DUSP8;DUSP10;DUSP5</t>
  </si>
  <si>
    <t>2353;2354;2625;3725;5430;8294;8365;85236</t>
  </si>
  <si>
    <t>FOSB;JUN;HIST1H4H;POLR2A;HIST1H4I;HIST1H2BK;FOS;GATA3</t>
  </si>
  <si>
    <t>1326;148022;2353;3725;4792;64127</t>
  </si>
  <si>
    <t>MAP3K8;JUN;TICAM1;NOD2;NFKBIA;FOS</t>
  </si>
  <si>
    <t>1999;3725;4854;8294;8365;85236</t>
  </si>
  <si>
    <t>ELF3;JUN;HIST1H4H;NOTCH3;HIST1H4I;HIST1H2BK</t>
  </si>
  <si>
    <t>Fast abc_fast_nsa</t>
  </si>
  <si>
    <t>2919;2920;2921;3351;338442;3576;3627;5141;6004;6352;6364;6373;6376;718;8843</t>
  </si>
  <si>
    <t>CXCL2;RGS16;CXCL8;CXCL10;CXCL3;CCL5;CXCL1;C3;HCAR3;PDE4A;HCAR2;CX3CL1;CXCL11;CCL20;HTR1B</t>
  </si>
  <si>
    <t>629;715;718</t>
  </si>
  <si>
    <t>CFB;C3;C1R</t>
  </si>
  <si>
    <t>R-HSA-174577</t>
  </si>
  <si>
    <t>Activation of C3 and C5</t>
  </si>
  <si>
    <t>http://reactome.org/PathwayBrowser/#/R-HSA-174577</t>
  </si>
  <si>
    <t>R-HSA-451927</t>
  </si>
  <si>
    <t>Interleukin-2 family signaling</t>
  </si>
  <si>
    <t>http://reactome.org/PathwayBrowser/#/R-HSA-451927</t>
  </si>
  <si>
    <t>1437;3600;3965;6772</t>
  </si>
  <si>
    <t>LGALS9;IL15;CSF2;STAT1</t>
  </si>
  <si>
    <t>ATF3;CXCL8;DDIT3</t>
  </si>
  <si>
    <t>R-HSA-198203</t>
  </si>
  <si>
    <t>PI3K/AKT activation</t>
  </si>
  <si>
    <t>http://reactome.org/PathwayBrowser/#/R-HSA-198203</t>
  </si>
  <si>
    <t>4803;8660</t>
  </si>
  <si>
    <t>IRS2;NGF</t>
  </si>
  <si>
    <t>1191;629;715;718</t>
  </si>
  <si>
    <t>CFB;C3;C1R;CLU</t>
  </si>
  <si>
    <t>2114;2353;3569;3576;3725;8294;8365;85236;8535</t>
  </si>
  <si>
    <t>CXCL8;CBX4;ETS2;IL6;JUN;HIST1H4H;HIST1H4I;HIST1H2BK;FOS</t>
  </si>
  <si>
    <t>R-HSA-5668541</t>
  </si>
  <si>
    <t>TNFR2 non-canonical NF-kB pathway</t>
  </si>
  <si>
    <t>http://reactome.org/PathwayBrowser/#/R-HSA-5668541</t>
  </si>
  <si>
    <t>330;3604;7124;7133;970;9966</t>
  </si>
  <si>
    <t>TNFRSF1B;TNF;TNFRSF9;CD70;TNFSF15;BIRC3</t>
  </si>
  <si>
    <t>1382;2353;2354;2625;3725;5430;8294;8365;85236</t>
  </si>
  <si>
    <t>FOSB;JUN;CRABP2;HIST1H4H;POLR2A;HIST1H4I;HIST1H2BK;FOS;GATA3</t>
  </si>
  <si>
    <t>http://reactome.org/PathwayBrowser/#/R-HSA-5357769</t>
  </si>
  <si>
    <t>148022;1613;219699</t>
  </si>
  <si>
    <t>UNC5B;TICAM1;DAPK3</t>
  </si>
  <si>
    <t>http://reactome.org/PathwayBrowser/#/R-HSA-419812</t>
  </si>
  <si>
    <t>133;79924</t>
  </si>
  <si>
    <t>ADM;ADM2</t>
  </si>
  <si>
    <t>R-HSA-450341</t>
  </si>
  <si>
    <t>Activation of the AP-1 family of transcription factors</t>
  </si>
  <si>
    <t>http://reactome.org/PathwayBrowser/#/R-HSA-450341</t>
  </si>
  <si>
    <t>2353;3725</t>
  </si>
  <si>
    <t>JUN;FOS</t>
  </si>
  <si>
    <t>R-HSA-418889</t>
  </si>
  <si>
    <t>Caspase activation via Dependence Receptors in the absence of ligand</t>
  </si>
  <si>
    <t>http://reactome.org/PathwayBrowser/#/R-HSA-418889</t>
  </si>
  <si>
    <t>1613;219699</t>
  </si>
  <si>
    <t>UNC5B;DAPK3</t>
  </si>
  <si>
    <t>http://reactome.org/PathwayBrowser/#/R-HSA-420029</t>
  </si>
  <si>
    <t>10686;1364;1366</t>
  </si>
  <si>
    <t>CLDN4;CLDN16;CLDN7</t>
  </si>
  <si>
    <t>R-HSA-2586552</t>
  </si>
  <si>
    <t>Signaling by Leptin</t>
  </si>
  <si>
    <t>http://reactome.org/PathwayBrowser/#/R-HSA-2586552</t>
  </si>
  <si>
    <t>8660;9021</t>
  </si>
  <si>
    <t>IRS2;SOCS3</t>
  </si>
  <si>
    <t>PARP14;PTGS2;NMNAT2</t>
  </si>
  <si>
    <t>R-HSA-2871796</t>
  </si>
  <si>
    <t>FCERI mediated MAPK activation</t>
  </si>
  <si>
    <t>http://reactome.org/PathwayBrowser/#/R-HSA-2871796</t>
  </si>
  <si>
    <t>2353;3725;4067</t>
  </si>
  <si>
    <t>JUN;LYN;FOS</t>
  </si>
  <si>
    <t>1326;2353;3725;4792;64127</t>
  </si>
  <si>
    <t>MAP3K8;JUN;NOD2;NFKBIA;FOS</t>
  </si>
  <si>
    <t>11221;1437;1843;1847;1850;2250;3569;6710;8660;9965</t>
  </si>
  <si>
    <t>DUSP1;FGF19;DUSP8;IL6;FGF5;IRS2;DUSP10;DUSP5;SPTB;CSF2</t>
  </si>
  <si>
    <t>11221;1437;1843;1847;1850;2250;3569;3725;6710;8660;9965</t>
  </si>
  <si>
    <t>DUSP1;FGF19;DUSP8;IL6;JUN;FGF5;IRS2;DUSP10;DUSP5;SPTB;CSF2</t>
  </si>
  <si>
    <t>http://reactome.org/PathwayBrowser/#/R-HSA-209560</t>
  </si>
  <si>
    <t>4792;4803</t>
  </si>
  <si>
    <t>NGF;NFKBIA</t>
  </si>
  <si>
    <t>R-HSA-877312</t>
  </si>
  <si>
    <t>Regulation of IFNG signaling</t>
  </si>
  <si>
    <t>http://reactome.org/PathwayBrowser/#/R-HSA-877312</t>
  </si>
  <si>
    <t>6772;9021</t>
  </si>
  <si>
    <t>STAT1;SOCS3</t>
  </si>
  <si>
    <t>1959;3725;5430;8294;8365;85236</t>
  </si>
  <si>
    <t>EGR2;JUN;HIST1H4H;POLR2A;HIST1H4I;HIST1H2BK</t>
  </si>
  <si>
    <t>2353;3725;8294;8365;85236;8535</t>
  </si>
  <si>
    <t>CBX4;JUN;HIST1H4H;HIST1H4I;HIST1H2BK;FOS</t>
  </si>
  <si>
    <t>R-HSA-450294</t>
  </si>
  <si>
    <t>MAP kinase activation</t>
  </si>
  <si>
    <t>http://reactome.org/PathwayBrowser/#/R-HSA-450294</t>
  </si>
  <si>
    <t>1326;2353;3725;64127</t>
  </si>
  <si>
    <t>MAP3K8;JUN;NOD2;FOS</t>
  </si>
  <si>
    <t>113878;1999;3725;4192;4854;6772;8294;8365;85236</t>
  </si>
  <si>
    <t>ELF3;JUN;HIST1H4H;MDK;NOTCH3;HIST1H4I;HIST1H2BK;STAT1;DTX2</t>
  </si>
  <si>
    <t>R-HSA-193639</t>
  </si>
  <si>
    <t>p75NTR signals via NF-kB</t>
  </si>
  <si>
    <t>http://reactome.org/PathwayBrowser/#/R-HSA-193639</t>
  </si>
  <si>
    <t>23411;8294;8365;85236</t>
  </si>
  <si>
    <t>HIST1H4H;HIST1H4I;HIST1H2BK;SIRT1</t>
  </si>
  <si>
    <t>10628;11010;1191;1326;148022;201294;2353;2919;330;3553;3725;3934;4067;4582;4792;5265;5329;54209;5912;6279;6280;629;64127;64170;7128;7133;715;718</t>
  </si>
  <si>
    <t>TNFRSF1B;UNC13D;TNFAIP3;LCN2;GLIPR1;PLAUR;SERPINA1;MAP3K8;JUN;CFB;CXCL1;RAP2B;TICAM1;C3;CARD9;TREM2;MUC1;C1R;S100A9;LYN;BIRC3;IL1B;NOD2;NFKBIA;CLU;TXNIP;FOS;S100A8</t>
  </si>
  <si>
    <t>http://reactome.org/PathwayBrowser/#/R-HSA-2243919</t>
  </si>
  <si>
    <t>4016;7093</t>
  </si>
  <si>
    <t>TLL2;LOXL1</t>
  </si>
  <si>
    <t>R-HSA-5357801</t>
  </si>
  <si>
    <t>Programmed Cell Death</t>
  </si>
  <si>
    <t>http://reactome.org/PathwayBrowser/#/R-HSA-5357801</t>
  </si>
  <si>
    <t>10018;100506658;148022;1613;219699;330;5366</t>
  </si>
  <si>
    <t>BCL2L11;PMAIP1;UNC5B;TICAM1;BIRC3;OCLN;DAPK3</t>
  </si>
  <si>
    <t>11221;1437;1843;1847;1850;2250;6710;8660;9965</t>
  </si>
  <si>
    <t>DUSP1;FGF19;DUSP8;FGF5;IRS2;DUSP10;DUSP5;SPTB;CSF2</t>
  </si>
  <si>
    <t>R-HSA-448424</t>
  </si>
  <si>
    <t>Interleukin-17 signaling</t>
  </si>
  <si>
    <t>http://reactome.org/PathwayBrowser/#/R-HSA-448424</t>
  </si>
  <si>
    <t>PARP14;PTGS2</t>
  </si>
  <si>
    <t>http://reactome.org/PathwayBrowser/#/R-HSA-416700</t>
  </si>
  <si>
    <t>54209;8482</t>
  </si>
  <si>
    <t>SEMA7A;TREM2</t>
  </si>
  <si>
    <t>S100A9;S100A8</t>
  </si>
  <si>
    <t>FGF19;FGF5;IRS2</t>
  </si>
  <si>
    <t>10018;100506658;10370;10769;1437;1647;2353;2571;2625;3164;3725;4854;5366;5430;59269;6095;639;6772;79755;80139;8294;8365;83667;85236;8535;8794;9021;9099;93134;9668</t>
  </si>
  <si>
    <t>PLK2;NR4A1;BCL2L11;ZNF750;GAD1;PRDM1;CBX4;GADD45A;PMAIP1;JUN;CITED2;HIST1H4H;ZNF432;SESN2;TNFRSF10C;POLR2A;HIVEP3;ZNF703;NOTCH3;RORA;OCLN;HIST1H4I;HIST1H2BK;FOS;CSF2;STAT1;GATA3;ZNF561;SOCS3;USP2</t>
  </si>
  <si>
    <t>fast abc/nsa</t>
  </si>
  <si>
    <t>slow abc/nsa</t>
  </si>
  <si>
    <t>fast /slow nsa</t>
  </si>
  <si>
    <t>fast/slow abc</t>
  </si>
  <si>
    <t>vs slow abc//nsa</t>
  </si>
  <si>
    <t>vs fast/slow nsa</t>
  </si>
  <si>
    <t>vs fast/slow ab</t>
  </si>
  <si>
    <t>vs fast abc/nsa</t>
  </si>
  <si>
    <t>controol</t>
  </si>
  <si>
    <t>vs slow abc/nsa</t>
  </si>
  <si>
    <t>vs fast/slow abc</t>
  </si>
  <si>
    <t>fast abc nsa</t>
  </si>
  <si>
    <t>control</t>
  </si>
  <si>
    <t>Only 3 because althouh p_value is still significant, FDR rate has increased as there are not many overlapping mRNAs</t>
  </si>
  <si>
    <t xml:space="preserve">Fast Abc/ nsa  vs control </t>
  </si>
  <si>
    <t>Very similar to fast/slow abc</t>
  </si>
  <si>
    <t>Fast abc/nsa vs slow abc/nsa</t>
  </si>
  <si>
    <t xml:space="preserve"> fast abc _slow abc vs contol </t>
  </si>
  <si>
    <t xml:space="preserve">Common </t>
  </si>
  <si>
    <t>Common</t>
  </si>
  <si>
    <t xml:space="preserve">Common in all of them so not specific to fast adhesion, not miRNa29 inhibition </t>
  </si>
  <si>
    <t>Column3</t>
  </si>
  <si>
    <t>Rea ctome</t>
  </si>
  <si>
    <t xml:space="preserve">P-value </t>
  </si>
  <si>
    <t>neg log of p_value</t>
  </si>
  <si>
    <t>Column4</t>
  </si>
  <si>
    <t>Column2</t>
  </si>
  <si>
    <t>N of mRNAs</t>
  </si>
  <si>
    <t>Pre-Notch</t>
  </si>
  <si>
    <t>Toll-Like R3</t>
  </si>
  <si>
    <t>TNFR1 /NFKappaB</t>
  </si>
  <si>
    <t>cornified envelope</t>
  </si>
  <si>
    <t>Rhodopsin(A/1_</t>
  </si>
  <si>
    <t>Only fast Abc/nsa</t>
  </si>
  <si>
    <t>MAPK1/3 RAF activation</t>
  </si>
  <si>
    <t>stress senescence</t>
  </si>
  <si>
    <t>n of mRNAs</t>
  </si>
  <si>
    <t>Interleukin</t>
  </si>
  <si>
    <t>deacetylate histones</t>
  </si>
  <si>
    <t>IL6 signalling</t>
  </si>
  <si>
    <t xml:space="preserve">Tight junction </t>
  </si>
  <si>
    <t>PI3K/AKT</t>
  </si>
  <si>
    <t>Estrogen</t>
  </si>
  <si>
    <t>Only fast/slow ABC</t>
  </si>
  <si>
    <t>Senescence secretory</t>
  </si>
  <si>
    <t>TNFs( physiological receptors)</t>
  </si>
  <si>
    <t>Chemokine</t>
  </si>
  <si>
    <t>only control</t>
  </si>
  <si>
    <t>Cytokine</t>
  </si>
  <si>
    <t>N of mRNAs in fasat abc nsa</t>
  </si>
  <si>
    <t>Only Slow abc/nsa</t>
  </si>
  <si>
    <t>Cornified envelope</t>
  </si>
  <si>
    <t>stress Senescence</t>
  </si>
  <si>
    <t xml:space="preserve">STAT5 </t>
  </si>
  <si>
    <t xml:space="preserve"> deacetylate histones</t>
  </si>
  <si>
    <t xml:space="preserve">WNT </t>
  </si>
  <si>
    <t>No mRNas was unique in control that had at least more than one overlapping mRNAs</t>
  </si>
  <si>
    <t xml:space="preserve">IL6 is uniquely overexpressed in fast_abc although other IL signalling are present. And some mRNas in this class are alos present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</si>
</sst>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C0E4F5"/>
        <bgColor rgb="FFC0E4F5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1" fontId="0" fillId="0" borderId="0" xfId="0" applyNumberFormat="1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4" fillId="0" borderId="0" xfId="0" applyFont="1"/>
    <xf numFmtId="0" fontId="3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1" xfId="0" applyBorder="1"/>
    <xf numFmtId="0" fontId="0" fillId="4" borderId="1" xfId="0" applyFill="1" applyBorder="1"/>
    <xf numFmtId="0" fontId="0" fillId="5" borderId="0" xfId="0" applyFill="1"/>
    <xf numFmtId="11" fontId="0" fillId="5" borderId="0" xfId="0" applyNumberFormat="1" applyFill="1"/>
    <xf numFmtId="0" fontId="0" fillId="6" borderId="1" xfId="0" applyFill="1" applyBorder="1"/>
    <xf numFmtId="0" fontId="0" fillId="6" borderId="2" xfId="0" applyFill="1" applyBorder="1"/>
    <xf numFmtId="11" fontId="0" fillId="6" borderId="2" xfId="0" applyNumberFormat="1" applyFill="1" applyBorder="1"/>
    <xf numFmtId="0" fontId="0" fillId="5" borderId="1" xfId="0" applyFill="1" applyBorder="1"/>
    <xf numFmtId="0" fontId="0" fillId="5" borderId="2" xfId="0" applyFill="1" applyBorder="1"/>
    <xf numFmtId="0" fontId="5" fillId="3" borderId="0" xfId="0" applyFont="1" applyFill="1"/>
    <xf numFmtId="11" fontId="0" fillId="5" borderId="2" xfId="0" applyNumberFormat="1" applyFill="1" applyBorder="1"/>
    <xf numFmtId="0" fontId="0" fillId="4" borderId="2" xfId="0" applyFill="1" applyBorder="1"/>
    <xf numFmtId="0" fontId="0" fillId="0" borderId="2" xfId="0" applyBorder="1"/>
    <xf numFmtId="164" fontId="0" fillId="5" borderId="0" xfId="0" applyNumberFormat="1" applyFill="1"/>
    <xf numFmtId="0" fontId="0" fillId="0" borderId="3" xfId="0" applyBorder="1"/>
    <xf numFmtId="0" fontId="0" fillId="4" borderId="3" xfId="0" applyFill="1" applyBorder="1"/>
    <xf numFmtId="11" fontId="0" fillId="0" borderId="2" xfId="0" applyNumberFormat="1" applyBorder="1"/>
    <xf numFmtId="11" fontId="0" fillId="4" borderId="2" xfId="0" applyNumberFormat="1" applyFill="1" applyBorder="1"/>
    <xf numFmtId="11" fontId="0" fillId="0" borderId="3" xfId="0" applyNumberFormat="1" applyBorder="1"/>
    <xf numFmtId="0" fontId="0" fillId="4" borderId="0" xfId="0" applyFill="1"/>
    <xf numFmtId="0" fontId="0" fillId="0" borderId="4" xfId="0" applyBorder="1"/>
    <xf numFmtId="0" fontId="1" fillId="0" borderId="0" xfId="0" applyFont="1" applyAlignment="1">
      <alignment horizontal="center"/>
    </xf>
    <xf numFmtId="0" fontId="6" fillId="0" borderId="0" xfId="0" applyFont="1"/>
    <xf numFmtId="11" fontId="6" fillId="0" borderId="0" xfId="0" applyNumberFormat="1" applyFont="1"/>
    <xf numFmtId="0" fontId="6" fillId="7" borderId="0" xfId="0" applyFont="1" applyFill="1"/>
    <xf numFmtId="11" fontId="6" fillId="7" borderId="0" xfId="0" applyNumberFormat="1" applyFont="1" applyFill="1"/>
    <xf numFmtId="0" fontId="6" fillId="5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07">
    <dxf>
      <fill>
        <patternFill patternType="solid">
          <fgColor indexed="64"/>
          <bgColor theme="0"/>
        </patternFill>
      </fill>
    </dxf>
    <dxf>
      <numFmt numFmtId="164" formatCode="0.0"/>
    </dxf>
    <dxf>
      <numFmt numFmtId="15" formatCode="0.00E+00"/>
    </dxf>
    <dxf>
      <numFmt numFmtId="1" formatCode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</dxf>
    <dxf>
      <numFmt numFmtId="164" formatCode="0.0"/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64" formatCode="0.0"/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64" formatCode="0.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</dxf>
    <dxf>
      <numFmt numFmtId="164" formatCode="0.0"/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64" formatCode="0.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5" formatCode="0.00E+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'Reactome  affinityy final'!$G$34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42937AB-0DF1-4BEF-9DB7-C55BC0CDAD5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82-486E-8449-06BBC8FA0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'Reactome  affinityy final'!$D$35:$D$35</c:f>
              <c:strCache>
                <c:ptCount val="1"/>
                <c:pt idx="0">
                  <c:v>Pre-Notch</c:v>
                </c:pt>
              </c:strCache>
            </c:strRef>
          </c:cat>
          <c:val>
            <c:numRef>
              <c:f>'Reactome  affinityy final'!$G$35:$G$35</c:f>
              <c:numCache>
                <c:formatCode>0.0</c:formatCode>
                <c:ptCount val="1"/>
                <c:pt idx="0">
                  <c:v>2.0673265756908052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final'!$K$35:$K$35</c15:f>
                <c15:dlblRangeCache>
                  <c:ptCount val="1"/>
                  <c:pt idx="0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E82-486E-8449-06BBC8FA00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'Reactome  affinityy final'!$G$39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6489C3-FE87-4978-AFB2-A871C7AF380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646-4143-BC21-8E9402781A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C83C51-674E-4D3C-A185-84F45833073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646-4143-BC21-8E9402781A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472655-6259-4900-BB33-FEB2FB105F3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46-4143-BC21-8E9402781A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DC5AF8-050C-49D7-8785-A989B467E0A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E4-45DD-A7A6-3711540019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'Reactome  affinityy final'!$D$40:$D$44</c15:sqref>
                  </c15:fullRef>
                </c:ext>
              </c:extLst>
              <c:f>('Reactome  affinityy final'!$D$40:$D$42,'Reactome  affinityy final'!$D$44)</c:f>
              <c:strCache>
                <c:ptCount val="4"/>
                <c:pt idx="0">
                  <c:v>Toll-Like R3</c:v>
                </c:pt>
                <c:pt idx="1">
                  <c:v>TNFR1 /NFKappaB</c:v>
                </c:pt>
                <c:pt idx="2">
                  <c:v>Rhodopsin(A/1_</c:v>
                </c:pt>
                <c:pt idx="3">
                  <c:v>Interleukin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'Reactome  affinityy final'!$G$40:$G$44</c15:sqref>
                  </c15:fullRef>
                </c:ext>
              </c:extLst>
              <c:f>('Reactome  affinityy final'!$G$40:$G$42,'Reactome  affinityy final'!$G$44)</c:f>
              <c:numCache>
                <c:formatCode>0.0</c:formatCode>
                <c:ptCount val="4"/>
                <c:pt idx="0">
                  <c:v>2.5560176969925865</c:v>
                </c:pt>
                <c:pt idx="1">
                  <c:v>3.6372725497248006</c:v>
                </c:pt>
                <c:pt idx="2">
                  <c:v>3.823792944521315</c:v>
                </c:pt>
                <c:pt idx="3">
                  <c:v>12.497914440773954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final'!$K$40:$K$44</c15:f>
                <c15:dlblRangeCache>
                  <c:ptCount val="5"/>
                  <c:pt idx="0">
                    <c:v>7</c:v>
                  </c:pt>
                  <c:pt idx="1">
                    <c:v>5</c:v>
                  </c:pt>
                  <c:pt idx="2">
                    <c:v>17</c:v>
                  </c:pt>
                  <c:pt idx="3">
                    <c:v>5</c:v>
                  </c:pt>
                  <c:pt idx="4">
                    <c:v>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1646-4143-BC21-8E9402781A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'Reactome  affinityy final'!$G$50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89D3646-A712-47CB-AD41-0ABAA936480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ACD-4F45-BFAD-4DAA689492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56836F-33C5-4EA0-A84B-A75BE0C4880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ACD-4F45-BFAD-4DAA689492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CD025D-550C-4F8E-BA86-3EE5F9E4865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ACD-4F45-BFAD-4DAA689492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'Reactome  affinityy final'!$D$51:$D$53</c:f>
              <c:strCache>
                <c:ptCount val="3"/>
                <c:pt idx="0">
                  <c:v>Cornified envelope</c:v>
                </c:pt>
                <c:pt idx="1">
                  <c:v>stress Senescence</c:v>
                </c:pt>
                <c:pt idx="2">
                  <c:v> deacetylate histones</c:v>
                </c:pt>
              </c:strCache>
            </c:strRef>
          </c:cat>
          <c:val>
            <c:numRef>
              <c:f>'Reactome  affinityy final'!$G$51:$G$53</c:f>
              <c:numCache>
                <c:formatCode>0.0</c:formatCode>
                <c:ptCount val="3"/>
                <c:pt idx="0">
                  <c:v>12.733180545090875</c:v>
                </c:pt>
                <c:pt idx="1">
                  <c:v>13.890117856800899</c:v>
                </c:pt>
                <c:pt idx="2">
                  <c:v>15.657577319177793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final'!$K$51:$K$53</c15:f>
                <c15:dlblRangeCache>
                  <c:ptCount val="3"/>
                  <c:pt idx="0">
                    <c:v>13</c:v>
                  </c:pt>
                  <c:pt idx="1">
                    <c:v>12</c:v>
                  </c:pt>
                  <c:pt idx="2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3ACD-4F45-BFAD-4DAA689492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'Reactome  affinityy final'!$R$34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ED6478-079F-4355-9385-3015D69E942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DB6-4AEE-ACD8-3B134BA856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77B235-183F-406C-A269-B0EE5835ED5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DB6-4AEE-ACD8-3B134BA856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1108DC-AF3A-4C92-B11B-1BF69017D6C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B6-4AEE-ACD8-3B134BA856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87E4EB-D430-4E04-832F-D8B6AD3E36D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B6-4AEE-ACD8-3B134BA856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E30317-7844-4DA5-8187-43464C6257A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B6-4AEE-ACD8-3B134BA85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'Reactome  affinityy final'!$O$35:$O$39</c:f>
              <c:strCache>
                <c:ptCount val="5"/>
                <c:pt idx="0">
                  <c:v>Toll-Like R3</c:v>
                </c:pt>
                <c:pt idx="1">
                  <c:v>TNFR1 /NFKappaB</c:v>
                </c:pt>
                <c:pt idx="2">
                  <c:v>Rhodopsin(A/1_</c:v>
                </c:pt>
                <c:pt idx="3">
                  <c:v>MAPK1/3 RAF activation</c:v>
                </c:pt>
                <c:pt idx="4">
                  <c:v>Interleukin</c:v>
                </c:pt>
              </c:strCache>
            </c:strRef>
          </c:cat>
          <c:val>
            <c:numRef>
              <c:f>'Reactome  affinityy final'!$R$35:$R$39</c:f>
              <c:numCache>
                <c:formatCode>0.0</c:formatCode>
                <c:ptCount val="5"/>
                <c:pt idx="0">
                  <c:v>2.5560176969925865</c:v>
                </c:pt>
                <c:pt idx="1">
                  <c:v>3.6372725497248006</c:v>
                </c:pt>
                <c:pt idx="2">
                  <c:v>3.823792944521315</c:v>
                </c:pt>
                <c:pt idx="3">
                  <c:v>4.2170817760415789</c:v>
                </c:pt>
                <c:pt idx="4">
                  <c:v>12.497914440773954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final'!$S$35:$S$39</c15:f>
                <c15:dlblRangeCache>
                  <c:ptCount val="5"/>
                  <c:pt idx="0">
                    <c:v>7</c:v>
                  </c:pt>
                  <c:pt idx="1">
                    <c:v>5</c:v>
                  </c:pt>
                  <c:pt idx="2">
                    <c:v>17</c:v>
                  </c:pt>
                  <c:pt idx="3">
                    <c:v>5</c:v>
                  </c:pt>
                  <c:pt idx="4">
                    <c:v>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DB6-4AEE-ACD8-3B134BA856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GB" sz="1800" b="1" i="0" baseline="0">
                    <a:effectLst/>
                    <a:latin typeface="Calibri" panose="020F0502020204030204" pitchFamily="34" charset="0"/>
                    <a:cs typeface="Calibri" panose="020F0502020204030204" pitchFamily="34" charset="0"/>
                  </a:rPr>
                  <a:t>_Log10(P_value)</a:t>
                </a:r>
                <a:endParaRPr lang="en-GB" b="1">
                  <a:effectLst/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'Reactome  affinityy final'!$R$43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3A01C9A-B8A5-46D2-B8BE-90983A64BDF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38-4C5E-A105-D5A4FD5623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AAF8AA-8CC1-4ECB-A910-E01E2931635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738-4C5E-A105-D5A4FD5623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18732E-2BE0-4068-9036-3AC02B2DFFB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38-4C5E-A105-D5A4FD5623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C7C6EC-896A-403C-92B8-F2ABD49660D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DFB-4673-BC87-BE59B801C2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0C2B9C-AA5C-4415-9F50-CEF2FFA0E07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16D-4977-8F88-A6ACFB3AD08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82F6C3-4D24-4AA7-AC41-D524C430406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16D-4977-8F88-A6ACFB3AD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'Reactome  affinityy final'!$O$44:$O$49</c:f>
              <c:strCache>
                <c:ptCount val="6"/>
                <c:pt idx="0">
                  <c:v>Tight junction </c:v>
                </c:pt>
                <c:pt idx="1">
                  <c:v>PI3K/AKT</c:v>
                </c:pt>
                <c:pt idx="2">
                  <c:v>Estrogen</c:v>
                </c:pt>
                <c:pt idx="3">
                  <c:v>Senescence secretory</c:v>
                </c:pt>
                <c:pt idx="4">
                  <c:v>TNFs( physiological receptors)</c:v>
                </c:pt>
                <c:pt idx="5">
                  <c:v>IL6 signalling</c:v>
                </c:pt>
              </c:strCache>
            </c:strRef>
          </c:cat>
          <c:val>
            <c:numRef>
              <c:f>'Reactome  affinityy final'!$R$44:$R$49</c:f>
              <c:numCache>
                <c:formatCode>0.0</c:formatCode>
                <c:ptCount val="6"/>
                <c:pt idx="0">
                  <c:v>1.7625065303312719</c:v>
                </c:pt>
                <c:pt idx="1">
                  <c:v>1.9245509411069086</c:v>
                </c:pt>
                <c:pt idx="2">
                  <c:v>2.1014832420301763</c:v>
                </c:pt>
                <c:pt idx="3">
                  <c:v>2.3019496557742647</c:v>
                </c:pt>
                <c:pt idx="4">
                  <c:v>2.6802903057120173</c:v>
                </c:pt>
                <c:pt idx="5">
                  <c:v>4.1223522681544766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final'!$S$44:$S$49</c15:f>
                <c15:dlblRangeCache>
                  <c:ptCount val="6"/>
                  <c:pt idx="0">
                    <c:v>3</c:v>
                  </c:pt>
                  <c:pt idx="1">
                    <c:v>2</c:v>
                  </c:pt>
                  <c:pt idx="2">
                    <c:v>8</c:v>
                  </c:pt>
                  <c:pt idx="3">
                    <c:v>7</c:v>
                  </c:pt>
                  <c:pt idx="4">
                    <c:v>4</c:v>
                  </c:pt>
                  <c:pt idx="5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738-4C5E-A105-D5A4FD562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800" b="1" i="0" baseline="0">
                    <a:effectLst/>
                  </a:rPr>
                  <a:t>_Log10(P_value)</a:t>
                </a:r>
                <a:endParaRPr lang="en-GB">
                  <a:effectLst/>
                </a:endParaRP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'Reactome  affinityy final'!$R$51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7AAB2EF-5F05-4A57-824D-D72E1F2477B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361-40AE-AB7D-E83808F226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32A1EB-10C3-4EF4-B77F-F48060340E8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361-40AE-AB7D-E83808F226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'Reactome  affinityy final'!$O$52:$O$55</c15:sqref>
                  </c15:fullRef>
                </c:ext>
              </c:extLst>
              <c:f>'Reactome  affinityy final'!$O$52:$O$53</c:f>
              <c:strCache>
                <c:ptCount val="2"/>
                <c:pt idx="0">
                  <c:v>STAT5 </c:v>
                </c:pt>
                <c:pt idx="1">
                  <c:v>WNT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'Reactome  affinityy final'!$R$52:$R$55</c15:sqref>
                  </c15:fullRef>
                </c:ext>
              </c:extLst>
              <c:f>'Reactome  affinityy final'!$R$52:$R$53</c:f>
              <c:numCache>
                <c:formatCode>0.0</c:formatCode>
                <c:ptCount val="2"/>
                <c:pt idx="0">
                  <c:v>1.6566792572469207</c:v>
                </c:pt>
                <c:pt idx="1">
                  <c:v>1.6892856934158156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final'!$S$52:$S$55</c15:f>
                <c15:dlblRangeCache>
                  <c:ptCount val="4"/>
                  <c:pt idx="0">
                    <c:v>2</c:v>
                  </c:pt>
                  <c:pt idx="1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361-40AE-AB7D-E83808F226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800" b="1" i="0" baseline="0">
                    <a:effectLst/>
                  </a:rPr>
                  <a:t>_Log10(P_value)</a:t>
                </a:r>
                <a:endParaRPr lang="en-GB">
                  <a:effectLst/>
                </a:endParaRP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'Reactome  affinityy final'!$AB$34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107011A-0DAE-4097-A10C-4B4EA862888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AF1-4F10-BDB4-D3BB3F6710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B85C81-C462-4843-9E1D-96733BF911C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AF1-4F10-BDB4-D3BB3F6710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A411AA-17D1-410D-8E94-6B91D1E231D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AF1-4F10-BDB4-D3BB3F6710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F75345-BFEC-45D0-823D-7ED44BB93B3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AF1-4F10-BDB4-D3BB3F6710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'Reactome  affinityy final'!$Y$35:$Y$39</c15:sqref>
                  </c15:fullRef>
                </c:ext>
              </c:extLst>
              <c:f>'Reactome  affinityy final'!$Y$36:$Y$39</c:f>
              <c:strCache>
                <c:ptCount val="4"/>
                <c:pt idx="0">
                  <c:v>cornified envelope</c:v>
                </c:pt>
                <c:pt idx="1">
                  <c:v>Chromatin organization</c:v>
                </c:pt>
                <c:pt idx="2">
                  <c:v>stress senescence</c:v>
                </c:pt>
                <c:pt idx="3">
                  <c:v>deacetylate histones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'Reactome  affinityy final'!$AB$35:$AB$39</c15:sqref>
                  </c15:fullRef>
                </c:ext>
              </c:extLst>
              <c:f>'Reactome  affinityy final'!$AB$36:$AB$39</c:f>
              <c:numCache>
                <c:formatCode>0.0</c:formatCode>
                <c:ptCount val="4"/>
                <c:pt idx="0">
                  <c:v>12.733180545090875</c:v>
                </c:pt>
                <c:pt idx="1">
                  <c:v>14</c:v>
                </c:pt>
                <c:pt idx="2">
                  <c:v>14.653559774527023</c:v>
                </c:pt>
                <c:pt idx="3">
                  <c:v>15.657577319177793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final'!$AC$35:$AC$39</c15:f>
                <c15:dlblRangeCache>
                  <c:ptCount val="5"/>
                  <c:pt idx="1">
                    <c:v>12</c:v>
                  </c:pt>
                  <c:pt idx="2">
                    <c:v>14</c:v>
                  </c:pt>
                  <c:pt idx="3">
                    <c:v>13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AF1-4F10-BDB4-D3BB3F6710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  <a:latin typeface="Calibri" panose="020F0502020204030204" pitchFamily="34" charset="0"/>
                    <a:cs typeface="Calibri" panose="020F0502020204030204" pitchFamily="34" charset="0"/>
                  </a:rPr>
                  <a:t>_Log10(P_value)</a:t>
                </a:r>
                <a:endParaRPr lang="en-GB">
                  <a:effectLst/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'Reactome  affinityy final'!$AB$48:$AB$49</c:f>
              <c:strCache>
                <c:ptCount val="2"/>
                <c:pt idx="0">
                  <c:v>1.5</c:v>
                </c:pt>
                <c:pt idx="1">
                  <c:v>3.6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2">
                  <a:lumMod val="10000"/>
                  <a:lumOff val="9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BE33FE9-AE65-4CBD-A800-13FBD89A0CF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55-4011-9A52-EF9BA710AB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929A15-C3B9-4D62-8DE4-91DBB954712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55-4011-9A52-EF9BA710AB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'Reactome  affinityy final'!$Y$48:$Y$49</c15:sqref>
                  </c15:fullRef>
                </c:ext>
              </c:extLst>
              <c:f>'Reactome  affinityy final'!$Y$48:$Y$49</c:f>
              <c:strCache>
                <c:ptCount val="2"/>
                <c:pt idx="0">
                  <c:v>Chemokine</c:v>
                </c:pt>
                <c:pt idx="1">
                  <c:v>Cytokine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'Reactome  affinityy final'!$AB$48:$AB$51</c15:sqref>
                  </c15:fullRef>
                </c:ext>
              </c:extLst>
              <c:f>'Reactome  affinityy final'!$AB$48:$AB$49</c:f>
              <c:numCache>
                <c:formatCode>0.0</c:formatCode>
                <c:ptCount val="2"/>
                <c:pt idx="0">
                  <c:v>1.4904861989862315</c:v>
                </c:pt>
                <c:pt idx="1">
                  <c:v>3.6059863368426872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final'!$AC$48:$AC$49</c15:f>
                <c15:dlblRangeCache>
                  <c:ptCount val="2"/>
                  <c:pt idx="0">
                    <c:v>2</c:v>
                  </c:pt>
                  <c:pt idx="1">
                    <c:v>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855-4011-9A52-EF9BA710AB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_Log10(P_value)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61</xdr:row>
      <xdr:rowOff>0</xdr:rowOff>
    </xdr:from>
    <xdr:to>
      <xdr:col>11</xdr:col>
      <xdr:colOff>470808</xdr:colOff>
      <xdr:row>76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C0964-63C8-4B94-9F0F-5CBAD3B8222C}"/>
            </a:ext>
            <a:ext uri="{147F2762-F138-4A5C-976F-8EAC2B608ADB}">
              <a16:predDERef xmlns:a16="http://schemas.microsoft.com/office/drawing/2014/main" pred="{A718F266-5F57-4B41-8FAB-5CAE1192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80</xdr:row>
      <xdr:rowOff>0</xdr:rowOff>
    </xdr:from>
    <xdr:to>
      <xdr:col>12</xdr:col>
      <xdr:colOff>5443</xdr:colOff>
      <xdr:row>95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67B3-992F-41F1-B41D-354519C1D130}"/>
            </a:ext>
            <a:ext uri="{147F2762-F138-4A5C-976F-8EAC2B608ADB}">
              <a16:predDERef xmlns:a16="http://schemas.microsoft.com/office/drawing/2014/main" pred="{0A195091-A6EE-7F18-CBB5-64801E6B8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99</xdr:row>
      <xdr:rowOff>0</xdr:rowOff>
    </xdr:from>
    <xdr:to>
      <xdr:col>11</xdr:col>
      <xdr:colOff>470807</xdr:colOff>
      <xdr:row>114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03149-72FD-4117-A7F2-9C2492535808}"/>
            </a:ext>
            <a:ext uri="{147F2762-F138-4A5C-976F-8EAC2B608ADB}">
              <a16:predDERef xmlns:a16="http://schemas.microsoft.com/office/drawing/2014/main" pred="{72CC0F81-33BA-4BF3-95C8-ED1743C87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470808</xdr:colOff>
      <xdr:row>76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DECC59-FFD3-4835-B5DB-6AD10BA3CF07}"/>
            </a:ext>
            <a:ext uri="{147F2762-F138-4A5C-976F-8EAC2B608ADB}">
              <a16:predDERef xmlns:a16="http://schemas.microsoft.com/office/drawing/2014/main" pred="{A718F266-5F57-4B41-8FAB-5CAE1192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80</xdr:row>
      <xdr:rowOff>0</xdr:rowOff>
    </xdr:from>
    <xdr:to>
      <xdr:col>24</xdr:col>
      <xdr:colOff>5443</xdr:colOff>
      <xdr:row>95</xdr:row>
      <xdr:rowOff>81642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F6F411-72FD-4F5B-A765-32D49A6494C4}"/>
            </a:ext>
            <a:ext uri="{147F2762-F138-4A5C-976F-8EAC2B608ADB}">
              <a16:predDERef xmlns:a16="http://schemas.microsoft.com/office/drawing/2014/main" pred="{64DECC59-FFD3-4835-B5DB-6AD10BA3C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99</xdr:row>
      <xdr:rowOff>0</xdr:rowOff>
    </xdr:from>
    <xdr:to>
      <xdr:col>23</xdr:col>
      <xdr:colOff>470807</xdr:colOff>
      <xdr:row>114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4CFE6-F496-4111-BE09-E71BF6396D9E}"/>
            </a:ext>
            <a:ext uri="{147F2762-F138-4A5C-976F-8EAC2B608ADB}">
              <a16:predDERef xmlns:a16="http://schemas.microsoft.com/office/drawing/2014/main" pred="{72CC0F81-33BA-4BF3-95C8-ED1743C87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34</xdr:col>
      <xdr:colOff>634094</xdr:colOff>
      <xdr:row>76</xdr:row>
      <xdr:rowOff>40821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318CDD-E5C9-4DB5-950F-F8076437F5DB}"/>
            </a:ext>
            <a:ext uri="{147F2762-F138-4A5C-976F-8EAC2B608ADB}">
              <a16:predDERef xmlns:a16="http://schemas.microsoft.com/office/drawing/2014/main" pred="{2AC4CFE6-F496-4111-BE09-E71BF6396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693964</xdr:colOff>
      <xdr:row>84</xdr:row>
      <xdr:rowOff>13607</xdr:rowOff>
    </xdr:from>
    <xdr:to>
      <xdr:col>35</xdr:col>
      <xdr:colOff>634094</xdr:colOff>
      <xdr:row>99</xdr:row>
      <xdr:rowOff>54429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1E6074-7198-41B4-B584-4E38F32BBBC5}"/>
            </a:ext>
            <a:ext uri="{147F2762-F138-4A5C-976F-8EAC2B608ADB}">
              <a16:predDERef xmlns:a16="http://schemas.microsoft.com/office/drawing/2014/main" pred="{D0318CDD-E5C9-4DB5-950F-F8076437F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AA45C0D-C44C-4699-8483-47C01F574F9C}" name="Table2" displayName="Table2" ref="A1:H16" totalsRowShown="0">
  <autoFilter ref="A1:H16" xr:uid="{316FE09F-26D5-4977-BD19-EBC7232BB9AE}"/>
  <tableColumns count="8">
    <tableColumn id="1" xr3:uid="{C8CD1DA9-9107-4FB2-BFB9-65993506D1FF}" name="Gene Set"/>
    <tableColumn id="2" xr3:uid="{F6DD3C38-287A-42D0-9AAC-B9B5894966EC}" name="Description"/>
    <tableColumn id="3" xr3:uid="{AC9104EC-3DB4-4944-9645-7DC914559AE8}" name="Size"/>
    <tableColumn id="4" xr3:uid="{DFB60DE3-4278-47F5-B763-71418CAF7625}" name="Expect"/>
    <tableColumn id="5" xr3:uid="{916A0E18-76F1-4572-B2A8-066255D5531C}" name="Ratio"/>
    <tableColumn id="6" xr3:uid="{2578CFFE-E282-4F86-8837-CAFD6AB8325F}" name="P Value"/>
    <tableColumn id="7" xr3:uid="{1C99D082-0BFA-4206-A3DA-DBC0B68DC5D5}" name="FDR"/>
    <tableColumn id="8" xr3:uid="{E2CE6CB1-8814-4748-9EA6-35CD98AE3162}" name="MRNAs" dataDxfId="10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98DB65-DBF6-4C24-9992-CA3C6E7F6694}" name="Table22" displayName="Table22" ref="Y3:AE15" totalsRowShown="0" headerRowDxfId="36" dataDxfId="35">
  <autoFilter ref="Y3:AE15" xr:uid="{F898DB65-DBF6-4C24-9992-CA3C6E7F6694}"/>
  <tableColumns count="7">
    <tableColumn id="1" xr3:uid="{EACE8055-537A-4B06-8239-8A90A3676D76}" name="Gene Set" dataDxfId="34"/>
    <tableColumn id="2" xr3:uid="{EA5B4AD3-B7D0-4234-87CC-C1158F6D0AD7}" name="Description" dataDxfId="33"/>
    <tableColumn id="3" xr3:uid="{34619A72-EE0E-4646-889C-042B7570DA74}" name="Size" dataDxfId="32"/>
    <tableColumn id="4" xr3:uid="{CAD93E37-9C9F-4536-8D33-73B6417A249E}" name="Expect" dataDxfId="31"/>
    <tableColumn id="5" xr3:uid="{C0A3C58A-56D3-4B80-9853-E78DEB3248AA}" name="Ratio" dataDxfId="30"/>
    <tableColumn id="6" xr3:uid="{077212E2-6392-4F06-9D07-230955953F28}" name="P Value" dataDxfId="29"/>
    <tableColumn id="7" xr3:uid="{8D205B30-5AFB-44A4-BDB5-CB900488279F}" name="FDR" dataDxfId="2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3DCF37C-C577-4133-B13F-D35B93366B01}" name="Table30" displayName="Table30" ref="D34:K35" totalsRowShown="0">
  <autoFilter ref="D34:K35" xr:uid="{63DCF37C-C577-4133-B13F-D35B93366B01}"/>
  <sortState xmlns:xlrd2="http://schemas.microsoft.com/office/spreadsheetml/2017/richdata2" ref="D35:K36">
    <sortCondition ref="G34:G36"/>
  </sortState>
  <tableColumns count="8">
    <tableColumn id="8" xr3:uid="{68AC3F9F-761F-4B3C-A0E4-922192002F2A}" name="Column3"/>
    <tableColumn id="1" xr3:uid="{2C539F69-AE53-459E-8EF0-AAE1651CA0CD}" name="Rea ctome" dataDxfId="27"/>
    <tableColumn id="2" xr3:uid="{FE7A01AE-74A8-44CC-858A-BA7B3D791BB3}" name="P-value " dataDxfId="26">
      <calculatedColumnFormula>VLOOKUP(E41,$B4:G28,5, FALSE)</calculatedColumnFormula>
    </tableColumn>
    <tableColumn id="3" xr3:uid="{D291CFD4-98FD-4BA5-AEED-28376106D159}" name="neg log of p_value" dataDxfId="25">
      <calculatedColumnFormula>-LOG10(F35)</calculatedColumnFormula>
    </tableColumn>
    <tableColumn id="4" xr3:uid="{F010264F-28DB-4B71-AD4C-FA4BBF42E3B3}" name="Column4"/>
    <tableColumn id="5" xr3:uid="{FADA6DD2-CD99-451A-ABC5-A2F246AE9694}" name="Column1"/>
    <tableColumn id="6" xr3:uid="{1BA53E6A-D2B8-40E8-9DA4-942E1E82D905}" name="Column2"/>
    <tableColumn id="7" xr3:uid="{7D692770-796B-4B5F-A4CA-977191B7D591}" name="N of mRNA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0FF6224-C148-4FC3-831B-1F60FB5B9F68}" name="Table31" displayName="Table31" ref="D39:K44" totalsRowShown="0">
  <autoFilter ref="D39:K44" xr:uid="{10FF6224-C148-4FC3-831B-1F60FB5B9F68}"/>
  <sortState xmlns:xlrd2="http://schemas.microsoft.com/office/spreadsheetml/2017/richdata2" ref="D40:K44">
    <sortCondition ref="G39:G44"/>
  </sortState>
  <tableColumns count="8">
    <tableColumn id="8" xr3:uid="{757998D1-CC3C-47F1-880A-EA8EB6B0459E}" name="Column3"/>
    <tableColumn id="1" xr3:uid="{5F74BFDD-D777-4DCF-B8AC-302EC4C6C34A}" name="Rea ctome" dataDxfId="23"/>
    <tableColumn id="2" xr3:uid="{04F77445-1162-4C9D-AEC0-2B226054C4A6}" name="P-value ">
      <calculatedColumnFormula>VLOOKUP(E40,B4:G29,5, FALSE)</calculatedColumnFormula>
    </tableColumn>
    <tableColumn id="3" xr3:uid="{866E8948-036C-4439-8842-A716630A59F0}" name="neg log of p_value" dataDxfId="22">
      <calculatedColumnFormula>-LOG10(F40)</calculatedColumnFormula>
    </tableColumn>
    <tableColumn id="4" xr3:uid="{6F440F35-A95C-47A0-BAC6-EA8F417CD8E6}" name="Column4"/>
    <tableColumn id="5" xr3:uid="{83C7C25E-1DD8-482C-AF68-0DAFE9831E1F}" name="Column1"/>
    <tableColumn id="6" xr3:uid="{02D21615-ABD8-4F08-B2E2-427E43C0C006}" name="Column2"/>
    <tableColumn id="7" xr3:uid="{958583D7-9F6A-4E46-8789-3AAE4B051B29}" name="n of mRNAs" dataDxfId="21">
      <calculatedColumnFormula>(VLOOKUP(E40,$B5:G29,4, FALSE))*(VLOOKUP(E40,$B5:G29,3, FALSE))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3A86168-438C-43AD-927C-1C22629468C1}" name="Table32" displayName="Table32" ref="D50:K53" totalsRowShown="0">
  <autoFilter ref="D50:K53" xr:uid="{43A86168-438C-43AD-927C-1C22629468C1}"/>
  <sortState xmlns:xlrd2="http://schemas.microsoft.com/office/spreadsheetml/2017/richdata2" ref="D51:K55">
    <sortCondition ref="G50:G55"/>
  </sortState>
  <tableColumns count="8">
    <tableColumn id="8" xr3:uid="{9AAE8B0E-0EE0-45C5-8BEA-5BBB2B3CAD58}" name="Column3" dataDxfId="20"/>
    <tableColumn id="1" xr3:uid="{6FA99688-F4EC-4214-8D6A-EBDB313F735C}" name="Rea ctome" dataDxfId="19"/>
    <tableColumn id="2" xr3:uid="{D3E6680C-2CFD-4A7C-95F4-6B8D71BC04B7}" name="P-value " dataDxfId="18"/>
    <tableColumn id="3" xr3:uid="{054022BB-260A-4F30-AA80-9FFA10E2EF9B}" name="neg log of p_value" dataDxfId="17">
      <calculatedColumnFormula>-LOG10(F51)</calculatedColumnFormula>
    </tableColumn>
    <tableColumn id="4" xr3:uid="{43E32D8C-E0A3-4B9D-8869-78367DA238B8}" name="N of mRNAs in fasat abc nsa"/>
    <tableColumn id="5" xr3:uid="{DAF78293-34C4-4875-9E6D-B024970DF95A}" name="Column1"/>
    <tableColumn id="6" xr3:uid="{0DBAA89D-A5AA-446B-B6FF-C1C313B3AFD9}" name="Column2"/>
    <tableColumn id="7" xr3:uid="{EB1CF82B-08DF-4F7B-B4B0-9CC3897C8B8E}" name="n of mRNAs" dataDxfId="1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9CBA255-7F52-4FD0-BCFB-BD097BE13A82}" name="Table33" displayName="Table33" ref="O34:S39" totalsRowShown="0">
  <autoFilter ref="O34:S39" xr:uid="{D9CBA255-7F52-4FD0-BCFB-BD097BE13A82}"/>
  <sortState xmlns:xlrd2="http://schemas.microsoft.com/office/spreadsheetml/2017/richdata2" ref="O35:S39">
    <sortCondition ref="R34:R39"/>
  </sortState>
  <tableColumns count="5">
    <tableColumn id="5" xr3:uid="{BED2989C-4B39-4FF7-9914-174985EB3703}" name="Column1"/>
    <tableColumn id="1" xr3:uid="{862D97C8-6547-4870-B3CC-93495F870AB1}" name="Rea ctome" dataDxfId="15"/>
    <tableColumn id="2" xr3:uid="{A404FB12-C7E1-477D-8000-9D2C1E8AA920}" name="P-value ">
      <calculatedColumnFormula>VLOOKUP(P35,$B4:G29,5, FALSE)</calculatedColumnFormula>
    </tableColumn>
    <tableColumn id="3" xr3:uid="{5D275695-4336-44CE-8D36-362DA965C2EE}" name="neg log of p_value" dataDxfId="14">
      <calculatedColumnFormula>-LOG10(Q35)</calculatedColumnFormula>
    </tableColumn>
    <tableColumn id="4" xr3:uid="{D975B6E5-327D-4590-A7A3-3ADCA8F46F66}" name="N of mRNAs" dataDxfId="13">
      <calculatedColumnFormula>(VLOOKUP(P35,$B$3:$G$31,4, FALSE))*(VLOOKUP(P35,$B$3:$G$31,3, FALSE))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5BC7B53-0E4E-4F87-A35B-B00E7C3DB374}" name="Table34" displayName="Table34" ref="O43:S49" totalsRowShown="0">
  <autoFilter ref="O43:S49" xr:uid="{55BC7B53-0E4E-4F87-A35B-B00E7C3DB374}"/>
  <sortState xmlns:xlrd2="http://schemas.microsoft.com/office/spreadsheetml/2017/richdata2" ref="O44:S49">
    <sortCondition ref="R43:R49"/>
  </sortState>
  <tableColumns count="5">
    <tableColumn id="5" xr3:uid="{59057D97-6B0E-4D57-839B-80D2DCE9F022}" name="Column1"/>
    <tableColumn id="1" xr3:uid="{F459BE94-AF3C-4919-AD66-3322E2F6E99C}" name="Rea ctome" dataDxfId="12"/>
    <tableColumn id="2" xr3:uid="{46270744-D2F1-41FC-9217-5FD4D86E4CAB}" name="P-value ">
      <calculatedColumnFormula>VLOOKUP(P44,$B$5:$G$29,5, FALSE)</calculatedColumnFormula>
    </tableColumn>
    <tableColumn id="3" xr3:uid="{44D712AB-884D-48D6-B12B-74DD269D8FD1}" name="neg log of p_value" dataDxfId="11">
      <calculatedColumnFormula>-LOG10(Q44)</calculatedColumnFormula>
    </tableColumn>
    <tableColumn id="4" xr3:uid="{9D6BACD9-C15E-47F9-9864-1A9FCC6C8D5C}" name="N of mRNAs" dataDxfId="10">
      <calculatedColumnFormula>(VLOOKUP(P44,$B$3:$G$31,4, FALSE))*(VLOOKUP(P44,$B$3:$G$31,3, FALSE))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157EEF2-CC50-414B-B89D-1BFDB6A9875E}" name="Table35" displayName="Table35" ref="O51:S55" totalsRowShown="0">
  <autoFilter ref="O51:S55" xr:uid="{E157EEF2-CC50-414B-B89D-1BFDB6A9875E}"/>
  <sortState xmlns:xlrd2="http://schemas.microsoft.com/office/spreadsheetml/2017/richdata2" ref="O52:S55">
    <sortCondition ref="R51:R55"/>
  </sortState>
  <tableColumns count="5">
    <tableColumn id="5" xr3:uid="{D6EB9492-FB66-4E49-9D31-C95ACB9F704C}" name="Column1" dataDxfId="9"/>
    <tableColumn id="1" xr3:uid="{E245D3B6-C266-418B-9009-A0E2691EC5A4}" name="Rea ctome"/>
    <tableColumn id="2" xr3:uid="{E9D07C32-4172-4BE3-9CE2-90ECC452FF28}" name="P-value "/>
    <tableColumn id="3" xr3:uid="{4429BDDE-F9DE-415D-8F7C-C4E426913E9C}" name="neg log of p_value" dataDxfId="8">
      <calculatedColumnFormula>-LOG10(Q52)</calculatedColumnFormula>
    </tableColumn>
    <tableColumn id="4" xr3:uid="{AE499405-2FA2-499F-AA38-EBE6997F9AE7}" name="N of mRNAs" dataDxfId="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CAA88F4-D5DE-4FDE-8C23-1DABD8F7ADB1}" name="Table37" displayName="Table37" ref="Y34:AC39" totalsRowShown="0">
  <autoFilter ref="Y34:AC39" xr:uid="{1CAA88F4-D5DE-4FDE-8C23-1DABD8F7ADB1}"/>
  <sortState xmlns:xlrd2="http://schemas.microsoft.com/office/spreadsheetml/2017/richdata2" ref="Y35:AC39">
    <sortCondition ref="AB34:AB39"/>
  </sortState>
  <tableColumns count="5">
    <tableColumn id="5" xr3:uid="{0D52594A-4E29-47DE-8608-E33C1350BFA7}" name="Column1"/>
    <tableColumn id="1" xr3:uid="{108576EC-856F-4CF3-8A71-C66E318720DE}" name="Rea ctome" dataDxfId="6"/>
    <tableColumn id="2" xr3:uid="{F80DBBED-0267-41F2-BDAF-32788A28C233}" name="P-value " dataDxfId="5"/>
    <tableColumn id="3" xr3:uid="{00DA07B7-3E9B-41DF-8D51-C7C066B1D2CE}" name="neg log of p_value" dataDxfId="4">
      <calculatedColumnFormula>-LOG10(AA35)</calculatedColumnFormula>
    </tableColumn>
    <tableColumn id="4" xr3:uid="{98C97012-9CBD-48DE-8013-5F86790F89F0}" name="N of mRNAs" dataDxfId="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B0D2DA6E-A897-498C-9857-E7B08261615D}" name="Table39" displayName="Table39" ref="Z47:AC51" totalsRowShown="0">
  <autoFilter ref="Z47:AC51" xr:uid="{B0D2DA6E-A897-498C-9857-E7B08261615D}"/>
  <sortState xmlns:xlrd2="http://schemas.microsoft.com/office/spreadsheetml/2017/richdata2" ref="Z48:AC51">
    <sortCondition ref="AB47:AB51"/>
  </sortState>
  <tableColumns count="4">
    <tableColumn id="1" xr3:uid="{DD38BB82-BB52-44EE-A0FD-B7F1A75ACA5A}" name="Rea ctome"/>
    <tableColumn id="2" xr3:uid="{6935F072-55C2-42D8-AE8E-FAED5BD6163A}" name="P-value " dataDxfId="2">
      <calculatedColumnFormula>AQ18</calculatedColumnFormula>
    </tableColumn>
    <tableColumn id="3" xr3:uid="{A0C3E609-D9A9-4680-A775-4804D8CC6919}" name="neg log of p_value" dataDxfId="1">
      <calculatedColumnFormula>-LOG10(Table39[[#This Row],[P-value ]])</calculatedColumnFormula>
    </tableColumn>
    <tableColumn id="4" xr3:uid="{05DA3493-1DCB-422C-A159-2EDDD903E180}" name="N of mRNAs">
      <calculatedColumnFormula>AR45*AQ45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94311D5-3518-4B0A-94F9-ABB4BB28EA0C}" name="Table16" displayName="Table16" ref="A3:H31" totalsRowShown="0">
  <autoFilter ref="A3:H31" xr:uid="{E94311D5-3518-4B0A-94F9-ABB4BB28EA0C}"/>
  <sortState xmlns:xlrd2="http://schemas.microsoft.com/office/spreadsheetml/2017/richdata2" ref="A4:H31">
    <sortCondition ref="F3:F31"/>
  </sortState>
  <tableColumns count="8">
    <tableColumn id="1" xr3:uid="{FDA2BEE6-4028-4B7E-ACCA-E9280B266339}" name="Gene Set"/>
    <tableColumn id="2" xr3:uid="{95BB62DC-82DE-408B-991A-92D52F0653F6}" name="Description"/>
    <tableColumn id="3" xr3:uid="{43859209-B732-4CFE-A287-7107000B460E}" name="Size" dataDxfId="0"/>
    <tableColumn id="4" xr3:uid="{55FC3D13-A5F2-40E8-9735-EE198AA05EC6}" name="Expect"/>
    <tableColumn id="5" xr3:uid="{DA1D109B-8663-408D-872D-DA76EB3D4327}" name="Ratio"/>
    <tableColumn id="6" xr3:uid="{2B47709D-0A28-4D65-B0C1-CD3926B2F8AE}" name="P Value"/>
    <tableColumn id="7" xr3:uid="{54E63924-F51F-4451-BBB5-7389F2339F62}" name="FDR"/>
    <tableColumn id="8" xr3:uid="{6C18FB1B-F181-4B3A-BD8F-37A9211FCB6D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A84B2B-B848-418C-9C77-62314C16E88B}" name="Table6" displayName="Table6" ref="O1:Z101" totalsRowShown="0">
  <autoFilter ref="O1:Z101" xr:uid="{5D041400-3474-4337-824E-14D640590107}"/>
  <sortState xmlns:xlrd2="http://schemas.microsoft.com/office/spreadsheetml/2017/richdata2" ref="O2:Z101">
    <sortCondition descending="1" ref="S1:S101"/>
  </sortState>
  <tableColumns count="12">
    <tableColumn id="1" xr3:uid="{DEDA3C64-8C1E-4E6E-B21F-6B80C0DB0B57}" name="geneSet"/>
    <tableColumn id="2" xr3:uid="{6B157595-0AEE-4CCD-BF9D-2FCF33685CCD}" name="description"/>
    <tableColumn id="3" xr3:uid="{A81FE24B-ED87-4F53-B945-35CF6AA0B030}" name="link"/>
    <tableColumn id="4" xr3:uid="{69199467-406A-4B1B-A433-474F513E0336}" name="size"/>
    <tableColumn id="5" xr3:uid="{382898CE-374C-4E6E-B575-902AB9E61C58}" name="overlap"/>
    <tableColumn id="6" xr3:uid="{46C4E659-84F6-4E99-9D89-37450B06F119}" name="expect"/>
    <tableColumn id="7" xr3:uid="{CBDCAD01-91A4-4163-9ADD-032A94603078}" name="enrichmentRatio"/>
    <tableColumn id="8" xr3:uid="{7D9F47C0-E615-4927-9E50-7B2074D4411F}" name="pValue"/>
    <tableColumn id="9" xr3:uid="{A8E26920-C5B8-4054-9894-3DAE92738EE3}" name="FDR"/>
    <tableColumn id="10" xr3:uid="{BC522692-68A7-4297-8061-ED877AB61EE5}" name="overlapId"/>
    <tableColumn id="11" xr3:uid="{E95B8CB7-0266-4514-A2B5-47077F992E45}" name="userId"/>
    <tableColumn id="12" xr3:uid="{DE278284-4C4B-457A-8197-3E2031D1873A}" name="Column1" dataDxfId="105">
      <calculatedColumnFormula>COUNTIF($O$134:$O$233,Table6[[#This Row],[geneSet]])&gt;0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643F71-A5C5-4DE0-9CBE-70104E47BEAE}" name="Table14" displayName="Table14" ref="A133:H144" totalsRowShown="0">
  <autoFilter ref="A133:H144" xr:uid="{2037B837-4F30-4344-B4BE-35AE5B9FEF9E}"/>
  <tableColumns count="8">
    <tableColumn id="1" xr3:uid="{ACBFC365-50EE-4247-84D6-D16E3E5C85F7}" name="Gene Set"/>
    <tableColumn id="2" xr3:uid="{CBDF0CE2-A90B-4DE3-889F-6583935570CE}" name="Description"/>
    <tableColumn id="3" xr3:uid="{DAB2B81F-F10F-4C8B-A793-C81BD35FA219}" name="Size"/>
    <tableColumn id="4" xr3:uid="{982A584B-397F-47D7-8424-F7457057921B}" name="Expect"/>
    <tableColumn id="5" xr3:uid="{25CE69F7-26D7-4E12-9B39-D5B89E4F2D36}" name="Ratio"/>
    <tableColumn id="6" xr3:uid="{A8ED4DB7-E0DD-4243-B319-A35973D6BA7B}" name="P Value"/>
    <tableColumn id="7" xr3:uid="{6276F1FC-4038-421E-A6DD-4451E5DBA5AE}" name="FDR"/>
    <tableColumn id="8" xr3:uid="{A7A5F92D-F35E-43D8-AE33-A52D535402F4}" name="Mrnas" dataDxfId="104">
      <calculatedColumnFormula>VLOOKUP(Table14[[#This Row],[Gene Set]],O134:Y233,11, 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51A84E-5632-4BE3-B440-6AF827160A76}" name="Table15" displayName="Table15" ref="O133:AA234" totalsRowShown="0">
  <autoFilter ref="O133:AA234" xr:uid="{37F1EB62-A9CF-4F00-8A06-0834922204C5}">
    <filterColumn colId="12">
      <filters>
        <filter val="FALSE"/>
      </filters>
    </filterColumn>
  </autoFilter>
  <tableColumns count="13">
    <tableColumn id="1" xr3:uid="{17000637-698C-48D5-B477-E20ABAA4FC59}" name="geneSet"/>
    <tableColumn id="2" xr3:uid="{56E4CA40-F96E-4904-B238-135AE94258CD}" name="description"/>
    <tableColumn id="3" xr3:uid="{B802B056-8889-459D-BC1E-64B9D8FDF872}" name="link"/>
    <tableColumn id="4" xr3:uid="{6E7CEFCB-8706-48B1-8883-8C813E0CFA90}" name="size"/>
    <tableColumn id="5" xr3:uid="{41003F73-4062-4792-B2FF-1A24B4C6498B}" name="overlap"/>
    <tableColumn id="6" xr3:uid="{E9935764-2DB0-42C4-9FE2-8807B5D86F90}" name="expect"/>
    <tableColumn id="7" xr3:uid="{64ED71A1-9F9E-4582-80D8-943091397867}" name="enrichmentRatio"/>
    <tableColumn id="8" xr3:uid="{C5A5B7E5-BEA3-4815-B18C-43828565E89A}" name="pValue"/>
    <tableColumn id="9" xr3:uid="{DB62CB43-0C13-4FEB-B492-41FC07EBF0C6}" name="FDR"/>
    <tableColumn id="10" xr3:uid="{16ECE9FF-7705-4F57-874C-C39CE801B7A2}" name="overlapId"/>
    <tableColumn id="11" xr3:uid="{7789C34E-A95F-41F9-B3AE-1A5B80F7524F}" name="userId"/>
    <tableColumn id="12" xr3:uid="{617EACA2-B866-4137-968E-55B6170AC661}" name="Present " dataDxfId="103">
      <calculatedColumnFormula>COUNTIF(Table6[geneSet],Table15[[#This Row],[geneSet]])&gt;0</calculatedColumnFormula>
    </tableColumn>
    <tableColumn id="13" xr3:uid="{CA633BC8-4454-4E6C-A2F7-6BC57DC775C2}" name="Presnt infast_abc_nsa" dataDxfId="102">
      <calculatedColumnFormula>COUNTIF($N$386:$N$485,Table15[[#This Row],[geneSet]])&gt;0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E7551F6-8E79-4854-8DDA-64D014DB5230}" name="Table17" displayName="Table17" ref="A259:H279" totalsRowShown="0">
  <autoFilter ref="A259:H279" xr:uid="{AE33FD46-1A21-43FD-954A-7E5F7C9E0168}"/>
  <tableColumns count="8">
    <tableColumn id="1" xr3:uid="{B01FB7D5-9753-4096-A279-E6CCA0F5FBAE}" name="Gene Set"/>
    <tableColumn id="2" xr3:uid="{74D8BEBD-107B-48EC-AE09-4C4AFC9ADA65}" name="Description"/>
    <tableColumn id="3" xr3:uid="{82F29CBF-3A99-4514-A7DB-1DC7935F6E29}" name="Size"/>
    <tableColumn id="4" xr3:uid="{211D7141-D4D7-4E5C-A377-858B71B92D16}" name="Expect"/>
    <tableColumn id="5" xr3:uid="{5A445F46-5AA6-4AD5-B37E-08489F3F3D0A}" name="Ratio"/>
    <tableColumn id="6" xr3:uid="{00655A2F-79C3-4F24-A358-F96424608868}" name="P Value"/>
    <tableColumn id="7" xr3:uid="{3C7C1900-099E-4BDE-8F59-0DD32F3C4A8C}" name="FDR"/>
    <tableColumn id="8" xr3:uid="{61242F1B-333D-4E64-AE11-D0F19640AB8E}" name="Column1" dataDxfId="101">
      <calculatedColumnFormula>VLOOKUP(Table17[[#This Row],[Gene Set]],O$259:Y$359,11, 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137B4F4-73E0-4A95-B38E-F3B237D3BE38}" name="Table18" displayName="Table18" ref="O259:Y360" totalsRowShown="0">
  <autoFilter ref="O259:Y360" xr:uid="{DDA63A37-CC8B-497F-99EF-09D3464BDB17}"/>
  <tableColumns count="11">
    <tableColumn id="1" xr3:uid="{0F48B0AE-A8CC-430E-B502-2F8E9B3E1B12}" name="geneSet"/>
    <tableColumn id="2" xr3:uid="{62D4EDB0-3ED0-4F29-A568-2B958A49B471}" name="description"/>
    <tableColumn id="3" xr3:uid="{95B61DAB-8E96-4A39-999A-B5AE55FFF09C}" name="link"/>
    <tableColumn id="4" xr3:uid="{85A37894-AE07-4585-8618-0FF769918796}" name="size"/>
    <tableColumn id="5" xr3:uid="{4A85FC3E-53BF-4870-8AB0-847F14E00A2F}" name="overlap"/>
    <tableColumn id="6" xr3:uid="{2DD5B116-4B93-4304-AE9B-D97035735BF5}" name="expect"/>
    <tableColumn id="7" xr3:uid="{1262CBB9-947E-4665-A56B-67EDC0916CF0}" name="enrichmentRatio"/>
    <tableColumn id="8" xr3:uid="{97B78B10-3687-4957-8CBC-F4F0D360C1C1}" name="pValue"/>
    <tableColumn id="9" xr3:uid="{AF618637-ACC0-4B38-ADCA-690EA3CF9D5B}" name="FDR"/>
    <tableColumn id="10" xr3:uid="{640616DD-5080-4D00-8493-E15274F9107F}" name="overlapId"/>
    <tableColumn id="11" xr3:uid="{E95645C7-30A9-4070-AE80-911378A405EA}" name="user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E59FE70-B373-4184-9982-5640E7703EBE}" name="Table20" displayName="Table20" ref="A385:H410" totalsRowShown="0">
  <autoFilter ref="A385:H410" xr:uid="{655A4D07-CDC2-4B16-8087-2552D9DAA49F}"/>
  <tableColumns count="8">
    <tableColumn id="1" xr3:uid="{3B3E122D-BADE-43C0-A186-3DBED2A50655}" name="Gene Set"/>
    <tableColumn id="2" xr3:uid="{A1A9D1FA-5161-42FD-B8A1-C694B582843C}" name="Description"/>
    <tableColumn id="3" xr3:uid="{858E0972-731C-452C-8408-CBDE21F90394}" name="Size"/>
    <tableColumn id="4" xr3:uid="{34FC4C1A-FC03-4272-978B-E809FDA80C95}" name="Expect"/>
    <tableColumn id="5" xr3:uid="{99D98FB3-8520-4554-A087-E4352731F4B8}" name="Ratio"/>
    <tableColumn id="6" xr3:uid="{A33D25A6-7CC7-43EB-8538-A4FC9AF1BF65}" name="P Value"/>
    <tableColumn id="7" xr3:uid="{FAB0E050-8039-46A1-B53C-C15835F01605}" name="FDR"/>
    <tableColumn id="8" xr3:uid="{4CA792BD-9B58-48E7-BC98-0D416D9BCDC0}" name="Column1" dataDxfId="100">
      <calculatedColumnFormula>VLOOKUP(Table20[[#This Row],[Gene Set]],N$386:X$485,11, 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BF35A8D-BAA0-44EE-B505-D73705CB6DF9}" name="Table21" displayName="Table21" ref="N385:Y486" totalsRowShown="0">
  <autoFilter ref="N385:Y486" xr:uid="{0AF8CB1E-D8B7-4BCA-80FB-DBE99EF87B39}"/>
  <tableColumns count="12">
    <tableColumn id="1" xr3:uid="{3CBA53F4-C9B9-4FAF-98A0-89565ADFD950}" name="geneSet"/>
    <tableColumn id="2" xr3:uid="{EBA79ADC-220E-4597-B67E-049A3F8F6D2D}" name="description"/>
    <tableColumn id="3" xr3:uid="{E1BF4EF1-1A82-453A-929C-2D7AA8500C32}" name="link"/>
    <tableColumn id="4" xr3:uid="{1A5F2390-B0E2-4BD2-AEC1-98443DBDDA45}" name="size"/>
    <tableColumn id="5" xr3:uid="{2E92A675-A2BB-4E08-A981-5314947A63D0}" name="overlap"/>
    <tableColumn id="6" xr3:uid="{D9B77496-0B73-4946-9438-D02A4238885C}" name="expect"/>
    <tableColumn id="7" xr3:uid="{80891B09-80DB-47D1-A188-631D230A8547}" name="enrichmentRatio"/>
    <tableColumn id="8" xr3:uid="{726491F5-ED51-41C0-A066-445FDB5C8E66}" name="pValue"/>
    <tableColumn id="9" xr3:uid="{62BE688E-C0B4-4EC9-8CC8-14E641A0C80E}" name="FDR"/>
    <tableColumn id="10" xr3:uid="{319944D7-4677-44C1-8455-49755A00DC77}" name="overlapId"/>
    <tableColumn id="11" xr3:uid="{F121D5B2-C040-4B5E-A85B-B336A3EEB6A3}" name="userId"/>
    <tableColumn id="12" xr3:uid="{64A4E9EE-21C3-4557-98F5-40A3A710532C}" name="Column1" dataDxfId="99">
      <calculatedColumnFormula>COUNTIF($O$259:$O$359,N386)&gt;0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1AC272-622E-404D-BFAF-7B154B0E1025}" name="Table214" displayName="Table214" ref="AL4:AV20" totalsRowShown="0">
  <autoFilter ref="AL4:AV20" xr:uid="{A01AC272-622E-404D-BFAF-7B154B0E1025}"/>
  <tableColumns count="11">
    <tableColumn id="1" xr3:uid="{AF232E3F-C9A9-444E-8C83-14D060C2FDC8}" name="Gene Set" dataDxfId="46"/>
    <tableColumn id="2" xr3:uid="{22ABDB77-AD14-46C0-8016-DD3A4C6F62C8}" name="Description" dataDxfId="45"/>
    <tableColumn id="3" xr3:uid="{D414C39B-31A2-4214-999F-AFB29AA71420}" name="Size" dataDxfId="44"/>
    <tableColumn id="4" xr3:uid="{969208D1-757C-492C-97FD-3EECD231DF88}" name="Expect" dataDxfId="43"/>
    <tableColumn id="5" xr3:uid="{88860D2C-9072-4C36-BA62-507E7108C900}" name="Ratio" dataDxfId="42"/>
    <tableColumn id="6" xr3:uid="{DDEC8E23-4372-4560-ACCC-D7172C7C38F8}" name="P Value" dataDxfId="41"/>
    <tableColumn id="7" xr3:uid="{7132FAF9-BE9F-4959-B75B-A358E5D3B05F}" name="FDR" dataDxfId="40"/>
    <tableColumn id="8" xr3:uid="{BB10DA53-6C69-44CB-AA14-AC9FBC549080}" name="MRNAs"/>
    <tableColumn id="9" xr3:uid="{BFFD2B9C-413A-4E7C-AB74-60F39123B01D}" name="fast abc nsa" dataDxfId="39">
      <calculatedColumnFormula>COUNTIF($A$3:$A$31,AL5)&gt;0</calculatedColumnFormula>
    </tableColumn>
    <tableColumn id="10" xr3:uid="{C6809EF9-3D4F-4416-A9A7-579792839FBE}" name="slow abc/nsa" dataDxfId="38">
      <calculatedColumnFormula>COUNTIF($N$4:$N$31,AL5)&gt;0</calculatedColumnFormula>
    </tableColumn>
    <tableColumn id="11" xr3:uid="{20873D34-D21B-4A66-84A4-FE0A59590451}" name="control" dataDxfId="37">
      <calculatedColumnFormula>COUNTIF($Y$4:$Y$31,AL5)&gt;0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5D6F-AF2B-42F1-AC81-3C96EB3E89B6}">
  <dimension ref="A1:AA486"/>
  <sheetViews>
    <sheetView tabSelected="1" topLeftCell="B152" zoomScale="60" zoomScaleNormal="60" workbookViewId="0">
      <selection activeCell="S195" sqref="S195"/>
    </sheetView>
  </sheetViews>
  <sheetFormatPr defaultRowHeight="14.25"/>
  <cols>
    <col min="1" max="1" width="15" bestFit="1" customWidth="1"/>
    <col min="2" max="2" width="30.7109375" bestFit="1" customWidth="1"/>
    <col min="4" max="4" width="9.42578125" bestFit="1" customWidth="1"/>
    <col min="6" max="6" width="11.42578125" bestFit="1" customWidth="1"/>
    <col min="7" max="7" width="12.5703125" bestFit="1" customWidth="1"/>
    <col min="14" max="14" width="10.28515625" customWidth="1"/>
    <col min="15" max="15" width="15" bestFit="1" customWidth="1"/>
    <col min="16" max="17" width="30.7109375" bestFit="1" customWidth="1"/>
    <col min="18" max="18" width="9.42578125" customWidth="1"/>
    <col min="19" max="19" width="10.140625" bestFit="1" customWidth="1"/>
    <col min="20" max="20" width="17.42578125" customWidth="1"/>
    <col min="21" max="21" width="18.42578125" bestFit="1" customWidth="1"/>
    <col min="22" max="22" width="9.5703125" bestFit="1" customWidth="1"/>
    <col min="23" max="23" width="11.140625" customWidth="1"/>
    <col min="24" max="25" width="30.710937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6</v>
      </c>
      <c r="X1" t="s">
        <v>16</v>
      </c>
      <c r="Y1" t="s">
        <v>17</v>
      </c>
      <c r="Z1" t="s">
        <v>18</v>
      </c>
    </row>
    <row r="2" spans="1:26">
      <c r="A2" t="s">
        <v>19</v>
      </c>
      <c r="B2" t="s">
        <v>20</v>
      </c>
      <c r="C2">
        <v>52</v>
      </c>
      <c r="D2">
        <v>0.33504</v>
      </c>
      <c r="E2">
        <v>35.817</v>
      </c>
      <c r="F2" s="2">
        <v>3.3307000000000001E-16</v>
      </c>
      <c r="G2" s="2">
        <v>5.7553999999999999E-13</v>
      </c>
      <c r="H2" t="str">
        <f>VLOOKUP(Table2[[#This Row],[Gene Set]],Table6[#All],11, FALSE)</f>
        <v>HIST1H2AE;HIST1H2BJ;HIST1H2BD;HIST1H2BF;HIST1H4H;HIST1H2BG;HIST1H2BK;HIST3H2BB;HIST1H4I;HIST1H2BC;HIST1H2AC;HIST2H2BE</v>
      </c>
      <c r="O2" t="s">
        <v>21</v>
      </c>
      <c r="P2" t="s">
        <v>22</v>
      </c>
      <c r="Q2" t="s">
        <v>23</v>
      </c>
      <c r="R2">
        <v>1074</v>
      </c>
      <c r="S2">
        <v>21</v>
      </c>
      <c r="T2">
        <v>6.91984081864695</v>
      </c>
      <c r="U2">
        <v>3.03475188958264</v>
      </c>
      <c r="V2" s="2">
        <v>2.0738628683236701E-6</v>
      </c>
      <c r="W2" s="2">
        <v>5.1936739658888499E-5</v>
      </c>
      <c r="X2" t="s">
        <v>24</v>
      </c>
      <c r="Y2" t="s">
        <v>25</v>
      </c>
      <c r="Z2" t="b">
        <f>COUNTIF($O$134:$O$233,Table6[[#This Row],[geneSet]])&gt;0</f>
        <v>1</v>
      </c>
    </row>
    <row r="3" spans="1:26">
      <c r="A3" t="s">
        <v>26</v>
      </c>
      <c r="B3" t="s">
        <v>27</v>
      </c>
      <c r="C3">
        <v>94</v>
      </c>
      <c r="D3">
        <v>0.60565000000000002</v>
      </c>
      <c r="E3">
        <v>23.116</v>
      </c>
      <c r="F3" s="2">
        <v>6.6613000000000004E-16</v>
      </c>
      <c r="G3" s="2">
        <v>5.7553999999999999E-13</v>
      </c>
      <c r="H3" t="str">
        <f>VLOOKUP(Table2[[#This Row],[Gene Set]],Table6[#All],11, TRUE)</f>
        <v>HIST1H2AE;HIST1H2BJ;HIST1H2BD;HIST1H2BF;HIST1H4H;IL6;HIST1H2BG;HIST1H2BK;HIST3H2BB;HIST1H4I;HIST1H2BC;HIST1H2AC;CXCL8;HIST2H2BE</v>
      </c>
      <c r="O3" t="s">
        <v>28</v>
      </c>
      <c r="P3" t="s">
        <v>29</v>
      </c>
      <c r="Q3" t="s">
        <v>30</v>
      </c>
      <c r="R3">
        <v>1425</v>
      </c>
      <c r="S3">
        <v>21</v>
      </c>
      <c r="T3">
        <v>9.1813530415008504</v>
      </c>
      <c r="U3">
        <v>2.28724458204334</v>
      </c>
      <c r="V3" s="2">
        <v>1.5748387819858301E-4</v>
      </c>
      <c r="W3">
        <v>3.5806860727256801E-3</v>
      </c>
      <c r="X3" t="s">
        <v>31</v>
      </c>
      <c r="Y3" t="s">
        <v>32</v>
      </c>
      <c r="Z3" t="b">
        <f>COUNTIF($O$134:$O$233,Table6[[#This Row],[geneSet]])&gt;0</f>
        <v>1</v>
      </c>
    </row>
    <row r="4" spans="1:26">
      <c r="A4" t="s">
        <v>33</v>
      </c>
      <c r="B4" t="s">
        <v>34</v>
      </c>
      <c r="C4">
        <v>110</v>
      </c>
      <c r="D4">
        <v>0.70874000000000004</v>
      </c>
      <c r="E4">
        <v>19.753</v>
      </c>
      <c r="F4" s="2">
        <v>5.8841999999999996E-15</v>
      </c>
      <c r="G4" s="2">
        <v>1.6946000000000001E-12</v>
      </c>
      <c r="H4" t="str">
        <f>VLOOKUP(Table2[[#This Row],[Gene Set]],Table6[#All],11, TRUE)</f>
        <v>HIST1H2AE;HIST1H2BJ;HIST1H2BD;HIST1H2BF;HIST1H4H;IL6;HIST1H2BG;HIST1H2BK;HIST3H2BB;HIST1H4I;HIST1H2BC;HIST1H2AC;CXCL8;HIST2H2BE</v>
      </c>
      <c r="O4" t="s">
        <v>35</v>
      </c>
      <c r="P4" t="s">
        <v>36</v>
      </c>
      <c r="Q4" t="s">
        <v>37</v>
      </c>
      <c r="R4">
        <v>426</v>
      </c>
      <c r="S4">
        <v>19</v>
      </c>
      <c r="T4">
        <v>2.7447413303013</v>
      </c>
      <c r="U4">
        <v>6.9223280861640397</v>
      </c>
      <c r="V4" s="2">
        <v>1.1850742609453801E-11</v>
      </c>
      <c r="W4" s="2">
        <v>5.8508809226103499E-10</v>
      </c>
      <c r="X4" t="s">
        <v>38</v>
      </c>
      <c r="Y4" t="s">
        <v>39</v>
      </c>
      <c r="Z4" t="b">
        <f>COUNTIF($O$134:$O$233,Table6[[#This Row],[geneSet]])&gt;0</f>
        <v>1</v>
      </c>
    </row>
    <row r="5" spans="1:26">
      <c r="A5" t="s">
        <v>35</v>
      </c>
      <c r="B5" t="s">
        <v>36</v>
      </c>
      <c r="C5">
        <v>426</v>
      </c>
      <c r="D5">
        <v>2.7446999999999999</v>
      </c>
      <c r="E5">
        <v>6.9222999999999999</v>
      </c>
      <c r="F5" s="2">
        <v>1.1851E-11</v>
      </c>
      <c r="G5" s="2">
        <v>5.8508999999999999E-10</v>
      </c>
      <c r="H5" t="str">
        <f>VLOOKUP(Table2[[#This Row],[Gene Set]],Table6[#All],11, TRUE)</f>
        <v>CCL5;IL6;HSPA6;NCF2;CXCL8;IL23A;IL32;S100A8;LCN2;CXCL1;GBP2;RSAD2;CCL20;SLPI;IL36G;TNFRSF9;TUBB2B;SERPINA1;UNC13D</v>
      </c>
      <c r="O5" t="s">
        <v>40</v>
      </c>
      <c r="P5" t="s">
        <v>41</v>
      </c>
      <c r="Q5" t="s">
        <v>42</v>
      </c>
      <c r="R5">
        <v>503</v>
      </c>
      <c r="S5">
        <v>19</v>
      </c>
      <c r="T5">
        <v>3.2408565472806501</v>
      </c>
      <c r="U5">
        <v>5.86264764355046</v>
      </c>
      <c r="V5" s="2">
        <v>2.0834023395366299E-10</v>
      </c>
      <c r="W5" s="2">
        <v>7.5002484223318706E-9</v>
      </c>
      <c r="X5" t="s">
        <v>38</v>
      </c>
      <c r="Y5" t="s">
        <v>39</v>
      </c>
      <c r="Z5" t="b">
        <f>COUNTIF($O$134:$O$233,Table6[[#This Row],[geneSet]])&gt;0</f>
        <v>1</v>
      </c>
    </row>
    <row r="6" spans="1:26">
      <c r="A6" t="s">
        <v>43</v>
      </c>
      <c r="B6" t="s">
        <v>44</v>
      </c>
      <c r="C6">
        <v>69</v>
      </c>
      <c r="D6">
        <v>0.44457000000000002</v>
      </c>
      <c r="E6">
        <v>22.494</v>
      </c>
      <c r="F6" s="2">
        <v>1.5626999999999999E-11</v>
      </c>
      <c r="G6" s="2">
        <v>7.1060000000000001E-10</v>
      </c>
      <c r="H6" t="str">
        <f>VLOOKUP(Table2[[#This Row],[Gene Set]],Table6[#All],11, TRUE)</f>
        <v>HIST1H2AE;HIST1H2BJ;HIST1H2BD;HIST1H2BF;HIST1H4H;HIST1H2BG;HIST1H2BK;HIST3H2BB;HIST1H4I;HIST1H2BC;HIST1H2AC;HIST2H2BE</v>
      </c>
      <c r="O6" t="s">
        <v>45</v>
      </c>
      <c r="P6" t="s">
        <v>46</v>
      </c>
      <c r="Q6" t="s">
        <v>47</v>
      </c>
      <c r="R6">
        <v>1997</v>
      </c>
      <c r="S6">
        <v>19</v>
      </c>
      <c r="T6">
        <v>12.866780367633099</v>
      </c>
      <c r="U6">
        <v>1.4766708886859701</v>
      </c>
      <c r="V6">
        <v>4.4810131473816101E-2</v>
      </c>
      <c r="W6">
        <v>0.78214047663388198</v>
      </c>
      <c r="X6" t="s">
        <v>48</v>
      </c>
      <c r="Y6" t="s">
        <v>49</v>
      </c>
      <c r="Z6" t="b">
        <f>COUNTIF($O$134:$O$233,Table6[[#This Row],[geneSet]])&gt;0</f>
        <v>0</v>
      </c>
    </row>
    <row r="7" spans="1:26">
      <c r="A7" t="s">
        <v>50</v>
      </c>
      <c r="B7" t="s">
        <v>51</v>
      </c>
      <c r="C7">
        <v>59</v>
      </c>
      <c r="D7">
        <v>0.38013999999999998</v>
      </c>
      <c r="E7">
        <v>15.784000000000001</v>
      </c>
      <c r="F7">
        <v>1.9690999999999999E-6</v>
      </c>
      <c r="G7">
        <v>5.0037000000000002E-5</v>
      </c>
      <c r="H7" t="str">
        <f>VLOOKUP(Table2[[#This Row],[Gene Set]],Table6[#All],11, TRUE)</f>
        <v>HIST1H4H;HIST1H4I</v>
      </c>
      <c r="O7" t="s">
        <v>52</v>
      </c>
      <c r="P7" t="s">
        <v>53</v>
      </c>
      <c r="Q7" t="s">
        <v>54</v>
      </c>
      <c r="R7">
        <v>195</v>
      </c>
      <c r="S7">
        <v>15</v>
      </c>
      <c r="T7">
        <v>1.25639567936327</v>
      </c>
      <c r="U7">
        <v>11.9389140271493</v>
      </c>
      <c r="V7" s="2">
        <v>1.0939027461631601E-12</v>
      </c>
      <c r="W7" s="2">
        <v>7.5610557814798096E-11</v>
      </c>
      <c r="X7" t="s">
        <v>55</v>
      </c>
      <c r="Y7" t="s">
        <v>56</v>
      </c>
      <c r="Z7" t="b">
        <f>COUNTIF($O$134:$O$233,Table6[[#This Row],[geneSet]])&gt;0</f>
        <v>1</v>
      </c>
    </row>
    <row r="8" spans="1:26">
      <c r="A8" t="s">
        <v>57</v>
      </c>
      <c r="B8" t="s">
        <v>58</v>
      </c>
      <c r="C8">
        <v>129</v>
      </c>
      <c r="D8">
        <v>0.83115000000000006</v>
      </c>
      <c r="E8">
        <v>7.2188999999999997</v>
      </c>
      <c r="F8">
        <v>1.7469999999999999E-4</v>
      </c>
      <c r="G8">
        <v>3.9205999999999998E-3</v>
      </c>
      <c r="H8" t="str">
        <f>VLOOKUP(Table2[[#This Row],[Gene Set]],Table6[#All],11, TRUE)</f>
        <v>HIST1H2AE;HIST1H2BJ;HIST1H2BD;HIST1H2BF;HIST1H4H;HIST1H2BG;HIST1H2BK;HIST3H2BB;HIST1H4I;HIST1H2BC;HIST1H2AC;HIST2H2BE</v>
      </c>
      <c r="O8" t="s">
        <v>26</v>
      </c>
      <c r="P8" t="s">
        <v>27</v>
      </c>
      <c r="Q8" t="s">
        <v>59</v>
      </c>
      <c r="R8">
        <v>94</v>
      </c>
      <c r="S8">
        <v>14</v>
      </c>
      <c r="T8">
        <v>0.60564714800075803</v>
      </c>
      <c r="U8">
        <v>23.1157697121401</v>
      </c>
      <c r="V8" s="2">
        <v>6.6613381477509304E-16</v>
      </c>
      <c r="W8" s="2">
        <v>5.7553961596568105E-13</v>
      </c>
      <c r="X8" t="s">
        <v>60</v>
      </c>
      <c r="Y8" t="s">
        <v>61</v>
      </c>
      <c r="Z8" t="b">
        <f>COUNTIF($O$134:$O$233,Table6[[#This Row],[geneSet]])&gt;0</f>
        <v>1</v>
      </c>
    </row>
    <row r="9" spans="1:26">
      <c r="A9" t="s">
        <v>62</v>
      </c>
      <c r="B9" t="s">
        <v>63</v>
      </c>
      <c r="C9">
        <v>48</v>
      </c>
      <c r="D9">
        <v>0.30926999999999999</v>
      </c>
      <c r="E9">
        <v>12.933999999999999</v>
      </c>
      <c r="F9">
        <v>2.4774999999999998E-4</v>
      </c>
      <c r="G9">
        <v>5.4190999999999996E-3</v>
      </c>
      <c r="H9" t="str">
        <f>VLOOKUP(Table2[[#This Row],[Gene Set]],Table6[#All],11, TRUE)</f>
        <v>HIST1H2AE;HIST1H2BJ;HIST1H2BD;HIST1H2BF;HIST1H4H;HIST1H2BG;HIST1H2BK;HIST3H2BB;HIST2H2BF;HIST1H4I;HIST1H2BC;HIST1H2AC;HIST2H2BE;HIST3H2A</v>
      </c>
      <c r="O9" t="s">
        <v>33</v>
      </c>
      <c r="P9" t="s">
        <v>34</v>
      </c>
      <c r="Q9" t="s">
        <v>64</v>
      </c>
      <c r="R9">
        <v>110</v>
      </c>
      <c r="S9">
        <v>14</v>
      </c>
      <c r="T9">
        <v>0.70873602425620597</v>
      </c>
      <c r="U9">
        <v>19.753475935828799</v>
      </c>
      <c r="V9" s="2">
        <v>5.8841820305133297E-15</v>
      </c>
      <c r="W9" s="2">
        <v>1.6946444247878301E-12</v>
      </c>
      <c r="X9" t="s">
        <v>65</v>
      </c>
      <c r="Y9" t="s">
        <v>66</v>
      </c>
      <c r="Z9" t="b">
        <f>COUNTIF($O$134:$O$233,Table6[[#This Row],[geneSet]])&gt;0</f>
        <v>1</v>
      </c>
    </row>
    <row r="10" spans="1:26">
      <c r="A10" t="s">
        <v>67</v>
      </c>
      <c r="B10" t="s">
        <v>68</v>
      </c>
      <c r="C10">
        <v>25</v>
      </c>
      <c r="D10">
        <v>0.16108</v>
      </c>
      <c r="E10">
        <v>18.625</v>
      </c>
      <c r="F10">
        <v>5.3160999999999996E-4</v>
      </c>
      <c r="G10">
        <v>1.1341E-2</v>
      </c>
      <c r="H10" t="str">
        <f>VLOOKUP(Table2[[#This Row],[Gene Set]],Table6[#All],11, TRUE)</f>
        <v>HIST1H2AE;HIST1H2BJ;HIST1H2BD;HIST1H2BF;HIST1H4H;HIST1H2BG;HIST1H2BK;HIST3H2BB;HIST2H2BF;HIST1H4I;HIST1H2BC;HIST1H2AC;HIST2H2BE;HIST3H2A</v>
      </c>
      <c r="O10" t="s">
        <v>69</v>
      </c>
      <c r="P10" t="s">
        <v>70</v>
      </c>
      <c r="Q10" t="s">
        <v>71</v>
      </c>
      <c r="R10">
        <v>142</v>
      </c>
      <c r="S10">
        <v>14</v>
      </c>
      <c r="T10">
        <v>0.91491377676710195</v>
      </c>
      <c r="U10">
        <v>15.301988400994199</v>
      </c>
      <c r="V10" s="2">
        <v>2.2049029269055599E-13</v>
      </c>
      <c r="W10" s="2">
        <v>2.0053011882593701E-11</v>
      </c>
      <c r="X10" t="s">
        <v>60</v>
      </c>
      <c r="Y10" t="s">
        <v>61</v>
      </c>
      <c r="Z10" t="b">
        <f>COUNTIF($O$134:$O$233,Table6[[#This Row],[geneSet]])&gt;0</f>
        <v>1</v>
      </c>
    </row>
    <row r="11" spans="1:26">
      <c r="A11" t="s">
        <v>72</v>
      </c>
      <c r="B11" t="s">
        <v>73</v>
      </c>
      <c r="C11">
        <v>6</v>
      </c>
      <c r="D11">
        <v>3.8657999999999998E-2</v>
      </c>
      <c r="E11">
        <v>51.734999999999999</v>
      </c>
      <c r="F11">
        <v>6.0342999999999996E-4</v>
      </c>
      <c r="G11">
        <v>1.2716E-2</v>
      </c>
      <c r="H11" t="str">
        <f>VLOOKUP(Table2[[#This Row],[Gene Set]],Table6[#All],11, TRUE)</f>
        <v>HIST1H2AE;HIST1H2BJ;HIST1H2BD;HIST1H2BF;HIST1H4H;HIST1H2BG;HIST1H2BK;HIST3H2BB;HIST1H4I;HIST1H2BC;HIST1H2AC;HIST2H2BE</v>
      </c>
      <c r="O11" t="s">
        <v>74</v>
      </c>
      <c r="P11" t="s">
        <v>75</v>
      </c>
      <c r="Q11" t="s">
        <v>76</v>
      </c>
      <c r="R11">
        <v>275</v>
      </c>
      <c r="S11">
        <v>14</v>
      </c>
      <c r="T11">
        <v>1.77184006064051</v>
      </c>
      <c r="U11">
        <v>7.9013903743315499</v>
      </c>
      <c r="V11" s="2">
        <v>1.67156199992746E-9</v>
      </c>
      <c r="W11" s="2">
        <v>5.3489983997678699E-8</v>
      </c>
      <c r="X11" t="s">
        <v>60</v>
      </c>
      <c r="Y11" t="s">
        <v>61</v>
      </c>
      <c r="Z11" t="b">
        <f>COUNTIF($O$134:$O$233,Table6[[#This Row],[geneSet]])&gt;0</f>
        <v>1</v>
      </c>
    </row>
    <row r="12" spans="1:26">
      <c r="A12" t="s">
        <v>77</v>
      </c>
      <c r="B12" t="s">
        <v>78</v>
      </c>
      <c r="C12">
        <v>688</v>
      </c>
      <c r="D12">
        <v>4.4328000000000003</v>
      </c>
      <c r="E12">
        <v>2.7071000000000001</v>
      </c>
      <c r="F12">
        <v>1.3301000000000001E-3</v>
      </c>
      <c r="G12">
        <v>2.7362999999999998E-2</v>
      </c>
      <c r="H12" t="s">
        <v>79</v>
      </c>
      <c r="O12" t="s">
        <v>80</v>
      </c>
      <c r="P12" t="s">
        <v>81</v>
      </c>
      <c r="Q12" t="s">
        <v>82</v>
      </c>
      <c r="R12">
        <v>275</v>
      </c>
      <c r="S12">
        <v>14</v>
      </c>
      <c r="T12">
        <v>1.77184006064051</v>
      </c>
      <c r="U12">
        <v>7.9013903743315499</v>
      </c>
      <c r="V12" s="2">
        <v>1.67156199992746E-9</v>
      </c>
      <c r="W12" s="2">
        <v>5.3489983997678699E-8</v>
      </c>
      <c r="X12" t="s">
        <v>60</v>
      </c>
      <c r="Y12" t="s">
        <v>61</v>
      </c>
      <c r="Z12" t="b">
        <f>COUNTIF($O$134:$O$233,Table6[[#This Row],[geneSet]])&gt;0</f>
        <v>1</v>
      </c>
    </row>
    <row r="13" spans="1:26">
      <c r="A13" t="s">
        <v>83</v>
      </c>
      <c r="B13" t="s">
        <v>84</v>
      </c>
      <c r="C13">
        <v>37</v>
      </c>
      <c r="D13">
        <v>0.23838999999999999</v>
      </c>
      <c r="E13">
        <v>12.584</v>
      </c>
      <c r="F13">
        <v>1.6994E-3</v>
      </c>
      <c r="G13">
        <v>3.4549000000000003E-2</v>
      </c>
      <c r="H13" t="str">
        <f>VLOOKUP(Table2[[#This Row],[Gene Set]],Table6[#All],11, TRUE)</f>
        <v>HIST1H2AE;HIST1H2BJ;HIST1H2BD;HIST1H2BF;HIST1H4H;HIST1H2BG;HIST1H2BK;HIST3H2BB;HIST1H4I;HIST1H2BC;HIST1H2AC;HIST2H2BE</v>
      </c>
      <c r="O13" t="s">
        <v>85</v>
      </c>
      <c r="P13" t="s">
        <v>86</v>
      </c>
      <c r="Q13" t="s">
        <v>87</v>
      </c>
      <c r="R13">
        <v>316</v>
      </c>
      <c r="S13">
        <v>14</v>
      </c>
      <c r="T13">
        <v>2.0360053060451002</v>
      </c>
      <c r="U13">
        <v>6.8762099776619499</v>
      </c>
      <c r="V13" s="2">
        <v>1.00086979815117E-8</v>
      </c>
      <c r="W13" s="2">
        <v>3.0883982342950399E-7</v>
      </c>
      <c r="X13" t="s">
        <v>88</v>
      </c>
      <c r="Y13" t="s">
        <v>89</v>
      </c>
      <c r="Z13" t="b">
        <f>COUNTIF($O$134:$O$233,Table6[[#This Row],[geneSet]])&gt;0</f>
        <v>1</v>
      </c>
    </row>
    <row r="14" spans="1:26">
      <c r="A14" t="s">
        <v>90</v>
      </c>
      <c r="B14" t="s">
        <v>91</v>
      </c>
      <c r="C14">
        <v>5</v>
      </c>
      <c r="D14">
        <v>3.2215000000000001E-2</v>
      </c>
      <c r="E14">
        <v>31.041</v>
      </c>
      <c r="F14">
        <v>3.1808999999999997E-2</v>
      </c>
      <c r="G14">
        <v>0.61073</v>
      </c>
      <c r="H14" t="str">
        <f>VLOOKUP(Table2[[#This Row],[Gene Set]],Table6[#All],11, TRUE)</f>
        <v>SLC5A1</v>
      </c>
      <c r="O14" t="s">
        <v>92</v>
      </c>
      <c r="P14" t="s">
        <v>93</v>
      </c>
      <c r="Q14" t="s">
        <v>94</v>
      </c>
      <c r="R14">
        <v>444</v>
      </c>
      <c r="S14">
        <v>14</v>
      </c>
      <c r="T14">
        <v>2.8607163160886802</v>
      </c>
      <c r="U14">
        <v>4.8938791732909301</v>
      </c>
      <c r="V14" s="2">
        <v>6.7951138182919995E-7</v>
      </c>
      <c r="W14" s="2">
        <v>1.80645487353978E-5</v>
      </c>
      <c r="X14" t="s">
        <v>88</v>
      </c>
      <c r="Y14" t="s">
        <v>89</v>
      </c>
      <c r="Z14" t="b">
        <f>COUNTIF($O$134:$O$233,Table6[[#This Row],[geneSet]])&gt;0</f>
        <v>1</v>
      </c>
    </row>
    <row r="15" spans="1:26">
      <c r="A15" t="s">
        <v>95</v>
      </c>
      <c r="B15" t="s">
        <v>96</v>
      </c>
      <c r="C15">
        <v>108</v>
      </c>
      <c r="D15">
        <v>0.69584999999999997</v>
      </c>
      <c r="E15">
        <v>4.3113000000000001</v>
      </c>
      <c r="F15">
        <v>3.2322999999999998E-2</v>
      </c>
      <c r="G15">
        <v>0.61377999999999999</v>
      </c>
      <c r="H15" t="str">
        <f>VLOOKUP(Table2[[#This Row],[Gene Set]],Table6[#All],11, TRUE)</f>
        <v>HIST1H4H;HIST1H4I</v>
      </c>
      <c r="O15" t="s">
        <v>97</v>
      </c>
      <c r="P15" t="s">
        <v>98</v>
      </c>
      <c r="Q15" t="s">
        <v>99</v>
      </c>
      <c r="R15">
        <v>80</v>
      </c>
      <c r="S15">
        <v>13</v>
      </c>
      <c r="T15">
        <v>0.51544438127724002</v>
      </c>
      <c r="U15">
        <v>25.2209558823529</v>
      </c>
      <c r="V15" s="2">
        <v>2.2204460492503099E-15</v>
      </c>
      <c r="W15" s="2">
        <v>1.2789769243681799E-12</v>
      </c>
      <c r="X15" t="s">
        <v>100</v>
      </c>
      <c r="Y15" t="s">
        <v>101</v>
      </c>
      <c r="Z15" t="b">
        <f>COUNTIF($O$134:$O$233,Table6[[#This Row],[geneSet]])&gt;0</f>
        <v>1</v>
      </c>
    </row>
    <row r="16" spans="1:26">
      <c r="A16" t="s">
        <v>102</v>
      </c>
      <c r="B16" t="s">
        <v>103</v>
      </c>
      <c r="C16">
        <v>6</v>
      </c>
      <c r="D16">
        <v>3.8657999999999998E-2</v>
      </c>
      <c r="E16">
        <v>25.867999999999999</v>
      </c>
      <c r="F16">
        <v>3.805E-2</v>
      </c>
      <c r="G16">
        <v>0.69211</v>
      </c>
      <c r="H16" t="str">
        <f>VLOOKUP(Table2[[#This Row],[Gene Set]],Table6[#All],11, TRUE)</f>
        <v>CCL5;IL6;HSPA6;NCF2;CXCL8;IL23A;IL32;S100A8;LCN2;CXCL1;GBP2;RSAD2;CCL20;SLPI;IL36G;TNFRSF9;TUBB2B;SERPINA1;UNC13D</v>
      </c>
      <c r="O16" t="s">
        <v>104</v>
      </c>
      <c r="P16" t="s">
        <v>105</v>
      </c>
      <c r="Q16" t="s">
        <v>106</v>
      </c>
      <c r="R16">
        <v>93</v>
      </c>
      <c r="S16">
        <v>13</v>
      </c>
      <c r="T16">
        <v>0.59920409323479196</v>
      </c>
      <c r="U16">
        <v>21.695445920303602</v>
      </c>
      <c r="V16" s="2">
        <v>1.7097434579227401E-14</v>
      </c>
      <c r="W16" s="2">
        <v>3.28270743921166E-12</v>
      </c>
      <c r="X16" t="s">
        <v>107</v>
      </c>
      <c r="Y16" t="s">
        <v>108</v>
      </c>
      <c r="Z16" t="b">
        <f>COUNTIF($O$134:$O$233,Table6[[#This Row],[geneSet]])&gt;0</f>
        <v>1</v>
      </c>
    </row>
    <row r="17" spans="2:26">
      <c r="O17" t="s">
        <v>109</v>
      </c>
      <c r="P17" t="s">
        <v>110</v>
      </c>
      <c r="Q17" t="s">
        <v>111</v>
      </c>
      <c r="R17">
        <v>109</v>
      </c>
      <c r="S17">
        <v>13</v>
      </c>
      <c r="T17">
        <v>0.70229296949024</v>
      </c>
      <c r="U17">
        <v>18.510793308148902</v>
      </c>
      <c r="V17" s="2">
        <v>1.4299672557172001E-13</v>
      </c>
      <c r="W17" s="2">
        <v>1.45351965757607E-11</v>
      </c>
      <c r="X17" t="s">
        <v>107</v>
      </c>
      <c r="Y17" t="s">
        <v>108</v>
      </c>
      <c r="Z17" t="b">
        <f>COUNTIF($O$134:$O$233,Table6[[#This Row],[geneSet]])&gt;0</f>
        <v>1</v>
      </c>
    </row>
    <row r="18" spans="2:26">
      <c r="O18" t="s">
        <v>112</v>
      </c>
      <c r="P18" t="s">
        <v>113</v>
      </c>
      <c r="Q18" t="s">
        <v>114</v>
      </c>
      <c r="R18">
        <v>199</v>
      </c>
      <c r="S18">
        <v>13</v>
      </c>
      <c r="T18">
        <v>1.2821678984271301</v>
      </c>
      <c r="U18">
        <v>10.1390777416494</v>
      </c>
      <c r="V18" s="2">
        <v>3.2498070900999199E-10</v>
      </c>
      <c r="W18" s="2">
        <v>1.12313333033853E-8</v>
      </c>
      <c r="X18" t="s">
        <v>115</v>
      </c>
      <c r="Y18" t="s">
        <v>116</v>
      </c>
      <c r="Z18" t="b">
        <f>COUNTIF($O$134:$O$233,Table6[[#This Row],[geneSet]])&gt;0</f>
        <v>1</v>
      </c>
    </row>
    <row r="19" spans="2:26">
      <c r="O19" t="s">
        <v>117</v>
      </c>
      <c r="P19" t="s">
        <v>118</v>
      </c>
      <c r="Q19" t="s">
        <v>119</v>
      </c>
      <c r="R19">
        <v>235</v>
      </c>
      <c r="S19">
        <v>13</v>
      </c>
      <c r="T19">
        <v>1.51411787000189</v>
      </c>
      <c r="U19">
        <v>8.5858573216520604</v>
      </c>
      <c r="V19" s="2">
        <v>2.5169961670457E-9</v>
      </c>
      <c r="W19" s="2">
        <v>7.9079443211908594E-8</v>
      </c>
      <c r="X19" t="s">
        <v>107</v>
      </c>
      <c r="Y19" t="s">
        <v>108</v>
      </c>
      <c r="Z19" t="b">
        <f>COUNTIF($O$134:$O$233,Table6[[#This Row],[geneSet]])&gt;0</f>
        <v>1</v>
      </c>
    </row>
    <row r="20" spans="2:26">
      <c r="O20" t="s">
        <v>120</v>
      </c>
      <c r="P20" t="s">
        <v>121</v>
      </c>
      <c r="Q20" t="s">
        <v>122</v>
      </c>
      <c r="R20">
        <v>393</v>
      </c>
      <c r="S20">
        <v>13</v>
      </c>
      <c r="T20">
        <v>2.5321205230244401</v>
      </c>
      <c r="U20">
        <v>5.1340368208351999</v>
      </c>
      <c r="V20" s="2">
        <v>1.0575904493270699E-6</v>
      </c>
      <c r="W20" s="2">
        <v>2.7689640855108799E-5</v>
      </c>
      <c r="X20" t="s">
        <v>123</v>
      </c>
      <c r="Y20" t="s">
        <v>124</v>
      </c>
      <c r="Z20" t="b">
        <f>COUNTIF($O$134:$O$233,Table6[[#This Row],[geneSet]])&gt;0</f>
        <v>1</v>
      </c>
    </row>
    <row r="21" spans="2:26">
      <c r="O21" t="s">
        <v>125</v>
      </c>
      <c r="P21" t="s">
        <v>126</v>
      </c>
      <c r="Q21" t="s">
        <v>127</v>
      </c>
      <c r="R21">
        <v>536</v>
      </c>
      <c r="S21">
        <v>13</v>
      </c>
      <c r="T21">
        <v>3.4534773545575099</v>
      </c>
      <c r="U21">
        <v>3.7643217734855101</v>
      </c>
      <c r="V21" s="2">
        <v>3.0900330455607599E-5</v>
      </c>
      <c r="W21" s="2">
        <v>7.3029406981490596E-4</v>
      </c>
      <c r="X21" t="s">
        <v>123</v>
      </c>
      <c r="Y21" t="s">
        <v>124</v>
      </c>
      <c r="Z21" t="b">
        <f>COUNTIF($O$134:$O$233,Table6[[#This Row],[geneSet]])&gt;0</f>
        <v>1</v>
      </c>
    </row>
    <row r="22" spans="2:26">
      <c r="O22" t="s">
        <v>128</v>
      </c>
      <c r="P22" t="s">
        <v>129</v>
      </c>
      <c r="Q22" t="s">
        <v>130</v>
      </c>
      <c r="R22">
        <v>641</v>
      </c>
      <c r="S22">
        <v>13</v>
      </c>
      <c r="T22">
        <v>4.1299981049838896</v>
      </c>
      <c r="U22">
        <v>3.14770120216573</v>
      </c>
      <c r="V22" s="2">
        <v>1.9120715559517399E-4</v>
      </c>
      <c r="W22">
        <v>4.2359739085700097E-3</v>
      </c>
      <c r="X22" t="s">
        <v>123</v>
      </c>
      <c r="Y22" t="s">
        <v>124</v>
      </c>
      <c r="Z22" t="b">
        <f>COUNTIF($O$134:$O$233,Table6[[#This Row],[geneSet]])&gt;0</f>
        <v>1</v>
      </c>
    </row>
    <row r="23" spans="2:26">
      <c r="O23" t="s">
        <v>131</v>
      </c>
      <c r="P23" t="s">
        <v>132</v>
      </c>
      <c r="Q23" t="s">
        <v>133</v>
      </c>
      <c r="R23">
        <v>1169</v>
      </c>
      <c r="S23">
        <v>13</v>
      </c>
      <c r="T23">
        <v>7.5319310214136799</v>
      </c>
      <c r="U23">
        <v>1.72598500478035</v>
      </c>
      <c r="V23">
        <v>3.3974694126615398E-2</v>
      </c>
      <c r="W23">
        <v>0.62455607926373902</v>
      </c>
      <c r="X23" t="s">
        <v>134</v>
      </c>
      <c r="Y23" t="s">
        <v>135</v>
      </c>
      <c r="Z23" t="b">
        <f>COUNTIF($O$134:$O$233,Table6[[#This Row],[geneSet]])&gt;0</f>
        <v>1</v>
      </c>
    </row>
    <row r="24" spans="2:26">
      <c r="B24" s="38" t="s">
        <v>136</v>
      </c>
      <c r="C24" s="38"/>
      <c r="D24" s="38"/>
      <c r="E24" s="38"/>
      <c r="O24" t="s">
        <v>19</v>
      </c>
      <c r="P24" t="s">
        <v>20</v>
      </c>
      <c r="Q24" t="s">
        <v>137</v>
      </c>
      <c r="R24">
        <v>52</v>
      </c>
      <c r="S24">
        <v>12</v>
      </c>
      <c r="T24">
        <v>0.33503884783020599</v>
      </c>
      <c r="U24">
        <v>35.816742081447899</v>
      </c>
      <c r="V24" s="2">
        <v>3.3306690738754598E-16</v>
      </c>
      <c r="W24" s="2">
        <v>5.7553961596568105E-13</v>
      </c>
      <c r="X24" t="s">
        <v>138</v>
      </c>
      <c r="Y24" t="s">
        <v>139</v>
      </c>
      <c r="Z24" t="b">
        <f>COUNTIF($O$134:$O$233,Table6[[#This Row],[geneSet]])&gt;0</f>
        <v>1</v>
      </c>
    </row>
    <row r="25" spans="2:26">
      <c r="O25" t="s">
        <v>140</v>
      </c>
      <c r="P25" t="s">
        <v>141</v>
      </c>
      <c r="Q25" t="s">
        <v>142</v>
      </c>
      <c r="R25">
        <v>63</v>
      </c>
      <c r="S25">
        <v>12</v>
      </c>
      <c r="T25">
        <v>0.40591245025582701</v>
      </c>
      <c r="U25">
        <v>29.563025210084</v>
      </c>
      <c r="V25" s="2">
        <v>3.7747582837255299E-15</v>
      </c>
      <c r="W25" s="2">
        <v>1.6306955785694299E-12</v>
      </c>
      <c r="X25" t="s">
        <v>138</v>
      </c>
      <c r="Y25" t="s">
        <v>139</v>
      </c>
      <c r="Z25" t="b">
        <f>COUNTIF($O$134:$O$233,Table6[[#This Row],[geneSet]])&gt;0</f>
        <v>1</v>
      </c>
    </row>
    <row r="26" spans="2:26">
      <c r="O26" t="s">
        <v>143</v>
      </c>
      <c r="P26" t="s">
        <v>144</v>
      </c>
      <c r="Q26" t="s">
        <v>145</v>
      </c>
      <c r="R26">
        <v>65</v>
      </c>
      <c r="S26">
        <v>12</v>
      </c>
      <c r="T26">
        <v>0.41879855978775798</v>
      </c>
      <c r="U26">
        <v>28.653393665158301</v>
      </c>
      <c r="V26" s="2">
        <v>5.7731597280508101E-15</v>
      </c>
      <c r="W26" s="2">
        <v>1.6946444247878301E-12</v>
      </c>
      <c r="X26" t="s">
        <v>138</v>
      </c>
      <c r="Y26" t="s">
        <v>139</v>
      </c>
      <c r="Z26" t="b">
        <f>COUNTIF($O$134:$O$233,Table6[[#This Row],[geneSet]])&gt;0</f>
        <v>1</v>
      </c>
    </row>
    <row r="27" spans="2:26">
      <c r="O27" t="s">
        <v>146</v>
      </c>
      <c r="P27" t="s">
        <v>147</v>
      </c>
      <c r="Q27" t="s">
        <v>148</v>
      </c>
      <c r="R27">
        <v>67</v>
      </c>
      <c r="S27">
        <v>12</v>
      </c>
      <c r="T27">
        <v>0.43168466931968902</v>
      </c>
      <c r="U27">
        <v>27.7980684811237</v>
      </c>
      <c r="V27" s="2">
        <v>8.4376949871511897E-15</v>
      </c>
      <c r="W27" s="2">
        <v>2.0829052768281699E-12</v>
      </c>
      <c r="X27" t="s">
        <v>138</v>
      </c>
      <c r="Y27" t="s">
        <v>139</v>
      </c>
      <c r="Z27" t="b">
        <f>COUNTIF($O$134:$O$233,Table6[[#This Row],[geneSet]])&gt;0</f>
        <v>1</v>
      </c>
    </row>
    <row r="28" spans="2:26">
      <c r="O28" t="s">
        <v>149</v>
      </c>
      <c r="P28" t="s">
        <v>150</v>
      </c>
      <c r="Q28" t="s">
        <v>151</v>
      </c>
      <c r="R28">
        <v>68</v>
      </c>
      <c r="S28">
        <v>12</v>
      </c>
      <c r="T28">
        <v>0.43812772408565398</v>
      </c>
      <c r="U28">
        <v>27.389273356401301</v>
      </c>
      <c r="V28" s="2">
        <v>1.0214051826551401E-14</v>
      </c>
      <c r="W28" s="2">
        <v>2.2062351945351099E-12</v>
      </c>
      <c r="X28" t="s">
        <v>138</v>
      </c>
      <c r="Y28" t="s">
        <v>139</v>
      </c>
      <c r="Z28" t="b">
        <f>COUNTIF($O$134:$O$233,Table6[[#This Row],[geneSet]])&gt;0</f>
        <v>1</v>
      </c>
    </row>
    <row r="29" spans="2:26">
      <c r="O29" t="s">
        <v>152</v>
      </c>
      <c r="P29" t="s">
        <v>153</v>
      </c>
      <c r="Q29" t="s">
        <v>154</v>
      </c>
      <c r="R29">
        <v>73</v>
      </c>
      <c r="S29">
        <v>12</v>
      </c>
      <c r="T29">
        <v>0.47034299791548201</v>
      </c>
      <c r="U29">
        <v>25.513295729250601</v>
      </c>
      <c r="V29" s="2">
        <v>2.50910403565285E-14</v>
      </c>
      <c r="W29" s="2">
        <v>3.9549901815077498E-12</v>
      </c>
      <c r="X29" t="s">
        <v>138</v>
      </c>
      <c r="Y29" t="s">
        <v>139</v>
      </c>
      <c r="Z29" t="b">
        <f>COUNTIF($O$134:$O$233,Table6[[#This Row],[geneSet]])&gt;0</f>
        <v>1</v>
      </c>
    </row>
    <row r="30" spans="2:26">
      <c r="O30" t="s">
        <v>155</v>
      </c>
      <c r="P30" t="s">
        <v>156</v>
      </c>
      <c r="Q30" t="s">
        <v>157</v>
      </c>
      <c r="R30">
        <v>74</v>
      </c>
      <c r="S30">
        <v>12</v>
      </c>
      <c r="T30">
        <v>0.47678605268144703</v>
      </c>
      <c r="U30">
        <v>25.168521462639099</v>
      </c>
      <c r="V30" s="2">
        <v>2.9753977059954101E-14</v>
      </c>
      <c r="W30" s="2">
        <v>3.9549901815077498E-12</v>
      </c>
      <c r="X30" t="s">
        <v>138</v>
      </c>
      <c r="Y30" t="s">
        <v>139</v>
      </c>
      <c r="Z30" t="b">
        <f>COUNTIF($O$134:$O$233,Table6[[#This Row],[geneSet]])&gt;0</f>
        <v>1</v>
      </c>
    </row>
    <row r="31" spans="2:26">
      <c r="O31" t="s">
        <v>158</v>
      </c>
      <c r="P31" t="s">
        <v>159</v>
      </c>
      <c r="Q31" t="s">
        <v>160</v>
      </c>
      <c r="R31">
        <v>74</v>
      </c>
      <c r="S31">
        <v>12</v>
      </c>
      <c r="T31">
        <v>0.47678605268144703</v>
      </c>
      <c r="U31">
        <v>25.168521462639099</v>
      </c>
      <c r="V31" s="2">
        <v>2.9753977059954101E-14</v>
      </c>
      <c r="W31" s="2">
        <v>3.9549901815077498E-12</v>
      </c>
      <c r="X31" t="s">
        <v>138</v>
      </c>
      <c r="Y31" t="s">
        <v>139</v>
      </c>
      <c r="Z31" t="b">
        <f>COUNTIF($O$134:$O$233,Table6[[#This Row],[geneSet]])&gt;0</f>
        <v>1</v>
      </c>
    </row>
    <row r="32" spans="2:26">
      <c r="O32" t="s">
        <v>161</v>
      </c>
      <c r="P32" t="s">
        <v>162</v>
      </c>
      <c r="Q32" t="s">
        <v>163</v>
      </c>
      <c r="R32">
        <v>74</v>
      </c>
      <c r="S32">
        <v>12</v>
      </c>
      <c r="T32">
        <v>0.47678605268144703</v>
      </c>
      <c r="U32">
        <v>25.168521462639099</v>
      </c>
      <c r="V32" s="2">
        <v>2.9753977059954101E-14</v>
      </c>
      <c r="W32" s="2">
        <v>3.9549901815077498E-12</v>
      </c>
      <c r="X32" t="s">
        <v>138</v>
      </c>
      <c r="Y32" t="s">
        <v>139</v>
      </c>
      <c r="Z32" t="b">
        <f>COUNTIF($O$134:$O$233,Table6[[#This Row],[geneSet]])&gt;0</f>
        <v>1</v>
      </c>
    </row>
    <row r="33" spans="15:26">
      <c r="O33" t="s">
        <v>164</v>
      </c>
      <c r="P33" t="s">
        <v>165</v>
      </c>
      <c r="Q33" t="s">
        <v>166</v>
      </c>
      <c r="R33">
        <v>76</v>
      </c>
      <c r="S33">
        <v>12</v>
      </c>
      <c r="T33">
        <v>0.489672162213378</v>
      </c>
      <c r="U33">
        <v>24.506191950464299</v>
      </c>
      <c r="V33" s="2">
        <v>4.1522341120980798E-14</v>
      </c>
      <c r="W33" s="2">
        <v>5.1250432469324904E-12</v>
      </c>
      <c r="X33" t="s">
        <v>138</v>
      </c>
      <c r="Y33" t="s">
        <v>139</v>
      </c>
      <c r="Z33" t="b">
        <f>COUNTIF($O$134:$O$233,Table6[[#This Row],[geneSet]])&gt;0</f>
        <v>1</v>
      </c>
    </row>
    <row r="34" spans="15:26">
      <c r="O34" t="s">
        <v>167</v>
      </c>
      <c r="P34" t="s">
        <v>168</v>
      </c>
      <c r="Q34" t="s">
        <v>169</v>
      </c>
      <c r="R34">
        <v>79</v>
      </c>
      <c r="S34">
        <v>12</v>
      </c>
      <c r="T34">
        <v>0.50900132651127505</v>
      </c>
      <c r="U34">
        <v>23.575577066269499</v>
      </c>
      <c r="V34" s="2">
        <v>6.7723604502134498E-14</v>
      </c>
      <c r="W34" s="2">
        <v>7.8017592386459E-12</v>
      </c>
      <c r="X34" t="s">
        <v>138</v>
      </c>
      <c r="Y34" t="s">
        <v>139</v>
      </c>
      <c r="Z34" t="b">
        <f>COUNTIF($O$134:$O$233,Table6[[#This Row],[geneSet]])&gt;0</f>
        <v>1</v>
      </c>
    </row>
    <row r="35" spans="15:26">
      <c r="O35" t="s">
        <v>170</v>
      </c>
      <c r="P35" t="s">
        <v>171</v>
      </c>
      <c r="Q35" t="s">
        <v>172</v>
      </c>
      <c r="R35">
        <v>82</v>
      </c>
      <c r="S35">
        <v>12</v>
      </c>
      <c r="T35">
        <v>0.52833049080917105</v>
      </c>
      <c r="U35">
        <v>22.713055954088901</v>
      </c>
      <c r="V35" s="2">
        <v>1.07913677993565E-13</v>
      </c>
      <c r="W35" s="2">
        <v>1.1654677223305E-11</v>
      </c>
      <c r="X35" t="s">
        <v>138</v>
      </c>
      <c r="Y35" t="s">
        <v>139</v>
      </c>
      <c r="Z35" t="b">
        <f>COUNTIF($O$134:$O$233,Table6[[#This Row],[geneSet]])&gt;0</f>
        <v>1</v>
      </c>
    </row>
    <row r="36" spans="15:26">
      <c r="O36" t="s">
        <v>173</v>
      </c>
      <c r="P36" t="s">
        <v>174</v>
      </c>
      <c r="Q36" t="s">
        <v>175</v>
      </c>
      <c r="R36">
        <v>86</v>
      </c>
      <c r="S36">
        <v>12</v>
      </c>
      <c r="T36">
        <v>0.55410270987303301</v>
      </c>
      <c r="U36">
        <v>21.656634746921998</v>
      </c>
      <c r="V36" s="2">
        <v>1.9517720772910199E-13</v>
      </c>
      <c r="W36" s="2">
        <v>1.87370119419938E-11</v>
      </c>
      <c r="X36" t="s">
        <v>138</v>
      </c>
      <c r="Y36" t="s">
        <v>139</v>
      </c>
      <c r="Z36" t="b">
        <f>COUNTIF($O$134:$O$233,Table6[[#This Row],[geneSet]])&gt;0</f>
        <v>1</v>
      </c>
    </row>
    <row r="37" spans="15:26">
      <c r="O37" t="s">
        <v>176</v>
      </c>
      <c r="P37" t="s">
        <v>177</v>
      </c>
      <c r="Q37" t="s">
        <v>178</v>
      </c>
      <c r="R37">
        <v>90</v>
      </c>
      <c r="S37">
        <v>12</v>
      </c>
      <c r="T37">
        <v>0.57987492893689596</v>
      </c>
      <c r="U37">
        <v>20.6941176470588</v>
      </c>
      <c r="V37" s="2">
        <v>3.4283687000424799E-13</v>
      </c>
      <c r="W37" s="2">
        <v>2.9621105568367E-11</v>
      </c>
      <c r="X37" t="s">
        <v>138</v>
      </c>
      <c r="Y37" t="s">
        <v>139</v>
      </c>
      <c r="Z37" t="b">
        <f>COUNTIF($O$134:$O$233,Table6[[#This Row],[geneSet]])&gt;0</f>
        <v>1</v>
      </c>
    </row>
    <row r="38" spans="15:26">
      <c r="O38" t="s">
        <v>179</v>
      </c>
      <c r="P38" t="s">
        <v>180</v>
      </c>
      <c r="Q38" t="s">
        <v>181</v>
      </c>
      <c r="R38">
        <v>91</v>
      </c>
      <c r="S38">
        <v>12</v>
      </c>
      <c r="T38">
        <v>0.58631798370286103</v>
      </c>
      <c r="U38">
        <v>20.466709760827399</v>
      </c>
      <c r="V38" s="2">
        <v>3.9290792841484199E-13</v>
      </c>
      <c r="W38" s="2">
        <v>3.0861131831856701E-11</v>
      </c>
      <c r="X38" t="s">
        <v>138</v>
      </c>
      <c r="Y38" t="s">
        <v>139</v>
      </c>
      <c r="Z38" t="b">
        <f>COUNTIF($O$134:$O$233,Table6[[#This Row],[geneSet]])&gt;0</f>
        <v>1</v>
      </c>
    </row>
    <row r="39" spans="15:26">
      <c r="O39" t="s">
        <v>182</v>
      </c>
      <c r="P39" t="s">
        <v>183</v>
      </c>
      <c r="Q39" t="s">
        <v>184</v>
      </c>
      <c r="R39">
        <v>91</v>
      </c>
      <c r="S39">
        <v>12</v>
      </c>
      <c r="T39">
        <v>0.58631798370286103</v>
      </c>
      <c r="U39">
        <v>20.466709760827399</v>
      </c>
      <c r="V39" s="2">
        <v>3.9290792841484199E-13</v>
      </c>
      <c r="W39" s="2">
        <v>3.0861131831856701E-11</v>
      </c>
      <c r="X39" t="s">
        <v>138</v>
      </c>
      <c r="Y39" t="s">
        <v>139</v>
      </c>
      <c r="Z39" t="b">
        <f>COUNTIF($O$134:$O$233,Table6[[#This Row],[geneSet]])&gt;0</f>
        <v>1</v>
      </c>
    </row>
    <row r="40" spans="15:26">
      <c r="O40" t="s">
        <v>185</v>
      </c>
      <c r="P40" t="s">
        <v>186</v>
      </c>
      <c r="Q40" t="s">
        <v>187</v>
      </c>
      <c r="R40">
        <v>95</v>
      </c>
      <c r="S40">
        <v>12</v>
      </c>
      <c r="T40">
        <v>0.61209020276672299</v>
      </c>
      <c r="U40">
        <v>19.604953560371499</v>
      </c>
      <c r="V40" s="2">
        <v>6.6735506010218099E-13</v>
      </c>
      <c r="W40" s="2">
        <v>5.0138675819850802E-11</v>
      </c>
      <c r="X40" t="s">
        <v>138</v>
      </c>
      <c r="Y40" t="s">
        <v>139</v>
      </c>
      <c r="Z40" t="b">
        <f>COUNTIF($O$134:$O$233,Table6[[#This Row],[geneSet]])&gt;0</f>
        <v>1</v>
      </c>
    </row>
    <row r="41" spans="15:26">
      <c r="O41" t="s">
        <v>188</v>
      </c>
      <c r="P41" t="s">
        <v>189</v>
      </c>
      <c r="Q41" t="s">
        <v>190</v>
      </c>
      <c r="R41">
        <v>97</v>
      </c>
      <c r="S41">
        <v>12</v>
      </c>
      <c r="T41">
        <v>0.62497631229865402</v>
      </c>
      <c r="U41">
        <v>19.2007277137659</v>
      </c>
      <c r="V41" s="2">
        <v>8.61755111714046E-13</v>
      </c>
      <c r="W41" s="2">
        <v>6.2046368043411297E-11</v>
      </c>
      <c r="X41" t="s">
        <v>138</v>
      </c>
      <c r="Y41" t="s">
        <v>139</v>
      </c>
      <c r="Z41" t="b">
        <f>COUNTIF($O$134:$O$233,Table6[[#This Row],[geneSet]])&gt;0</f>
        <v>1</v>
      </c>
    </row>
    <row r="42" spans="15:26">
      <c r="O42" t="s">
        <v>191</v>
      </c>
      <c r="P42" t="s">
        <v>192</v>
      </c>
      <c r="Q42" t="s">
        <v>193</v>
      </c>
      <c r="R42">
        <v>105</v>
      </c>
      <c r="S42">
        <v>12</v>
      </c>
      <c r="T42">
        <v>0.67652075042637805</v>
      </c>
      <c r="U42">
        <v>17.7378151260504</v>
      </c>
      <c r="V42" s="2">
        <v>2.2679635947042601E-12</v>
      </c>
      <c r="W42" s="2">
        <v>1.5073234967880601E-10</v>
      </c>
      <c r="X42" t="s">
        <v>138</v>
      </c>
      <c r="Y42" t="s">
        <v>139</v>
      </c>
      <c r="Z42" t="b">
        <f>COUNTIF($O$134:$O$233,Table6[[#This Row],[geneSet]])&gt;0</f>
        <v>1</v>
      </c>
    </row>
    <row r="43" spans="15:26">
      <c r="O43" t="s">
        <v>194</v>
      </c>
      <c r="P43" t="s">
        <v>195</v>
      </c>
      <c r="Q43" t="s">
        <v>196</v>
      </c>
      <c r="R43">
        <v>106</v>
      </c>
      <c r="S43">
        <v>12</v>
      </c>
      <c r="T43">
        <v>0.68296380519234401</v>
      </c>
      <c r="U43">
        <v>17.570477247502701</v>
      </c>
      <c r="V43" s="2">
        <v>2.5448532170457802E-12</v>
      </c>
      <c r="W43" s="2">
        <v>1.51638150312245E-10</v>
      </c>
      <c r="X43" t="s">
        <v>138</v>
      </c>
      <c r="Y43" t="s">
        <v>139</v>
      </c>
      <c r="Z43" t="b">
        <f>COUNTIF($O$134:$O$233,Table6[[#This Row],[geneSet]])&gt;0</f>
        <v>1</v>
      </c>
    </row>
    <row r="44" spans="15:26">
      <c r="O44" t="s">
        <v>197</v>
      </c>
      <c r="P44" t="s">
        <v>198</v>
      </c>
      <c r="Q44" t="s">
        <v>199</v>
      </c>
      <c r="R44">
        <v>106</v>
      </c>
      <c r="S44">
        <v>12</v>
      </c>
      <c r="T44">
        <v>0.68296380519234401</v>
      </c>
      <c r="U44">
        <v>17.570477247502701</v>
      </c>
      <c r="V44" s="2">
        <v>2.5448532170457802E-12</v>
      </c>
      <c r="W44" s="2">
        <v>1.51638150312245E-10</v>
      </c>
      <c r="X44" t="s">
        <v>138</v>
      </c>
      <c r="Y44" t="s">
        <v>139</v>
      </c>
      <c r="Z44" t="b">
        <f>COUNTIF($O$134:$O$233,Table6[[#This Row],[geneSet]])&gt;0</f>
        <v>1</v>
      </c>
    </row>
    <row r="45" spans="15:26">
      <c r="O45" t="s">
        <v>200</v>
      </c>
      <c r="P45" t="s">
        <v>201</v>
      </c>
      <c r="Q45" t="s">
        <v>202</v>
      </c>
      <c r="R45">
        <v>106</v>
      </c>
      <c r="S45">
        <v>12</v>
      </c>
      <c r="T45">
        <v>0.68296380519234401</v>
      </c>
      <c r="U45">
        <v>17.570477247502701</v>
      </c>
      <c r="V45" s="2">
        <v>2.5448532170457802E-12</v>
      </c>
      <c r="W45" s="2">
        <v>1.51638150312245E-10</v>
      </c>
      <c r="X45" t="s">
        <v>138</v>
      </c>
      <c r="Y45" t="s">
        <v>139</v>
      </c>
      <c r="Z45" t="b">
        <f>COUNTIF($O$134:$O$233,Table6[[#This Row],[geneSet]])&gt;0</f>
        <v>1</v>
      </c>
    </row>
    <row r="46" spans="15:26">
      <c r="O46" t="s">
        <v>203</v>
      </c>
      <c r="P46" t="s">
        <v>204</v>
      </c>
      <c r="Q46" t="s">
        <v>205</v>
      </c>
      <c r="R46">
        <v>109</v>
      </c>
      <c r="S46">
        <v>12</v>
      </c>
      <c r="T46">
        <v>0.70229296949024</v>
      </c>
      <c r="U46">
        <v>17.086886130599002</v>
      </c>
      <c r="V46" s="2">
        <v>3.5702552025895699E-12</v>
      </c>
      <c r="W46" s="2">
        <v>1.99012935163702E-10</v>
      </c>
      <c r="X46" t="s">
        <v>138</v>
      </c>
      <c r="Y46" t="s">
        <v>139</v>
      </c>
      <c r="Z46" t="b">
        <f>COUNTIF($O$134:$O$233,Table6[[#This Row],[geneSet]])&gt;0</f>
        <v>1</v>
      </c>
    </row>
    <row r="47" spans="15:26">
      <c r="O47" t="s">
        <v>206</v>
      </c>
      <c r="P47" t="s">
        <v>207</v>
      </c>
      <c r="Q47" t="s">
        <v>208</v>
      </c>
      <c r="R47">
        <v>109</v>
      </c>
      <c r="S47">
        <v>12</v>
      </c>
      <c r="T47">
        <v>0.70229296949024</v>
      </c>
      <c r="U47">
        <v>17.086886130599002</v>
      </c>
      <c r="V47" s="2">
        <v>3.5702552025895699E-12</v>
      </c>
      <c r="W47" s="2">
        <v>1.99012935163702E-10</v>
      </c>
      <c r="X47" t="s">
        <v>138</v>
      </c>
      <c r="Y47" t="s">
        <v>139</v>
      </c>
      <c r="Z47" t="b">
        <f>COUNTIF($O$134:$O$233,Table6[[#This Row],[geneSet]])&gt;0</f>
        <v>1</v>
      </c>
    </row>
    <row r="48" spans="15:26">
      <c r="O48" t="s">
        <v>209</v>
      </c>
      <c r="P48" t="s">
        <v>210</v>
      </c>
      <c r="Q48" t="s">
        <v>211</v>
      </c>
      <c r="R48">
        <v>110</v>
      </c>
      <c r="S48">
        <v>12</v>
      </c>
      <c r="T48">
        <v>0.70873602425620597</v>
      </c>
      <c r="U48">
        <v>16.931550802139</v>
      </c>
      <c r="V48" s="2">
        <v>3.9875880375461699E-12</v>
      </c>
      <c r="W48" s="2">
        <v>2.15329754027493E-10</v>
      </c>
      <c r="X48" t="s">
        <v>138</v>
      </c>
      <c r="Y48" t="s">
        <v>139</v>
      </c>
      <c r="Z48" t="b">
        <f>COUNTIF($O$134:$O$233,Table6[[#This Row],[geneSet]])&gt;0</f>
        <v>1</v>
      </c>
    </row>
    <row r="49" spans="15:26">
      <c r="O49" t="s">
        <v>212</v>
      </c>
      <c r="P49" t="s">
        <v>213</v>
      </c>
      <c r="Q49" t="s">
        <v>214</v>
      </c>
      <c r="R49">
        <v>112</v>
      </c>
      <c r="S49">
        <v>12</v>
      </c>
      <c r="T49">
        <v>0.721622133788137</v>
      </c>
      <c r="U49">
        <v>16.6292016806722</v>
      </c>
      <c r="V49" s="2">
        <v>4.9582560279759402E-12</v>
      </c>
      <c r="W49" s="2">
        <v>2.5963231564673999E-10</v>
      </c>
      <c r="X49" t="s">
        <v>138</v>
      </c>
      <c r="Y49" t="s">
        <v>139</v>
      </c>
      <c r="Z49" t="b">
        <f>COUNTIF($O$134:$O$233,Table6[[#This Row],[geneSet]])&gt;0</f>
        <v>1</v>
      </c>
    </row>
    <row r="50" spans="15:26">
      <c r="O50" t="s">
        <v>215</v>
      </c>
      <c r="P50" t="s">
        <v>216</v>
      </c>
      <c r="Q50" t="s">
        <v>217</v>
      </c>
      <c r="R50">
        <v>118</v>
      </c>
      <c r="S50">
        <v>12</v>
      </c>
      <c r="T50">
        <v>0.76028046238392999</v>
      </c>
      <c r="U50">
        <v>15.783649052841399</v>
      </c>
      <c r="V50" s="2">
        <v>9.2973406751184403E-12</v>
      </c>
      <c r="W50" s="2">
        <v>4.7252366725307799E-10</v>
      </c>
      <c r="X50" t="s">
        <v>138</v>
      </c>
      <c r="Y50" t="s">
        <v>139</v>
      </c>
      <c r="Z50" t="b">
        <f>COUNTIF($O$134:$O$233,Table6[[#This Row],[geneSet]])&gt;0</f>
        <v>1</v>
      </c>
    </row>
    <row r="51" spans="15:26">
      <c r="O51" t="s">
        <v>218</v>
      </c>
      <c r="P51" t="s">
        <v>219</v>
      </c>
      <c r="Q51" t="s">
        <v>220</v>
      </c>
      <c r="R51">
        <v>122</v>
      </c>
      <c r="S51">
        <v>12</v>
      </c>
      <c r="T51">
        <v>0.78605268144779195</v>
      </c>
      <c r="U51">
        <v>15.2661523625843</v>
      </c>
      <c r="V51" s="2">
        <v>1.38680178451977E-11</v>
      </c>
      <c r="W51" s="2">
        <v>6.47673914500046E-10</v>
      </c>
      <c r="X51" t="s">
        <v>138</v>
      </c>
      <c r="Y51" t="s">
        <v>139</v>
      </c>
      <c r="Z51" t="b">
        <f>COUNTIF($O$134:$O$233,Table6[[#This Row],[geneSet]])&gt;0</f>
        <v>1</v>
      </c>
    </row>
    <row r="52" spans="15:26">
      <c r="O52" t="s">
        <v>221</v>
      </c>
      <c r="P52" t="s">
        <v>222</v>
      </c>
      <c r="Q52" t="s">
        <v>223</v>
      </c>
      <c r="R52">
        <v>122</v>
      </c>
      <c r="S52">
        <v>12</v>
      </c>
      <c r="T52">
        <v>0.78605268144779195</v>
      </c>
      <c r="U52">
        <v>15.2661523625843</v>
      </c>
      <c r="V52" s="2">
        <v>1.38680178451977E-11</v>
      </c>
      <c r="W52" s="2">
        <v>6.47673914500046E-10</v>
      </c>
      <c r="X52" t="s">
        <v>138</v>
      </c>
      <c r="Y52" t="s">
        <v>139</v>
      </c>
      <c r="Z52" t="b">
        <f>COUNTIF($O$134:$O$233,Table6[[#This Row],[geneSet]])&gt;0</f>
        <v>1</v>
      </c>
    </row>
    <row r="53" spans="15:26">
      <c r="O53" t="s">
        <v>224</v>
      </c>
      <c r="P53" t="s">
        <v>225</v>
      </c>
      <c r="Q53" t="s">
        <v>226</v>
      </c>
      <c r="R53">
        <v>125</v>
      </c>
      <c r="S53">
        <v>12</v>
      </c>
      <c r="T53">
        <v>0.80538184574568805</v>
      </c>
      <c r="U53">
        <v>14.8997647058823</v>
      </c>
      <c r="V53" s="2">
        <v>1.8543167001894199E-11</v>
      </c>
      <c r="W53" s="2">
        <v>8.2160493793008497E-10</v>
      </c>
      <c r="X53" t="s">
        <v>138</v>
      </c>
      <c r="Y53" t="s">
        <v>139</v>
      </c>
      <c r="Z53" t="b">
        <f>COUNTIF($O$134:$O$233,Table6[[#This Row],[geneSet]])&gt;0</f>
        <v>1</v>
      </c>
    </row>
    <row r="54" spans="15:26">
      <c r="O54" t="s">
        <v>227</v>
      </c>
      <c r="P54" t="s">
        <v>228</v>
      </c>
      <c r="Q54" t="s">
        <v>229</v>
      </c>
      <c r="R54">
        <v>130</v>
      </c>
      <c r="S54">
        <v>12</v>
      </c>
      <c r="T54">
        <v>0.83759711957551597</v>
      </c>
      <c r="U54">
        <v>14.326696832579101</v>
      </c>
      <c r="V54" s="2">
        <v>2.9595770278945098E-11</v>
      </c>
      <c r="W54" s="2">
        <v>1.2785372760504201E-9</v>
      </c>
      <c r="X54" t="s">
        <v>138</v>
      </c>
      <c r="Y54" t="s">
        <v>139</v>
      </c>
      <c r="Z54" t="b">
        <f>COUNTIF($O$134:$O$233,Table6[[#This Row],[geneSet]])&gt;0</f>
        <v>1</v>
      </c>
    </row>
    <row r="55" spans="15:26">
      <c r="O55" t="s">
        <v>230</v>
      </c>
      <c r="P55" t="s">
        <v>231</v>
      </c>
      <c r="Q55" t="s">
        <v>232</v>
      </c>
      <c r="R55">
        <v>135</v>
      </c>
      <c r="S55">
        <v>12</v>
      </c>
      <c r="T55">
        <v>0.869812393405344</v>
      </c>
      <c r="U55">
        <v>13.7960784313725</v>
      </c>
      <c r="V55" s="2">
        <v>4.63273863715585E-11</v>
      </c>
      <c r="W55" s="2">
        <v>1.9060410392869702E-9</v>
      </c>
      <c r="X55" t="s">
        <v>138</v>
      </c>
      <c r="Y55" t="s">
        <v>139</v>
      </c>
      <c r="Z55" t="b">
        <f>COUNTIF($O$134:$O$233,Table6[[#This Row],[geneSet]])&gt;0</f>
        <v>1</v>
      </c>
    </row>
    <row r="56" spans="15:26">
      <c r="O56" t="s">
        <v>233</v>
      </c>
      <c r="P56" t="s">
        <v>234</v>
      </c>
      <c r="Q56" t="s">
        <v>235</v>
      </c>
      <c r="R56">
        <v>141</v>
      </c>
      <c r="S56">
        <v>12</v>
      </c>
      <c r="T56">
        <v>0.90847072200113699</v>
      </c>
      <c r="U56">
        <v>13.2090112640801</v>
      </c>
      <c r="V56" s="2">
        <v>7.7469586301503997E-11</v>
      </c>
      <c r="W56" s="2">
        <v>3.0424419347499699E-9</v>
      </c>
      <c r="X56" t="s">
        <v>138</v>
      </c>
      <c r="Y56" t="s">
        <v>139</v>
      </c>
      <c r="Z56" t="b">
        <f>COUNTIF($O$134:$O$233,Table6[[#This Row],[geneSet]])&gt;0</f>
        <v>1</v>
      </c>
    </row>
    <row r="57" spans="15:26">
      <c r="O57" t="s">
        <v>236</v>
      </c>
      <c r="P57" t="s">
        <v>237</v>
      </c>
      <c r="Q57" t="s">
        <v>238</v>
      </c>
      <c r="R57">
        <v>144</v>
      </c>
      <c r="S57">
        <v>12</v>
      </c>
      <c r="T57">
        <v>0.92779988629903298</v>
      </c>
      <c r="U57">
        <v>12.933823529411701</v>
      </c>
      <c r="V57" s="2">
        <v>9.9283581356246396E-11</v>
      </c>
      <c r="W57" s="2">
        <v>3.8124895240798598E-9</v>
      </c>
      <c r="X57" t="s">
        <v>138</v>
      </c>
      <c r="Y57" t="s">
        <v>139</v>
      </c>
      <c r="Z57" t="b">
        <f>COUNTIF($O$134:$O$233,Table6[[#This Row],[geneSet]])&gt;0</f>
        <v>1</v>
      </c>
    </row>
    <row r="58" spans="15:26">
      <c r="O58" t="s">
        <v>239</v>
      </c>
      <c r="P58" t="s">
        <v>240</v>
      </c>
      <c r="Q58" t="s">
        <v>241</v>
      </c>
      <c r="R58">
        <v>148</v>
      </c>
      <c r="S58">
        <v>12</v>
      </c>
      <c r="T58">
        <v>0.95357210536289505</v>
      </c>
      <c r="U58">
        <v>12.5842607313195</v>
      </c>
      <c r="V58" s="2">
        <v>1.3700729439847201E-10</v>
      </c>
      <c r="W58" s="2">
        <v>5.14670879827304E-9</v>
      </c>
      <c r="X58" t="s">
        <v>138</v>
      </c>
      <c r="Y58" t="s">
        <v>139</v>
      </c>
      <c r="Z58" t="b">
        <f>COUNTIF($O$134:$O$233,Table6[[#This Row],[geneSet]])&gt;0</f>
        <v>1</v>
      </c>
    </row>
    <row r="59" spans="15:26">
      <c r="O59" t="s">
        <v>242</v>
      </c>
      <c r="P59" t="s">
        <v>243</v>
      </c>
      <c r="Q59" t="s">
        <v>244</v>
      </c>
      <c r="R59">
        <v>150</v>
      </c>
      <c r="S59">
        <v>12</v>
      </c>
      <c r="T59">
        <v>0.96645821489482597</v>
      </c>
      <c r="U59">
        <v>12.4164705882352</v>
      </c>
      <c r="V59" s="2">
        <v>1.6036816319342501E-10</v>
      </c>
      <c r="W59" s="2">
        <v>5.8960890637923001E-9</v>
      </c>
      <c r="X59" t="s">
        <v>138</v>
      </c>
      <c r="Y59" t="s">
        <v>139</v>
      </c>
      <c r="Z59" t="b">
        <f>COUNTIF($O$134:$O$233,Table6[[#This Row],[geneSet]])&gt;0</f>
        <v>1</v>
      </c>
    </row>
    <row r="60" spans="15:26">
      <c r="O60" t="s">
        <v>245</v>
      </c>
      <c r="P60" t="s">
        <v>246</v>
      </c>
      <c r="Q60" t="s">
        <v>247</v>
      </c>
      <c r="R60">
        <v>156</v>
      </c>
      <c r="S60">
        <v>12</v>
      </c>
      <c r="T60">
        <v>1.00511654349061</v>
      </c>
      <c r="U60">
        <v>11.9389140271493</v>
      </c>
      <c r="V60" s="2">
        <v>2.5371482692548801E-10</v>
      </c>
      <c r="W60" s="2">
        <v>8.9473310393315103E-9</v>
      </c>
      <c r="X60" t="s">
        <v>138</v>
      </c>
      <c r="Y60" t="s">
        <v>139</v>
      </c>
      <c r="Z60" t="b">
        <f>COUNTIF($O$134:$O$233,Table6[[#This Row],[geneSet]])&gt;0</f>
        <v>1</v>
      </c>
    </row>
    <row r="61" spans="15:26">
      <c r="O61" t="s">
        <v>248</v>
      </c>
      <c r="P61" t="s">
        <v>249</v>
      </c>
      <c r="Q61" t="s">
        <v>250</v>
      </c>
      <c r="R61">
        <v>220</v>
      </c>
      <c r="S61">
        <v>12</v>
      </c>
      <c r="T61">
        <v>1.4174720485124099</v>
      </c>
      <c r="U61">
        <v>8.4657754010695108</v>
      </c>
      <c r="V61" s="2">
        <v>1.2993727760424101E-8</v>
      </c>
      <c r="W61" s="2">
        <v>3.8712347534505099E-7</v>
      </c>
      <c r="X61" t="s">
        <v>251</v>
      </c>
      <c r="Y61" t="s">
        <v>252</v>
      </c>
      <c r="Z61" t="b">
        <f>COUNTIF($O$134:$O$233,Table6[[#This Row],[geneSet]])&gt;0</f>
        <v>1</v>
      </c>
    </row>
    <row r="62" spans="15:26">
      <c r="O62" t="s">
        <v>253</v>
      </c>
      <c r="P62" t="s">
        <v>254</v>
      </c>
      <c r="Q62" t="s">
        <v>255</v>
      </c>
      <c r="R62">
        <v>233</v>
      </c>
      <c r="S62">
        <v>12</v>
      </c>
      <c r="T62">
        <v>1.5012317604699601</v>
      </c>
      <c r="U62">
        <v>7.9934360010098402</v>
      </c>
      <c r="V62" s="2">
        <v>2.4681311883156799E-8</v>
      </c>
      <c r="W62" s="2">
        <v>7.1082178223491597E-7</v>
      </c>
      <c r="X62" t="s">
        <v>138</v>
      </c>
      <c r="Y62" t="s">
        <v>139</v>
      </c>
      <c r="Z62" t="b">
        <f>COUNTIF($O$134:$O$233,Table6[[#This Row],[geneSet]])&gt;0</f>
        <v>1</v>
      </c>
    </row>
    <row r="63" spans="15:26">
      <c r="O63" t="s">
        <v>256</v>
      </c>
      <c r="P63" t="s">
        <v>257</v>
      </c>
      <c r="Q63" t="s">
        <v>258</v>
      </c>
      <c r="R63">
        <v>239</v>
      </c>
      <c r="S63">
        <v>12</v>
      </c>
      <c r="T63">
        <v>1.5398900890657501</v>
      </c>
      <c r="U63">
        <v>7.7927639675116902</v>
      </c>
      <c r="V63" s="2">
        <v>3.2741108935141397E-8</v>
      </c>
      <c r="W63" s="2">
        <v>9.2748583999876196E-7</v>
      </c>
      <c r="X63" t="s">
        <v>138</v>
      </c>
      <c r="Y63" t="s">
        <v>139</v>
      </c>
      <c r="Z63" t="b">
        <f>COUNTIF($O$134:$O$233,Table6[[#This Row],[geneSet]])&gt;0</f>
        <v>1</v>
      </c>
    </row>
    <row r="64" spans="15:26">
      <c r="O64" t="s">
        <v>259</v>
      </c>
      <c r="P64" t="s">
        <v>260</v>
      </c>
      <c r="Q64" t="s">
        <v>261</v>
      </c>
      <c r="R64">
        <v>297</v>
      </c>
      <c r="S64">
        <v>12</v>
      </c>
      <c r="T64">
        <v>1.9135872654917501</v>
      </c>
      <c r="U64">
        <v>6.2709447415329702</v>
      </c>
      <c r="V64" s="2">
        <v>3.51493488093268E-7</v>
      </c>
      <c r="W64" s="2">
        <v>9.4903241785182502E-6</v>
      </c>
      <c r="X64" t="s">
        <v>251</v>
      </c>
      <c r="Y64" t="s">
        <v>252</v>
      </c>
      <c r="Z64" t="b">
        <f>COUNTIF($O$134:$O$233,Table6[[#This Row],[geneSet]])&gt;0</f>
        <v>1</v>
      </c>
    </row>
    <row r="65" spans="15:26">
      <c r="O65" t="s">
        <v>262</v>
      </c>
      <c r="P65" t="s">
        <v>263</v>
      </c>
      <c r="Q65" t="s">
        <v>264</v>
      </c>
      <c r="R65">
        <v>330</v>
      </c>
      <c r="S65">
        <v>12</v>
      </c>
      <c r="T65">
        <v>2.1262080727686099</v>
      </c>
      <c r="U65">
        <v>5.6438502673796798</v>
      </c>
      <c r="V65" s="2">
        <v>1.0796172509319699E-6</v>
      </c>
      <c r="W65" s="2">
        <v>2.7844456859857399E-5</v>
      </c>
      <c r="X65" t="s">
        <v>138</v>
      </c>
      <c r="Y65" t="s">
        <v>139</v>
      </c>
      <c r="Z65" t="b">
        <f>COUNTIF($O$134:$O$233,Table6[[#This Row],[geneSet]])&gt;0</f>
        <v>1</v>
      </c>
    </row>
    <row r="66" spans="15:26">
      <c r="O66" t="s">
        <v>77</v>
      </c>
      <c r="P66" t="s">
        <v>78</v>
      </c>
      <c r="Q66" t="s">
        <v>265</v>
      </c>
      <c r="R66">
        <v>688</v>
      </c>
      <c r="S66">
        <v>12</v>
      </c>
      <c r="T66">
        <v>4.4328216789842703</v>
      </c>
      <c r="U66">
        <v>2.7070793433652498</v>
      </c>
      <c r="V66">
        <v>1.3301247374102299E-3</v>
      </c>
      <c r="W66">
        <v>2.73625660267247E-2</v>
      </c>
      <c r="X66" t="s">
        <v>266</v>
      </c>
      <c r="Y66" t="s">
        <v>79</v>
      </c>
      <c r="Z66" t="b">
        <f>COUNTIF($O$134:$O$233,Table6[[#This Row],[geneSet]])&gt;0</f>
        <v>1</v>
      </c>
    </row>
    <row r="67" spans="15:26">
      <c r="O67" t="s">
        <v>43</v>
      </c>
      <c r="P67" t="s">
        <v>44</v>
      </c>
      <c r="Q67" t="s">
        <v>267</v>
      </c>
      <c r="R67">
        <v>69</v>
      </c>
      <c r="S67">
        <v>10</v>
      </c>
      <c r="T67">
        <v>0.44457077885162</v>
      </c>
      <c r="U67">
        <v>22.493606138107399</v>
      </c>
      <c r="V67" s="2">
        <v>1.5626611116204E-11</v>
      </c>
      <c r="W67" s="2">
        <v>7.1059957917896099E-10</v>
      </c>
      <c r="X67" t="s">
        <v>268</v>
      </c>
      <c r="Y67" t="s">
        <v>269</v>
      </c>
      <c r="Z67" t="b">
        <f>COUNTIF($O$134:$O$233,Table6[[#This Row],[geneSet]])&gt;0</f>
        <v>1</v>
      </c>
    </row>
    <row r="68" spans="15:26">
      <c r="O68" t="s">
        <v>270</v>
      </c>
      <c r="P68" t="s">
        <v>271</v>
      </c>
      <c r="Q68" t="s">
        <v>272</v>
      </c>
      <c r="R68">
        <v>76</v>
      </c>
      <c r="S68">
        <v>10</v>
      </c>
      <c r="T68">
        <v>0.489672162213378</v>
      </c>
      <c r="U68">
        <v>20.421826625386899</v>
      </c>
      <c r="V68" s="2">
        <v>4.2349901363536401E-11</v>
      </c>
      <c r="W68" s="2">
        <v>1.7848934038095299E-9</v>
      </c>
      <c r="X68" t="s">
        <v>268</v>
      </c>
      <c r="Y68" t="s">
        <v>269</v>
      </c>
      <c r="Z68" t="b">
        <f>COUNTIF($O$134:$O$233,Table6[[#This Row],[geneSet]])&gt;0</f>
        <v>1</v>
      </c>
    </row>
    <row r="69" spans="15:26">
      <c r="O69" t="s">
        <v>273</v>
      </c>
      <c r="P69" t="s">
        <v>274</v>
      </c>
      <c r="Q69" t="s">
        <v>275</v>
      </c>
      <c r="R69">
        <v>77</v>
      </c>
      <c r="S69">
        <v>10</v>
      </c>
      <c r="T69">
        <v>0.49611521697934402</v>
      </c>
      <c r="U69">
        <v>20.156608097784499</v>
      </c>
      <c r="V69" s="2">
        <v>4.8426596066519701E-11</v>
      </c>
      <c r="W69" s="2">
        <v>1.9460734419289799E-9</v>
      </c>
      <c r="X69" t="s">
        <v>268</v>
      </c>
      <c r="Y69" t="s">
        <v>269</v>
      </c>
      <c r="Z69" t="b">
        <f>COUNTIF($O$134:$O$233,Table6[[#This Row],[geneSet]])&gt;0</f>
        <v>1</v>
      </c>
    </row>
    <row r="70" spans="15:26">
      <c r="O70" t="s">
        <v>276</v>
      </c>
      <c r="P70" t="s">
        <v>277</v>
      </c>
      <c r="Q70" t="s">
        <v>278</v>
      </c>
      <c r="R70">
        <v>95</v>
      </c>
      <c r="S70">
        <v>10</v>
      </c>
      <c r="T70">
        <v>0.61209020276672299</v>
      </c>
      <c r="U70">
        <v>16.337461300309499</v>
      </c>
      <c r="V70" s="2">
        <v>4.0746872542740598E-10</v>
      </c>
      <c r="W70" s="2">
        <v>1.38059991674227E-8</v>
      </c>
      <c r="X70" t="s">
        <v>268</v>
      </c>
      <c r="Y70" t="s">
        <v>269</v>
      </c>
      <c r="Z70" t="b">
        <f>COUNTIF($O$134:$O$233,Table6[[#This Row],[geneSet]])&gt;0</f>
        <v>1</v>
      </c>
    </row>
    <row r="71" spans="15:26">
      <c r="O71" t="s">
        <v>279</v>
      </c>
      <c r="P71" t="s">
        <v>280</v>
      </c>
      <c r="Q71" t="s">
        <v>281</v>
      </c>
      <c r="R71">
        <v>98</v>
      </c>
      <c r="S71">
        <v>10</v>
      </c>
      <c r="T71">
        <v>0.63141936706461999</v>
      </c>
      <c r="U71">
        <v>15.8373349339735</v>
      </c>
      <c r="V71" s="2">
        <v>5.5629711948057496E-10</v>
      </c>
      <c r="W71" s="2">
        <v>1.8486181201200599E-8</v>
      </c>
      <c r="X71" t="s">
        <v>268</v>
      </c>
      <c r="Y71" t="s">
        <v>269</v>
      </c>
      <c r="Z71" t="b">
        <f>COUNTIF($O$134:$O$233,Table6[[#This Row],[geneSet]])&gt;0</f>
        <v>1</v>
      </c>
    </row>
    <row r="72" spans="15:26">
      <c r="O72" t="s">
        <v>282</v>
      </c>
      <c r="P72" t="s">
        <v>283</v>
      </c>
      <c r="Q72" t="s">
        <v>284</v>
      </c>
      <c r="R72">
        <v>132</v>
      </c>
      <c r="S72">
        <v>10</v>
      </c>
      <c r="T72">
        <v>0.850483229107447</v>
      </c>
      <c r="U72">
        <v>11.758021390374299</v>
      </c>
      <c r="V72" s="2">
        <v>1.04443390602781E-8</v>
      </c>
      <c r="W72" s="2">
        <v>3.1662838414317002E-7</v>
      </c>
      <c r="X72" t="s">
        <v>268</v>
      </c>
      <c r="Y72" t="s">
        <v>269</v>
      </c>
      <c r="Z72" t="b">
        <f>COUNTIF($O$134:$O$233,Table6[[#This Row],[geneSet]])&gt;0</f>
        <v>1</v>
      </c>
    </row>
    <row r="73" spans="15:26">
      <c r="O73" t="s">
        <v>285</v>
      </c>
      <c r="P73" t="s">
        <v>286</v>
      </c>
      <c r="Q73" t="s">
        <v>287</v>
      </c>
      <c r="R73">
        <v>138</v>
      </c>
      <c r="S73">
        <v>10</v>
      </c>
      <c r="T73">
        <v>0.88914155770323999</v>
      </c>
      <c r="U73">
        <v>11.2468030690537</v>
      </c>
      <c r="V73" s="2">
        <v>1.6052979168179601E-8</v>
      </c>
      <c r="W73" s="2">
        <v>4.7016183055278502E-7</v>
      </c>
      <c r="X73" t="s">
        <v>268</v>
      </c>
      <c r="Y73" t="s">
        <v>269</v>
      </c>
      <c r="Z73" t="b">
        <f>COUNTIF($O$134:$O$233,Table6[[#This Row],[geneSet]])&gt;0</f>
        <v>1</v>
      </c>
    </row>
    <row r="74" spans="15:26">
      <c r="O74" t="s">
        <v>288</v>
      </c>
      <c r="P74" t="s">
        <v>289</v>
      </c>
      <c r="Q74" t="s">
        <v>290</v>
      </c>
      <c r="R74">
        <v>166</v>
      </c>
      <c r="S74">
        <v>10</v>
      </c>
      <c r="T74">
        <v>1.06954709115027</v>
      </c>
      <c r="U74">
        <v>9.3497519489723597</v>
      </c>
      <c r="V74" s="2">
        <v>9.3639223486263705E-8</v>
      </c>
      <c r="W74" s="2">
        <v>2.6098157771655398E-6</v>
      </c>
      <c r="X74" t="s">
        <v>268</v>
      </c>
      <c r="Y74" t="s">
        <v>269</v>
      </c>
      <c r="Z74" t="b">
        <f>COUNTIF($O$134:$O$233,Table6[[#This Row],[geneSet]])&gt;0</f>
        <v>1</v>
      </c>
    </row>
    <row r="75" spans="15:26">
      <c r="O75" t="s">
        <v>291</v>
      </c>
      <c r="P75" t="s">
        <v>292</v>
      </c>
      <c r="Q75" t="s">
        <v>293</v>
      </c>
      <c r="R75">
        <v>168</v>
      </c>
      <c r="S75">
        <v>10</v>
      </c>
      <c r="T75">
        <v>1.0824332006821999</v>
      </c>
      <c r="U75">
        <v>9.2384453781512601</v>
      </c>
      <c r="V75" s="2">
        <v>1.04844003256943E-7</v>
      </c>
      <c r="W75" s="2">
        <v>2.8757212321904302E-6</v>
      </c>
      <c r="X75" t="s">
        <v>268</v>
      </c>
      <c r="Y75" t="s">
        <v>269</v>
      </c>
      <c r="Z75" t="b">
        <f>COUNTIF($O$134:$O$233,Table6[[#This Row],[geneSet]])&gt;0</f>
        <v>1</v>
      </c>
    </row>
    <row r="76" spans="15:26">
      <c r="O76" t="s">
        <v>294</v>
      </c>
      <c r="P76" t="s">
        <v>295</v>
      </c>
      <c r="Q76" t="s">
        <v>296</v>
      </c>
      <c r="R76">
        <v>293</v>
      </c>
      <c r="S76">
        <v>10</v>
      </c>
      <c r="T76">
        <v>1.88781504642789</v>
      </c>
      <c r="U76">
        <v>5.2971290905440602</v>
      </c>
      <c r="V76" s="2">
        <v>1.63187310483481E-5</v>
      </c>
      <c r="W76" s="2">
        <v>3.91649545160355E-4</v>
      </c>
      <c r="X76" t="s">
        <v>268</v>
      </c>
      <c r="Y76" t="s">
        <v>269</v>
      </c>
      <c r="Z76" t="b">
        <f>COUNTIF($O$134:$O$233,Table6[[#This Row],[geneSet]])&gt;0</f>
        <v>1</v>
      </c>
    </row>
    <row r="77" spans="15:26">
      <c r="O77" t="s">
        <v>297</v>
      </c>
      <c r="P77" t="s">
        <v>298</v>
      </c>
      <c r="Q77" t="s">
        <v>299</v>
      </c>
      <c r="R77">
        <v>316</v>
      </c>
      <c r="S77">
        <v>10</v>
      </c>
      <c r="T77">
        <v>2.0360053060451002</v>
      </c>
      <c r="U77">
        <v>4.9115785554728202</v>
      </c>
      <c r="V77" s="2">
        <v>3.1274167341610498E-5</v>
      </c>
      <c r="W77" s="2">
        <v>7.3029406981490596E-4</v>
      </c>
      <c r="X77" t="s">
        <v>268</v>
      </c>
      <c r="Y77" t="s">
        <v>269</v>
      </c>
      <c r="Z77" t="b">
        <f>COUNTIF($O$134:$O$233,Table6[[#This Row],[geneSet]])&gt;0</f>
        <v>1</v>
      </c>
    </row>
    <row r="78" spans="15:26">
      <c r="O78" t="s">
        <v>300</v>
      </c>
      <c r="P78" t="s">
        <v>301</v>
      </c>
      <c r="Q78" t="s">
        <v>302</v>
      </c>
      <c r="R78">
        <v>462</v>
      </c>
      <c r="S78">
        <v>9</v>
      </c>
      <c r="T78">
        <v>2.9766913018760599</v>
      </c>
      <c r="U78">
        <v>3.02349121466768</v>
      </c>
      <c r="V78">
        <v>2.7039318958659202E-3</v>
      </c>
      <c r="W78">
        <v>5.4330166465771199E-2</v>
      </c>
      <c r="X78" t="s">
        <v>303</v>
      </c>
      <c r="Y78" t="s">
        <v>304</v>
      </c>
      <c r="Z78" t="b">
        <f>COUNTIF($O$134:$O$233,Table6[[#This Row],[geneSet]])&gt;0</f>
        <v>1</v>
      </c>
    </row>
    <row r="79" spans="15:26">
      <c r="O79" t="s">
        <v>305</v>
      </c>
      <c r="P79" t="s">
        <v>306</v>
      </c>
      <c r="Q79" t="s">
        <v>307</v>
      </c>
      <c r="R79">
        <v>214</v>
      </c>
      <c r="S79">
        <v>7</v>
      </c>
      <c r="T79">
        <v>1.3788137199166099</v>
      </c>
      <c r="U79">
        <v>5.0768279274326504</v>
      </c>
      <c r="V79" s="2">
        <v>4.3387122148175102E-4</v>
      </c>
      <c r="W79">
        <v>9.3716183840058392E-3</v>
      </c>
      <c r="X79" t="s">
        <v>308</v>
      </c>
      <c r="Y79" t="s">
        <v>309</v>
      </c>
      <c r="Z79" t="b">
        <f>COUNTIF($O$134:$O$233,Table6[[#This Row],[geneSet]])&gt;0</f>
        <v>1</v>
      </c>
    </row>
    <row r="80" spans="15:26">
      <c r="O80" t="s">
        <v>310</v>
      </c>
      <c r="P80" t="s">
        <v>311</v>
      </c>
      <c r="Q80" t="s">
        <v>312</v>
      </c>
      <c r="R80">
        <v>479</v>
      </c>
      <c r="S80">
        <v>7</v>
      </c>
      <c r="T80">
        <v>3.0862232328974701</v>
      </c>
      <c r="U80">
        <v>2.2681444185189701</v>
      </c>
      <c r="V80">
        <v>3.3890332509488301E-2</v>
      </c>
      <c r="W80">
        <v>0.62455607926373902</v>
      </c>
      <c r="X80" t="s">
        <v>313</v>
      </c>
      <c r="Y80" t="s">
        <v>314</v>
      </c>
      <c r="Z80" t="b">
        <f>COUNTIF($O$134:$O$233,Table6[[#This Row],[geneSet]])&gt;0</f>
        <v>0</v>
      </c>
    </row>
    <row r="81" spans="15:26">
      <c r="O81" t="s">
        <v>50</v>
      </c>
      <c r="P81" t="s">
        <v>51</v>
      </c>
      <c r="Q81" t="s">
        <v>315</v>
      </c>
      <c r="R81">
        <v>59</v>
      </c>
      <c r="S81">
        <v>6</v>
      </c>
      <c r="T81">
        <v>0.38014023119196499</v>
      </c>
      <c r="U81">
        <v>15.783649052841399</v>
      </c>
      <c r="V81" s="2">
        <v>1.96905715577067E-6</v>
      </c>
      <c r="W81" s="2">
        <v>5.0037217134878202E-5</v>
      </c>
      <c r="X81" t="s">
        <v>316</v>
      </c>
      <c r="Y81" t="s">
        <v>317</v>
      </c>
      <c r="Z81" t="b">
        <f>COUNTIF($O$134:$O$233,Table6[[#This Row],[geneSet]])&gt;0</f>
        <v>1</v>
      </c>
    </row>
    <row r="82" spans="15:26">
      <c r="O82" t="s">
        <v>318</v>
      </c>
      <c r="P82" t="s">
        <v>319</v>
      </c>
      <c r="Q82" t="s">
        <v>320</v>
      </c>
      <c r="R82">
        <v>79</v>
      </c>
      <c r="S82">
        <v>6</v>
      </c>
      <c r="T82">
        <v>0.50900132651127505</v>
      </c>
      <c r="U82">
        <v>11.7877885331347</v>
      </c>
      <c r="V82" s="2">
        <v>1.0981960319123E-5</v>
      </c>
      <c r="W82" s="2">
        <v>2.7109753473492201E-4</v>
      </c>
      <c r="X82" t="s">
        <v>316</v>
      </c>
      <c r="Y82" t="s">
        <v>317</v>
      </c>
      <c r="Z82" t="b">
        <f>COUNTIF($O$134:$O$233,Table6[[#This Row],[geneSet]])&gt;0</f>
        <v>1</v>
      </c>
    </row>
    <row r="83" spans="15:26">
      <c r="O83" t="s">
        <v>57</v>
      </c>
      <c r="P83" t="s">
        <v>58</v>
      </c>
      <c r="Q83" t="s">
        <v>321</v>
      </c>
      <c r="R83">
        <v>129</v>
      </c>
      <c r="S83">
        <v>6</v>
      </c>
      <c r="T83">
        <v>0.83115406480955001</v>
      </c>
      <c r="U83">
        <v>7.2188782489739998</v>
      </c>
      <c r="V83" s="2">
        <v>1.74703777135132E-4</v>
      </c>
      <c r="W83">
        <v>3.9206250245390701E-3</v>
      </c>
      <c r="X83" t="s">
        <v>322</v>
      </c>
      <c r="Y83" t="s">
        <v>323</v>
      </c>
      <c r="Z83" t="b">
        <f>COUNTIF($O$134:$O$233,Table6[[#This Row],[geneSet]])&gt;0</f>
        <v>1</v>
      </c>
    </row>
    <row r="84" spans="15:26">
      <c r="O84" t="s">
        <v>324</v>
      </c>
      <c r="P84" t="s">
        <v>325</v>
      </c>
      <c r="Q84" t="s">
        <v>326</v>
      </c>
      <c r="R84">
        <v>47</v>
      </c>
      <c r="S84">
        <v>5</v>
      </c>
      <c r="T84">
        <v>0.30282357400037901</v>
      </c>
      <c r="U84">
        <v>16.511264080100101</v>
      </c>
      <c r="V84" s="2">
        <v>1.1897907159275001E-5</v>
      </c>
      <c r="W84" s="2">
        <v>2.8957159959475099E-4</v>
      </c>
      <c r="X84" t="s">
        <v>327</v>
      </c>
      <c r="Y84" t="s">
        <v>328</v>
      </c>
      <c r="Z84" t="b">
        <f>COUNTIF($O$134:$O$233,Table6[[#This Row],[geneSet]])&gt;0</f>
        <v>1</v>
      </c>
    </row>
    <row r="85" spans="15:26">
      <c r="O85" t="s">
        <v>329</v>
      </c>
      <c r="P85" t="s">
        <v>330</v>
      </c>
      <c r="Q85" t="s">
        <v>331</v>
      </c>
      <c r="R85">
        <v>79</v>
      </c>
      <c r="S85">
        <v>5</v>
      </c>
      <c r="T85">
        <v>0.50900132651127505</v>
      </c>
      <c r="U85">
        <v>9.8231571109456404</v>
      </c>
      <c r="V85" s="2">
        <v>1.49107957411742E-4</v>
      </c>
      <c r="W85">
        <v>3.4354473387665499E-3</v>
      </c>
      <c r="X85" t="s">
        <v>332</v>
      </c>
      <c r="Y85" t="s">
        <v>333</v>
      </c>
      <c r="Z85" t="b">
        <f>COUNTIF($O$134:$O$233,Table6[[#This Row],[geneSet]])&gt;0</f>
        <v>1</v>
      </c>
    </row>
    <row r="86" spans="15:26">
      <c r="O86" t="s">
        <v>62</v>
      </c>
      <c r="P86" t="s">
        <v>63</v>
      </c>
      <c r="Q86" t="s">
        <v>334</v>
      </c>
      <c r="R86">
        <v>48</v>
      </c>
      <c r="S86">
        <v>4</v>
      </c>
      <c r="T86">
        <v>0.30926662876634398</v>
      </c>
      <c r="U86">
        <v>12.933823529411701</v>
      </c>
      <c r="V86" s="2">
        <v>2.4774890142864597E-4</v>
      </c>
      <c r="W86">
        <v>5.4191152109962001E-3</v>
      </c>
      <c r="X86" t="s">
        <v>335</v>
      </c>
      <c r="Y86" t="s">
        <v>336</v>
      </c>
      <c r="Z86" t="b">
        <f>COUNTIF($O$134:$O$233,Table6[[#This Row],[geneSet]])&gt;0</f>
        <v>1</v>
      </c>
    </row>
    <row r="87" spans="15:26">
      <c r="O87" t="s">
        <v>337</v>
      </c>
      <c r="P87" t="s">
        <v>338</v>
      </c>
      <c r="Q87" t="s">
        <v>339</v>
      </c>
      <c r="R87">
        <v>108</v>
      </c>
      <c r="S87">
        <v>4</v>
      </c>
      <c r="T87">
        <v>0.69584991472427504</v>
      </c>
      <c r="U87">
        <v>5.7483660130718901</v>
      </c>
      <c r="V87">
        <v>5.1109523421854998E-3</v>
      </c>
      <c r="W87">
        <v>0.10151408789996</v>
      </c>
      <c r="X87" t="s">
        <v>340</v>
      </c>
      <c r="Y87" t="s">
        <v>341</v>
      </c>
      <c r="Z87" t="b">
        <f>COUNTIF($O$134:$O$233,Table6[[#This Row],[geneSet]])&gt;0</f>
        <v>1</v>
      </c>
    </row>
    <row r="88" spans="15:26">
      <c r="O88" t="s">
        <v>342</v>
      </c>
      <c r="P88" t="s">
        <v>343</v>
      </c>
      <c r="Q88" t="s">
        <v>344</v>
      </c>
      <c r="R88">
        <v>190</v>
      </c>
      <c r="S88">
        <v>4</v>
      </c>
      <c r="T88">
        <v>1.22418040553344</v>
      </c>
      <c r="U88">
        <v>3.2674922600619101</v>
      </c>
      <c r="V88">
        <v>3.3949475915498697E-2</v>
      </c>
      <c r="W88">
        <v>0.62455607926373902</v>
      </c>
      <c r="X88" t="s">
        <v>335</v>
      </c>
      <c r="Y88" t="s">
        <v>336</v>
      </c>
      <c r="Z88" t="b">
        <f>COUNTIF($O$134:$O$233,Table6[[#This Row],[geneSet]])&gt;0</f>
        <v>1</v>
      </c>
    </row>
    <row r="89" spans="15:26">
      <c r="O89" t="s">
        <v>67</v>
      </c>
      <c r="P89" t="s">
        <v>68</v>
      </c>
      <c r="Q89" t="s">
        <v>345</v>
      </c>
      <c r="R89">
        <v>25</v>
      </c>
      <c r="S89">
        <v>3</v>
      </c>
      <c r="T89">
        <v>0.16107636914913701</v>
      </c>
      <c r="U89">
        <v>18.624705882352899</v>
      </c>
      <c r="V89" s="2">
        <v>5.3160601744028902E-4</v>
      </c>
      <c r="W89">
        <v>1.13409283720595E-2</v>
      </c>
      <c r="X89" t="s">
        <v>346</v>
      </c>
      <c r="Y89" t="s">
        <v>347</v>
      </c>
      <c r="Z89" t="b">
        <f>COUNTIF($O$134:$O$233,Table6[[#This Row],[geneSet]])&gt;0</f>
        <v>1</v>
      </c>
    </row>
    <row r="90" spans="15:26">
      <c r="O90" t="s">
        <v>348</v>
      </c>
      <c r="P90" t="s">
        <v>349</v>
      </c>
      <c r="Q90" t="s">
        <v>350</v>
      </c>
      <c r="R90">
        <v>28</v>
      </c>
      <c r="S90">
        <v>3</v>
      </c>
      <c r="T90">
        <v>0.180405533447034</v>
      </c>
      <c r="U90">
        <v>16.6292016806722</v>
      </c>
      <c r="V90" s="2">
        <v>7.4680170132968005E-4</v>
      </c>
      <c r="W90">
        <v>1.55478715650323E-2</v>
      </c>
      <c r="X90" t="s">
        <v>346</v>
      </c>
      <c r="Y90" t="s">
        <v>347</v>
      </c>
      <c r="Z90" t="b">
        <f>COUNTIF($O$134:$O$233,Table6[[#This Row],[geneSet]])&gt;0</f>
        <v>1</v>
      </c>
    </row>
    <row r="91" spans="15:26">
      <c r="O91" t="s">
        <v>83</v>
      </c>
      <c r="P91" t="s">
        <v>84</v>
      </c>
      <c r="Q91" t="s">
        <v>351</v>
      </c>
      <c r="R91">
        <v>37</v>
      </c>
      <c r="S91">
        <v>3</v>
      </c>
      <c r="T91">
        <v>0.23839302634072301</v>
      </c>
      <c r="U91">
        <v>12.5842607313195</v>
      </c>
      <c r="V91">
        <v>1.6994450966130101E-3</v>
      </c>
      <c r="W91">
        <v>3.4548719140556301E-2</v>
      </c>
      <c r="X91" t="s">
        <v>352</v>
      </c>
      <c r="Y91" t="s">
        <v>353</v>
      </c>
      <c r="Z91" t="b">
        <f>COUNTIF($O$134:$O$233,Table6[[#This Row],[geneSet]])&gt;0</f>
        <v>1</v>
      </c>
    </row>
    <row r="92" spans="15:26">
      <c r="O92" t="s">
        <v>354</v>
      </c>
      <c r="P92" t="s">
        <v>355</v>
      </c>
      <c r="Q92" t="s">
        <v>356</v>
      </c>
      <c r="R92">
        <v>97</v>
      </c>
      <c r="S92">
        <v>3</v>
      </c>
      <c r="T92">
        <v>0.62497631229865402</v>
      </c>
      <c r="U92">
        <v>4.8001819284414697</v>
      </c>
      <c r="V92">
        <v>2.4531910248120001E-2</v>
      </c>
      <c r="W92">
        <v>0.481717510326721</v>
      </c>
      <c r="X92" t="s">
        <v>346</v>
      </c>
      <c r="Y92" t="s">
        <v>347</v>
      </c>
      <c r="Z92" t="b">
        <f>COUNTIF($O$134:$O$233,Table6[[#This Row],[geneSet]])&gt;0</f>
        <v>0</v>
      </c>
    </row>
    <row r="93" spans="15:26">
      <c r="O93" t="s">
        <v>357</v>
      </c>
      <c r="P93" t="s">
        <v>358</v>
      </c>
      <c r="Q93" t="s">
        <v>359</v>
      </c>
      <c r="R93">
        <v>102</v>
      </c>
      <c r="S93">
        <v>3</v>
      </c>
      <c r="T93">
        <v>0.65719158612848205</v>
      </c>
      <c r="U93">
        <v>4.5648788927335602</v>
      </c>
      <c r="V93">
        <v>2.7930324667311601E-2</v>
      </c>
      <c r="W93">
        <v>0.542287651967578</v>
      </c>
      <c r="X93" t="s">
        <v>352</v>
      </c>
      <c r="Y93" t="s">
        <v>353</v>
      </c>
      <c r="Z93" t="b">
        <f>COUNTIF($O$134:$O$233,Table6[[#This Row],[geneSet]])&gt;0</f>
        <v>1</v>
      </c>
    </row>
    <row r="94" spans="15:26">
      <c r="O94" t="s">
        <v>95</v>
      </c>
      <c r="P94" t="s">
        <v>96</v>
      </c>
      <c r="Q94" t="s">
        <v>360</v>
      </c>
      <c r="R94">
        <v>108</v>
      </c>
      <c r="S94">
        <v>3</v>
      </c>
      <c r="T94">
        <v>0.69584991472427504</v>
      </c>
      <c r="U94">
        <v>4.31127450980392</v>
      </c>
      <c r="V94">
        <v>3.232315918327E-2</v>
      </c>
      <c r="W94">
        <v>0.613784824930665</v>
      </c>
      <c r="X94" t="s">
        <v>361</v>
      </c>
      <c r="Y94" t="s">
        <v>362</v>
      </c>
      <c r="Z94" t="b">
        <f>COUNTIF($O$134:$O$233,Table6[[#This Row],[geneSet]])&gt;0</f>
        <v>0</v>
      </c>
    </row>
    <row r="95" spans="15:26">
      <c r="O95" t="s">
        <v>363</v>
      </c>
      <c r="P95" t="s">
        <v>364</v>
      </c>
      <c r="Q95" t="s">
        <v>365</v>
      </c>
      <c r="R95">
        <v>125</v>
      </c>
      <c r="S95">
        <v>3</v>
      </c>
      <c r="T95">
        <v>0.80538184574568805</v>
      </c>
      <c r="U95">
        <v>3.7249411764705802</v>
      </c>
      <c r="V95">
        <v>4.6606307216762101E-2</v>
      </c>
      <c r="W95">
        <v>0.80535698870564998</v>
      </c>
      <c r="X95" t="s">
        <v>361</v>
      </c>
      <c r="Y95" t="s">
        <v>362</v>
      </c>
      <c r="Z95" t="b">
        <f>COUNTIF($O$134:$O$233,Table6[[#This Row],[geneSet]])&gt;0</f>
        <v>0</v>
      </c>
    </row>
    <row r="96" spans="15:26">
      <c r="O96" t="s">
        <v>72</v>
      </c>
      <c r="P96" t="s">
        <v>73</v>
      </c>
      <c r="Q96" t="s">
        <v>366</v>
      </c>
      <c r="R96">
        <v>6</v>
      </c>
      <c r="S96">
        <v>2</v>
      </c>
      <c r="T96">
        <v>3.8658328595792997E-2</v>
      </c>
      <c r="U96">
        <v>51.735294117647001</v>
      </c>
      <c r="V96" s="2">
        <v>6.0343155133257798E-4</v>
      </c>
      <c r="W96">
        <v>1.27162161061304E-2</v>
      </c>
      <c r="X96" t="s">
        <v>367</v>
      </c>
      <c r="Y96" t="s">
        <v>368</v>
      </c>
      <c r="Z96" t="b">
        <f>COUNTIF($O$134:$O$233,Table6[[#This Row],[geneSet]])&gt;0</f>
        <v>1</v>
      </c>
    </row>
    <row r="97" spans="15:26">
      <c r="O97" t="s">
        <v>369</v>
      </c>
      <c r="P97" t="s">
        <v>370</v>
      </c>
      <c r="Q97" t="s">
        <v>371</v>
      </c>
      <c r="R97">
        <v>51</v>
      </c>
      <c r="S97">
        <v>2</v>
      </c>
      <c r="T97">
        <v>0.32859579306424103</v>
      </c>
      <c r="U97">
        <v>6.08650519031141</v>
      </c>
      <c r="V97">
        <v>4.2595855332046899E-2</v>
      </c>
      <c r="W97">
        <v>0.76672539597684397</v>
      </c>
      <c r="X97" t="s">
        <v>372</v>
      </c>
      <c r="Y97" t="s">
        <v>373</v>
      </c>
      <c r="Z97" t="b">
        <f>COUNTIF($O$134:$O$233,Table6[[#This Row],[geneSet]])&gt;0</f>
        <v>0</v>
      </c>
    </row>
    <row r="98" spans="15:26">
      <c r="O98" t="s">
        <v>90</v>
      </c>
      <c r="P98" t="s">
        <v>91</v>
      </c>
      <c r="Q98" t="s">
        <v>374</v>
      </c>
      <c r="R98">
        <v>5</v>
      </c>
      <c r="S98">
        <v>1</v>
      </c>
      <c r="T98">
        <v>3.2215273829827501E-2</v>
      </c>
      <c r="U98">
        <v>31.041176470588201</v>
      </c>
      <c r="V98">
        <v>3.1808761083203699E-2</v>
      </c>
      <c r="W98">
        <v>0.61072821279751099</v>
      </c>
      <c r="X98">
        <v>6523</v>
      </c>
      <c r="Y98" t="s">
        <v>375</v>
      </c>
      <c r="Z98" t="b">
        <f>COUNTIF($O$134:$O$233,Table6[[#This Row],[geneSet]])&gt;0</f>
        <v>0</v>
      </c>
    </row>
    <row r="99" spans="15:26">
      <c r="O99" t="s">
        <v>102</v>
      </c>
      <c r="P99" t="s">
        <v>103</v>
      </c>
      <c r="Q99" t="s">
        <v>376</v>
      </c>
      <c r="R99">
        <v>6</v>
      </c>
      <c r="S99">
        <v>1</v>
      </c>
      <c r="T99">
        <v>3.8658328595792997E-2</v>
      </c>
      <c r="U99">
        <v>25.867647058823501</v>
      </c>
      <c r="V99">
        <v>3.8049826989578199E-2</v>
      </c>
      <c r="W99">
        <v>0.69210632671569705</v>
      </c>
      <c r="X99">
        <v>2246</v>
      </c>
      <c r="Y99" t="s">
        <v>377</v>
      </c>
      <c r="Z99" t="b">
        <f>COUNTIF($O$134:$O$233,Table6[[#This Row],[geneSet]])&gt;0</f>
        <v>0</v>
      </c>
    </row>
    <row r="100" spans="15:26">
      <c r="O100" t="s">
        <v>378</v>
      </c>
      <c r="P100" t="s">
        <v>379</v>
      </c>
      <c r="Q100" t="s">
        <v>380</v>
      </c>
      <c r="R100">
        <v>7</v>
      </c>
      <c r="S100">
        <v>1</v>
      </c>
      <c r="T100">
        <v>4.51013833617585E-2</v>
      </c>
      <c r="U100">
        <v>22.172268907563002</v>
      </c>
      <c r="V100">
        <v>4.42512501754629E-2</v>
      </c>
      <c r="W100">
        <v>0.78026694186938705</v>
      </c>
      <c r="X100">
        <v>2246</v>
      </c>
      <c r="Y100" t="s">
        <v>377</v>
      </c>
      <c r="Z100" t="b">
        <f>COUNTIF($O$134:$O$233,Table6[[#This Row],[geneSet]])&gt;0</f>
        <v>0</v>
      </c>
    </row>
    <row r="101" spans="15:26">
      <c r="O101" t="s">
        <v>381</v>
      </c>
      <c r="P101" t="s">
        <v>382</v>
      </c>
      <c r="Q101" t="s">
        <v>383</v>
      </c>
      <c r="R101">
        <v>7</v>
      </c>
      <c r="S101">
        <v>1</v>
      </c>
      <c r="T101">
        <v>4.51013833617585E-2</v>
      </c>
      <c r="U101">
        <v>22.172268907563002</v>
      </c>
      <c r="V101">
        <v>4.42512501754629E-2</v>
      </c>
      <c r="W101">
        <v>0.78026694186938705</v>
      </c>
      <c r="X101">
        <v>56300</v>
      </c>
      <c r="Y101" t="s">
        <v>384</v>
      </c>
      <c r="Z101" t="b">
        <f>COUNTIF($O$134:$O$233,Table6[[#This Row],[geneSet]])&gt;0</f>
        <v>0</v>
      </c>
    </row>
    <row r="119" spans="17:17">
      <c r="Q119" s="3" t="s">
        <v>385</v>
      </c>
    </row>
    <row r="133" spans="1:27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386</v>
      </c>
      <c r="O133" t="s">
        <v>8</v>
      </c>
      <c r="P133" t="s">
        <v>9</v>
      </c>
      <c r="Q133" t="s">
        <v>10</v>
      </c>
      <c r="R133" t="s">
        <v>11</v>
      </c>
      <c r="S133" t="s">
        <v>12</v>
      </c>
      <c r="T133" t="s">
        <v>13</v>
      </c>
      <c r="U133" t="s">
        <v>14</v>
      </c>
      <c r="V133" t="s">
        <v>15</v>
      </c>
      <c r="W133" t="s">
        <v>6</v>
      </c>
      <c r="X133" t="s">
        <v>16</v>
      </c>
      <c r="Y133" t="s">
        <v>17</v>
      </c>
      <c r="Z133" t="s">
        <v>387</v>
      </c>
      <c r="AA133" t="s">
        <v>388</v>
      </c>
    </row>
    <row r="134" spans="1:27">
      <c r="A134" t="s">
        <v>26</v>
      </c>
      <c r="B134" t="s">
        <v>27</v>
      </c>
      <c r="C134">
        <v>94</v>
      </c>
      <c r="D134">
        <v>0.52549000000000001</v>
      </c>
      <c r="E134">
        <v>26.641999999999999</v>
      </c>
      <c r="F134" t="s">
        <v>389</v>
      </c>
      <c r="G134" t="s">
        <v>389</v>
      </c>
      <c r="H134" t="str">
        <f>VLOOKUP(Table14[[#This Row],[Gene Set]],O134:Y233,11, FALSE)</f>
        <v>HIST1H2AE;HIST1H2BJ;HIST1H2BD;HIST1H2BF;HIST1H2BG;HIST1H2BK;HIST3H2BB;HIST2H2BF;HIST1H4I;HIST1H2BC;HIST1H2AC;HIST2H2BE;HIST3H2A;HIST1H2AG</v>
      </c>
      <c r="O134" t="s">
        <v>26</v>
      </c>
      <c r="P134" t="s">
        <v>27</v>
      </c>
      <c r="Q134" t="s">
        <v>59</v>
      </c>
      <c r="R134">
        <v>94</v>
      </c>
      <c r="S134">
        <v>14</v>
      </c>
      <c r="T134">
        <v>0.52548796664771602</v>
      </c>
      <c r="U134">
        <v>26.641904075008998</v>
      </c>
      <c r="V134">
        <v>0</v>
      </c>
      <c r="W134">
        <v>0</v>
      </c>
      <c r="X134" t="s">
        <v>390</v>
      </c>
      <c r="Y134" t="s">
        <v>391</v>
      </c>
      <c r="Z134" t="b">
        <f>COUNTIF(Table6[geneSet],Table15[[#This Row],[geneSet]])&gt;0</f>
        <v>1</v>
      </c>
      <c r="AA134" t="b">
        <f>COUNTIF($N$386:$N$485,Table15[[#This Row],[geneSet]])&gt;0</f>
        <v>0</v>
      </c>
    </row>
    <row r="135" spans="1:27">
      <c r="A135" t="s">
        <v>19</v>
      </c>
      <c r="B135" t="s">
        <v>20</v>
      </c>
      <c r="C135">
        <v>52</v>
      </c>
      <c r="D135">
        <v>0.29070000000000001</v>
      </c>
      <c r="E135">
        <v>37.840000000000003</v>
      </c>
      <c r="F135" s="2">
        <v>3.1086000000000001E-15</v>
      </c>
      <c r="G135" s="2">
        <v>2.6859000000000001E-12</v>
      </c>
      <c r="H135" t="str">
        <f>VLOOKUP(Table14[[#This Row],[Gene Set]],O135:Y234,11, FALSE)</f>
        <v>HIST1H2AE;HIST1H2BJ;HIST1H2BD;HIST1H2BF;HIST1H2BG;HIST1H2BK;HIST3H2BB;HIST1H4I;HIST1H2BC;HIST1H2AC;HIST2H2BE</v>
      </c>
      <c r="O135" t="s">
        <v>19</v>
      </c>
      <c r="P135" t="s">
        <v>20</v>
      </c>
      <c r="Q135" t="s">
        <v>137</v>
      </c>
      <c r="R135">
        <v>52</v>
      </c>
      <c r="S135">
        <v>11</v>
      </c>
      <c r="T135">
        <v>0.290695470911502</v>
      </c>
      <c r="U135">
        <v>37.8402868318122</v>
      </c>
      <c r="V135" s="2">
        <v>3.10862446895043E-15</v>
      </c>
      <c r="W135" s="2">
        <v>2.6858515411731698E-12</v>
      </c>
      <c r="X135" t="s">
        <v>392</v>
      </c>
      <c r="Y135" t="s">
        <v>393</v>
      </c>
      <c r="Z135" t="b">
        <f>COUNTIF(Table6[geneSet],Table15[[#This Row],[geneSet]])&gt;0</f>
        <v>1</v>
      </c>
      <c r="AA135" t="b">
        <f>COUNTIF($N$386:$N$485,Table15[[#This Row],[geneSet]])&gt;0</f>
        <v>0</v>
      </c>
    </row>
    <row r="136" spans="1:27">
      <c r="A136" t="s">
        <v>97</v>
      </c>
      <c r="B136" t="s">
        <v>98</v>
      </c>
      <c r="C136">
        <v>80</v>
      </c>
      <c r="D136">
        <v>0.44722000000000001</v>
      </c>
      <c r="E136">
        <v>26.832000000000001</v>
      </c>
      <c r="F136" s="2">
        <v>1.2879E-14</v>
      </c>
      <c r="G136" s="2">
        <v>7.4181000000000005E-12</v>
      </c>
      <c r="H136" t="str">
        <f>VLOOKUP(Table14[[#This Row],[Gene Set]],O136:Y235,11, FALSE)</f>
        <v>HIST1H2AE;HIST1H2BJ;HIST1H2BD;HIST1H2BF;HIST1H2BG;HIST1H2BK;HIST3H2BB;HIST1H4I;HIST1H2BC;HIST1H1C;HIST1H2AC;HIST2H2BE</v>
      </c>
      <c r="O136" t="s">
        <v>97</v>
      </c>
      <c r="P136" t="s">
        <v>98</v>
      </c>
      <c r="Q136" t="s">
        <v>99</v>
      </c>
      <c r="R136">
        <v>80</v>
      </c>
      <c r="S136">
        <v>12</v>
      </c>
      <c r="T136">
        <v>0.44722380140231099</v>
      </c>
      <c r="U136">
        <v>26.8322033898305</v>
      </c>
      <c r="V136" s="2">
        <v>1.28785870856518E-14</v>
      </c>
      <c r="W136" s="2">
        <v>7.4180661613354395E-12</v>
      </c>
      <c r="X136" t="s">
        <v>394</v>
      </c>
      <c r="Y136" t="s">
        <v>395</v>
      </c>
      <c r="Z136" t="b">
        <f>COUNTIF(Table6[geneSet],Table15[[#This Row],[geneSet]])&gt;0</f>
        <v>1</v>
      </c>
      <c r="AA136" t="b">
        <f>COUNTIF($N$386:$N$485,Table15[[#This Row],[geneSet]])&gt;0</f>
        <v>0</v>
      </c>
    </row>
    <row r="137" spans="1:27">
      <c r="A137" t="s">
        <v>104</v>
      </c>
      <c r="B137" t="s">
        <v>105</v>
      </c>
      <c r="C137">
        <v>93</v>
      </c>
      <c r="D137">
        <v>0.51990000000000003</v>
      </c>
      <c r="E137">
        <v>23.081</v>
      </c>
      <c r="F137" s="2">
        <v>8.4154999999999996E-14</v>
      </c>
      <c r="G137" s="2">
        <v>1.6158000000000001E-11</v>
      </c>
      <c r="H137" t="str">
        <f>VLOOKUP(Table14[[#This Row],[Gene Set]],O137:Y236,11, FALSE)</f>
        <v>HIST1H2AE;HIST1H2BJ;HIST1H2BD;HIST1H2BF;HIST1H2BG;HIST1H2BK;HIST3H2BB;NOTCH3;HIST1H4I;HIST1H2BC;HIST1H2AC;HIST2H2BE</v>
      </c>
      <c r="O137" t="s">
        <v>69</v>
      </c>
      <c r="P137" t="s">
        <v>70</v>
      </c>
      <c r="Q137" t="s">
        <v>71</v>
      </c>
      <c r="R137">
        <v>142</v>
      </c>
      <c r="S137">
        <v>14</v>
      </c>
      <c r="T137">
        <v>0.79382224748910302</v>
      </c>
      <c r="U137">
        <v>17.636190021484801</v>
      </c>
      <c r="V137" s="2">
        <v>2.64233079860787E-14</v>
      </c>
      <c r="W137" s="2">
        <v>1.0628298241499501E-11</v>
      </c>
      <c r="X137" t="s">
        <v>390</v>
      </c>
      <c r="Y137" t="s">
        <v>391</v>
      </c>
      <c r="Z137" t="b">
        <f>COUNTIF(Table6[geneSet],Table15[[#This Row],[geneSet]])&gt;0</f>
        <v>1</v>
      </c>
      <c r="AA137" t="b">
        <f>COUNTIF($N$386:$N$485,Table15[[#This Row],[geneSet]])&gt;0</f>
        <v>0</v>
      </c>
    </row>
    <row r="138" spans="1:27">
      <c r="A138" t="s">
        <v>57</v>
      </c>
      <c r="B138" t="s">
        <v>58</v>
      </c>
      <c r="C138">
        <v>129</v>
      </c>
      <c r="D138">
        <v>0.72114999999999996</v>
      </c>
      <c r="E138">
        <v>18.027000000000001</v>
      </c>
      <c r="F138" s="2">
        <v>1.8484999999999999E-13</v>
      </c>
      <c r="G138" s="2">
        <v>2.4583999999999999E-11</v>
      </c>
      <c r="H138" t="str">
        <f>VLOOKUP(Table14[[#This Row],[Gene Set]],O138:Y237,11, FALSE)</f>
        <v>KRT23;IVL;SPRR2E;KRT80;SPINK6;SPRR1A;KRT16;KRT6B;SPRR1B;SPINK5;TGM1;SPRR2D;KLK5</v>
      </c>
      <c r="O138" t="s">
        <v>140</v>
      </c>
      <c r="P138" t="s">
        <v>141</v>
      </c>
      <c r="Q138" t="s">
        <v>142</v>
      </c>
      <c r="R138">
        <v>63</v>
      </c>
      <c r="S138">
        <v>11</v>
      </c>
      <c r="T138">
        <v>0.35218874360432001</v>
      </c>
      <c r="U138">
        <v>31.2332526230831</v>
      </c>
      <c r="V138" s="2">
        <v>3.0753177782116798E-14</v>
      </c>
      <c r="W138" s="2">
        <v>1.0628298241499501E-11</v>
      </c>
      <c r="X138" t="s">
        <v>392</v>
      </c>
      <c r="Y138" t="s">
        <v>393</v>
      </c>
      <c r="Z138" t="b">
        <f>COUNTIF(Table6[geneSet],Table15[[#This Row],[geneSet]])&gt;0</f>
        <v>1</v>
      </c>
      <c r="AA138" t="b">
        <f>COUNTIF($N$386:$N$485,Table15[[#This Row],[geneSet]])&gt;0</f>
        <v>0</v>
      </c>
    </row>
    <row r="139" spans="1:27">
      <c r="A139" t="s">
        <v>43</v>
      </c>
      <c r="B139" t="s">
        <v>44</v>
      </c>
      <c r="C139">
        <v>69</v>
      </c>
      <c r="D139">
        <v>0.38573000000000002</v>
      </c>
      <c r="E139">
        <v>23.332000000000001</v>
      </c>
      <c r="F139" s="2">
        <v>1.2343999999999999E-10</v>
      </c>
      <c r="G139" s="2">
        <v>5.2026999999999998E-9</v>
      </c>
      <c r="H139" t="str">
        <f>VLOOKUP(Table14[[#This Row],[Gene Set]],O139:Y238,11, FALSE)</f>
        <v>HIST1H2BJ;HIST1H2BD;HIST1H2BF;HIST1H2BG;HIST1H2BK;HIST3H2BB;HIST1H4I;HIST1H2BC;HIST2H2BE</v>
      </c>
      <c r="O139" t="s">
        <v>143</v>
      </c>
      <c r="P139" t="s">
        <v>144</v>
      </c>
      <c r="Q139" t="s">
        <v>145</v>
      </c>
      <c r="R139">
        <v>65</v>
      </c>
      <c r="S139">
        <v>11</v>
      </c>
      <c r="T139">
        <v>0.36336933863937798</v>
      </c>
      <c r="U139">
        <v>30.272229465449801</v>
      </c>
      <c r="V139" s="2">
        <v>4.4297898682543702E-14</v>
      </c>
      <c r="W139" s="2">
        <v>1.27577948205725E-11</v>
      </c>
      <c r="X139" t="s">
        <v>392</v>
      </c>
      <c r="Y139" t="s">
        <v>393</v>
      </c>
      <c r="Z139" t="b">
        <f>COUNTIF(Table6[geneSet],Table15[[#This Row],[geneSet]])&gt;0</f>
        <v>1</v>
      </c>
      <c r="AA139" t="b">
        <f>COUNTIF($N$386:$N$485,Table15[[#This Row],[geneSet]])&gt;0</f>
        <v>0</v>
      </c>
    </row>
    <row r="140" spans="1:27">
      <c r="A140" t="s">
        <v>72</v>
      </c>
      <c r="B140" t="s">
        <v>73</v>
      </c>
      <c r="C140">
        <v>6</v>
      </c>
      <c r="D140">
        <v>3.3542000000000002E-2</v>
      </c>
      <c r="E140">
        <v>89.441000000000003</v>
      </c>
      <c r="F140">
        <v>3.2799000000000001E-6</v>
      </c>
      <c r="G140">
        <v>7.9826000000000004E-5</v>
      </c>
      <c r="H140" t="str">
        <f>VLOOKUP(Table14[[#This Row],[Gene Set]],O140:Y239,11, FALSE)</f>
        <v>S100A8;S100A9;LCN2</v>
      </c>
      <c r="O140" t="s">
        <v>146</v>
      </c>
      <c r="P140" t="s">
        <v>147</v>
      </c>
      <c r="Q140" t="s">
        <v>148</v>
      </c>
      <c r="R140">
        <v>67</v>
      </c>
      <c r="S140">
        <v>11</v>
      </c>
      <c r="T140">
        <v>0.37454993367443601</v>
      </c>
      <c r="U140">
        <v>29.368580824690099</v>
      </c>
      <c r="V140" s="2">
        <v>6.3060667798708803E-14</v>
      </c>
      <c r="W140" s="2">
        <v>1.5566976279452701E-11</v>
      </c>
      <c r="X140" t="s">
        <v>392</v>
      </c>
      <c r="Y140" t="s">
        <v>393</v>
      </c>
      <c r="Z140" t="b">
        <f>COUNTIF(Table6[geneSet],Table15[[#This Row],[geneSet]])&gt;0</f>
        <v>1</v>
      </c>
      <c r="AA140" t="b">
        <f>COUNTIF($N$386:$N$485,Table15[[#This Row],[geneSet]])&gt;0</f>
        <v>0</v>
      </c>
    </row>
    <row r="141" spans="1:27" hidden="1">
      <c r="A141" t="s">
        <v>342</v>
      </c>
      <c r="B141" t="s">
        <v>343</v>
      </c>
      <c r="C141">
        <v>190</v>
      </c>
      <c r="D141">
        <v>1.0622</v>
      </c>
      <c r="E141">
        <v>7.5317999999999996</v>
      </c>
      <c r="F141">
        <v>9.6263999999999999E-6</v>
      </c>
      <c r="G141">
        <v>2.2179E-4</v>
      </c>
      <c r="H141" t="str">
        <f>VLOOKUP(Table14[[#This Row],[Gene Set]],O141:Y240,11, FALSE)</f>
        <v>CCL5;CXCL2;CXCL8;CXCL3;CXCL1;SAA1;CCL20;NMU</v>
      </c>
      <c r="O141" t="s">
        <v>149</v>
      </c>
      <c r="P141" t="s">
        <v>150</v>
      </c>
      <c r="Q141" t="s">
        <v>151</v>
      </c>
      <c r="R141">
        <v>68</v>
      </c>
      <c r="S141">
        <v>11</v>
      </c>
      <c r="T141">
        <v>0.38014023119196499</v>
      </c>
      <c r="U141">
        <v>28.936689930209301</v>
      </c>
      <c r="V141" s="2">
        <v>7.4940054162198003E-14</v>
      </c>
      <c r="W141" s="2">
        <v>1.6157741811184601E-11</v>
      </c>
      <c r="X141" t="s">
        <v>392</v>
      </c>
      <c r="Y141" t="s">
        <v>393</v>
      </c>
      <c r="Z141" t="b">
        <f>COUNTIF(Table6[geneSet],Table15[[#This Row],[geneSet]])&gt;0</f>
        <v>1</v>
      </c>
      <c r="AA141" t="b">
        <f>COUNTIF($N$386:$N$485,Table15[[#This Row],[geneSet]])&gt;0</f>
        <v>1</v>
      </c>
    </row>
    <row r="142" spans="1:27" hidden="1">
      <c r="A142" t="s">
        <v>83</v>
      </c>
      <c r="B142" t="s">
        <v>84</v>
      </c>
      <c r="C142">
        <v>37</v>
      </c>
      <c r="D142">
        <v>0.20684</v>
      </c>
      <c r="E142">
        <v>19.338999999999999</v>
      </c>
      <c r="F142">
        <v>5.0693999999999999E-5</v>
      </c>
      <c r="G142">
        <v>1.1230999999999999E-3</v>
      </c>
      <c r="H142" t="str">
        <f>VLOOKUP(Table14[[#This Row],[Gene Set]],O142:Y241,11, FALSE)</f>
        <v>HIST1H2AE;HIST1H2AC;HIST3H2A;HIST1H2AG</v>
      </c>
      <c r="O142" t="s">
        <v>104</v>
      </c>
      <c r="P142" t="s">
        <v>105</v>
      </c>
      <c r="Q142" t="s">
        <v>106</v>
      </c>
      <c r="R142">
        <v>93</v>
      </c>
      <c r="S142">
        <v>12</v>
      </c>
      <c r="T142">
        <v>0.51989766913018698</v>
      </c>
      <c r="U142">
        <v>23.081465281574602</v>
      </c>
      <c r="V142" s="2">
        <v>8.4154905266586803E-14</v>
      </c>
      <c r="W142" s="2">
        <v>1.6157741811184601E-11</v>
      </c>
      <c r="X142" t="s">
        <v>396</v>
      </c>
      <c r="Y142" t="s">
        <v>397</v>
      </c>
      <c r="Z142" t="b">
        <f>COUNTIF(Table6[geneSet],Table15[[#This Row],[geneSet]])&gt;0</f>
        <v>1</v>
      </c>
      <c r="AA142" t="b">
        <f>COUNTIF($N$386:$N$485,Table15[[#This Row],[geneSet]])&gt;0</f>
        <v>1</v>
      </c>
    </row>
    <row r="143" spans="1:27">
      <c r="A143" t="s">
        <v>67</v>
      </c>
      <c r="B143" t="s">
        <v>68</v>
      </c>
      <c r="C143">
        <v>25</v>
      </c>
      <c r="D143">
        <v>0.13976</v>
      </c>
      <c r="E143">
        <v>14.311</v>
      </c>
      <c r="F143">
        <v>8.4863999999999998E-3</v>
      </c>
      <c r="G143">
        <v>0.16114999999999999</v>
      </c>
      <c r="H143" t="str">
        <f>VLOOKUP(Table14[[#This Row],[Gene Set]],O143:Y242,11, FALSE)</f>
        <v>CXCL8;ATF3</v>
      </c>
      <c r="O143" t="s">
        <v>152</v>
      </c>
      <c r="P143" t="s">
        <v>153</v>
      </c>
      <c r="Q143" t="s">
        <v>154</v>
      </c>
      <c r="R143">
        <v>73</v>
      </c>
      <c r="S143">
        <v>11</v>
      </c>
      <c r="T143">
        <v>0.40809171877960898</v>
      </c>
      <c r="U143">
        <v>26.954724866496399</v>
      </c>
      <c r="V143" s="2">
        <v>1.7030821197749899E-13</v>
      </c>
      <c r="W143" s="2">
        <v>2.4583763596248298E-11</v>
      </c>
      <c r="X143" t="s">
        <v>392</v>
      </c>
      <c r="Y143" t="s">
        <v>393</v>
      </c>
      <c r="Z143" t="b">
        <f>COUNTIF(Table6[geneSet],Table15[[#This Row],[geneSet]])&gt;0</f>
        <v>1</v>
      </c>
      <c r="AA143" t="b">
        <f>COUNTIF($N$386:$N$485,Table15[[#This Row],[geneSet]])&gt;0</f>
        <v>0</v>
      </c>
    </row>
    <row r="144" spans="1:27">
      <c r="A144" t="s">
        <v>398</v>
      </c>
      <c r="B144" t="s">
        <v>399</v>
      </c>
      <c r="C144">
        <v>5</v>
      </c>
      <c r="D144">
        <v>2.7951E-2</v>
      </c>
      <c r="E144">
        <v>35.776000000000003</v>
      </c>
      <c r="F144">
        <v>2.7646E-2</v>
      </c>
      <c r="G144">
        <v>0.48747000000000001</v>
      </c>
      <c r="H144" t="str">
        <f>VLOOKUP(Table14[[#This Row],[Gene Set]],O144:Y243,11, FALSE)</f>
        <v>NOTCH3</v>
      </c>
      <c r="O144" t="s">
        <v>57</v>
      </c>
      <c r="P144" t="s">
        <v>58</v>
      </c>
      <c r="Q144" t="s">
        <v>321</v>
      </c>
      <c r="R144">
        <v>129</v>
      </c>
      <c r="S144">
        <v>13</v>
      </c>
      <c r="T144">
        <v>0.72114837976122803</v>
      </c>
      <c r="U144">
        <v>18.026803310997199</v>
      </c>
      <c r="V144" s="2">
        <v>1.8485213360008801E-13</v>
      </c>
      <c r="W144" s="2">
        <v>2.4583763596248298E-11</v>
      </c>
      <c r="X144" t="s">
        <v>400</v>
      </c>
      <c r="Y144" t="s">
        <v>401</v>
      </c>
      <c r="Z144" t="b">
        <f>COUNTIF(Table6[geneSet],Table15[[#This Row],[geneSet]])&gt;0</f>
        <v>1</v>
      </c>
      <c r="AA144" t="b">
        <f>COUNTIF($N$386:$N$485,Table15[[#This Row],[geneSet]])&gt;0</f>
        <v>0</v>
      </c>
    </row>
    <row r="145" spans="2:27">
      <c r="O145" t="s">
        <v>155</v>
      </c>
      <c r="P145" t="s">
        <v>156</v>
      </c>
      <c r="Q145" t="s">
        <v>157</v>
      </c>
      <c r="R145">
        <v>74</v>
      </c>
      <c r="S145">
        <v>11</v>
      </c>
      <c r="T145">
        <v>0.41368201629713802</v>
      </c>
      <c r="U145">
        <v>26.590471827759899</v>
      </c>
      <c r="V145" s="2">
        <v>1.9917401061775301E-13</v>
      </c>
      <c r="W145" s="2">
        <v>2.4583763596248298E-11</v>
      </c>
      <c r="X145" t="s">
        <v>392</v>
      </c>
      <c r="Y145" t="s">
        <v>393</v>
      </c>
      <c r="Z145" t="b">
        <f>COUNTIF(Table6[geneSet],Table15[[#This Row],[geneSet]])&gt;0</f>
        <v>1</v>
      </c>
      <c r="AA145" t="b">
        <f>COUNTIF($N$386:$N$485,Table15[[#This Row],[geneSet]])&gt;0</f>
        <v>0</v>
      </c>
    </row>
    <row r="146" spans="2:27">
      <c r="B146" t="s">
        <v>402</v>
      </c>
      <c r="O146" t="s">
        <v>158</v>
      </c>
      <c r="P146" t="s">
        <v>159</v>
      </c>
      <c r="Q146" t="s">
        <v>160</v>
      </c>
      <c r="R146">
        <v>74</v>
      </c>
      <c r="S146">
        <v>11</v>
      </c>
      <c r="T146">
        <v>0.41368201629713802</v>
      </c>
      <c r="U146">
        <v>26.590471827759899</v>
      </c>
      <c r="V146" s="2">
        <v>1.9917401061775301E-13</v>
      </c>
      <c r="W146" s="2">
        <v>2.4583763596248298E-11</v>
      </c>
      <c r="X146" t="s">
        <v>392</v>
      </c>
      <c r="Y146" t="s">
        <v>393</v>
      </c>
      <c r="Z146" t="b">
        <f>COUNTIF(Table6[geneSet],Table15[[#This Row],[geneSet]])&gt;0</f>
        <v>1</v>
      </c>
      <c r="AA146" t="b">
        <f>COUNTIF($N$386:$N$485,Table15[[#This Row],[geneSet]])&gt;0</f>
        <v>0</v>
      </c>
    </row>
    <row r="147" spans="2:27">
      <c r="O147" t="s">
        <v>161</v>
      </c>
      <c r="P147" t="s">
        <v>162</v>
      </c>
      <c r="Q147" t="s">
        <v>163</v>
      </c>
      <c r="R147">
        <v>74</v>
      </c>
      <c r="S147">
        <v>11</v>
      </c>
      <c r="T147">
        <v>0.41368201629713802</v>
      </c>
      <c r="U147">
        <v>26.590471827759899</v>
      </c>
      <c r="V147" s="2">
        <v>1.9917401061775301E-13</v>
      </c>
      <c r="W147" s="2">
        <v>2.4583763596248298E-11</v>
      </c>
      <c r="X147" t="s">
        <v>392</v>
      </c>
      <c r="Y147" t="s">
        <v>393</v>
      </c>
      <c r="Z147" t="b">
        <f>COUNTIF(Table6[geneSet],Table15[[#This Row],[geneSet]])&gt;0</f>
        <v>1</v>
      </c>
      <c r="AA147" t="b">
        <f>COUNTIF($N$386:$N$485,Table15[[#This Row],[geneSet]])&gt;0</f>
        <v>0</v>
      </c>
    </row>
    <row r="148" spans="2:27">
      <c r="O148" t="s">
        <v>164</v>
      </c>
      <c r="P148" t="s">
        <v>165</v>
      </c>
      <c r="Q148" t="s">
        <v>166</v>
      </c>
      <c r="R148">
        <v>76</v>
      </c>
      <c r="S148">
        <v>11</v>
      </c>
      <c r="T148">
        <v>0.42486261133219599</v>
      </c>
      <c r="U148">
        <v>25.890722569134699</v>
      </c>
      <c r="V148" s="2">
        <v>2.7067237340361301E-13</v>
      </c>
      <c r="W148" s="2">
        <v>3.1181457416096202E-11</v>
      </c>
      <c r="X148" t="s">
        <v>392</v>
      </c>
      <c r="Y148" t="s">
        <v>393</v>
      </c>
      <c r="Z148" t="b">
        <f>COUNTIF(Table6[geneSet],Table15[[#This Row],[geneSet]])&gt;0</f>
        <v>1</v>
      </c>
      <c r="AA148" t="b">
        <f>COUNTIF($N$386:$N$485,Table15[[#This Row],[geneSet]])&gt;0</f>
        <v>0</v>
      </c>
    </row>
    <row r="149" spans="2:27">
      <c r="O149" t="s">
        <v>194</v>
      </c>
      <c r="P149" t="s">
        <v>195</v>
      </c>
      <c r="Q149" t="s">
        <v>196</v>
      </c>
      <c r="R149">
        <v>106</v>
      </c>
      <c r="S149">
        <v>12</v>
      </c>
      <c r="T149">
        <v>0.59257153685806296</v>
      </c>
      <c r="U149">
        <v>20.2507195394947</v>
      </c>
      <c r="V149" s="2">
        <v>4.2144066014770902E-13</v>
      </c>
      <c r="W149" s="2">
        <v>4.2872058844188598E-11</v>
      </c>
      <c r="X149" t="s">
        <v>403</v>
      </c>
      <c r="Y149" t="s">
        <v>404</v>
      </c>
      <c r="Z149" t="b">
        <f>COUNTIF(Table6[geneSet],Table15[[#This Row],[geneSet]])&gt;0</f>
        <v>1</v>
      </c>
      <c r="AA149" t="b">
        <f>COUNTIF($N$386:$N$485,Table15[[#This Row],[geneSet]])&gt;0</f>
        <v>0</v>
      </c>
    </row>
    <row r="150" spans="2:27">
      <c r="O150" t="s">
        <v>167</v>
      </c>
      <c r="P150" t="s">
        <v>168</v>
      </c>
      <c r="Q150" t="s">
        <v>169</v>
      </c>
      <c r="R150">
        <v>79</v>
      </c>
      <c r="S150">
        <v>11</v>
      </c>
      <c r="T150">
        <v>0.44163350388478301</v>
      </c>
      <c r="U150">
        <v>24.9075305728384</v>
      </c>
      <c r="V150" s="2">
        <v>4.2177372705509601E-13</v>
      </c>
      <c r="W150" s="2">
        <v>4.2872058844188598E-11</v>
      </c>
      <c r="X150" t="s">
        <v>392</v>
      </c>
      <c r="Y150" t="s">
        <v>393</v>
      </c>
      <c r="Z150" t="b">
        <f>COUNTIF(Table6[geneSet],Table15[[#This Row],[geneSet]])&gt;0</f>
        <v>1</v>
      </c>
      <c r="AA150" t="b">
        <f>COUNTIF($N$386:$N$485,Table15[[#This Row],[geneSet]])&gt;0</f>
        <v>0</v>
      </c>
    </row>
    <row r="151" spans="2:27" hidden="1">
      <c r="O151" t="s">
        <v>109</v>
      </c>
      <c r="P151" t="s">
        <v>110</v>
      </c>
      <c r="Q151" t="s">
        <v>111</v>
      </c>
      <c r="R151">
        <v>109</v>
      </c>
      <c r="S151">
        <v>12</v>
      </c>
      <c r="T151">
        <v>0.60934242941064998</v>
      </c>
      <c r="U151">
        <v>19.6933602861141</v>
      </c>
      <c r="V151" s="2">
        <v>5.9274807284737098E-13</v>
      </c>
      <c r="W151" s="2">
        <v>5.6903814993347598E-11</v>
      </c>
      <c r="X151" t="s">
        <v>396</v>
      </c>
      <c r="Y151" t="s">
        <v>397</v>
      </c>
      <c r="Z151" t="b">
        <f>COUNTIF(Table6[geneSet],Table15[[#This Row],[geneSet]])&gt;0</f>
        <v>1</v>
      </c>
      <c r="AA151" t="b">
        <f>COUNTIF($N$386:$N$485,Table15[[#This Row],[geneSet]])&gt;0</f>
        <v>1</v>
      </c>
    </row>
    <row r="152" spans="2:27">
      <c r="O152" t="s">
        <v>170</v>
      </c>
      <c r="P152" t="s">
        <v>171</v>
      </c>
      <c r="Q152" t="s">
        <v>172</v>
      </c>
      <c r="R152">
        <v>82</v>
      </c>
      <c r="S152">
        <v>11</v>
      </c>
      <c r="T152">
        <v>0.45840439643736902</v>
      </c>
      <c r="U152">
        <v>23.9962794543199</v>
      </c>
      <c r="V152" s="2">
        <v>6.4526162191214098E-13</v>
      </c>
      <c r="W152" s="2">
        <v>5.7247007134719701E-11</v>
      </c>
      <c r="X152" t="s">
        <v>392</v>
      </c>
      <c r="Y152" t="s">
        <v>393</v>
      </c>
      <c r="Z152" t="b">
        <f>COUNTIF(Table6[geneSet],Table15[[#This Row],[geneSet]])&gt;0</f>
        <v>1</v>
      </c>
      <c r="AA152" t="b">
        <f>COUNTIF($N$386:$N$485,Table15[[#This Row],[geneSet]])&gt;0</f>
        <v>0</v>
      </c>
    </row>
    <row r="153" spans="2:27" hidden="1">
      <c r="O153" t="s">
        <v>33</v>
      </c>
      <c r="P153" t="s">
        <v>34</v>
      </c>
      <c r="Q153" t="s">
        <v>64</v>
      </c>
      <c r="R153">
        <v>110</v>
      </c>
      <c r="S153">
        <v>12</v>
      </c>
      <c r="T153">
        <v>0.61493272692817802</v>
      </c>
      <c r="U153">
        <v>19.5143297380585</v>
      </c>
      <c r="V153" s="2">
        <v>6.6258110109629302E-13</v>
      </c>
      <c r="W153" s="2">
        <v>5.7247007134719701E-11</v>
      </c>
      <c r="X153" t="s">
        <v>405</v>
      </c>
      <c r="Y153" t="s">
        <v>406</v>
      </c>
      <c r="Z153" t="b">
        <f>COUNTIF(Table6[geneSet],Table15[[#This Row],[geneSet]])&gt;0</f>
        <v>1</v>
      </c>
      <c r="AA153" t="b">
        <f>COUNTIF($N$386:$N$485,Table15[[#This Row],[geneSet]])&gt;0</f>
        <v>1</v>
      </c>
    </row>
    <row r="154" spans="2:27">
      <c r="O154" t="s">
        <v>173</v>
      </c>
      <c r="P154" t="s">
        <v>174</v>
      </c>
      <c r="Q154" t="s">
        <v>175</v>
      </c>
      <c r="R154">
        <v>86</v>
      </c>
      <c r="S154">
        <v>11</v>
      </c>
      <c r="T154">
        <v>0.48076558650748502</v>
      </c>
      <c r="U154">
        <v>22.880173433188801</v>
      </c>
      <c r="V154" s="2">
        <v>1.1086687123906799E-12</v>
      </c>
      <c r="W154" s="2">
        <v>9.1227596905290295E-11</v>
      </c>
      <c r="X154" t="s">
        <v>392</v>
      </c>
      <c r="Y154" t="s">
        <v>393</v>
      </c>
      <c r="Z154" t="b">
        <f>COUNTIF(Table6[geneSet],Table15[[#This Row],[geneSet]])&gt;0</f>
        <v>1</v>
      </c>
      <c r="AA154" t="b">
        <f>COUNTIF($N$386:$N$485,Table15[[#This Row],[geneSet]])&gt;0</f>
        <v>0</v>
      </c>
    </row>
    <row r="155" spans="2:27">
      <c r="O155" t="s">
        <v>176</v>
      </c>
      <c r="P155" t="s">
        <v>177</v>
      </c>
      <c r="Q155" t="s">
        <v>178</v>
      </c>
      <c r="R155">
        <v>90</v>
      </c>
      <c r="S155">
        <v>11</v>
      </c>
      <c r="T155">
        <v>0.50312677657760096</v>
      </c>
      <c r="U155">
        <v>21.8632768361581</v>
      </c>
      <c r="V155" s="2">
        <v>1.8540724511240098E-12</v>
      </c>
      <c r="W155" s="2">
        <v>1.4562896343374001E-10</v>
      </c>
      <c r="X155" t="s">
        <v>392</v>
      </c>
      <c r="Y155" t="s">
        <v>393</v>
      </c>
      <c r="Z155" t="b">
        <f>COUNTIF(Table6[geneSet],Table15[[#This Row],[geneSet]])&gt;0</f>
        <v>1</v>
      </c>
      <c r="AA155" t="b">
        <f>COUNTIF($N$386:$N$485,Table15[[#This Row],[geneSet]])&gt;0</f>
        <v>0</v>
      </c>
    </row>
    <row r="156" spans="2:27">
      <c r="O156" t="s">
        <v>179</v>
      </c>
      <c r="P156" t="s">
        <v>180</v>
      </c>
      <c r="Q156" t="s">
        <v>181</v>
      </c>
      <c r="R156">
        <v>91</v>
      </c>
      <c r="S156">
        <v>11</v>
      </c>
      <c r="T156">
        <v>0.50871707409512901</v>
      </c>
      <c r="U156">
        <v>21.623021046749798</v>
      </c>
      <c r="V156" s="2">
        <v>2.1000978733809401E-12</v>
      </c>
      <c r="W156" s="2">
        <v>1.5120704688342799E-10</v>
      </c>
      <c r="X156" t="s">
        <v>392</v>
      </c>
      <c r="Y156" t="s">
        <v>393</v>
      </c>
      <c r="Z156" t="b">
        <f>COUNTIF(Table6[geneSet],Table15[[#This Row],[geneSet]])&gt;0</f>
        <v>1</v>
      </c>
      <c r="AA156" t="b">
        <f>COUNTIF($N$386:$N$485,Table15[[#This Row],[geneSet]])&gt;0</f>
        <v>0</v>
      </c>
    </row>
    <row r="157" spans="2:27">
      <c r="O157" t="s">
        <v>182</v>
      </c>
      <c r="P157" t="s">
        <v>183</v>
      </c>
      <c r="Q157" t="s">
        <v>184</v>
      </c>
      <c r="R157">
        <v>91</v>
      </c>
      <c r="S157">
        <v>11</v>
      </c>
      <c r="T157">
        <v>0.50871707409512901</v>
      </c>
      <c r="U157">
        <v>21.623021046749798</v>
      </c>
      <c r="V157" s="2">
        <v>2.1000978733809401E-12</v>
      </c>
      <c r="W157" s="2">
        <v>1.5120704688342799E-10</v>
      </c>
      <c r="X157" t="s">
        <v>392</v>
      </c>
      <c r="Y157" t="s">
        <v>393</v>
      </c>
      <c r="Z157" t="b">
        <f>COUNTIF(Table6[geneSet],Table15[[#This Row],[geneSet]])&gt;0</f>
        <v>1</v>
      </c>
      <c r="AA157" t="b">
        <f>COUNTIF($N$386:$N$485,Table15[[#This Row],[geneSet]])&gt;0</f>
        <v>0</v>
      </c>
    </row>
    <row r="158" spans="2:27">
      <c r="O158" t="s">
        <v>185</v>
      </c>
      <c r="P158" t="s">
        <v>186</v>
      </c>
      <c r="Q158" t="s">
        <v>187</v>
      </c>
      <c r="R158">
        <v>95</v>
      </c>
      <c r="S158">
        <v>11</v>
      </c>
      <c r="T158">
        <v>0.53107826416524495</v>
      </c>
      <c r="U158">
        <v>20.712578055307699</v>
      </c>
      <c r="V158" s="2">
        <v>3.4072744625746002E-12</v>
      </c>
      <c r="W158" s="2">
        <v>2.3551081085315598E-10</v>
      </c>
      <c r="X158" t="s">
        <v>392</v>
      </c>
      <c r="Y158" t="s">
        <v>393</v>
      </c>
      <c r="Z158" t="b">
        <f>COUNTIF(Table6[geneSet],Table15[[#This Row],[geneSet]])&gt;0</f>
        <v>1</v>
      </c>
      <c r="AA158" t="b">
        <f>COUNTIF($N$386:$N$485,Table15[[#This Row],[geneSet]])&gt;0</f>
        <v>0</v>
      </c>
    </row>
    <row r="159" spans="2:27">
      <c r="O159" t="s">
        <v>188</v>
      </c>
      <c r="P159" t="s">
        <v>189</v>
      </c>
      <c r="Q159" t="s">
        <v>190</v>
      </c>
      <c r="R159">
        <v>97</v>
      </c>
      <c r="S159">
        <v>11</v>
      </c>
      <c r="T159">
        <v>0.54225885920030303</v>
      </c>
      <c r="U159">
        <v>20.2855145902498</v>
      </c>
      <c r="V159" s="2">
        <v>4.3042236441692597E-12</v>
      </c>
      <c r="W159" s="2">
        <v>2.8606532527401902E-10</v>
      </c>
      <c r="X159" t="s">
        <v>392</v>
      </c>
      <c r="Y159" t="s">
        <v>393</v>
      </c>
      <c r="Z159" t="b">
        <f>COUNTIF(Table6[geneSet],Table15[[#This Row],[geneSet]])&gt;0</f>
        <v>1</v>
      </c>
      <c r="AA159" t="b">
        <f>COUNTIF($N$386:$N$485,Table15[[#This Row],[geneSet]])&gt;0</f>
        <v>0</v>
      </c>
    </row>
    <row r="160" spans="2:27">
      <c r="O160" t="s">
        <v>191</v>
      </c>
      <c r="P160" t="s">
        <v>192</v>
      </c>
      <c r="Q160" t="s">
        <v>193</v>
      </c>
      <c r="R160">
        <v>105</v>
      </c>
      <c r="S160">
        <v>11</v>
      </c>
      <c r="T160">
        <v>0.58698123934053403</v>
      </c>
      <c r="U160">
        <v>18.739951573849801</v>
      </c>
      <c r="V160" s="2">
        <v>1.04245501120203E-11</v>
      </c>
      <c r="W160" s="2">
        <v>6.6717120716930305E-10</v>
      </c>
      <c r="X160" t="s">
        <v>392</v>
      </c>
      <c r="Y160" t="s">
        <v>393</v>
      </c>
      <c r="Z160" t="b">
        <f>COUNTIF(Table6[geneSet],Table15[[#This Row],[geneSet]])&gt;0</f>
        <v>1</v>
      </c>
      <c r="AA160" t="b">
        <f>COUNTIF($N$386:$N$485,Table15[[#This Row],[geneSet]])&gt;0</f>
        <v>0</v>
      </c>
    </row>
    <row r="161" spans="15:27">
      <c r="O161" t="s">
        <v>197</v>
      </c>
      <c r="P161" t="s">
        <v>198</v>
      </c>
      <c r="Q161" t="s">
        <v>199</v>
      </c>
      <c r="R161">
        <v>106</v>
      </c>
      <c r="S161">
        <v>11</v>
      </c>
      <c r="T161">
        <v>0.59257153685806296</v>
      </c>
      <c r="U161">
        <v>18.563159577870099</v>
      </c>
      <c r="V161" s="2">
        <v>1.1582734771309299E-11</v>
      </c>
      <c r="W161" s="2">
        <v>6.9017123051112101E-10</v>
      </c>
      <c r="X161" t="s">
        <v>392</v>
      </c>
      <c r="Y161" t="s">
        <v>393</v>
      </c>
      <c r="Z161" t="b">
        <f>COUNTIF(Table6[geneSet],Table15[[#This Row],[geneSet]])&gt;0</f>
        <v>1</v>
      </c>
      <c r="AA161" t="b">
        <f>COUNTIF($N$386:$N$485,Table15[[#This Row],[geneSet]])&gt;0</f>
        <v>0</v>
      </c>
    </row>
    <row r="162" spans="15:27">
      <c r="O162" t="s">
        <v>200</v>
      </c>
      <c r="P162" t="s">
        <v>201</v>
      </c>
      <c r="Q162" t="s">
        <v>202</v>
      </c>
      <c r="R162">
        <v>106</v>
      </c>
      <c r="S162">
        <v>11</v>
      </c>
      <c r="T162">
        <v>0.59257153685806296</v>
      </c>
      <c r="U162">
        <v>18.563159577870099</v>
      </c>
      <c r="V162" s="2">
        <v>1.1582734771309299E-11</v>
      </c>
      <c r="W162" s="2">
        <v>6.9017123051112101E-10</v>
      </c>
      <c r="X162" t="s">
        <v>392</v>
      </c>
      <c r="Y162" t="s">
        <v>393</v>
      </c>
      <c r="Z162" t="b">
        <f>COUNTIF(Table6[geneSet],Table15[[#This Row],[geneSet]])&gt;0</f>
        <v>1</v>
      </c>
      <c r="AA162" t="b">
        <f>COUNTIF($N$386:$N$485,Table15[[#This Row],[geneSet]])&gt;0</f>
        <v>0</v>
      </c>
    </row>
    <row r="163" spans="15:27">
      <c r="O163" t="s">
        <v>203</v>
      </c>
      <c r="P163" t="s">
        <v>204</v>
      </c>
      <c r="Q163" t="s">
        <v>205</v>
      </c>
      <c r="R163">
        <v>109</v>
      </c>
      <c r="S163">
        <v>11</v>
      </c>
      <c r="T163">
        <v>0.60934242941064998</v>
      </c>
      <c r="U163">
        <v>18.052246928937901</v>
      </c>
      <c r="V163" s="2">
        <v>1.5786927320959798E-11</v>
      </c>
      <c r="W163" s="2">
        <v>8.7999388421350501E-10</v>
      </c>
      <c r="X163" t="s">
        <v>392</v>
      </c>
      <c r="Y163" t="s">
        <v>393</v>
      </c>
      <c r="Z163" t="b">
        <f>COUNTIF(Table6[geneSet],Table15[[#This Row],[geneSet]])&gt;0</f>
        <v>1</v>
      </c>
      <c r="AA163" t="b">
        <f>COUNTIF($N$386:$N$485,Table15[[#This Row],[geneSet]])&gt;0</f>
        <v>0</v>
      </c>
    </row>
    <row r="164" spans="15:27">
      <c r="O164" t="s">
        <v>206</v>
      </c>
      <c r="P164" t="s">
        <v>207</v>
      </c>
      <c r="Q164" t="s">
        <v>208</v>
      </c>
      <c r="R164">
        <v>109</v>
      </c>
      <c r="S164">
        <v>11</v>
      </c>
      <c r="T164">
        <v>0.60934242941064998</v>
      </c>
      <c r="U164">
        <v>18.052246928937901</v>
      </c>
      <c r="V164" s="2">
        <v>1.5786927320959798E-11</v>
      </c>
      <c r="W164" s="2">
        <v>8.7999388421350501E-10</v>
      </c>
      <c r="X164" t="s">
        <v>392</v>
      </c>
      <c r="Y164" t="s">
        <v>393</v>
      </c>
      <c r="Z164" t="b">
        <f>COUNTIF(Table6[geneSet],Table15[[#This Row],[geneSet]])&gt;0</f>
        <v>1</v>
      </c>
      <c r="AA164" t="b">
        <f>COUNTIF($N$386:$N$485,Table15[[#This Row],[geneSet]])&gt;0</f>
        <v>0</v>
      </c>
    </row>
    <row r="165" spans="15:27">
      <c r="O165" t="s">
        <v>209</v>
      </c>
      <c r="P165" t="s">
        <v>210</v>
      </c>
      <c r="Q165" t="s">
        <v>211</v>
      </c>
      <c r="R165">
        <v>110</v>
      </c>
      <c r="S165">
        <v>11</v>
      </c>
      <c r="T165">
        <v>0.61493272692817802</v>
      </c>
      <c r="U165">
        <v>17.888135593220301</v>
      </c>
      <c r="V165" s="2">
        <v>1.74673608910325E-11</v>
      </c>
      <c r="W165" s="2">
        <v>9.4323748811575508E-10</v>
      </c>
      <c r="X165" t="s">
        <v>392</v>
      </c>
      <c r="Y165" t="s">
        <v>393</v>
      </c>
      <c r="Z165" t="b">
        <f>COUNTIF(Table6[geneSet],Table15[[#This Row],[geneSet]])&gt;0</f>
        <v>1</v>
      </c>
      <c r="AA165" t="b">
        <f>COUNTIF($N$386:$N$485,Table15[[#This Row],[geneSet]])&gt;0</f>
        <v>0</v>
      </c>
    </row>
    <row r="166" spans="15:27">
      <c r="O166" t="s">
        <v>212</v>
      </c>
      <c r="P166" t="s">
        <v>213</v>
      </c>
      <c r="Q166" t="s">
        <v>214</v>
      </c>
      <c r="R166">
        <v>112</v>
      </c>
      <c r="S166">
        <v>11</v>
      </c>
      <c r="T166">
        <v>0.62611332196323599</v>
      </c>
      <c r="U166">
        <v>17.5687046004842</v>
      </c>
      <c r="V166" s="2">
        <v>2.1320389897994099E-11</v>
      </c>
      <c r="W166" s="2">
        <v>1.11641314374951E-9</v>
      </c>
      <c r="X166" t="s">
        <v>392</v>
      </c>
      <c r="Y166" t="s">
        <v>393</v>
      </c>
      <c r="Z166" t="b">
        <f>COUNTIF(Table6[geneSet],Table15[[#This Row],[geneSet]])&gt;0</f>
        <v>1</v>
      </c>
      <c r="AA166" t="b">
        <f>COUNTIF($N$386:$N$485,Table15[[#This Row],[geneSet]])&gt;0</f>
        <v>0</v>
      </c>
    </row>
    <row r="167" spans="15:27" hidden="1">
      <c r="O167" t="s">
        <v>52</v>
      </c>
      <c r="P167" t="s">
        <v>53</v>
      </c>
      <c r="Q167" t="s">
        <v>54</v>
      </c>
      <c r="R167">
        <v>195</v>
      </c>
      <c r="S167">
        <v>13</v>
      </c>
      <c r="T167">
        <v>1.09010801591813</v>
      </c>
      <c r="U167">
        <v>11.925423728813501</v>
      </c>
      <c r="V167" s="2">
        <v>3.7666536556457602E-11</v>
      </c>
      <c r="W167" s="2">
        <v>1.87139172729595E-9</v>
      </c>
      <c r="X167" t="s">
        <v>407</v>
      </c>
      <c r="Y167" t="s">
        <v>408</v>
      </c>
      <c r="Z167" t="b">
        <f>COUNTIF(Table6[geneSet],Table15[[#This Row],[geneSet]])&gt;0</f>
        <v>1</v>
      </c>
      <c r="AA167" t="b">
        <f>COUNTIF($N$386:$N$485,Table15[[#This Row],[geneSet]])&gt;0</f>
        <v>1</v>
      </c>
    </row>
    <row r="168" spans="15:27">
      <c r="O168" t="s">
        <v>215</v>
      </c>
      <c r="P168" t="s">
        <v>216</v>
      </c>
      <c r="Q168" t="s">
        <v>217</v>
      </c>
      <c r="R168">
        <v>118</v>
      </c>
      <c r="S168">
        <v>11</v>
      </c>
      <c r="T168">
        <v>0.65965510706841002</v>
      </c>
      <c r="U168">
        <v>16.675380637747701</v>
      </c>
      <c r="V168" s="2">
        <v>3.7904346328332298E-11</v>
      </c>
      <c r="W168" s="2">
        <v>1.87139172729595E-9</v>
      </c>
      <c r="X168" t="s">
        <v>392</v>
      </c>
      <c r="Y168" t="s">
        <v>393</v>
      </c>
      <c r="Z168" t="b">
        <f>COUNTIF(Table6[geneSet],Table15[[#This Row],[geneSet]])&gt;0</f>
        <v>1</v>
      </c>
      <c r="AA168" t="b">
        <f>COUNTIF($N$386:$N$485,Table15[[#This Row],[geneSet]])&gt;0</f>
        <v>0</v>
      </c>
    </row>
    <row r="169" spans="15:27" hidden="1">
      <c r="O169" t="s">
        <v>218</v>
      </c>
      <c r="P169" t="s">
        <v>219</v>
      </c>
      <c r="Q169" t="s">
        <v>220</v>
      </c>
      <c r="R169">
        <v>122</v>
      </c>
      <c r="S169">
        <v>11</v>
      </c>
      <c r="T169">
        <v>0.68201629713852496</v>
      </c>
      <c r="U169">
        <v>16.1286468463462</v>
      </c>
      <c r="V169" s="2">
        <v>5.4662163684326899E-11</v>
      </c>
      <c r="W169" s="2">
        <v>2.55287077963559E-9</v>
      </c>
      <c r="X169" t="s">
        <v>392</v>
      </c>
      <c r="Y169" t="s">
        <v>393</v>
      </c>
      <c r="Z169" t="b">
        <f>COUNTIF(Table6[geneSet],Table15[[#This Row],[geneSet]])&gt;0</f>
        <v>1</v>
      </c>
      <c r="AA169" t="b">
        <f>COUNTIF($N$386:$N$485,Table15[[#This Row],[geneSet]])&gt;0</f>
        <v>1</v>
      </c>
    </row>
    <row r="170" spans="15:27" hidden="1">
      <c r="O170" t="s">
        <v>221</v>
      </c>
      <c r="P170" t="s">
        <v>222</v>
      </c>
      <c r="Q170" t="s">
        <v>223</v>
      </c>
      <c r="R170">
        <v>122</v>
      </c>
      <c r="S170">
        <v>11</v>
      </c>
      <c r="T170">
        <v>0.68201629713852496</v>
      </c>
      <c r="U170">
        <v>16.1286468463462</v>
      </c>
      <c r="V170" s="2">
        <v>5.4662163684326899E-11</v>
      </c>
      <c r="W170" s="2">
        <v>2.55287077963559E-9</v>
      </c>
      <c r="X170" t="s">
        <v>392</v>
      </c>
      <c r="Y170" t="s">
        <v>393</v>
      </c>
      <c r="Z170" t="b">
        <f>COUNTIF(Table6[geneSet],Table15[[#This Row],[geneSet]])&gt;0</f>
        <v>1</v>
      </c>
      <c r="AA170" t="b">
        <f>COUNTIF($N$386:$N$485,Table15[[#This Row],[geneSet]])&gt;0</f>
        <v>1</v>
      </c>
    </row>
    <row r="171" spans="15:27" hidden="1">
      <c r="O171" t="s">
        <v>224</v>
      </c>
      <c r="P171" t="s">
        <v>225</v>
      </c>
      <c r="Q171" t="s">
        <v>226</v>
      </c>
      <c r="R171">
        <v>125</v>
      </c>
      <c r="S171">
        <v>11</v>
      </c>
      <c r="T171">
        <v>0.69878718969111198</v>
      </c>
      <c r="U171">
        <v>15.741559322033799</v>
      </c>
      <c r="V171" s="2">
        <v>7.1324501860203704E-11</v>
      </c>
      <c r="W171" s="2">
        <v>3.2433878740640001E-9</v>
      </c>
      <c r="X171" t="s">
        <v>392</v>
      </c>
      <c r="Y171" t="s">
        <v>393</v>
      </c>
      <c r="Z171" t="b">
        <f>COUNTIF(Table6[geneSet],Table15[[#This Row],[geneSet]])&gt;0</f>
        <v>1</v>
      </c>
      <c r="AA171" t="b">
        <f>COUNTIF($N$386:$N$485,Table15[[#This Row],[geneSet]])&gt;0</f>
        <v>1</v>
      </c>
    </row>
    <row r="172" spans="15:27">
      <c r="O172" t="s">
        <v>227</v>
      </c>
      <c r="P172" t="s">
        <v>228</v>
      </c>
      <c r="Q172" t="s">
        <v>229</v>
      </c>
      <c r="R172">
        <v>130</v>
      </c>
      <c r="S172">
        <v>11</v>
      </c>
      <c r="T172">
        <v>0.72673867727875596</v>
      </c>
      <c r="U172">
        <v>15.1361147327249</v>
      </c>
      <c r="V172" s="2">
        <v>1.09456887997794E-10</v>
      </c>
      <c r="W172" s="2">
        <v>4.8497821143637999E-9</v>
      </c>
      <c r="X172" t="s">
        <v>392</v>
      </c>
      <c r="Y172" t="s">
        <v>393</v>
      </c>
      <c r="Z172" t="b">
        <f>COUNTIF(Table6[geneSet],Table15[[#This Row],[geneSet]])&gt;0</f>
        <v>1</v>
      </c>
      <c r="AA172" t="b">
        <f>COUNTIF($N$386:$N$485,Table15[[#This Row],[geneSet]])&gt;0</f>
        <v>0</v>
      </c>
    </row>
    <row r="173" spans="15:27">
      <c r="O173" t="s">
        <v>305</v>
      </c>
      <c r="P173" t="s">
        <v>306</v>
      </c>
      <c r="Q173" t="s">
        <v>307</v>
      </c>
      <c r="R173">
        <v>214</v>
      </c>
      <c r="S173">
        <v>13</v>
      </c>
      <c r="T173">
        <v>1.19632366875118</v>
      </c>
      <c r="U173">
        <v>10.866624425788</v>
      </c>
      <c r="V173" s="2">
        <v>1.21068932656953E-10</v>
      </c>
      <c r="W173" s="2">
        <v>5.20270967771045E-9</v>
      </c>
      <c r="X173" t="s">
        <v>400</v>
      </c>
      <c r="Y173" t="s">
        <v>401</v>
      </c>
      <c r="Z173" t="b">
        <f>COUNTIF(Table6[geneSet],Table15[[#This Row],[geneSet]])&gt;0</f>
        <v>1</v>
      </c>
      <c r="AA173" t="b">
        <f>COUNTIF($N$386:$N$485,Table15[[#This Row],[geneSet]])&gt;0</f>
        <v>0</v>
      </c>
    </row>
    <row r="174" spans="15:27">
      <c r="O174" t="s">
        <v>43</v>
      </c>
      <c r="P174" t="s">
        <v>44</v>
      </c>
      <c r="Q174" t="s">
        <v>267</v>
      </c>
      <c r="R174">
        <v>69</v>
      </c>
      <c r="S174">
        <v>9</v>
      </c>
      <c r="T174">
        <v>0.38573052870949398</v>
      </c>
      <c r="U174">
        <v>23.332350773765601</v>
      </c>
      <c r="V174" s="2">
        <v>1.2344392175123101E-10</v>
      </c>
      <c r="W174" s="2">
        <v>5.20270967771045E-9</v>
      </c>
      <c r="X174" t="s">
        <v>409</v>
      </c>
      <c r="Y174" t="s">
        <v>410</v>
      </c>
      <c r="Z174" t="b">
        <f>COUNTIF(Table6[geneSet],Table15[[#This Row],[geneSet]])&gt;0</f>
        <v>1</v>
      </c>
      <c r="AA174" t="b">
        <f>COUNTIF($N$386:$N$485,Table15[[#This Row],[geneSet]])&gt;0</f>
        <v>0</v>
      </c>
    </row>
    <row r="175" spans="15:27">
      <c r="O175" t="s">
        <v>230</v>
      </c>
      <c r="P175" t="s">
        <v>231</v>
      </c>
      <c r="Q175" t="s">
        <v>232</v>
      </c>
      <c r="R175">
        <v>135</v>
      </c>
      <c r="S175">
        <v>11</v>
      </c>
      <c r="T175">
        <v>0.75469016486640095</v>
      </c>
      <c r="U175">
        <v>14.575517890772099</v>
      </c>
      <c r="V175" s="2">
        <v>1.6503687305657799E-10</v>
      </c>
      <c r="W175" s="2">
        <v>6.7900884914706702E-9</v>
      </c>
      <c r="X175" t="s">
        <v>392</v>
      </c>
      <c r="Y175" t="s">
        <v>393</v>
      </c>
      <c r="Z175" t="b">
        <f>COUNTIF(Table6[geneSet],Table15[[#This Row],[geneSet]])&gt;0</f>
        <v>1</v>
      </c>
      <c r="AA175" t="b">
        <f>COUNTIF($N$386:$N$485,Table15[[#This Row],[geneSet]])&gt;0</f>
        <v>0</v>
      </c>
    </row>
    <row r="176" spans="15:27">
      <c r="O176" t="s">
        <v>248</v>
      </c>
      <c r="P176" t="s">
        <v>249</v>
      </c>
      <c r="Q176" t="s">
        <v>250</v>
      </c>
      <c r="R176">
        <v>220</v>
      </c>
      <c r="S176">
        <v>13</v>
      </c>
      <c r="T176">
        <v>1.22986545385635</v>
      </c>
      <c r="U176">
        <v>10.570261941448299</v>
      </c>
      <c r="V176" s="2">
        <v>1.7096768445412599E-10</v>
      </c>
      <c r="W176" s="2">
        <v>6.87051531945884E-9</v>
      </c>
      <c r="X176" t="s">
        <v>411</v>
      </c>
      <c r="Y176" t="s">
        <v>412</v>
      </c>
      <c r="Z176" t="b">
        <f>COUNTIF(Table6[geneSet],Table15[[#This Row],[geneSet]])&gt;0</f>
        <v>1</v>
      </c>
      <c r="AA176" t="b">
        <f>COUNTIF($N$386:$N$485,Table15[[#This Row],[geneSet]])&gt;0</f>
        <v>0</v>
      </c>
    </row>
    <row r="177" spans="15:27">
      <c r="O177" t="s">
        <v>74</v>
      </c>
      <c r="P177" t="s">
        <v>75</v>
      </c>
      <c r="Q177" t="s">
        <v>76</v>
      </c>
      <c r="R177">
        <v>275</v>
      </c>
      <c r="S177">
        <v>14</v>
      </c>
      <c r="T177">
        <v>1.53733181732044</v>
      </c>
      <c r="U177">
        <v>9.1066872110939894</v>
      </c>
      <c r="V177" s="2">
        <v>2.2257640175382601E-10</v>
      </c>
      <c r="W177" s="2">
        <v>8.5469338273469392E-9</v>
      </c>
      <c r="X177" t="s">
        <v>390</v>
      </c>
      <c r="Y177" t="s">
        <v>391</v>
      </c>
      <c r="Z177" t="b">
        <f>COUNTIF(Table6[geneSet],Table15[[#This Row],[geneSet]])&gt;0</f>
        <v>1</v>
      </c>
      <c r="AA177" t="b">
        <f>COUNTIF($N$386:$N$485,Table15[[#This Row],[geneSet]])&gt;0</f>
        <v>0</v>
      </c>
    </row>
    <row r="178" spans="15:27">
      <c r="O178" t="s">
        <v>80</v>
      </c>
      <c r="P178" t="s">
        <v>81</v>
      </c>
      <c r="Q178" t="s">
        <v>82</v>
      </c>
      <c r="R178">
        <v>275</v>
      </c>
      <c r="S178">
        <v>14</v>
      </c>
      <c r="T178">
        <v>1.53733181732044</v>
      </c>
      <c r="U178">
        <v>9.1066872110939894</v>
      </c>
      <c r="V178" s="2">
        <v>2.2257640175382601E-10</v>
      </c>
      <c r="W178" s="2">
        <v>8.5469338273469392E-9</v>
      </c>
      <c r="X178" t="s">
        <v>390</v>
      </c>
      <c r="Y178" t="s">
        <v>391</v>
      </c>
      <c r="Z178" t="b">
        <f>COUNTIF(Table6[geneSet],Table15[[#This Row],[geneSet]])&gt;0</f>
        <v>1</v>
      </c>
      <c r="AA178" t="b">
        <f>COUNTIF($N$386:$N$485,Table15[[#This Row],[geneSet]])&gt;0</f>
        <v>0</v>
      </c>
    </row>
    <row r="179" spans="15:27">
      <c r="O179" t="s">
        <v>233</v>
      </c>
      <c r="P179" t="s">
        <v>234</v>
      </c>
      <c r="Q179" t="s">
        <v>235</v>
      </c>
      <c r="R179">
        <v>141</v>
      </c>
      <c r="S179">
        <v>11</v>
      </c>
      <c r="T179">
        <v>0.78823194997157398</v>
      </c>
      <c r="U179">
        <v>13.9552830869094</v>
      </c>
      <c r="V179" s="2">
        <v>2.6440982736630701E-10</v>
      </c>
      <c r="W179" s="2">
        <v>9.9326126454125904E-9</v>
      </c>
      <c r="X179" t="s">
        <v>392</v>
      </c>
      <c r="Y179" t="s">
        <v>393</v>
      </c>
      <c r="Z179" t="b">
        <f>COUNTIF(Table6[geneSet],Table15[[#This Row],[geneSet]])&gt;0</f>
        <v>1</v>
      </c>
      <c r="AA179" t="b">
        <f>COUNTIF($N$386:$N$485,Table15[[#This Row],[geneSet]])&gt;0</f>
        <v>0</v>
      </c>
    </row>
    <row r="180" spans="15:27">
      <c r="O180" t="s">
        <v>270</v>
      </c>
      <c r="P180" t="s">
        <v>271</v>
      </c>
      <c r="Q180" t="s">
        <v>272</v>
      </c>
      <c r="R180">
        <v>76</v>
      </c>
      <c r="S180">
        <v>9</v>
      </c>
      <c r="T180">
        <v>0.42486261133219599</v>
      </c>
      <c r="U180">
        <v>21.183318465655599</v>
      </c>
      <c r="V180" s="2">
        <v>3.0114688520654898E-10</v>
      </c>
      <c r="W180" s="2">
        <v>1.1071953566742901E-8</v>
      </c>
      <c r="X180" t="s">
        <v>409</v>
      </c>
      <c r="Y180" t="s">
        <v>410</v>
      </c>
      <c r="Z180" t="b">
        <f>COUNTIF(Table6[geneSet],Table15[[#This Row],[geneSet]])&gt;0</f>
        <v>1</v>
      </c>
      <c r="AA180" t="b">
        <f>COUNTIF($N$386:$N$485,Table15[[#This Row],[geneSet]])&gt;0</f>
        <v>0</v>
      </c>
    </row>
    <row r="181" spans="15:27">
      <c r="O181" t="s">
        <v>236</v>
      </c>
      <c r="P181" t="s">
        <v>237</v>
      </c>
      <c r="Q181" t="s">
        <v>238</v>
      </c>
      <c r="R181">
        <v>144</v>
      </c>
      <c r="S181">
        <v>11</v>
      </c>
      <c r="T181">
        <v>0.80500284252416099</v>
      </c>
      <c r="U181">
        <v>13.664548022598799</v>
      </c>
      <c r="V181" s="2">
        <v>3.3195401982766198E-10</v>
      </c>
      <c r="W181" s="2">
        <v>1.1950344713795799E-8</v>
      </c>
      <c r="X181" t="s">
        <v>392</v>
      </c>
      <c r="Y181" t="s">
        <v>393</v>
      </c>
      <c r="Z181" t="b">
        <f>COUNTIF(Table6[geneSet],Table15[[#This Row],[geneSet]])&gt;0</f>
        <v>1</v>
      </c>
      <c r="AA181" t="b">
        <f>COUNTIF($N$386:$N$485,Table15[[#This Row],[geneSet]])&gt;0</f>
        <v>0</v>
      </c>
    </row>
    <row r="182" spans="15:27">
      <c r="O182" t="s">
        <v>273</v>
      </c>
      <c r="P182" t="s">
        <v>274</v>
      </c>
      <c r="Q182" t="s">
        <v>275</v>
      </c>
      <c r="R182">
        <v>77</v>
      </c>
      <c r="S182">
        <v>9</v>
      </c>
      <c r="T182">
        <v>0.43045290884972498</v>
      </c>
      <c r="U182">
        <v>20.9082104336341</v>
      </c>
      <c r="V182" s="2">
        <v>3.39545280780839E-10</v>
      </c>
      <c r="W182" s="2">
        <v>1.1974168269169199E-8</v>
      </c>
      <c r="X182" t="s">
        <v>409</v>
      </c>
      <c r="Y182" t="s">
        <v>410</v>
      </c>
      <c r="Z182" t="b">
        <f>COUNTIF(Table6[geneSet],Table15[[#This Row],[geneSet]])&gt;0</f>
        <v>1</v>
      </c>
      <c r="AA182" t="b">
        <f>COUNTIF($N$386:$N$485,Table15[[#This Row],[geneSet]])&gt;0</f>
        <v>0</v>
      </c>
    </row>
    <row r="183" spans="15:27">
      <c r="O183" t="s">
        <v>239</v>
      </c>
      <c r="P183" t="s">
        <v>240</v>
      </c>
      <c r="Q183" t="s">
        <v>241</v>
      </c>
      <c r="R183">
        <v>148</v>
      </c>
      <c r="S183">
        <v>11</v>
      </c>
      <c r="T183">
        <v>0.82736403259427704</v>
      </c>
      <c r="U183">
        <v>13.2952359138799</v>
      </c>
      <c r="V183" s="2">
        <v>4.4602455062658898E-10</v>
      </c>
      <c r="W183" s="2">
        <v>1.5414608469654901E-8</v>
      </c>
      <c r="X183" t="s">
        <v>392</v>
      </c>
      <c r="Y183" t="s">
        <v>393</v>
      </c>
      <c r="Z183" t="b">
        <f>COUNTIF(Table6[geneSet],Table15[[#This Row],[geneSet]])&gt;0</f>
        <v>1</v>
      </c>
      <c r="AA183" t="b">
        <f>COUNTIF($N$386:$N$485,Table15[[#This Row],[geneSet]])&gt;0</f>
        <v>0</v>
      </c>
    </row>
    <row r="184" spans="15:27" hidden="1">
      <c r="O184" t="s">
        <v>242</v>
      </c>
      <c r="P184" t="s">
        <v>243</v>
      </c>
      <c r="Q184" t="s">
        <v>244</v>
      </c>
      <c r="R184">
        <v>150</v>
      </c>
      <c r="S184">
        <v>11</v>
      </c>
      <c r="T184">
        <v>0.83854462762933402</v>
      </c>
      <c r="U184">
        <v>13.117966101694901</v>
      </c>
      <c r="V184" s="2">
        <v>5.1532500489059802E-10</v>
      </c>
      <c r="W184" s="2">
        <v>1.7460423695116699E-8</v>
      </c>
      <c r="X184" t="s">
        <v>392</v>
      </c>
      <c r="Y184" t="s">
        <v>393</v>
      </c>
      <c r="Z184" t="b">
        <f>COUNTIF(Table6[geneSet],Table15[[#This Row],[geneSet]])&gt;0</f>
        <v>1</v>
      </c>
      <c r="AA184" t="b">
        <f>COUNTIF($N$386:$N$485,Table15[[#This Row],[geneSet]])&gt;0</f>
        <v>1</v>
      </c>
    </row>
    <row r="185" spans="15:27" hidden="1">
      <c r="O185" t="s">
        <v>112</v>
      </c>
      <c r="P185" t="s">
        <v>113</v>
      </c>
      <c r="Q185" t="s">
        <v>114</v>
      </c>
      <c r="R185">
        <v>199</v>
      </c>
      <c r="S185">
        <v>12</v>
      </c>
      <c r="T185">
        <v>1.1124692059882499</v>
      </c>
      <c r="U185">
        <v>10.786815433097599</v>
      </c>
      <c r="V185" s="2">
        <v>7.4678752071122197E-10</v>
      </c>
      <c r="W185" s="2">
        <v>2.48163237651729E-8</v>
      </c>
      <c r="X185" t="s">
        <v>413</v>
      </c>
      <c r="Y185" t="s">
        <v>414</v>
      </c>
      <c r="Z185" t="b">
        <f>COUNTIF(Table6[geneSet],Table15[[#This Row],[geneSet]])&gt;0</f>
        <v>1</v>
      </c>
      <c r="AA185" t="b">
        <f>COUNTIF($N$386:$N$485,Table15[[#This Row],[geneSet]])&gt;0</f>
        <v>1</v>
      </c>
    </row>
    <row r="186" spans="15:27">
      <c r="O186" t="s">
        <v>21</v>
      </c>
      <c r="P186" t="s">
        <v>22</v>
      </c>
      <c r="Q186" t="s">
        <v>23</v>
      </c>
      <c r="R186">
        <v>1074</v>
      </c>
      <c r="S186">
        <v>24</v>
      </c>
      <c r="T186">
        <v>6.0039795338260298</v>
      </c>
      <c r="U186">
        <v>3.9973487359151498</v>
      </c>
      <c r="V186" s="2">
        <v>7.7482553706431604E-10</v>
      </c>
      <c r="W186" s="2">
        <v>2.5120733937455899E-8</v>
      </c>
      <c r="X186" t="s">
        <v>415</v>
      </c>
      <c r="Y186" t="s">
        <v>416</v>
      </c>
      <c r="Z186" t="b">
        <f>COUNTIF(Table6[geneSet],Table15[[#This Row],[geneSet]])&gt;0</f>
        <v>1</v>
      </c>
      <c r="AA186" t="b">
        <f>COUNTIF($N$386:$N$485,Table15[[#This Row],[geneSet]])&gt;0</f>
        <v>0</v>
      </c>
    </row>
    <row r="187" spans="15:27" hidden="1">
      <c r="O187" t="s">
        <v>245</v>
      </c>
      <c r="P187" t="s">
        <v>246</v>
      </c>
      <c r="Q187" t="s">
        <v>247</v>
      </c>
      <c r="R187">
        <v>156</v>
      </c>
      <c r="S187">
        <v>11</v>
      </c>
      <c r="T187">
        <v>0.87208641273450804</v>
      </c>
      <c r="U187">
        <v>12.6134289439374</v>
      </c>
      <c r="V187" s="2">
        <v>7.85022935545498E-10</v>
      </c>
      <c r="W187" s="2">
        <v>2.5120733937455899E-8</v>
      </c>
      <c r="X187" t="s">
        <v>392</v>
      </c>
      <c r="Y187" t="s">
        <v>393</v>
      </c>
      <c r="Z187" t="b">
        <f>COUNTIF(Table6[geneSet],Table15[[#This Row],[geneSet]])&gt;0</f>
        <v>1</v>
      </c>
      <c r="AA187" t="b">
        <f>COUNTIF($N$386:$N$485,Table15[[#This Row],[geneSet]])&gt;0</f>
        <v>1</v>
      </c>
    </row>
    <row r="188" spans="15:27">
      <c r="O188" t="s">
        <v>276</v>
      </c>
      <c r="P188" t="s">
        <v>277</v>
      </c>
      <c r="Q188" t="s">
        <v>278</v>
      </c>
      <c r="R188">
        <v>95</v>
      </c>
      <c r="S188">
        <v>9</v>
      </c>
      <c r="T188">
        <v>0.53107826416524495</v>
      </c>
      <c r="U188">
        <v>16.9466547725245</v>
      </c>
      <c r="V188" s="2">
        <v>2.2892856499368E-9</v>
      </c>
      <c r="W188" s="2">
        <v>7.1925192783468894E-8</v>
      </c>
      <c r="X188" t="s">
        <v>409</v>
      </c>
      <c r="Y188" t="s">
        <v>410</v>
      </c>
      <c r="Z188" t="b">
        <f>COUNTIF(Table6[geneSet],Table15[[#This Row],[geneSet]])&gt;0</f>
        <v>1</v>
      </c>
      <c r="AA188" t="b">
        <f>COUNTIF($N$386:$N$485,Table15[[#This Row],[geneSet]])&gt;0</f>
        <v>0</v>
      </c>
    </row>
    <row r="189" spans="15:27">
      <c r="O189" t="s">
        <v>279</v>
      </c>
      <c r="P189" t="s">
        <v>280</v>
      </c>
      <c r="Q189" t="s">
        <v>281</v>
      </c>
      <c r="R189">
        <v>98</v>
      </c>
      <c r="S189">
        <v>9</v>
      </c>
      <c r="T189">
        <v>0.54784915671783196</v>
      </c>
      <c r="U189">
        <v>16.427879626426801</v>
      </c>
      <c r="V189" s="2">
        <v>3.0268096917751501E-9</v>
      </c>
      <c r="W189" s="2">
        <v>9.3398699060490495E-8</v>
      </c>
      <c r="X189" t="s">
        <v>409</v>
      </c>
      <c r="Y189" t="s">
        <v>410</v>
      </c>
      <c r="Z189" t="b">
        <f>COUNTIF(Table6[geneSet],Table15[[#This Row],[geneSet]])&gt;0</f>
        <v>1</v>
      </c>
      <c r="AA189" t="b">
        <f>COUNTIF($N$386:$N$485,Table15[[#This Row],[geneSet]])&gt;0</f>
        <v>0</v>
      </c>
    </row>
    <row r="190" spans="15:27" hidden="1">
      <c r="O190" t="s">
        <v>117</v>
      </c>
      <c r="P190" t="s">
        <v>118</v>
      </c>
      <c r="Q190" t="s">
        <v>119</v>
      </c>
      <c r="R190">
        <v>235</v>
      </c>
      <c r="S190">
        <v>12</v>
      </c>
      <c r="T190">
        <v>1.3137199166192901</v>
      </c>
      <c r="U190">
        <v>9.1343671114316596</v>
      </c>
      <c r="V190" s="2">
        <v>4.9814723457330898E-9</v>
      </c>
      <c r="W190" s="2">
        <v>1.5101726690222399E-7</v>
      </c>
      <c r="X190" t="s">
        <v>396</v>
      </c>
      <c r="Y190" t="s">
        <v>397</v>
      </c>
      <c r="Z190" t="b">
        <f>COUNTIF(Table6[geneSet],Table15[[#This Row],[geneSet]])&gt;0</f>
        <v>1</v>
      </c>
      <c r="AA190" t="b">
        <f>COUNTIF($N$386:$N$485,Table15[[#This Row],[geneSet]])&gt;0</f>
        <v>1</v>
      </c>
    </row>
    <row r="191" spans="15:27">
      <c r="O191" t="s">
        <v>259</v>
      </c>
      <c r="P191" t="s">
        <v>260</v>
      </c>
      <c r="Q191" t="s">
        <v>261</v>
      </c>
      <c r="R191">
        <v>297</v>
      </c>
      <c r="S191">
        <v>13</v>
      </c>
      <c r="T191">
        <v>1.66031836270608</v>
      </c>
      <c r="U191">
        <v>7.8298236603321296</v>
      </c>
      <c r="V191" s="2">
        <v>6.7690095750805296E-9</v>
      </c>
      <c r="W191" s="2">
        <v>2.0166980251274401E-7</v>
      </c>
      <c r="X191" t="s">
        <v>411</v>
      </c>
      <c r="Y191" t="s">
        <v>412</v>
      </c>
      <c r="Z191" t="b">
        <f>COUNTIF(Table6[geneSet],Table15[[#This Row],[geneSet]])&gt;0</f>
        <v>1</v>
      </c>
      <c r="AA191" t="b">
        <f>COUNTIF($N$386:$N$485,Table15[[#This Row],[geneSet]])&gt;0</f>
        <v>0</v>
      </c>
    </row>
    <row r="192" spans="15:27">
      <c r="O192" t="s">
        <v>282</v>
      </c>
      <c r="P192" t="s">
        <v>283</v>
      </c>
      <c r="Q192" t="s">
        <v>284</v>
      </c>
      <c r="R192">
        <v>132</v>
      </c>
      <c r="S192">
        <v>9</v>
      </c>
      <c r="T192">
        <v>0.73791927231381405</v>
      </c>
      <c r="U192">
        <v>12.196456086286499</v>
      </c>
      <c r="V192" s="2">
        <v>4.2167942915227701E-8</v>
      </c>
      <c r="W192" s="2">
        <v>1.23502042978836E-6</v>
      </c>
      <c r="X192" t="s">
        <v>409</v>
      </c>
      <c r="Y192" t="s">
        <v>410</v>
      </c>
      <c r="Z192" t="b">
        <f>COUNTIF(Table6[geneSet],Table15[[#This Row],[geneSet]])&gt;0</f>
        <v>1</v>
      </c>
      <c r="AA192" t="b">
        <f>COUNTIF($N$386:$N$485,Table15[[#This Row],[geneSet]])&gt;0</f>
        <v>0</v>
      </c>
    </row>
    <row r="193" spans="15:27">
      <c r="O193" t="s">
        <v>253</v>
      </c>
      <c r="P193" t="s">
        <v>254</v>
      </c>
      <c r="Q193" t="s">
        <v>255</v>
      </c>
      <c r="R193">
        <v>233</v>
      </c>
      <c r="S193">
        <v>11</v>
      </c>
      <c r="T193">
        <v>1.30253932158423</v>
      </c>
      <c r="U193">
        <v>8.4450425547392101</v>
      </c>
      <c r="V193" s="2">
        <v>5.2808180051044902E-8</v>
      </c>
      <c r="W193" s="2">
        <v>1.5208755854700899E-6</v>
      </c>
      <c r="X193" t="s">
        <v>392</v>
      </c>
      <c r="Y193" t="s">
        <v>393</v>
      </c>
      <c r="Z193" t="b">
        <f>COUNTIF(Table6[geneSet],Table15[[#This Row],[geneSet]])&gt;0</f>
        <v>1</v>
      </c>
      <c r="AA193" t="b">
        <f>COUNTIF($N$386:$N$485,Table15[[#This Row],[geneSet]])&gt;0</f>
        <v>0</v>
      </c>
    </row>
    <row r="194" spans="15:27">
      <c r="O194" t="s">
        <v>285</v>
      </c>
      <c r="P194" t="s">
        <v>286</v>
      </c>
      <c r="Q194" t="s">
        <v>287</v>
      </c>
      <c r="R194">
        <v>138</v>
      </c>
      <c r="S194">
        <v>9</v>
      </c>
      <c r="T194">
        <v>0.77146105741898796</v>
      </c>
      <c r="U194">
        <v>11.6661753868828</v>
      </c>
      <c r="V194" s="2">
        <v>6.2073294615494397E-8</v>
      </c>
      <c r="W194" s="2">
        <v>1.75840414910777E-6</v>
      </c>
      <c r="X194" t="s">
        <v>409</v>
      </c>
      <c r="Y194" t="s">
        <v>410</v>
      </c>
      <c r="Z194" t="b">
        <f>COUNTIF(Table6[geneSet],Table15[[#This Row],[geneSet]])&gt;0</f>
        <v>1</v>
      </c>
      <c r="AA194" t="b">
        <f>COUNTIF($N$386:$N$485,Table15[[#This Row],[geneSet]])&gt;0</f>
        <v>0</v>
      </c>
    </row>
    <row r="195" spans="15:27">
      <c r="O195" t="s">
        <v>256</v>
      </c>
      <c r="P195" t="s">
        <v>257</v>
      </c>
      <c r="Q195" t="s">
        <v>258</v>
      </c>
      <c r="R195">
        <v>239</v>
      </c>
      <c r="S195">
        <v>11</v>
      </c>
      <c r="T195">
        <v>1.3360811066894001</v>
      </c>
      <c r="U195">
        <v>8.2330331182185592</v>
      </c>
      <c r="V195" s="2">
        <v>6.8514091733362595E-8</v>
      </c>
      <c r="W195" s="2">
        <v>1.9095540405685502E-6</v>
      </c>
      <c r="X195" t="s">
        <v>392</v>
      </c>
      <c r="Y195" t="s">
        <v>393</v>
      </c>
      <c r="Z195" t="b">
        <f>COUNTIF(Table6[geneSet],Table15[[#This Row],[geneSet]])&gt;0</f>
        <v>1</v>
      </c>
      <c r="AA195" t="b">
        <f>COUNTIF($N$386:$N$485,Table15[[#This Row],[geneSet]])&gt;0</f>
        <v>0</v>
      </c>
    </row>
    <row r="196" spans="15:27" hidden="1">
      <c r="O196" t="s">
        <v>62</v>
      </c>
      <c r="P196" t="s">
        <v>63</v>
      </c>
      <c r="Q196" t="s">
        <v>334</v>
      </c>
      <c r="R196">
        <v>48</v>
      </c>
      <c r="S196">
        <v>6</v>
      </c>
      <c r="T196">
        <v>0.268334280841387</v>
      </c>
      <c r="U196">
        <v>22.360169491525401</v>
      </c>
      <c r="V196" s="2">
        <v>2.4065671910822301E-7</v>
      </c>
      <c r="W196" s="2">
        <v>6.60087000982554E-6</v>
      </c>
      <c r="X196" t="s">
        <v>417</v>
      </c>
      <c r="Y196" t="s">
        <v>418</v>
      </c>
      <c r="Z196" t="b">
        <f>COUNTIF(Table6[geneSet],Table15[[#This Row],[geneSet]])&gt;0</f>
        <v>1</v>
      </c>
      <c r="AA196" t="b">
        <f>COUNTIF($N$386:$N$485,Table15[[#This Row],[geneSet]])&gt;0</f>
        <v>1</v>
      </c>
    </row>
    <row r="197" spans="15:27">
      <c r="O197" t="s">
        <v>288</v>
      </c>
      <c r="P197" t="s">
        <v>289</v>
      </c>
      <c r="Q197" t="s">
        <v>290</v>
      </c>
      <c r="R197">
        <v>166</v>
      </c>
      <c r="S197">
        <v>9</v>
      </c>
      <c r="T197">
        <v>0.92798938790979701</v>
      </c>
      <c r="U197">
        <v>9.6983867674086106</v>
      </c>
      <c r="V197" s="2">
        <v>3.03754185693172E-7</v>
      </c>
      <c r="W197" s="2">
        <v>8.20136301371565E-6</v>
      </c>
      <c r="X197" t="s">
        <v>409</v>
      </c>
      <c r="Y197" t="s">
        <v>410</v>
      </c>
      <c r="Z197" t="b">
        <f>COUNTIF(Table6[geneSet],Table15[[#This Row],[geneSet]])&gt;0</f>
        <v>1</v>
      </c>
      <c r="AA197" t="b">
        <f>COUNTIF($N$386:$N$485,Table15[[#This Row],[geneSet]])&gt;0</f>
        <v>0</v>
      </c>
    </row>
    <row r="198" spans="15:27">
      <c r="O198" t="s">
        <v>291</v>
      </c>
      <c r="P198" t="s">
        <v>292</v>
      </c>
      <c r="Q198" t="s">
        <v>293</v>
      </c>
      <c r="R198">
        <v>168</v>
      </c>
      <c r="S198">
        <v>9</v>
      </c>
      <c r="T198">
        <v>0.93916998294485499</v>
      </c>
      <c r="U198">
        <v>9.5829297820823207</v>
      </c>
      <c r="V198" s="2">
        <v>3.3632235885150402E-7</v>
      </c>
      <c r="W198" s="2">
        <v>8.9410005553138308E-6</v>
      </c>
      <c r="X198" t="s">
        <v>409</v>
      </c>
      <c r="Y198" t="s">
        <v>410</v>
      </c>
      <c r="Z198" t="b">
        <f>COUNTIF(Table6[geneSet],Table15[[#This Row],[geneSet]])&gt;0</f>
        <v>1</v>
      </c>
      <c r="AA198" t="b">
        <f>COUNTIF($N$386:$N$485,Table15[[#This Row],[geneSet]])&gt;0</f>
        <v>0</v>
      </c>
    </row>
    <row r="199" spans="15:27">
      <c r="O199" t="s">
        <v>35</v>
      </c>
      <c r="P199" t="s">
        <v>36</v>
      </c>
      <c r="Q199" t="s">
        <v>37</v>
      </c>
      <c r="R199">
        <v>426</v>
      </c>
      <c r="S199">
        <v>13</v>
      </c>
      <c r="T199">
        <v>2.3814667424673099</v>
      </c>
      <c r="U199">
        <v>5.4588207209357797</v>
      </c>
      <c r="V199" s="2">
        <v>4.6735036041134402E-7</v>
      </c>
      <c r="W199" s="2">
        <v>1.2236082163497E-5</v>
      </c>
      <c r="X199" t="s">
        <v>407</v>
      </c>
      <c r="Y199" t="s">
        <v>408</v>
      </c>
      <c r="Z199" t="b">
        <f>COUNTIF(Table6[geneSet],Table15[[#This Row],[geneSet]])&gt;0</f>
        <v>1</v>
      </c>
      <c r="AA199" t="b">
        <f>COUNTIF($N$386:$N$485,Table15[[#This Row],[geneSet]])&gt;0</f>
        <v>0</v>
      </c>
    </row>
    <row r="200" spans="15:27">
      <c r="O200" t="s">
        <v>50</v>
      </c>
      <c r="P200" t="s">
        <v>51</v>
      </c>
      <c r="Q200" t="s">
        <v>315</v>
      </c>
      <c r="R200">
        <v>59</v>
      </c>
      <c r="S200">
        <v>6</v>
      </c>
      <c r="T200">
        <v>0.32982755353420501</v>
      </c>
      <c r="U200">
        <v>18.191324332088399</v>
      </c>
      <c r="V200" s="2">
        <v>8.4266849342817796E-7</v>
      </c>
      <c r="W200" s="2">
        <v>2.1733300845431199E-5</v>
      </c>
      <c r="X200" t="s">
        <v>316</v>
      </c>
      <c r="Y200" t="s">
        <v>317</v>
      </c>
      <c r="Z200" t="b">
        <f>COUNTIF(Table6[geneSet],Table15[[#This Row],[geneSet]])&gt;0</f>
        <v>1</v>
      </c>
      <c r="AA200" t="b">
        <f>COUNTIF($N$386:$N$485,Table15[[#This Row],[geneSet]])&gt;0</f>
        <v>0</v>
      </c>
    </row>
    <row r="201" spans="15:27">
      <c r="O201" t="s">
        <v>85</v>
      </c>
      <c r="P201" t="s">
        <v>86</v>
      </c>
      <c r="Q201" t="s">
        <v>87</v>
      </c>
      <c r="R201">
        <v>316</v>
      </c>
      <c r="S201">
        <v>11</v>
      </c>
      <c r="T201">
        <v>1.76653401553913</v>
      </c>
      <c r="U201">
        <v>6.2268826432096098</v>
      </c>
      <c r="V201" s="2">
        <v>1.1298565111283999E-6</v>
      </c>
      <c r="W201" s="2">
        <v>2.8711647812203999E-5</v>
      </c>
      <c r="X201" t="s">
        <v>392</v>
      </c>
      <c r="Y201" t="s">
        <v>393</v>
      </c>
      <c r="Z201" t="b">
        <f>COUNTIF(Table6[geneSet],Table15[[#This Row],[geneSet]])&gt;0</f>
        <v>1</v>
      </c>
      <c r="AA201" t="b">
        <f>COUNTIF($N$386:$N$485,Table15[[#This Row],[geneSet]])&gt;0</f>
        <v>0</v>
      </c>
    </row>
    <row r="202" spans="15:27">
      <c r="O202" t="s">
        <v>262</v>
      </c>
      <c r="P202" t="s">
        <v>263</v>
      </c>
      <c r="Q202" t="s">
        <v>264</v>
      </c>
      <c r="R202">
        <v>330</v>
      </c>
      <c r="S202">
        <v>11</v>
      </c>
      <c r="T202">
        <v>1.84479818078453</v>
      </c>
      <c r="U202">
        <v>5.9627118644067698</v>
      </c>
      <c r="V202" s="2">
        <v>1.7279419624038801E-6</v>
      </c>
      <c r="W202" s="2">
        <v>4.3273676971506099E-5</v>
      </c>
      <c r="X202" t="s">
        <v>392</v>
      </c>
      <c r="Y202" t="s">
        <v>393</v>
      </c>
      <c r="Z202" t="b">
        <f>COUNTIF(Table6[geneSet],Table15[[#This Row],[geneSet]])&gt;0</f>
        <v>1</v>
      </c>
      <c r="AA202" t="b">
        <f>COUNTIF($N$386:$N$485,Table15[[#This Row],[geneSet]])&gt;0</f>
        <v>0</v>
      </c>
    </row>
    <row r="203" spans="15:27">
      <c r="O203" t="s">
        <v>40</v>
      </c>
      <c r="P203" t="s">
        <v>41</v>
      </c>
      <c r="Q203" t="s">
        <v>42</v>
      </c>
      <c r="R203">
        <v>503</v>
      </c>
      <c r="S203">
        <v>13</v>
      </c>
      <c r="T203">
        <v>2.8119196513170301</v>
      </c>
      <c r="U203">
        <v>4.6231761970549501</v>
      </c>
      <c r="V203" s="2">
        <v>3.0217876902938201E-6</v>
      </c>
      <c r="W203" s="2">
        <v>7.4594987554681705E-5</v>
      </c>
      <c r="X203" t="s">
        <v>407</v>
      </c>
      <c r="Y203" t="s">
        <v>408</v>
      </c>
      <c r="Z203" t="b">
        <f>COUNTIF(Table6[geneSet],Table15[[#This Row],[geneSet]])&gt;0</f>
        <v>1</v>
      </c>
      <c r="AA203" t="b">
        <f>COUNTIF($N$386:$N$485,Table15[[#This Row],[geneSet]])&gt;0</f>
        <v>0</v>
      </c>
    </row>
    <row r="204" spans="15:27" hidden="1">
      <c r="O204" t="s">
        <v>72</v>
      </c>
      <c r="P204" t="s">
        <v>73</v>
      </c>
      <c r="Q204" t="s">
        <v>366</v>
      </c>
      <c r="R204">
        <v>6</v>
      </c>
      <c r="S204">
        <v>3</v>
      </c>
      <c r="T204">
        <v>3.3541785105173298E-2</v>
      </c>
      <c r="U204">
        <v>89.440677966101603</v>
      </c>
      <c r="V204" s="2">
        <v>3.2799056173260502E-6</v>
      </c>
      <c r="W204" s="2">
        <v>7.98264353061889E-5</v>
      </c>
      <c r="X204" t="s">
        <v>419</v>
      </c>
      <c r="Y204" t="s">
        <v>420</v>
      </c>
      <c r="Z204" t="b">
        <f>COUNTIF(Table6[geneSet],Table15[[#This Row],[geneSet]])&gt;0</f>
        <v>1</v>
      </c>
      <c r="AA204" t="b">
        <f>COUNTIF($N$386:$N$485,Table15[[#This Row],[geneSet]])&gt;0</f>
        <v>1</v>
      </c>
    </row>
    <row r="205" spans="15:27">
      <c r="O205" t="s">
        <v>318</v>
      </c>
      <c r="P205" t="s">
        <v>319</v>
      </c>
      <c r="Q205" t="s">
        <v>320</v>
      </c>
      <c r="R205">
        <v>79</v>
      </c>
      <c r="S205">
        <v>6</v>
      </c>
      <c r="T205">
        <v>0.44163350388478301</v>
      </c>
      <c r="U205">
        <v>13.585925767002699</v>
      </c>
      <c r="V205" s="2">
        <v>4.7688223405728502E-6</v>
      </c>
      <c r="W205" s="2">
        <v>1.14451736173748E-4</v>
      </c>
      <c r="X205" t="s">
        <v>316</v>
      </c>
      <c r="Y205" t="s">
        <v>317</v>
      </c>
      <c r="Z205" t="b">
        <f>COUNTIF(Table6[geneSet],Table15[[#This Row],[geneSet]])&gt;0</f>
        <v>1</v>
      </c>
      <c r="AA205" t="b">
        <f>COUNTIF($N$386:$N$485,Table15[[#This Row],[geneSet]])&gt;0</f>
        <v>0</v>
      </c>
    </row>
    <row r="206" spans="15:27" hidden="1">
      <c r="O206" t="s">
        <v>324</v>
      </c>
      <c r="P206" t="s">
        <v>325</v>
      </c>
      <c r="Q206" t="s">
        <v>326</v>
      </c>
      <c r="R206">
        <v>47</v>
      </c>
      <c r="S206">
        <v>5</v>
      </c>
      <c r="T206">
        <v>0.26274398332385801</v>
      </c>
      <c r="U206">
        <v>19.029931482149198</v>
      </c>
      <c r="V206" s="2">
        <v>5.8875223177823301E-6</v>
      </c>
      <c r="W206" s="2">
        <v>1.3936491185106601E-4</v>
      </c>
      <c r="X206" t="s">
        <v>421</v>
      </c>
      <c r="Y206" t="s">
        <v>422</v>
      </c>
      <c r="Z206" t="b">
        <f>COUNTIF(Table6[geneSet],Table15[[#This Row],[geneSet]])&gt;0</f>
        <v>1</v>
      </c>
      <c r="AA206" t="b">
        <f>COUNTIF($N$386:$N$485,Table15[[#This Row],[geneSet]])&gt;0</f>
        <v>1</v>
      </c>
    </row>
    <row r="207" spans="15:27">
      <c r="O207" t="s">
        <v>120</v>
      </c>
      <c r="P207" t="s">
        <v>121</v>
      </c>
      <c r="Q207" t="s">
        <v>122</v>
      </c>
      <c r="R207">
        <v>393</v>
      </c>
      <c r="S207">
        <v>11</v>
      </c>
      <c r="T207">
        <v>2.1969869243888498</v>
      </c>
      <c r="U207">
        <v>5.00685729072325</v>
      </c>
      <c r="V207" s="2">
        <v>9.2767769457324704E-6</v>
      </c>
      <c r="W207" s="2">
        <v>2.16625277867915E-4</v>
      </c>
      <c r="X207" t="s">
        <v>392</v>
      </c>
      <c r="Y207" t="s">
        <v>393</v>
      </c>
      <c r="Z207" t="b">
        <f>COUNTIF(Table6[geneSet],Table15[[#This Row],[geneSet]])&gt;0</f>
        <v>1</v>
      </c>
      <c r="AA207" t="b">
        <f>COUNTIF($N$386:$N$485,Table15[[#This Row],[geneSet]])&gt;0</f>
        <v>0</v>
      </c>
    </row>
    <row r="208" spans="15:27" hidden="1">
      <c r="O208" t="s">
        <v>342</v>
      </c>
      <c r="P208" t="s">
        <v>343</v>
      </c>
      <c r="Q208" t="s">
        <v>344</v>
      </c>
      <c r="R208">
        <v>190</v>
      </c>
      <c r="S208">
        <v>8</v>
      </c>
      <c r="T208">
        <v>1.0621565283304899</v>
      </c>
      <c r="U208">
        <v>7.5318465655664504</v>
      </c>
      <c r="V208" s="2">
        <v>9.6264374735976992E-6</v>
      </c>
      <c r="W208" s="2">
        <v>2.21793119391691E-4</v>
      </c>
      <c r="X208" t="s">
        <v>423</v>
      </c>
      <c r="Y208" t="s">
        <v>424</v>
      </c>
      <c r="Z208" t="b">
        <f>COUNTIF(Table6[geneSet],Table15[[#This Row],[geneSet]])&gt;0</f>
        <v>1</v>
      </c>
      <c r="AA208" t="b">
        <f>COUNTIF($N$386:$N$485,Table15[[#This Row],[geneSet]])&gt;0</f>
        <v>1</v>
      </c>
    </row>
    <row r="209" spans="15:27">
      <c r="O209" t="s">
        <v>92</v>
      </c>
      <c r="P209" t="s">
        <v>93</v>
      </c>
      <c r="Q209" t="s">
        <v>94</v>
      </c>
      <c r="R209">
        <v>444</v>
      </c>
      <c r="S209">
        <v>11</v>
      </c>
      <c r="T209">
        <v>2.48209209778283</v>
      </c>
      <c r="U209">
        <v>4.4317453046266602</v>
      </c>
      <c r="V209" s="2">
        <v>2.90208837148142E-5</v>
      </c>
      <c r="W209" s="2">
        <v>6.5984325077893399E-4</v>
      </c>
      <c r="X209" t="s">
        <v>392</v>
      </c>
      <c r="Y209" t="s">
        <v>393</v>
      </c>
      <c r="Z209" t="b">
        <f>COUNTIF(Table6[geneSet],Table15[[#This Row],[geneSet]])&gt;0</f>
        <v>1</v>
      </c>
      <c r="AA209" t="b">
        <f>COUNTIF($N$386:$N$485,Table15[[#This Row],[geneSet]])&gt;0</f>
        <v>0</v>
      </c>
    </row>
    <row r="210" spans="15:27">
      <c r="O210" t="s">
        <v>294</v>
      </c>
      <c r="P210" t="s">
        <v>295</v>
      </c>
      <c r="Q210" t="s">
        <v>296</v>
      </c>
      <c r="R210">
        <v>293</v>
      </c>
      <c r="S210">
        <v>9</v>
      </c>
      <c r="T210">
        <v>1.6379571726359601</v>
      </c>
      <c r="U210">
        <v>5.4946491583270598</v>
      </c>
      <c r="V210" s="2">
        <v>3.2167741772171002E-5</v>
      </c>
      <c r="W210" s="2">
        <v>7.2189425691313795E-4</v>
      </c>
      <c r="X210" t="s">
        <v>409</v>
      </c>
      <c r="Y210" t="s">
        <v>410</v>
      </c>
      <c r="Z210" t="b">
        <f>COUNTIF(Table6[geneSet],Table15[[#This Row],[geneSet]])&gt;0</f>
        <v>1</v>
      </c>
      <c r="AA210" t="b">
        <f>COUNTIF($N$386:$N$485,Table15[[#This Row],[geneSet]])&gt;0</f>
        <v>0</v>
      </c>
    </row>
    <row r="211" spans="15:27">
      <c r="O211" t="s">
        <v>83</v>
      </c>
      <c r="P211" t="s">
        <v>84</v>
      </c>
      <c r="Q211" t="s">
        <v>351</v>
      </c>
      <c r="R211">
        <v>37</v>
      </c>
      <c r="S211">
        <v>4</v>
      </c>
      <c r="T211">
        <v>0.20684100814856901</v>
      </c>
      <c r="U211">
        <v>19.3385249656436</v>
      </c>
      <c r="V211" s="2">
        <v>5.0694198424738798E-5</v>
      </c>
      <c r="W211">
        <v>1.12307147279421E-3</v>
      </c>
      <c r="X211" t="s">
        <v>425</v>
      </c>
      <c r="Y211" t="s">
        <v>426</v>
      </c>
      <c r="Z211" t="b">
        <f>COUNTIF(Table6[geneSet],Table15[[#This Row],[geneSet]])&gt;0</f>
        <v>1</v>
      </c>
      <c r="AA211" t="b">
        <f>COUNTIF($N$386:$N$485,Table15[[#This Row],[geneSet]])&gt;0</f>
        <v>0</v>
      </c>
    </row>
    <row r="212" spans="15:27">
      <c r="O212" t="s">
        <v>297</v>
      </c>
      <c r="P212" t="s">
        <v>298</v>
      </c>
      <c r="Q212" t="s">
        <v>299</v>
      </c>
      <c r="R212">
        <v>316</v>
      </c>
      <c r="S212">
        <v>9</v>
      </c>
      <c r="T212">
        <v>1.76653401553913</v>
      </c>
      <c r="U212">
        <v>5.0947221626260397</v>
      </c>
      <c r="V212" s="2">
        <v>5.8018397616876801E-5</v>
      </c>
      <c r="W212">
        <v>1.2690606466071201E-3</v>
      </c>
      <c r="X212" t="s">
        <v>409</v>
      </c>
      <c r="Y212" t="s">
        <v>410</v>
      </c>
      <c r="Z212" t="b">
        <f>COUNTIF(Table6[geneSet],Table15[[#This Row],[geneSet]])&gt;0</f>
        <v>1</v>
      </c>
      <c r="AA212" t="b">
        <f>COUNTIF($N$386:$N$485,Table15[[#This Row],[geneSet]])&gt;0</f>
        <v>0</v>
      </c>
    </row>
    <row r="213" spans="15:27">
      <c r="O213" t="s">
        <v>329</v>
      </c>
      <c r="P213" t="s">
        <v>330</v>
      </c>
      <c r="Q213" t="s">
        <v>331</v>
      </c>
      <c r="R213">
        <v>79</v>
      </c>
      <c r="S213">
        <v>5</v>
      </c>
      <c r="T213">
        <v>0.44163350388478301</v>
      </c>
      <c r="U213">
        <v>11.3216048058356</v>
      </c>
      <c r="V213" s="2">
        <v>7.5470224910167903E-5</v>
      </c>
      <c r="W213">
        <v>1.6301568580596199E-3</v>
      </c>
      <c r="X213" t="s">
        <v>427</v>
      </c>
      <c r="Y213" t="s">
        <v>428</v>
      </c>
      <c r="Z213" t="b">
        <f>COUNTIF(Table6[geneSet],Table15[[#This Row],[geneSet]])&gt;0</f>
        <v>1</v>
      </c>
      <c r="AA213" t="b">
        <f>COUNTIF($N$386:$N$485,Table15[[#This Row],[geneSet]])&gt;0</f>
        <v>0</v>
      </c>
    </row>
    <row r="214" spans="15:27">
      <c r="O214" t="s">
        <v>125</v>
      </c>
      <c r="P214" t="s">
        <v>126</v>
      </c>
      <c r="Q214" t="s">
        <v>127</v>
      </c>
      <c r="R214">
        <v>536</v>
      </c>
      <c r="S214">
        <v>11</v>
      </c>
      <c r="T214">
        <v>2.9963994693954898</v>
      </c>
      <c r="U214">
        <v>3.6710726030862602</v>
      </c>
      <c r="V214" s="2">
        <v>1.5860029094960599E-4</v>
      </c>
      <c r="W214">
        <v>3.3834728735915999E-3</v>
      </c>
      <c r="X214" t="s">
        <v>392</v>
      </c>
      <c r="Y214" t="s">
        <v>393</v>
      </c>
      <c r="Z214" t="b">
        <f>COUNTIF(Table6[geneSet],Table15[[#This Row],[geneSet]])&gt;0</f>
        <v>1</v>
      </c>
      <c r="AA214" t="b">
        <f>COUNTIF($N$386:$N$485,Table15[[#This Row],[geneSet]])&gt;0</f>
        <v>0</v>
      </c>
    </row>
    <row r="215" spans="15:27" hidden="1">
      <c r="O215" t="s">
        <v>429</v>
      </c>
      <c r="P215" t="s">
        <v>430</v>
      </c>
      <c r="Q215" t="s">
        <v>431</v>
      </c>
      <c r="R215">
        <v>324</v>
      </c>
      <c r="S215">
        <v>8</v>
      </c>
      <c r="T215">
        <v>1.8112563956793599</v>
      </c>
      <c r="U215">
        <v>4.4168236032642803</v>
      </c>
      <c r="V215" s="2">
        <v>4.0982876205253299E-4</v>
      </c>
      <c r="W215">
        <v>8.6363914734972798E-3</v>
      </c>
      <c r="X215" t="s">
        <v>423</v>
      </c>
      <c r="Y215" t="s">
        <v>424</v>
      </c>
      <c r="Z215" t="b">
        <f>COUNTIF(Table6[geneSet],Table15[[#This Row],[geneSet]])&gt;0</f>
        <v>0</v>
      </c>
      <c r="AA215" t="b">
        <f>COUNTIF($N$386:$N$485,Table15[[#This Row],[geneSet]])&gt;0</f>
        <v>1</v>
      </c>
    </row>
    <row r="216" spans="15:27">
      <c r="O216" t="s">
        <v>28</v>
      </c>
      <c r="P216" t="s">
        <v>29</v>
      </c>
      <c r="Q216" t="s">
        <v>30</v>
      </c>
      <c r="R216">
        <v>1425</v>
      </c>
      <c r="S216">
        <v>18</v>
      </c>
      <c r="T216">
        <v>7.9661739624786803</v>
      </c>
      <c r="U216">
        <v>2.2595539696699301</v>
      </c>
      <c r="V216" s="2">
        <v>5.3683297110285102E-4</v>
      </c>
      <c r="W216">
        <v>1.1176474386334E-2</v>
      </c>
      <c r="X216" t="s">
        <v>432</v>
      </c>
      <c r="Y216" t="s">
        <v>433</v>
      </c>
      <c r="Z216" t="b">
        <f>COUNTIF(Table6[geneSet],Table15[[#This Row],[geneSet]])&gt;0</f>
        <v>1</v>
      </c>
      <c r="AA216" t="b">
        <f>COUNTIF($N$386:$N$485,Table15[[#This Row],[geneSet]])&gt;0</f>
        <v>0</v>
      </c>
    </row>
    <row r="217" spans="15:27">
      <c r="O217" t="s">
        <v>128</v>
      </c>
      <c r="P217" t="s">
        <v>129</v>
      </c>
      <c r="Q217" t="s">
        <v>130</v>
      </c>
      <c r="R217">
        <v>641</v>
      </c>
      <c r="S217">
        <v>11</v>
      </c>
      <c r="T217">
        <v>3.5833807087360201</v>
      </c>
      <c r="U217">
        <v>3.0697268568708802</v>
      </c>
      <c r="V217" s="2">
        <v>7.3429658231005603E-4</v>
      </c>
      <c r="W217">
        <v>1.5105529693235401E-2</v>
      </c>
      <c r="X217" t="s">
        <v>392</v>
      </c>
      <c r="Y217" t="s">
        <v>393</v>
      </c>
      <c r="Z217" t="b">
        <f>COUNTIF(Table6[geneSet],Table15[[#This Row],[geneSet]])&gt;0</f>
        <v>1</v>
      </c>
      <c r="AA217" t="b">
        <f>COUNTIF($N$386:$N$485,Table15[[#This Row],[geneSet]])&gt;0</f>
        <v>0</v>
      </c>
    </row>
    <row r="218" spans="15:27" hidden="1">
      <c r="O218" t="s">
        <v>434</v>
      </c>
      <c r="P218" t="s">
        <v>435</v>
      </c>
      <c r="Q218" t="s">
        <v>436</v>
      </c>
      <c r="R218">
        <v>396</v>
      </c>
      <c r="S218">
        <v>8</v>
      </c>
      <c r="T218">
        <v>2.21375781694144</v>
      </c>
      <c r="U218">
        <v>3.6137647663071299</v>
      </c>
      <c r="V218">
        <v>1.51706446874588E-3</v>
      </c>
      <c r="W218">
        <v>3.0841028258739901E-2</v>
      </c>
      <c r="X218" t="s">
        <v>423</v>
      </c>
      <c r="Y218" t="s">
        <v>424</v>
      </c>
      <c r="Z218" t="b">
        <f>COUNTIF(Table6[geneSet],Table15[[#This Row],[geneSet]])&gt;0</f>
        <v>0</v>
      </c>
      <c r="AA218" t="b">
        <f>COUNTIF($N$386:$N$485,Table15[[#This Row],[geneSet]])&gt;0</f>
        <v>1</v>
      </c>
    </row>
    <row r="219" spans="15:27">
      <c r="O219" t="s">
        <v>357</v>
      </c>
      <c r="P219" t="s">
        <v>358</v>
      </c>
      <c r="Q219" t="s">
        <v>359</v>
      </c>
      <c r="R219">
        <v>102</v>
      </c>
      <c r="S219">
        <v>4</v>
      </c>
      <c r="T219">
        <v>0.57021034678794702</v>
      </c>
      <c r="U219">
        <v>7.0149551345962102</v>
      </c>
      <c r="V219">
        <v>2.4904505889579102E-3</v>
      </c>
      <c r="W219">
        <v>5.0040681601386902E-2</v>
      </c>
      <c r="X219" t="s">
        <v>425</v>
      </c>
      <c r="Y219" t="s">
        <v>426</v>
      </c>
      <c r="Z219" t="b">
        <f>COUNTIF(Table6[geneSet],Table15[[#This Row],[geneSet]])&gt;0</f>
        <v>1</v>
      </c>
      <c r="AA219" t="b">
        <f>COUNTIF($N$386:$N$485,Table15[[#This Row],[geneSet]])&gt;0</f>
        <v>0</v>
      </c>
    </row>
    <row r="220" spans="15:27" hidden="1">
      <c r="O220" t="s">
        <v>437</v>
      </c>
      <c r="P220" t="s">
        <v>438</v>
      </c>
      <c r="Q220" t="s">
        <v>439</v>
      </c>
      <c r="R220">
        <v>457</v>
      </c>
      <c r="S220">
        <v>8</v>
      </c>
      <c r="T220">
        <v>2.5547659655107</v>
      </c>
      <c r="U220">
        <v>3.1314022920298101</v>
      </c>
      <c r="V220">
        <v>3.6972471721763399E-3</v>
      </c>
      <c r="W220">
        <v>7.3434978316330099E-2</v>
      </c>
      <c r="X220" t="s">
        <v>423</v>
      </c>
      <c r="Y220" t="s">
        <v>424</v>
      </c>
      <c r="Z220" t="b">
        <f>COUNTIF(Table6[geneSet],Table15[[#This Row],[geneSet]])&gt;0</f>
        <v>0</v>
      </c>
      <c r="AA220" t="b">
        <f>COUNTIF($N$386:$N$485,Table15[[#This Row],[geneSet]])&gt;0</f>
        <v>1</v>
      </c>
    </row>
    <row r="221" spans="15:27" hidden="1">
      <c r="O221" t="s">
        <v>300</v>
      </c>
      <c r="P221" t="s">
        <v>301</v>
      </c>
      <c r="Q221" t="s">
        <v>302</v>
      </c>
      <c r="R221">
        <v>462</v>
      </c>
      <c r="S221">
        <v>8</v>
      </c>
      <c r="T221">
        <v>2.5827174530983501</v>
      </c>
      <c r="U221">
        <v>3.0975126568346898</v>
      </c>
      <c r="V221">
        <v>3.9495272033156503E-3</v>
      </c>
      <c r="W221">
        <v>7.7554352356016404E-2</v>
      </c>
      <c r="X221" t="s">
        <v>440</v>
      </c>
      <c r="Y221" t="s">
        <v>441</v>
      </c>
      <c r="Z221" t="b">
        <f>COUNTIF(Table6[geneSet],Table15[[#This Row],[geneSet]])&gt;0</f>
        <v>1</v>
      </c>
      <c r="AA221" t="b">
        <f>COUNTIF($N$386:$N$485,Table15[[#This Row],[geneSet]])&gt;0</f>
        <v>1</v>
      </c>
    </row>
    <row r="222" spans="15:27" hidden="1">
      <c r="O222" t="s">
        <v>131</v>
      </c>
      <c r="P222" t="s">
        <v>132</v>
      </c>
      <c r="Q222" t="s">
        <v>133</v>
      </c>
      <c r="R222">
        <v>1169</v>
      </c>
      <c r="S222">
        <v>14</v>
      </c>
      <c r="T222">
        <v>6.5350577979912803</v>
      </c>
      <c r="U222">
        <v>2.1422916878108098</v>
      </c>
      <c r="V222">
        <v>4.2916610697445396E-3</v>
      </c>
      <c r="W222">
        <v>8.3325734028298598E-2</v>
      </c>
      <c r="X222" t="s">
        <v>442</v>
      </c>
      <c r="Y222" t="s">
        <v>443</v>
      </c>
      <c r="Z222" t="b">
        <f>COUNTIF(Table6[geneSet],Table15[[#This Row],[geneSet]])&gt;0</f>
        <v>1</v>
      </c>
      <c r="AA222" t="b">
        <f>COUNTIF($N$386:$N$485,Table15[[#This Row],[geneSet]])&gt;0</f>
        <v>1</v>
      </c>
    </row>
    <row r="223" spans="15:27" hidden="1">
      <c r="O223" t="s">
        <v>444</v>
      </c>
      <c r="P223" t="s">
        <v>445</v>
      </c>
      <c r="Q223" t="s">
        <v>446</v>
      </c>
      <c r="R223">
        <v>19</v>
      </c>
      <c r="S223">
        <v>2</v>
      </c>
      <c r="T223">
        <v>0.106215652833049</v>
      </c>
      <c r="U223">
        <v>18.829616413916099</v>
      </c>
      <c r="V223">
        <v>4.94230011147123E-3</v>
      </c>
      <c r="W223">
        <v>9.4892162140247593E-2</v>
      </c>
      <c r="X223" t="s">
        <v>447</v>
      </c>
      <c r="Y223" t="s">
        <v>448</v>
      </c>
      <c r="Z223" t="b">
        <f>COUNTIF(Table6[geneSet],Table15[[#This Row],[geneSet]])&gt;0</f>
        <v>0</v>
      </c>
      <c r="AA223" t="b">
        <f>COUNTIF($N$386:$N$485,Table15[[#This Row],[geneSet]])&gt;0</f>
        <v>1</v>
      </c>
    </row>
    <row r="224" spans="15:27" hidden="1">
      <c r="O224" t="s">
        <v>67</v>
      </c>
      <c r="P224" t="s">
        <v>68</v>
      </c>
      <c r="Q224" t="s">
        <v>345</v>
      </c>
      <c r="R224">
        <v>25</v>
      </c>
      <c r="S224">
        <v>2</v>
      </c>
      <c r="T224">
        <v>0.13975743793822201</v>
      </c>
      <c r="U224">
        <v>14.310508474576199</v>
      </c>
      <c r="V224">
        <v>8.4864124491836803E-3</v>
      </c>
      <c r="W224">
        <v>0.16114857925482801</v>
      </c>
      <c r="X224" t="s">
        <v>449</v>
      </c>
      <c r="Y224" t="s">
        <v>450</v>
      </c>
      <c r="Z224" t="b">
        <f>COUNTIF(Table6[geneSet],Table15[[#This Row],[geneSet]])&gt;0</f>
        <v>1</v>
      </c>
      <c r="AA224" t="b">
        <f>COUNTIF($N$386:$N$485,Table15[[#This Row],[geneSet]])&gt;0</f>
        <v>1</v>
      </c>
    </row>
    <row r="225" spans="15:27">
      <c r="O225" t="s">
        <v>451</v>
      </c>
      <c r="P225" t="s">
        <v>452</v>
      </c>
      <c r="Q225" t="s">
        <v>453</v>
      </c>
      <c r="R225">
        <v>1292</v>
      </c>
      <c r="S225">
        <v>14</v>
      </c>
      <c r="T225">
        <v>7.2226643926473297</v>
      </c>
      <c r="U225">
        <v>1.9383428661384201</v>
      </c>
      <c r="V225">
        <v>1.03212819466667E-2</v>
      </c>
      <c r="W225">
        <v>0.193860600041739</v>
      </c>
      <c r="X225" t="s">
        <v>442</v>
      </c>
      <c r="Y225" t="s">
        <v>443</v>
      </c>
      <c r="Z225" t="b">
        <f>COUNTIF(Table6[geneSet],Table15[[#This Row],[geneSet]])&gt;0</f>
        <v>0</v>
      </c>
      <c r="AA225" t="b">
        <f>COUNTIF($N$386:$N$485,Table15[[#This Row],[geneSet]])&gt;0</f>
        <v>0</v>
      </c>
    </row>
    <row r="226" spans="15:27" hidden="1">
      <c r="O226" t="s">
        <v>348</v>
      </c>
      <c r="P226" t="s">
        <v>349</v>
      </c>
      <c r="Q226" t="s">
        <v>350</v>
      </c>
      <c r="R226">
        <v>28</v>
      </c>
      <c r="S226">
        <v>2</v>
      </c>
      <c r="T226">
        <v>0.156528330490809</v>
      </c>
      <c r="U226">
        <v>12.7772397094431</v>
      </c>
      <c r="V226">
        <v>1.05788362734327E-2</v>
      </c>
      <c r="W226">
        <v>0.196561603016039</v>
      </c>
      <c r="X226" t="s">
        <v>449</v>
      </c>
      <c r="Y226" t="s">
        <v>450</v>
      </c>
      <c r="Z226" t="b">
        <f>COUNTIF(Table6[geneSet],Table15[[#This Row],[geneSet]])&gt;0</f>
        <v>1</v>
      </c>
      <c r="AA226" t="b">
        <f>COUNTIF($N$386:$N$485,Table15[[#This Row],[geneSet]])&gt;0</f>
        <v>1</v>
      </c>
    </row>
    <row r="227" spans="15:27" hidden="1">
      <c r="O227" t="s">
        <v>77</v>
      </c>
      <c r="P227" t="s">
        <v>78</v>
      </c>
      <c r="Q227" t="s">
        <v>265</v>
      </c>
      <c r="R227">
        <v>688</v>
      </c>
      <c r="S227">
        <v>9</v>
      </c>
      <c r="T227">
        <v>3.8461246920598802</v>
      </c>
      <c r="U227">
        <v>2.3400177374852098</v>
      </c>
      <c r="V227">
        <v>1.3492347275726201E-2</v>
      </c>
      <c r="W227">
        <v>0.248029532898456</v>
      </c>
      <c r="X227" t="s">
        <v>454</v>
      </c>
      <c r="Y227" t="s">
        <v>455</v>
      </c>
      <c r="Z227" t="b">
        <f>COUNTIF(Table6[geneSet],Table15[[#This Row],[geneSet]])&gt;0</f>
        <v>1</v>
      </c>
      <c r="AA227" t="b">
        <f>COUNTIF($N$386:$N$485,Table15[[#This Row],[geneSet]])&gt;0</f>
        <v>1</v>
      </c>
    </row>
    <row r="228" spans="15:27">
      <c r="O228" t="s">
        <v>456</v>
      </c>
      <c r="P228" t="s">
        <v>457</v>
      </c>
      <c r="Q228" t="s">
        <v>458</v>
      </c>
      <c r="R228">
        <v>97</v>
      </c>
      <c r="S228">
        <v>3</v>
      </c>
      <c r="T228">
        <v>0.54225885920030303</v>
      </c>
      <c r="U228">
        <v>5.5324130700681398</v>
      </c>
      <c r="V228">
        <v>1.68785897542017E-2</v>
      </c>
      <c r="W228">
        <v>0.30701266416063799</v>
      </c>
      <c r="X228" t="s">
        <v>419</v>
      </c>
      <c r="Y228" t="s">
        <v>420</v>
      </c>
      <c r="Z228" t="b">
        <f>COUNTIF(Table6[geneSet],Table15[[#This Row],[geneSet]])&gt;0</f>
        <v>0</v>
      </c>
      <c r="AA228" t="b">
        <f>COUNTIF($N$386:$N$485,Table15[[#This Row],[geneSet]])&gt;0</f>
        <v>0</v>
      </c>
    </row>
    <row r="229" spans="15:27" hidden="1">
      <c r="O229" t="s">
        <v>337</v>
      </c>
      <c r="P229" t="s">
        <v>338</v>
      </c>
      <c r="Q229" t="s">
        <v>339</v>
      </c>
      <c r="R229">
        <v>108</v>
      </c>
      <c r="S229">
        <v>3</v>
      </c>
      <c r="T229">
        <v>0.60375213189312105</v>
      </c>
      <c r="U229">
        <v>4.9689265536723104</v>
      </c>
      <c r="V229">
        <v>2.2388222098230801E-2</v>
      </c>
      <c r="W229">
        <v>0.40298799776815503</v>
      </c>
      <c r="X229" t="s">
        <v>459</v>
      </c>
      <c r="Y229" t="s">
        <v>460</v>
      </c>
      <c r="Z229" t="b">
        <f>COUNTIF(Table6[geneSet],Table15[[#This Row],[geneSet]])&gt;0</f>
        <v>1</v>
      </c>
      <c r="AA229" t="b">
        <f>COUNTIF($N$386:$N$485,Table15[[#This Row],[geneSet]])&gt;0</f>
        <v>1</v>
      </c>
    </row>
    <row r="230" spans="15:27">
      <c r="O230" t="s">
        <v>461</v>
      </c>
      <c r="P230" t="s">
        <v>462</v>
      </c>
      <c r="Q230" t="s">
        <v>463</v>
      </c>
      <c r="R230">
        <v>1430</v>
      </c>
      <c r="S230">
        <v>14</v>
      </c>
      <c r="T230">
        <v>7.9941254500663197</v>
      </c>
      <c r="U230">
        <v>1.75128600213345</v>
      </c>
      <c r="V230">
        <v>2.3638849175605901E-2</v>
      </c>
      <c r="W230">
        <v>0.42111269459223799</v>
      </c>
      <c r="X230" t="s">
        <v>442</v>
      </c>
      <c r="Y230" t="s">
        <v>443</v>
      </c>
      <c r="Z230" t="b">
        <f>COUNTIF(Table6[geneSet],Table15[[#This Row],[geneSet]])&gt;0</f>
        <v>0</v>
      </c>
      <c r="AA230" t="b">
        <f>COUNTIF($N$386:$N$485,Table15[[#This Row],[geneSet]])&gt;0</f>
        <v>0</v>
      </c>
    </row>
    <row r="231" spans="15:27">
      <c r="O231" t="s">
        <v>398</v>
      </c>
      <c r="P231" t="s">
        <v>399</v>
      </c>
      <c r="Q231" t="s">
        <v>464</v>
      </c>
      <c r="R231">
        <v>5</v>
      </c>
      <c r="S231">
        <v>1</v>
      </c>
      <c r="T231">
        <v>2.7951487587644399E-2</v>
      </c>
      <c r="U231">
        <v>35.776271186440603</v>
      </c>
      <c r="V231">
        <v>2.7645896354788702E-2</v>
      </c>
      <c r="W231">
        <v>0.48747049899056</v>
      </c>
      <c r="X231">
        <v>4854</v>
      </c>
      <c r="Y231" t="s">
        <v>465</v>
      </c>
      <c r="Z231" t="b">
        <f>COUNTIF(Table6[geneSet],Table15[[#This Row],[geneSet]])&gt;0</f>
        <v>0</v>
      </c>
      <c r="AA231" t="b">
        <f>COUNTIF($N$386:$N$485,Table15[[#This Row],[geneSet]])&gt;0</f>
        <v>0</v>
      </c>
    </row>
    <row r="232" spans="15:27">
      <c r="O232" t="s">
        <v>466</v>
      </c>
      <c r="P232" t="s">
        <v>467</v>
      </c>
      <c r="Q232" t="s">
        <v>468</v>
      </c>
      <c r="R232">
        <v>6</v>
      </c>
      <c r="S232">
        <v>1</v>
      </c>
      <c r="T232">
        <v>3.3541785105173298E-2</v>
      </c>
      <c r="U232">
        <v>29.8135593220338</v>
      </c>
      <c r="V232">
        <v>3.3084221515000102E-2</v>
      </c>
      <c r="W232">
        <v>0.57169534777920195</v>
      </c>
      <c r="X232">
        <v>4854</v>
      </c>
      <c r="Y232" t="s">
        <v>465</v>
      </c>
      <c r="Z232" t="b">
        <f>COUNTIF(Table6[geneSet],Table15[[#This Row],[geneSet]])&gt;0</f>
        <v>0</v>
      </c>
      <c r="AA232" t="b">
        <f>COUNTIF($N$386:$N$485,Table15[[#This Row],[geneSet]])&gt;0</f>
        <v>0</v>
      </c>
    </row>
    <row r="233" spans="15:27">
      <c r="O233" t="s">
        <v>469</v>
      </c>
      <c r="P233" t="s">
        <v>470</v>
      </c>
      <c r="Q233" t="s">
        <v>471</v>
      </c>
      <c r="R233">
        <v>6</v>
      </c>
      <c r="S233">
        <v>1</v>
      </c>
      <c r="T233">
        <v>3.3541785105173298E-2</v>
      </c>
      <c r="U233">
        <v>29.8135593220338</v>
      </c>
      <c r="V233">
        <v>3.3084221515000102E-2</v>
      </c>
      <c r="W233">
        <v>0.57169534777920195</v>
      </c>
      <c r="X233">
        <v>6288</v>
      </c>
      <c r="Y233" t="s">
        <v>472</v>
      </c>
      <c r="Z233" t="b">
        <f>COUNTIF(Table6[geneSet],Table15[[#This Row],[geneSet]])&gt;0</f>
        <v>0</v>
      </c>
      <c r="AA233" t="b">
        <f>COUNTIF($N$386:$N$485,Table15[[#This Row],[geneSet]])&gt;0</f>
        <v>0</v>
      </c>
    </row>
    <row r="234" spans="15:27">
      <c r="Z234" t="b">
        <f>COUNTIF(Table6[geneSet],Table15[[#This Row],[geneSet]])&gt;0</f>
        <v>0</v>
      </c>
      <c r="AA234" t="b">
        <f>COUNTIF($N$386:$N$485,Table15[[#This Row],[geneSet]])&gt;0</f>
        <v>0</v>
      </c>
    </row>
    <row r="242" spans="2:4" ht="14.25" customHeight="1">
      <c r="B242" s="38" t="s">
        <v>402</v>
      </c>
      <c r="C242" s="38"/>
      <c r="D242" s="38"/>
    </row>
    <row r="259" spans="1:25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18</v>
      </c>
      <c r="O259" t="s">
        <v>8</v>
      </c>
      <c r="P259" t="s">
        <v>9</v>
      </c>
      <c r="Q259" t="s">
        <v>10</v>
      </c>
      <c r="R259" t="s">
        <v>11</v>
      </c>
      <c r="S259" t="s">
        <v>12</v>
      </c>
      <c r="T259" t="s">
        <v>13</v>
      </c>
      <c r="U259" t="s">
        <v>14</v>
      </c>
      <c r="V259" t="s">
        <v>15</v>
      </c>
      <c r="W259" t="s">
        <v>6</v>
      </c>
      <c r="X259" t="s">
        <v>16</v>
      </c>
      <c r="Y259" t="s">
        <v>17</v>
      </c>
    </row>
    <row r="260" spans="1:25">
      <c r="A260" t="s">
        <v>300</v>
      </c>
      <c r="B260" t="s">
        <v>301</v>
      </c>
      <c r="C260">
        <v>462</v>
      </c>
      <c r="D260">
        <v>9.4991000000000003</v>
      </c>
      <c r="E260">
        <v>3.0529000000000002</v>
      </c>
      <c r="F260" s="2">
        <v>7.2079000000000006E-8</v>
      </c>
      <c r="G260">
        <v>3.1137999999999999E-5</v>
      </c>
      <c r="H260" t="str">
        <f>VLOOKUP(Table17[[#This Row],[Gene Set]],O$259:Y$359,11, FALSE)</f>
        <v>IL16;TNF;CXCL2;MUC1;CXCL8;LIF;PIM1;CXCL10;JUN;MAP3K8;LCN2;CXCL1;PTGS2;IL20;SOD2;SAA1;CEBPD;CCL20;IL36G;IRS2;LYN;BLNK;NOD2;ICAM1;CSF2;IL1B;CSF1;NFKBIA;IL11</v>
      </c>
      <c r="O260" t="s">
        <v>77</v>
      </c>
      <c r="P260" t="s">
        <v>78</v>
      </c>
      <c r="Q260" t="s">
        <v>265</v>
      </c>
      <c r="R260">
        <v>688</v>
      </c>
      <c r="S260">
        <v>46</v>
      </c>
      <c r="T260">
        <v>14.145916240288001</v>
      </c>
      <c r="U260">
        <v>3.25182188404243</v>
      </c>
      <c r="V260" s="2">
        <v>5.3268500721515001E-13</v>
      </c>
      <c r="W260" s="2">
        <v>9.2047969246777897E-10</v>
      </c>
      <c r="X260" t="s">
        <v>473</v>
      </c>
      <c r="Y260" t="s">
        <v>474</v>
      </c>
    </row>
    <row r="261" spans="1:25">
      <c r="A261" t="s">
        <v>475</v>
      </c>
      <c r="B261" t="s">
        <v>476</v>
      </c>
      <c r="C261">
        <v>197</v>
      </c>
      <c r="D261">
        <v>4.0505000000000004</v>
      </c>
      <c r="E261">
        <v>3.7031999999999998</v>
      </c>
      <c r="F261">
        <v>1.3002E-5</v>
      </c>
      <c r="G261">
        <v>2.8084999999999998E-3</v>
      </c>
      <c r="H261" t="str">
        <f>VLOOKUP(Table17[[#This Row],[Gene Set]],O$259:Y$359,11, FALSE)</f>
        <v>GBP6;GBP1;EGR1;OASL;GBP2;MX2;RSAD2;IRF1;TRIM22;UBA7;IFIT3;IFIT1;ICAM1;HERC5;IFIT2</v>
      </c>
      <c r="O261" t="s">
        <v>324</v>
      </c>
      <c r="P261" t="s">
        <v>325</v>
      </c>
      <c r="Q261" t="s">
        <v>326</v>
      </c>
      <c r="R261">
        <v>47</v>
      </c>
      <c r="S261">
        <v>12</v>
      </c>
      <c r="T261">
        <v>0.96636346408944396</v>
      </c>
      <c r="U261">
        <v>12.4176880086282</v>
      </c>
      <c r="V261" s="2">
        <v>1.1684941902956299E-10</v>
      </c>
      <c r="W261" s="2">
        <v>1.00957898041542E-7</v>
      </c>
      <c r="X261" t="s">
        <v>477</v>
      </c>
      <c r="Y261" t="s">
        <v>478</v>
      </c>
    </row>
    <row r="262" spans="1:25">
      <c r="A262" t="s">
        <v>429</v>
      </c>
      <c r="B262" t="s">
        <v>430</v>
      </c>
      <c r="C262">
        <v>324</v>
      </c>
      <c r="D262">
        <v>6.6616999999999997</v>
      </c>
      <c r="E262">
        <v>2.8521000000000001</v>
      </c>
      <c r="F262">
        <v>3.8451000000000002E-5</v>
      </c>
      <c r="G262">
        <v>6.6442999999999997E-3</v>
      </c>
      <c r="H262" t="str">
        <f>VLOOKUP(Table17[[#This Row],[Gene Set]],O$259:Y$359,11, FALSE)</f>
        <v>PTGER4;EDN2;CXCL2;CXCL11;EDN1;CXCL8;ADRB2;CXCL3;HCAR3;CXCL10;CXCL1;HCAR2;C3;SAA1;CCL20;CX3CL1;NMU;HTR1B;P2RY11</v>
      </c>
      <c r="O262" t="s">
        <v>45</v>
      </c>
      <c r="P262" t="s">
        <v>46</v>
      </c>
      <c r="Q262" t="s">
        <v>47</v>
      </c>
      <c r="R262">
        <v>1997</v>
      </c>
      <c r="S262">
        <v>76</v>
      </c>
      <c r="T262">
        <v>41.060166761417399</v>
      </c>
      <c r="U262">
        <v>1.8509423120856401</v>
      </c>
      <c r="V262" s="2">
        <v>1.1441530056721599E-8</v>
      </c>
      <c r="W262" s="2">
        <v>6.5903213126716696E-6</v>
      </c>
      <c r="X262" t="s">
        <v>479</v>
      </c>
      <c r="Y262" t="s">
        <v>480</v>
      </c>
    </row>
    <row r="263" spans="1:25">
      <c r="A263" t="s">
        <v>72</v>
      </c>
      <c r="B263" t="s">
        <v>73</v>
      </c>
      <c r="C263">
        <v>6</v>
      </c>
      <c r="D263">
        <v>0.12336999999999999</v>
      </c>
      <c r="E263">
        <v>24.318000000000001</v>
      </c>
      <c r="F263">
        <v>1.638E-4</v>
      </c>
      <c r="G263">
        <v>2.3587E-2</v>
      </c>
      <c r="H263" t="str">
        <f>VLOOKUP(Table17[[#This Row],[Gene Set]],O$259:Y$359,11, FALSE)</f>
        <v>S100A8;S100A9;LCN2</v>
      </c>
      <c r="O263" t="s">
        <v>300</v>
      </c>
      <c r="P263" t="s">
        <v>301</v>
      </c>
      <c r="Q263" t="s">
        <v>302</v>
      </c>
      <c r="R263">
        <v>462</v>
      </c>
      <c r="S263">
        <v>29</v>
      </c>
      <c r="T263">
        <v>9.49914724275156</v>
      </c>
      <c r="U263">
        <v>3.0529056197258901</v>
      </c>
      <c r="V263" s="2">
        <v>7.2079484825238103E-8</v>
      </c>
      <c r="W263" s="2">
        <v>3.11383374445028E-5</v>
      </c>
      <c r="X263" t="s">
        <v>481</v>
      </c>
      <c r="Y263" t="s">
        <v>482</v>
      </c>
    </row>
    <row r="264" spans="1:25">
      <c r="A264" t="s">
        <v>398</v>
      </c>
      <c r="B264" t="s">
        <v>399</v>
      </c>
      <c r="C264">
        <v>5</v>
      </c>
      <c r="D264">
        <v>0.1028</v>
      </c>
      <c r="E264">
        <v>19.454000000000001</v>
      </c>
      <c r="F264">
        <v>4.0394999999999997E-3</v>
      </c>
      <c r="G264">
        <v>0.38588</v>
      </c>
      <c r="H264" t="str">
        <f>VLOOKUP(Table17[[#This Row],[Gene Set]],O$259:Y$359,11, FALSE)</f>
        <v>NOTCH3;NOTCH1</v>
      </c>
      <c r="O264" t="s">
        <v>62</v>
      </c>
      <c r="P264" t="s">
        <v>63</v>
      </c>
      <c r="Q264" t="s">
        <v>334</v>
      </c>
      <c r="R264">
        <v>48</v>
      </c>
      <c r="S264">
        <v>8</v>
      </c>
      <c r="T264">
        <v>0.98692438885730505</v>
      </c>
      <c r="U264">
        <v>8.1059907834101299</v>
      </c>
      <c r="V264" s="2">
        <v>5.2203094522695799E-6</v>
      </c>
      <c r="W264">
        <v>1.8041389467043699E-3</v>
      </c>
      <c r="X264" t="s">
        <v>483</v>
      </c>
      <c r="Y264" t="s">
        <v>484</v>
      </c>
    </row>
    <row r="265" spans="1:25">
      <c r="A265" t="s">
        <v>485</v>
      </c>
      <c r="B265" t="s">
        <v>486</v>
      </c>
      <c r="C265">
        <v>99</v>
      </c>
      <c r="D265">
        <v>2.0354999999999999</v>
      </c>
      <c r="E265">
        <v>3.4388999999999998</v>
      </c>
      <c r="F265">
        <v>4.2429E-3</v>
      </c>
      <c r="G265">
        <v>0.38588</v>
      </c>
      <c r="H265" t="str">
        <f>VLOOKUP(Table17[[#This Row],[Gene Set]],O$259:Y$359,11, FALSE)</f>
        <v>JUN;MAP3K8;SAA1;BIRC3;NOD2;TICAM1;NFKBIA</v>
      </c>
      <c r="O265" t="s">
        <v>487</v>
      </c>
      <c r="P265" t="s">
        <v>488</v>
      </c>
      <c r="Q265" t="s">
        <v>489</v>
      </c>
      <c r="R265">
        <v>69</v>
      </c>
      <c r="S265">
        <v>9</v>
      </c>
      <c r="T265">
        <v>1.41870380898237</v>
      </c>
      <c r="U265">
        <v>6.3438188739731496</v>
      </c>
      <c r="V265" s="2">
        <v>1.0813883208449199E-5</v>
      </c>
      <c r="W265">
        <v>2.8085093830725301E-3</v>
      </c>
      <c r="X265" t="s">
        <v>490</v>
      </c>
      <c r="Y265" t="s">
        <v>491</v>
      </c>
    </row>
    <row r="266" spans="1:25">
      <c r="A266" t="s">
        <v>492</v>
      </c>
      <c r="B266" t="s">
        <v>493</v>
      </c>
      <c r="C266">
        <v>55</v>
      </c>
      <c r="D266">
        <v>1.1309</v>
      </c>
      <c r="E266">
        <v>4.4214000000000002</v>
      </c>
      <c r="F266">
        <v>5.2979000000000004E-3</v>
      </c>
      <c r="G266">
        <v>0.39139000000000002</v>
      </c>
      <c r="H266" t="str">
        <f>VLOOKUP(Table17[[#This Row],[Gene Set]],O$259:Y$359,11, FALSE)</f>
        <v>TNFAIP3;BIRC3;NOD2;CARD9;NLRP3</v>
      </c>
      <c r="O266" t="s">
        <v>337</v>
      </c>
      <c r="P266" t="s">
        <v>338</v>
      </c>
      <c r="Q266" t="s">
        <v>339</v>
      </c>
      <c r="R266">
        <v>108</v>
      </c>
      <c r="S266">
        <v>11</v>
      </c>
      <c r="T266">
        <v>2.2205798749289301</v>
      </c>
      <c r="U266">
        <v>4.9536610343061902</v>
      </c>
      <c r="V266" s="2">
        <v>1.29479909090068E-5</v>
      </c>
      <c r="W266">
        <v>2.8085093830725301E-3</v>
      </c>
      <c r="X266" t="s">
        <v>494</v>
      </c>
      <c r="Y266" t="s">
        <v>495</v>
      </c>
    </row>
    <row r="267" spans="1:25">
      <c r="A267" t="s">
        <v>496</v>
      </c>
      <c r="B267" t="s">
        <v>497</v>
      </c>
      <c r="C267">
        <v>6</v>
      </c>
      <c r="D267">
        <v>0.12336999999999999</v>
      </c>
      <c r="E267">
        <v>16.212</v>
      </c>
      <c r="F267">
        <v>5.9773999999999999E-3</v>
      </c>
      <c r="G267">
        <v>0.39139000000000002</v>
      </c>
      <c r="H267" t="str">
        <f>VLOOKUP(Table17[[#This Row],[Gene Set]],O$259:Y$359,11, FALSE)</f>
        <v>IRS2;LYN</v>
      </c>
      <c r="O267" t="s">
        <v>475</v>
      </c>
      <c r="P267" t="s">
        <v>476</v>
      </c>
      <c r="Q267" t="s">
        <v>498</v>
      </c>
      <c r="R267">
        <v>197</v>
      </c>
      <c r="S267">
        <v>15</v>
      </c>
      <c r="T267">
        <v>4.0505021792685199</v>
      </c>
      <c r="U267">
        <v>3.7032445203396498</v>
      </c>
      <c r="V267" s="2">
        <v>1.30023582549654E-5</v>
      </c>
      <c r="W267">
        <v>2.8085093830725301E-3</v>
      </c>
      <c r="X267" t="s">
        <v>499</v>
      </c>
      <c r="Y267" t="s">
        <v>500</v>
      </c>
    </row>
    <row r="268" spans="1:25">
      <c r="A268" t="s">
        <v>501</v>
      </c>
      <c r="B268" t="s">
        <v>502</v>
      </c>
      <c r="C268">
        <v>23</v>
      </c>
      <c r="D268">
        <v>0.47289999999999999</v>
      </c>
      <c r="E268">
        <v>6.3437999999999999</v>
      </c>
      <c r="F268">
        <v>1.1207999999999999E-2</v>
      </c>
      <c r="G268">
        <v>0.61324000000000001</v>
      </c>
      <c r="H268" t="str">
        <f>VLOOKUP(Table17[[#This Row],[Gene Set]],O$259:Y$359,11, FALSE)</f>
        <v>BCL2L11;JUN;SOD2</v>
      </c>
      <c r="O268" t="s">
        <v>437</v>
      </c>
      <c r="P268" t="s">
        <v>438</v>
      </c>
      <c r="Q268" t="s">
        <v>439</v>
      </c>
      <c r="R268">
        <v>457</v>
      </c>
      <c r="S268">
        <v>24</v>
      </c>
      <c r="T268">
        <v>9.3963426189122607</v>
      </c>
      <c r="U268">
        <v>2.55418527967409</v>
      </c>
      <c r="V268" s="2">
        <v>2.2423325199749601E-5</v>
      </c>
      <c r="W268">
        <v>4.3052784383519303E-3</v>
      </c>
      <c r="X268" t="s">
        <v>503</v>
      </c>
      <c r="Y268" t="s">
        <v>504</v>
      </c>
    </row>
    <row r="269" spans="1:25">
      <c r="A269" t="s">
        <v>505</v>
      </c>
      <c r="B269" t="s">
        <v>506</v>
      </c>
      <c r="C269">
        <v>23</v>
      </c>
      <c r="D269">
        <v>0.47289999999999999</v>
      </c>
      <c r="E269">
        <v>6.3437999999999999</v>
      </c>
      <c r="F269">
        <v>1.1207999999999999E-2</v>
      </c>
      <c r="G269">
        <v>0.61324000000000001</v>
      </c>
      <c r="H269" t="str">
        <f>VLOOKUP(Table17[[#This Row],[Gene Set]],O$259:Y$359,11, FALSE)</f>
        <v>C1R;C3;C1S</v>
      </c>
      <c r="O269" t="s">
        <v>429</v>
      </c>
      <c r="P269" t="s">
        <v>430</v>
      </c>
      <c r="Q269" t="s">
        <v>431</v>
      </c>
      <c r="R269">
        <v>324</v>
      </c>
      <c r="S269">
        <v>19</v>
      </c>
      <c r="T269">
        <v>6.6617396247868097</v>
      </c>
      <c r="U269">
        <v>2.8521078682368999</v>
      </c>
      <c r="V269" s="2">
        <v>3.8451075269674203E-5</v>
      </c>
      <c r="W269">
        <v>6.6443458065997101E-3</v>
      </c>
      <c r="X269" t="s">
        <v>507</v>
      </c>
      <c r="Y269" t="s">
        <v>508</v>
      </c>
    </row>
    <row r="270" spans="1:25">
      <c r="A270" t="s">
        <v>509</v>
      </c>
      <c r="B270" t="s">
        <v>510</v>
      </c>
      <c r="C270">
        <v>23</v>
      </c>
      <c r="D270">
        <v>0.47289999999999999</v>
      </c>
      <c r="E270">
        <v>6.3437999999999999</v>
      </c>
      <c r="F270">
        <v>1.1207999999999999E-2</v>
      </c>
      <c r="G270">
        <v>0.61324000000000001</v>
      </c>
      <c r="H270" t="str">
        <f>VLOOKUP(Table17[[#This Row],[Gene Set]],O$259:Y$359,11, FALSE)</f>
        <v>DUSP1;DUSP8;DUSP10</v>
      </c>
      <c r="O270" t="s">
        <v>342</v>
      </c>
      <c r="P270" t="s">
        <v>343</v>
      </c>
      <c r="Q270" t="s">
        <v>344</v>
      </c>
      <c r="R270">
        <v>190</v>
      </c>
      <c r="S270">
        <v>13</v>
      </c>
      <c r="T270">
        <v>3.9065757058934998</v>
      </c>
      <c r="U270">
        <v>3.3277225321367898</v>
      </c>
      <c r="V270" s="2">
        <v>1.4769825701432799E-4</v>
      </c>
      <c r="W270">
        <v>2.3202053465523498E-2</v>
      </c>
      <c r="X270" t="s">
        <v>511</v>
      </c>
      <c r="Y270" t="s">
        <v>512</v>
      </c>
    </row>
    <row r="271" spans="1:25">
      <c r="A271" t="s">
        <v>67</v>
      </c>
      <c r="B271" t="s">
        <v>68</v>
      </c>
      <c r="C271">
        <v>25</v>
      </c>
      <c r="D271">
        <v>0.51402000000000003</v>
      </c>
      <c r="E271">
        <v>5.8362999999999996</v>
      </c>
      <c r="F271">
        <v>1.4126E-2</v>
      </c>
      <c r="G271">
        <v>0.65971000000000002</v>
      </c>
      <c r="H271" t="str">
        <f>VLOOKUP(Table17[[#This Row],[Gene Set]],O$259:Y$359,11, FALSE)</f>
        <v>CXCL8;ATF3;DDIT3</v>
      </c>
      <c r="O271" t="s">
        <v>72</v>
      </c>
      <c r="P271" t="s">
        <v>73</v>
      </c>
      <c r="Q271" t="s">
        <v>366</v>
      </c>
      <c r="R271">
        <v>6</v>
      </c>
      <c r="S271">
        <v>3</v>
      </c>
      <c r="T271">
        <v>0.12336554860716301</v>
      </c>
      <c r="U271">
        <v>24.317972350230399</v>
      </c>
      <c r="V271" s="2">
        <v>1.6379544997691101E-4</v>
      </c>
      <c r="W271">
        <v>2.3586544796675199E-2</v>
      </c>
      <c r="X271" t="s">
        <v>419</v>
      </c>
      <c r="Y271" t="s">
        <v>420</v>
      </c>
    </row>
    <row r="272" spans="1:25">
      <c r="A272" t="s">
        <v>513</v>
      </c>
      <c r="B272" t="s">
        <v>514</v>
      </c>
      <c r="C272">
        <v>26</v>
      </c>
      <c r="D272">
        <v>0.53458000000000006</v>
      </c>
      <c r="E272">
        <v>5.6117999999999997</v>
      </c>
      <c r="F272">
        <v>1.5730999999999998E-2</v>
      </c>
      <c r="G272">
        <v>0.66298999999999997</v>
      </c>
      <c r="H272" t="str">
        <f>VLOOKUP(Table17[[#This Row],[Gene Set]],O$259:Y$359,11, FALSE)</f>
        <v>WNT4;WNT10A;WNT9A</v>
      </c>
      <c r="O272" t="s">
        <v>515</v>
      </c>
      <c r="P272" t="s">
        <v>516</v>
      </c>
      <c r="Q272" t="s">
        <v>517</v>
      </c>
      <c r="R272">
        <v>18</v>
      </c>
      <c r="S272">
        <v>4</v>
      </c>
      <c r="T272">
        <v>0.37009664582148899</v>
      </c>
      <c r="U272">
        <v>10.807987711213499</v>
      </c>
      <c r="V272" s="2">
        <v>4.2409154218714298E-4</v>
      </c>
      <c r="W272">
        <v>5.6371552684567998E-2</v>
      </c>
      <c r="X272" t="s">
        <v>518</v>
      </c>
      <c r="Y272" t="s">
        <v>519</v>
      </c>
    </row>
    <row r="273" spans="1:25">
      <c r="A273" t="s">
        <v>520</v>
      </c>
      <c r="B273" t="s">
        <v>521</v>
      </c>
      <c r="C273">
        <v>10</v>
      </c>
      <c r="D273">
        <v>0.20560999999999999</v>
      </c>
      <c r="E273">
        <v>9.7271999999999998</v>
      </c>
      <c r="F273">
        <v>1.6986000000000001E-2</v>
      </c>
      <c r="G273">
        <v>0.69886000000000004</v>
      </c>
      <c r="H273" t="str">
        <f>VLOOKUP(Table17[[#This Row],[Gene Set]],O$259:Y$359,11, FALSE)</f>
        <v>PLA2G4E;PLA2G4F</v>
      </c>
      <c r="O273" t="s">
        <v>522</v>
      </c>
      <c r="P273" t="s">
        <v>523</v>
      </c>
      <c r="Q273" t="s">
        <v>524</v>
      </c>
      <c r="R273">
        <v>92</v>
      </c>
      <c r="S273">
        <v>7</v>
      </c>
      <c r="T273">
        <v>1.89160507864316</v>
      </c>
      <c r="U273">
        <v>3.7005610098176702</v>
      </c>
      <c r="V273">
        <v>2.8161459085582698E-3</v>
      </c>
      <c r="W273">
        <v>0.329273294366622</v>
      </c>
      <c r="X273" t="s">
        <v>525</v>
      </c>
      <c r="Y273" t="s">
        <v>526</v>
      </c>
    </row>
    <row r="274" spans="1:25">
      <c r="A274" t="s">
        <v>527</v>
      </c>
      <c r="B274" t="s">
        <v>528</v>
      </c>
      <c r="C274">
        <v>11</v>
      </c>
      <c r="D274">
        <v>0.22617000000000001</v>
      </c>
      <c r="E274">
        <v>8.8429000000000002</v>
      </c>
      <c r="F274">
        <v>2.0483000000000001E-2</v>
      </c>
      <c r="G274">
        <v>0.75305999999999995</v>
      </c>
      <c r="H274" t="str">
        <f>VLOOKUP(Table17[[#This Row],[Gene Set]],O$259:Y$359,11, FALSE)</f>
        <v>MT1H;MT1G</v>
      </c>
      <c r="O274" t="s">
        <v>529</v>
      </c>
      <c r="P274" t="s">
        <v>530</v>
      </c>
      <c r="Q274" t="s">
        <v>531</v>
      </c>
      <c r="R274">
        <v>1053</v>
      </c>
      <c r="S274">
        <v>35</v>
      </c>
      <c r="T274">
        <v>21.6506537805571</v>
      </c>
      <c r="U274">
        <v>1.61657935851484</v>
      </c>
      <c r="V274">
        <v>2.8582751247102599E-3</v>
      </c>
      <c r="W274">
        <v>0.329273294366622</v>
      </c>
      <c r="X274" t="s">
        <v>532</v>
      </c>
      <c r="Y274" t="s">
        <v>533</v>
      </c>
    </row>
    <row r="275" spans="1:25">
      <c r="A275" t="s">
        <v>534</v>
      </c>
      <c r="B275" t="s">
        <v>535</v>
      </c>
      <c r="C275">
        <v>30</v>
      </c>
      <c r="D275">
        <v>0.61682999999999999</v>
      </c>
      <c r="E275">
        <v>4.8635999999999999</v>
      </c>
      <c r="F275">
        <v>2.3137999999999999E-2</v>
      </c>
      <c r="G275">
        <v>0.77878000000000003</v>
      </c>
      <c r="H275" t="str">
        <f>VLOOKUP(Table17[[#This Row],[Gene Set]],O$259:Y$359,11, FALSE)</f>
        <v>BCL2L11;PMAIP1;TP73</v>
      </c>
      <c r="O275" t="s">
        <v>434</v>
      </c>
      <c r="P275" t="s">
        <v>435</v>
      </c>
      <c r="Q275" t="s">
        <v>436</v>
      </c>
      <c r="R275">
        <v>396</v>
      </c>
      <c r="S275">
        <v>17</v>
      </c>
      <c r="T275">
        <v>8.1421262080727601</v>
      </c>
      <c r="U275">
        <v>2.0879067169389698</v>
      </c>
      <c r="V275">
        <v>3.3175975560493201E-3</v>
      </c>
      <c r="W275">
        <v>0.35830053605332601</v>
      </c>
      <c r="X275" t="s">
        <v>536</v>
      </c>
      <c r="Y275" t="s">
        <v>537</v>
      </c>
    </row>
    <row r="276" spans="1:25">
      <c r="A276" t="s">
        <v>538</v>
      </c>
      <c r="B276" t="s">
        <v>539</v>
      </c>
      <c r="C276">
        <v>30</v>
      </c>
      <c r="D276">
        <v>0.61682999999999999</v>
      </c>
      <c r="E276">
        <v>4.8635999999999999</v>
      </c>
      <c r="F276">
        <v>2.3137999999999999E-2</v>
      </c>
      <c r="G276">
        <v>0.77878000000000003</v>
      </c>
      <c r="H276" t="str">
        <f>VLOOKUP(Table17[[#This Row],[Gene Set]],O$259:Y$359,11, FALSE)</f>
        <v>TNF;TNFAIP3;BIRC3</v>
      </c>
      <c r="O276" t="s">
        <v>398</v>
      </c>
      <c r="P276" t="s">
        <v>399</v>
      </c>
      <c r="Q276" t="s">
        <v>464</v>
      </c>
      <c r="R276">
        <v>5</v>
      </c>
      <c r="S276">
        <v>2</v>
      </c>
      <c r="T276">
        <v>0.102804623839302</v>
      </c>
      <c r="U276">
        <v>19.4543778801843</v>
      </c>
      <c r="V276">
        <v>4.0395320535802004E-3</v>
      </c>
      <c r="W276">
        <v>0.385884427471687</v>
      </c>
      <c r="X276" t="s">
        <v>540</v>
      </c>
      <c r="Y276" t="s">
        <v>541</v>
      </c>
    </row>
    <row r="277" spans="1:25">
      <c r="A277" t="s">
        <v>542</v>
      </c>
      <c r="B277" t="s">
        <v>543</v>
      </c>
      <c r="C277">
        <v>12</v>
      </c>
      <c r="D277">
        <v>0.24673</v>
      </c>
      <c r="E277">
        <v>8.1059999999999999</v>
      </c>
      <c r="F277">
        <v>2.4250000000000001E-2</v>
      </c>
      <c r="G277">
        <v>0.77878000000000003</v>
      </c>
      <c r="H277" t="str">
        <f>VLOOKUP(Table17[[#This Row],[Gene Set]],O$259:Y$359,11, FALSE)</f>
        <v>TSPOAP1;STAR</v>
      </c>
      <c r="O277" t="s">
        <v>485</v>
      </c>
      <c r="P277" t="s">
        <v>486</v>
      </c>
      <c r="Q277" t="s">
        <v>544</v>
      </c>
      <c r="R277">
        <v>99</v>
      </c>
      <c r="S277">
        <v>7</v>
      </c>
      <c r="T277">
        <v>2.03553155201819</v>
      </c>
      <c r="U277">
        <v>3.4389051808406599</v>
      </c>
      <c r="V277">
        <v>4.2428571675594499E-3</v>
      </c>
      <c r="W277">
        <v>0.385884427471687</v>
      </c>
      <c r="X277" t="s">
        <v>545</v>
      </c>
      <c r="Y277" t="s">
        <v>546</v>
      </c>
    </row>
    <row r="278" spans="1:25">
      <c r="A278" t="s">
        <v>547</v>
      </c>
      <c r="B278" t="s">
        <v>548</v>
      </c>
      <c r="C278">
        <v>12</v>
      </c>
      <c r="D278">
        <v>0.24673</v>
      </c>
      <c r="E278">
        <v>8.1059999999999999</v>
      </c>
      <c r="F278">
        <v>2.4250000000000001E-2</v>
      </c>
      <c r="G278">
        <v>0.77878000000000003</v>
      </c>
      <c r="H278" t="str">
        <f>VLOOKUP(Table17[[#This Row],[Gene Set]],O$259:Y$359,11, FALSE)</f>
        <v>CHAC1;GGT6</v>
      </c>
      <c r="O278" t="s">
        <v>549</v>
      </c>
      <c r="P278" t="s">
        <v>550</v>
      </c>
      <c r="Q278" t="s">
        <v>551</v>
      </c>
      <c r="R278">
        <v>100</v>
      </c>
      <c r="S278">
        <v>7</v>
      </c>
      <c r="T278">
        <v>2.0560924767860498</v>
      </c>
      <c r="U278">
        <v>3.4045161290322499</v>
      </c>
      <c r="V278">
        <v>4.4845309971073199E-3</v>
      </c>
      <c r="W278">
        <v>0.385884427471687</v>
      </c>
      <c r="X278" t="s">
        <v>545</v>
      </c>
      <c r="Y278" t="s">
        <v>546</v>
      </c>
    </row>
    <row r="279" spans="1:25">
      <c r="A279" t="s">
        <v>552</v>
      </c>
      <c r="B279" t="s">
        <v>553</v>
      </c>
      <c r="C279">
        <v>31</v>
      </c>
      <c r="D279">
        <v>0.63739000000000001</v>
      </c>
      <c r="E279">
        <v>4.7066999999999997</v>
      </c>
      <c r="F279">
        <v>2.5238E-2</v>
      </c>
      <c r="G279">
        <v>0.77878000000000003</v>
      </c>
      <c r="H279" t="str">
        <f>VLOOKUP(Table17[[#This Row],[Gene Set]],O$259:Y$359,11, FALSE)</f>
        <v>PTGS2;PARP14;NMNAT2</v>
      </c>
      <c r="O279" t="s">
        <v>554</v>
      </c>
      <c r="P279" t="s">
        <v>555</v>
      </c>
      <c r="Q279" t="s">
        <v>556</v>
      </c>
      <c r="R279">
        <v>100</v>
      </c>
      <c r="S279">
        <v>7</v>
      </c>
      <c r="T279">
        <v>2.0560924767860498</v>
      </c>
      <c r="U279">
        <v>3.4045161290322499</v>
      </c>
      <c r="V279">
        <v>4.4845309971073199E-3</v>
      </c>
      <c r="W279">
        <v>0.385884427471687</v>
      </c>
      <c r="X279" t="s">
        <v>545</v>
      </c>
      <c r="Y279" t="s">
        <v>546</v>
      </c>
    </row>
    <row r="280" spans="1:25">
      <c r="O280" t="s">
        <v>557</v>
      </c>
      <c r="P280" t="s">
        <v>558</v>
      </c>
      <c r="Q280" t="s">
        <v>559</v>
      </c>
      <c r="R280">
        <v>155</v>
      </c>
      <c r="S280">
        <v>9</v>
      </c>
      <c r="T280">
        <v>3.1869433390183799</v>
      </c>
      <c r="U280">
        <v>2.8240225955106202</v>
      </c>
      <c r="V280">
        <v>4.68956769496842E-3</v>
      </c>
      <c r="W280">
        <v>0.385884427471687</v>
      </c>
      <c r="X280" t="s">
        <v>560</v>
      </c>
      <c r="Y280" t="s">
        <v>561</v>
      </c>
    </row>
    <row r="281" spans="1:25">
      <c r="O281" t="s">
        <v>492</v>
      </c>
      <c r="P281" t="s">
        <v>493</v>
      </c>
      <c r="Q281" t="s">
        <v>562</v>
      </c>
      <c r="R281">
        <v>55</v>
      </c>
      <c r="S281">
        <v>5</v>
      </c>
      <c r="T281">
        <v>1.1308508622323199</v>
      </c>
      <c r="U281">
        <v>4.4214495182237101</v>
      </c>
      <c r="V281">
        <v>5.2979495213312201E-3</v>
      </c>
      <c r="W281">
        <v>0.39139357542737202</v>
      </c>
      <c r="X281" t="s">
        <v>563</v>
      </c>
      <c r="Y281" t="s">
        <v>564</v>
      </c>
    </row>
    <row r="282" spans="1:25">
      <c r="O282" t="s">
        <v>565</v>
      </c>
      <c r="P282" t="s">
        <v>566</v>
      </c>
      <c r="Q282" t="s">
        <v>567</v>
      </c>
      <c r="R282">
        <v>6</v>
      </c>
      <c r="S282">
        <v>2</v>
      </c>
      <c r="T282">
        <v>0.12336554860716301</v>
      </c>
      <c r="U282">
        <v>16.211981566820199</v>
      </c>
      <c r="V282">
        <v>5.9774003553818497E-3</v>
      </c>
      <c r="W282">
        <v>0.39139357542737202</v>
      </c>
      <c r="X282" t="s">
        <v>568</v>
      </c>
      <c r="Y282" t="s">
        <v>569</v>
      </c>
    </row>
    <row r="283" spans="1:25">
      <c r="O283" t="s">
        <v>570</v>
      </c>
      <c r="P283" t="s">
        <v>571</v>
      </c>
      <c r="Q283" t="s">
        <v>572</v>
      </c>
      <c r="R283">
        <v>6</v>
      </c>
      <c r="S283">
        <v>2</v>
      </c>
      <c r="T283">
        <v>0.12336554860716301</v>
      </c>
      <c r="U283">
        <v>16.211981566820199</v>
      </c>
      <c r="V283">
        <v>5.9774003553818497E-3</v>
      </c>
      <c r="W283">
        <v>0.39139357542737202</v>
      </c>
      <c r="X283" t="s">
        <v>573</v>
      </c>
      <c r="Y283" t="s">
        <v>574</v>
      </c>
    </row>
    <row r="284" spans="1:25">
      <c r="O284" t="s">
        <v>496</v>
      </c>
      <c r="P284" t="s">
        <v>497</v>
      </c>
      <c r="Q284" t="s">
        <v>575</v>
      </c>
      <c r="R284">
        <v>6</v>
      </c>
      <c r="S284">
        <v>2</v>
      </c>
      <c r="T284">
        <v>0.12336554860716301</v>
      </c>
      <c r="U284">
        <v>16.211981566820199</v>
      </c>
      <c r="V284">
        <v>5.9774003553818497E-3</v>
      </c>
      <c r="W284">
        <v>0.39139357542737202</v>
      </c>
      <c r="X284" t="s">
        <v>573</v>
      </c>
      <c r="Y284" t="s">
        <v>574</v>
      </c>
    </row>
    <row r="285" spans="1:25">
      <c r="O285" t="s">
        <v>466</v>
      </c>
      <c r="P285" t="s">
        <v>467</v>
      </c>
      <c r="Q285" t="s">
        <v>468</v>
      </c>
      <c r="R285">
        <v>6</v>
      </c>
      <c r="S285">
        <v>2</v>
      </c>
      <c r="T285">
        <v>0.12336554860716301</v>
      </c>
      <c r="U285">
        <v>16.211981566820199</v>
      </c>
      <c r="V285">
        <v>5.9774003553818497E-3</v>
      </c>
      <c r="W285">
        <v>0.39139357542737202</v>
      </c>
      <c r="X285" t="s">
        <v>540</v>
      </c>
      <c r="Y285" t="s">
        <v>541</v>
      </c>
    </row>
    <row r="286" spans="1:25">
      <c r="O286" t="s">
        <v>576</v>
      </c>
      <c r="P286" t="s">
        <v>577</v>
      </c>
      <c r="Q286" t="s">
        <v>578</v>
      </c>
      <c r="R286">
        <v>36</v>
      </c>
      <c r="S286">
        <v>4</v>
      </c>
      <c r="T286">
        <v>0.74019329164297898</v>
      </c>
      <c r="U286">
        <v>5.4039938556067497</v>
      </c>
      <c r="V286">
        <v>6.1155246160526904E-3</v>
      </c>
      <c r="W286">
        <v>0.39139357542737202</v>
      </c>
      <c r="X286" t="s">
        <v>579</v>
      </c>
      <c r="Y286" t="s">
        <v>580</v>
      </c>
    </row>
    <row r="287" spans="1:25">
      <c r="O287" t="s">
        <v>581</v>
      </c>
      <c r="P287" t="s">
        <v>582</v>
      </c>
      <c r="Q287" t="s">
        <v>583</v>
      </c>
      <c r="R287">
        <v>23</v>
      </c>
      <c r="S287">
        <v>3</v>
      </c>
      <c r="T287">
        <v>0.47290126966079199</v>
      </c>
      <c r="U287">
        <v>6.3438188739731496</v>
      </c>
      <c r="V287">
        <v>1.12084420759013E-2</v>
      </c>
      <c r="W287">
        <v>0.61324455681880696</v>
      </c>
      <c r="X287" t="s">
        <v>584</v>
      </c>
      <c r="Y287" t="s">
        <v>585</v>
      </c>
    </row>
    <row r="288" spans="1:25">
      <c r="O288" t="s">
        <v>501</v>
      </c>
      <c r="P288" t="s">
        <v>502</v>
      </c>
      <c r="Q288" t="s">
        <v>586</v>
      </c>
      <c r="R288">
        <v>23</v>
      </c>
      <c r="S288">
        <v>3</v>
      </c>
      <c r="T288">
        <v>0.47290126966079199</v>
      </c>
      <c r="U288">
        <v>6.3438188739731496</v>
      </c>
      <c r="V288">
        <v>1.12084420759013E-2</v>
      </c>
      <c r="W288">
        <v>0.61324455681880696</v>
      </c>
      <c r="X288" t="s">
        <v>584</v>
      </c>
      <c r="Y288" t="s">
        <v>585</v>
      </c>
    </row>
    <row r="289" spans="2:25">
      <c r="O289" t="s">
        <v>505</v>
      </c>
      <c r="P289" t="s">
        <v>506</v>
      </c>
      <c r="Q289" t="s">
        <v>587</v>
      </c>
      <c r="R289">
        <v>23</v>
      </c>
      <c r="S289">
        <v>3</v>
      </c>
      <c r="T289">
        <v>0.47290126966079199</v>
      </c>
      <c r="U289">
        <v>6.3438188739731496</v>
      </c>
      <c r="V289">
        <v>1.12084420759013E-2</v>
      </c>
      <c r="W289">
        <v>0.61324455681880696</v>
      </c>
      <c r="X289" t="s">
        <v>588</v>
      </c>
      <c r="Y289" t="s">
        <v>589</v>
      </c>
    </row>
    <row r="290" spans="2:25">
      <c r="O290" t="s">
        <v>509</v>
      </c>
      <c r="P290" t="s">
        <v>510</v>
      </c>
      <c r="Q290" t="s">
        <v>590</v>
      </c>
      <c r="R290">
        <v>23</v>
      </c>
      <c r="S290">
        <v>3</v>
      </c>
      <c r="T290">
        <v>0.47290126966079199</v>
      </c>
      <c r="U290">
        <v>6.3438188739731496</v>
      </c>
      <c r="V290">
        <v>1.12084420759013E-2</v>
      </c>
      <c r="W290">
        <v>0.61324455681880696</v>
      </c>
      <c r="X290" t="s">
        <v>591</v>
      </c>
      <c r="Y290" t="s">
        <v>592</v>
      </c>
    </row>
    <row r="291" spans="2:25">
      <c r="O291" t="s">
        <v>593</v>
      </c>
      <c r="P291" t="s">
        <v>594</v>
      </c>
      <c r="Q291" t="s">
        <v>595</v>
      </c>
      <c r="R291">
        <v>66</v>
      </c>
      <c r="S291">
        <v>5</v>
      </c>
      <c r="T291">
        <v>1.3570210346787901</v>
      </c>
      <c r="U291">
        <v>3.6845412651864198</v>
      </c>
      <c r="V291">
        <v>1.13563806818297E-2</v>
      </c>
      <c r="W291">
        <v>0.61324455681880696</v>
      </c>
      <c r="X291" t="s">
        <v>596</v>
      </c>
      <c r="Y291" t="s">
        <v>597</v>
      </c>
    </row>
    <row r="292" spans="2:25">
      <c r="O292" t="s">
        <v>598</v>
      </c>
      <c r="P292" t="s">
        <v>599</v>
      </c>
      <c r="Q292" t="s">
        <v>600</v>
      </c>
      <c r="R292">
        <v>93</v>
      </c>
      <c r="S292">
        <v>6</v>
      </c>
      <c r="T292">
        <v>1.9121660034110199</v>
      </c>
      <c r="U292">
        <v>3.1378028839006902</v>
      </c>
      <c r="V292">
        <v>1.2198994977436499E-2</v>
      </c>
      <c r="W292">
        <v>0.63264494658485604</v>
      </c>
      <c r="X292" t="s">
        <v>601</v>
      </c>
      <c r="Y292" t="s">
        <v>602</v>
      </c>
    </row>
    <row r="293" spans="2:25">
      <c r="O293" t="s">
        <v>603</v>
      </c>
      <c r="P293" t="s">
        <v>604</v>
      </c>
      <c r="Q293" t="s">
        <v>605</v>
      </c>
      <c r="R293">
        <v>94</v>
      </c>
      <c r="S293">
        <v>6</v>
      </c>
      <c r="T293">
        <v>1.9327269281788799</v>
      </c>
      <c r="U293">
        <v>3.1044220021570701</v>
      </c>
      <c r="V293">
        <v>1.2813989080133001E-2</v>
      </c>
      <c r="W293">
        <v>0.63264494658485604</v>
      </c>
      <c r="X293" t="s">
        <v>601</v>
      </c>
      <c r="Y293" t="s">
        <v>602</v>
      </c>
    </row>
    <row r="294" spans="2:25">
      <c r="O294" t="s">
        <v>606</v>
      </c>
      <c r="P294" t="s">
        <v>607</v>
      </c>
      <c r="Q294" t="s">
        <v>608</v>
      </c>
      <c r="R294">
        <v>94</v>
      </c>
      <c r="S294">
        <v>6</v>
      </c>
      <c r="T294">
        <v>1.9327269281788799</v>
      </c>
      <c r="U294">
        <v>3.1044220021570701</v>
      </c>
      <c r="V294">
        <v>1.2813989080133001E-2</v>
      </c>
      <c r="W294">
        <v>0.63264494658485604</v>
      </c>
      <c r="X294" t="s">
        <v>601</v>
      </c>
      <c r="Y294" t="s">
        <v>602</v>
      </c>
    </row>
    <row r="295" spans="2:25">
      <c r="O295" t="s">
        <v>609</v>
      </c>
      <c r="P295" t="s">
        <v>610</v>
      </c>
      <c r="Q295" t="s">
        <v>611</v>
      </c>
      <c r="R295">
        <v>9</v>
      </c>
      <c r="S295">
        <v>2</v>
      </c>
      <c r="T295">
        <v>0.185048322910744</v>
      </c>
      <c r="U295">
        <v>10.807987711213499</v>
      </c>
      <c r="V295">
        <v>1.37737939249419E-2</v>
      </c>
      <c r="W295">
        <v>0.65971308406547302</v>
      </c>
      <c r="X295" t="s">
        <v>612</v>
      </c>
      <c r="Y295" t="s">
        <v>613</v>
      </c>
    </row>
    <row r="296" spans="2:25">
      <c r="B296" t="s">
        <v>614</v>
      </c>
      <c r="O296" t="s">
        <v>67</v>
      </c>
      <c r="P296" t="s">
        <v>68</v>
      </c>
      <c r="Q296" t="s">
        <v>345</v>
      </c>
      <c r="R296">
        <v>25</v>
      </c>
      <c r="S296">
        <v>3</v>
      </c>
      <c r="T296">
        <v>0.514023119196513</v>
      </c>
      <c r="U296">
        <v>5.8363133640553002</v>
      </c>
      <c r="V296">
        <v>1.41258009898278E-2</v>
      </c>
      <c r="W296">
        <v>0.65971308406547302</v>
      </c>
      <c r="X296" t="s">
        <v>346</v>
      </c>
      <c r="Y296" t="s">
        <v>347</v>
      </c>
    </row>
    <row r="297" spans="2:25">
      <c r="O297" t="s">
        <v>456</v>
      </c>
      <c r="P297" t="s">
        <v>457</v>
      </c>
      <c r="Q297" t="s">
        <v>458</v>
      </c>
      <c r="R297">
        <v>97</v>
      </c>
      <c r="S297">
        <v>6</v>
      </c>
      <c r="T297">
        <v>1.9944097024824701</v>
      </c>
      <c r="U297">
        <v>3.0084089505439602</v>
      </c>
      <c r="V297">
        <v>1.47890809877599E-2</v>
      </c>
      <c r="W297">
        <v>0.66299181550543496</v>
      </c>
      <c r="X297" t="s">
        <v>615</v>
      </c>
      <c r="Y297" t="s">
        <v>616</v>
      </c>
    </row>
    <row r="298" spans="2:25">
      <c r="O298" t="s">
        <v>617</v>
      </c>
      <c r="P298" t="s">
        <v>618</v>
      </c>
      <c r="Q298" t="s">
        <v>619</v>
      </c>
      <c r="R298">
        <v>98</v>
      </c>
      <c r="S298">
        <v>6</v>
      </c>
      <c r="T298">
        <v>2.0149706272503298</v>
      </c>
      <c r="U298">
        <v>2.9777109000282098</v>
      </c>
      <c r="V298">
        <v>1.54919877902257E-2</v>
      </c>
      <c r="W298">
        <v>0.66299181550543496</v>
      </c>
      <c r="X298" t="s">
        <v>601</v>
      </c>
      <c r="Y298" t="s">
        <v>602</v>
      </c>
    </row>
    <row r="299" spans="2:25">
      <c r="O299" t="s">
        <v>620</v>
      </c>
      <c r="P299" t="s">
        <v>621</v>
      </c>
      <c r="Q299" t="s">
        <v>622</v>
      </c>
      <c r="R299">
        <v>47</v>
      </c>
      <c r="S299">
        <v>4</v>
      </c>
      <c r="T299">
        <v>0.96636346408944396</v>
      </c>
      <c r="U299">
        <v>4.1392293362094303</v>
      </c>
      <c r="V299">
        <v>1.5548951020972699E-2</v>
      </c>
      <c r="W299">
        <v>0.66299181550543496</v>
      </c>
      <c r="X299" t="s">
        <v>623</v>
      </c>
      <c r="Y299" t="s">
        <v>624</v>
      </c>
    </row>
    <row r="300" spans="2:25">
      <c r="O300" t="s">
        <v>513</v>
      </c>
      <c r="P300" t="s">
        <v>514</v>
      </c>
      <c r="Q300" t="s">
        <v>625</v>
      </c>
      <c r="R300">
        <v>26</v>
      </c>
      <c r="S300">
        <v>3</v>
      </c>
      <c r="T300">
        <v>0.53458404396437298</v>
      </c>
      <c r="U300">
        <v>5.6118397731300904</v>
      </c>
      <c r="V300">
        <v>1.5730708585487699E-2</v>
      </c>
      <c r="W300">
        <v>0.66299181550543496</v>
      </c>
      <c r="X300" t="s">
        <v>626</v>
      </c>
      <c r="Y300" t="s">
        <v>627</v>
      </c>
    </row>
    <row r="301" spans="2:25">
      <c r="O301" t="s">
        <v>520</v>
      </c>
      <c r="P301" t="s">
        <v>521</v>
      </c>
      <c r="Q301" t="s">
        <v>628</v>
      </c>
      <c r="R301">
        <v>10</v>
      </c>
      <c r="S301">
        <v>2</v>
      </c>
      <c r="T301">
        <v>0.205609247678605</v>
      </c>
      <c r="U301">
        <v>9.7271889400921605</v>
      </c>
      <c r="V301">
        <v>1.69860995320197E-2</v>
      </c>
      <c r="W301">
        <v>0.69885666646024303</v>
      </c>
      <c r="X301" t="s">
        <v>629</v>
      </c>
      <c r="Y301" t="s">
        <v>630</v>
      </c>
    </row>
    <row r="302" spans="2:25">
      <c r="O302" t="s">
        <v>631</v>
      </c>
      <c r="P302" t="s">
        <v>632</v>
      </c>
      <c r="Q302" t="s">
        <v>633</v>
      </c>
      <c r="R302">
        <v>130</v>
      </c>
      <c r="S302">
        <v>7</v>
      </c>
      <c r="T302">
        <v>2.6729202198218598</v>
      </c>
      <c r="U302">
        <v>2.61885856079404</v>
      </c>
      <c r="V302">
        <v>1.7724940248645401E-2</v>
      </c>
      <c r="W302">
        <v>0.71229527324789199</v>
      </c>
      <c r="X302" t="s">
        <v>545</v>
      </c>
      <c r="Y302" t="s">
        <v>546</v>
      </c>
    </row>
    <row r="303" spans="2:25">
      <c r="O303" t="s">
        <v>348</v>
      </c>
      <c r="P303" t="s">
        <v>349</v>
      </c>
      <c r="Q303" t="s">
        <v>350</v>
      </c>
      <c r="R303">
        <v>28</v>
      </c>
      <c r="S303">
        <v>3</v>
      </c>
      <c r="T303">
        <v>0.57570589350009405</v>
      </c>
      <c r="U303">
        <v>5.2109940750493697</v>
      </c>
      <c r="V303">
        <v>1.92361947857577E-2</v>
      </c>
      <c r="W303">
        <v>0.753060516196287</v>
      </c>
      <c r="X303" t="s">
        <v>346</v>
      </c>
      <c r="Y303" t="s">
        <v>347</v>
      </c>
    </row>
    <row r="304" spans="2:25">
      <c r="O304" t="s">
        <v>634</v>
      </c>
      <c r="P304" t="s">
        <v>635</v>
      </c>
      <c r="Q304" t="s">
        <v>636</v>
      </c>
      <c r="R304">
        <v>51</v>
      </c>
      <c r="S304">
        <v>4</v>
      </c>
      <c r="T304">
        <v>1.04860716316088</v>
      </c>
      <c r="U304">
        <v>3.8145838980753499</v>
      </c>
      <c r="V304">
        <v>2.04509885978756E-2</v>
      </c>
      <c r="W304">
        <v>0.753060516196287</v>
      </c>
      <c r="X304" t="s">
        <v>637</v>
      </c>
      <c r="Y304" t="s">
        <v>638</v>
      </c>
    </row>
    <row r="305" spans="15:25">
      <c r="O305" t="s">
        <v>639</v>
      </c>
      <c r="P305" t="s">
        <v>640</v>
      </c>
      <c r="Q305" t="s">
        <v>641</v>
      </c>
      <c r="R305">
        <v>11</v>
      </c>
      <c r="S305">
        <v>2</v>
      </c>
      <c r="T305">
        <v>0.22617017244646501</v>
      </c>
      <c r="U305">
        <v>8.8428990364474203</v>
      </c>
      <c r="V305">
        <v>2.0482548762283202E-2</v>
      </c>
      <c r="W305">
        <v>0.753060516196287</v>
      </c>
      <c r="X305" t="s">
        <v>573</v>
      </c>
      <c r="Y305" t="s">
        <v>574</v>
      </c>
    </row>
    <row r="306" spans="15:25">
      <c r="O306" t="s">
        <v>527</v>
      </c>
      <c r="P306" t="s">
        <v>528</v>
      </c>
      <c r="Q306" t="s">
        <v>642</v>
      </c>
      <c r="R306">
        <v>11</v>
      </c>
      <c r="S306">
        <v>2</v>
      </c>
      <c r="T306">
        <v>0.22617017244646501</v>
      </c>
      <c r="U306">
        <v>8.8428990364474203</v>
      </c>
      <c r="V306">
        <v>2.0482548762283202E-2</v>
      </c>
      <c r="W306">
        <v>0.753060516196287</v>
      </c>
      <c r="X306" t="s">
        <v>643</v>
      </c>
      <c r="Y306" t="s">
        <v>644</v>
      </c>
    </row>
    <row r="307" spans="15:25">
      <c r="O307" t="s">
        <v>645</v>
      </c>
      <c r="P307" t="s">
        <v>646</v>
      </c>
      <c r="Q307" t="s">
        <v>647</v>
      </c>
      <c r="R307">
        <v>78</v>
      </c>
      <c r="S307">
        <v>5</v>
      </c>
      <c r="T307">
        <v>1.60375213189312</v>
      </c>
      <c r="U307">
        <v>3.11768876285005</v>
      </c>
      <c r="V307">
        <v>2.20455400774375E-2</v>
      </c>
      <c r="W307">
        <v>0.77744271946555199</v>
      </c>
      <c r="X307" t="s">
        <v>648</v>
      </c>
      <c r="Y307" t="s">
        <v>649</v>
      </c>
    </row>
    <row r="308" spans="15:25">
      <c r="O308" t="s">
        <v>650</v>
      </c>
      <c r="P308" t="s">
        <v>651</v>
      </c>
      <c r="Q308" t="s">
        <v>652</v>
      </c>
      <c r="R308">
        <v>78</v>
      </c>
      <c r="S308">
        <v>5</v>
      </c>
      <c r="T308">
        <v>1.60375213189312</v>
      </c>
      <c r="U308">
        <v>3.11768876285005</v>
      </c>
      <c r="V308">
        <v>2.20455400774375E-2</v>
      </c>
      <c r="W308">
        <v>0.77744271946555199</v>
      </c>
      <c r="X308" t="s">
        <v>653</v>
      </c>
      <c r="Y308" t="s">
        <v>654</v>
      </c>
    </row>
    <row r="309" spans="15:25">
      <c r="O309" t="s">
        <v>534</v>
      </c>
      <c r="P309" t="s">
        <v>535</v>
      </c>
      <c r="Q309" t="s">
        <v>655</v>
      </c>
      <c r="R309">
        <v>30</v>
      </c>
      <c r="S309">
        <v>3</v>
      </c>
      <c r="T309">
        <v>0.616827743035815</v>
      </c>
      <c r="U309">
        <v>4.8635944700460803</v>
      </c>
      <c r="V309">
        <v>2.3138209838564398E-2</v>
      </c>
      <c r="W309">
        <v>0.77877851414739696</v>
      </c>
      <c r="X309" t="s">
        <v>656</v>
      </c>
      <c r="Y309" t="s">
        <v>657</v>
      </c>
    </row>
    <row r="310" spans="15:25">
      <c r="O310" t="s">
        <v>538</v>
      </c>
      <c r="P310" t="s">
        <v>539</v>
      </c>
      <c r="Q310" t="s">
        <v>658</v>
      </c>
      <c r="R310">
        <v>30</v>
      </c>
      <c r="S310">
        <v>3</v>
      </c>
      <c r="T310">
        <v>0.616827743035815</v>
      </c>
      <c r="U310">
        <v>4.8635944700460803</v>
      </c>
      <c r="V310">
        <v>2.3138209838564398E-2</v>
      </c>
      <c r="W310">
        <v>0.77877851414739696</v>
      </c>
      <c r="X310" t="s">
        <v>659</v>
      </c>
      <c r="Y310" t="s">
        <v>660</v>
      </c>
    </row>
    <row r="311" spans="15:25">
      <c r="O311" t="s">
        <v>542</v>
      </c>
      <c r="P311" t="s">
        <v>543</v>
      </c>
      <c r="Q311" t="s">
        <v>661</v>
      </c>
      <c r="R311">
        <v>12</v>
      </c>
      <c r="S311">
        <v>2</v>
      </c>
      <c r="T311">
        <v>0.24673109721432601</v>
      </c>
      <c r="U311">
        <v>8.1059907834101299</v>
      </c>
      <c r="V311">
        <v>2.4250210757462601E-2</v>
      </c>
      <c r="W311">
        <v>0.77877851414739696</v>
      </c>
      <c r="X311" t="s">
        <v>662</v>
      </c>
      <c r="Y311" t="s">
        <v>663</v>
      </c>
    </row>
    <row r="312" spans="15:25">
      <c r="O312" t="s">
        <v>547</v>
      </c>
      <c r="P312" t="s">
        <v>548</v>
      </c>
      <c r="Q312" t="s">
        <v>664</v>
      </c>
      <c r="R312">
        <v>12</v>
      </c>
      <c r="S312">
        <v>2</v>
      </c>
      <c r="T312">
        <v>0.24673109721432601</v>
      </c>
      <c r="U312">
        <v>8.1059907834101299</v>
      </c>
      <c r="V312">
        <v>2.4250210757462601E-2</v>
      </c>
      <c r="W312">
        <v>0.77877851414739696</v>
      </c>
      <c r="X312" t="s">
        <v>665</v>
      </c>
      <c r="Y312" t="s">
        <v>666</v>
      </c>
    </row>
    <row r="313" spans="15:25">
      <c r="O313" t="s">
        <v>109</v>
      </c>
      <c r="P313" t="s">
        <v>110</v>
      </c>
      <c r="Q313" t="s">
        <v>111</v>
      </c>
      <c r="R313">
        <v>109</v>
      </c>
      <c r="S313">
        <v>6</v>
      </c>
      <c r="T313">
        <v>2.2411407996967898</v>
      </c>
      <c r="U313">
        <v>2.6772079651629799</v>
      </c>
      <c r="V313">
        <v>2.4801843228490401E-2</v>
      </c>
      <c r="W313">
        <v>0.77877851414739696</v>
      </c>
      <c r="X313" t="s">
        <v>667</v>
      </c>
      <c r="Y313" t="s">
        <v>668</v>
      </c>
    </row>
    <row r="314" spans="15:25">
      <c r="O314" t="s">
        <v>552</v>
      </c>
      <c r="P314" t="s">
        <v>553</v>
      </c>
      <c r="Q314" t="s">
        <v>669</v>
      </c>
      <c r="R314">
        <v>31</v>
      </c>
      <c r="S314">
        <v>3</v>
      </c>
      <c r="T314">
        <v>0.63738866780367598</v>
      </c>
      <c r="U314">
        <v>4.7067043258510397</v>
      </c>
      <c r="V314">
        <v>2.5238192588110098E-2</v>
      </c>
      <c r="W314">
        <v>0.77877851414739696</v>
      </c>
      <c r="X314" t="s">
        <v>670</v>
      </c>
      <c r="Y314" t="s">
        <v>671</v>
      </c>
    </row>
    <row r="315" spans="15:25">
      <c r="O315" t="s">
        <v>672</v>
      </c>
      <c r="P315" t="s">
        <v>673</v>
      </c>
      <c r="Q315" t="s">
        <v>674</v>
      </c>
      <c r="R315">
        <v>31</v>
      </c>
      <c r="S315">
        <v>3</v>
      </c>
      <c r="T315">
        <v>0.63738866780367598</v>
      </c>
      <c r="U315">
        <v>4.7067043258510397</v>
      </c>
      <c r="V315">
        <v>2.5238192588110098E-2</v>
      </c>
      <c r="W315">
        <v>0.77877851414739696</v>
      </c>
      <c r="X315" t="s">
        <v>675</v>
      </c>
      <c r="Y315" t="s">
        <v>676</v>
      </c>
    </row>
    <row r="316" spans="15:25">
      <c r="O316" t="s">
        <v>677</v>
      </c>
      <c r="P316" t="s">
        <v>678</v>
      </c>
      <c r="Q316" t="s">
        <v>679</v>
      </c>
      <c r="R316">
        <v>13</v>
      </c>
      <c r="S316">
        <v>2</v>
      </c>
      <c r="T316">
        <v>0.26729202198218599</v>
      </c>
      <c r="U316">
        <v>7.4824530308401203</v>
      </c>
      <c r="V316">
        <v>2.8276562019864299E-2</v>
      </c>
      <c r="W316">
        <v>0.80350704626040803</v>
      </c>
      <c r="X316" t="s">
        <v>540</v>
      </c>
      <c r="Y316" t="s">
        <v>541</v>
      </c>
    </row>
    <row r="317" spans="15:25">
      <c r="O317" t="s">
        <v>680</v>
      </c>
      <c r="P317" t="s">
        <v>681</v>
      </c>
      <c r="Q317" t="s">
        <v>682</v>
      </c>
      <c r="R317">
        <v>13</v>
      </c>
      <c r="S317">
        <v>2</v>
      </c>
      <c r="T317">
        <v>0.26729202198218599</v>
      </c>
      <c r="U317">
        <v>7.4824530308401203</v>
      </c>
      <c r="V317">
        <v>2.8276562019864299E-2</v>
      </c>
      <c r="W317">
        <v>0.80350704626040803</v>
      </c>
      <c r="X317" t="s">
        <v>573</v>
      </c>
      <c r="Y317" t="s">
        <v>574</v>
      </c>
    </row>
    <row r="318" spans="15:25">
      <c r="O318" t="s">
        <v>683</v>
      </c>
      <c r="P318" t="s">
        <v>684</v>
      </c>
      <c r="Q318" t="s">
        <v>685</v>
      </c>
      <c r="R318">
        <v>13</v>
      </c>
      <c r="S318">
        <v>2</v>
      </c>
      <c r="T318">
        <v>0.26729202198218599</v>
      </c>
      <c r="U318">
        <v>7.4824530308401203</v>
      </c>
      <c r="V318">
        <v>2.8276562019864299E-2</v>
      </c>
      <c r="W318">
        <v>0.80350704626040803</v>
      </c>
      <c r="X318" t="s">
        <v>686</v>
      </c>
      <c r="Y318" t="s">
        <v>687</v>
      </c>
    </row>
    <row r="319" spans="15:25">
      <c r="O319" t="s">
        <v>688</v>
      </c>
      <c r="P319" t="s">
        <v>689</v>
      </c>
      <c r="Q319" t="s">
        <v>690</v>
      </c>
      <c r="R319">
        <v>84</v>
      </c>
      <c r="S319">
        <v>5</v>
      </c>
      <c r="T319">
        <v>1.7271176805002799</v>
      </c>
      <c r="U319">
        <v>2.8949967083607602</v>
      </c>
      <c r="V319">
        <v>2.92397332118969E-2</v>
      </c>
      <c r="W319">
        <v>0.80350704626040803</v>
      </c>
      <c r="X319" t="s">
        <v>691</v>
      </c>
      <c r="Y319" t="s">
        <v>692</v>
      </c>
    </row>
    <row r="320" spans="15:25">
      <c r="O320" t="s">
        <v>693</v>
      </c>
      <c r="P320" t="s">
        <v>694</v>
      </c>
      <c r="Q320" t="s">
        <v>695</v>
      </c>
      <c r="R320">
        <v>33</v>
      </c>
      <c r="S320">
        <v>3</v>
      </c>
      <c r="T320">
        <v>0.67851051733939705</v>
      </c>
      <c r="U320">
        <v>4.4214495182237101</v>
      </c>
      <c r="V320">
        <v>2.97354096691822E-2</v>
      </c>
      <c r="W320">
        <v>0.80350704626040803</v>
      </c>
      <c r="X320" t="s">
        <v>696</v>
      </c>
      <c r="Y320" t="s">
        <v>697</v>
      </c>
    </row>
    <row r="321" spans="15:25">
      <c r="O321" t="s">
        <v>698</v>
      </c>
      <c r="P321" t="s">
        <v>699</v>
      </c>
      <c r="Q321" t="s">
        <v>700</v>
      </c>
      <c r="R321">
        <v>33</v>
      </c>
      <c r="S321">
        <v>3</v>
      </c>
      <c r="T321">
        <v>0.67851051733939705</v>
      </c>
      <c r="U321">
        <v>4.4214495182237101</v>
      </c>
      <c r="V321">
        <v>2.97354096691822E-2</v>
      </c>
      <c r="W321">
        <v>0.80350704626040803</v>
      </c>
      <c r="X321" t="s">
        <v>659</v>
      </c>
      <c r="Y321" t="s">
        <v>660</v>
      </c>
    </row>
    <row r="322" spans="15:25">
      <c r="O322" t="s">
        <v>701</v>
      </c>
      <c r="P322" t="s">
        <v>702</v>
      </c>
      <c r="Q322" t="s">
        <v>703</v>
      </c>
      <c r="R322">
        <v>85</v>
      </c>
      <c r="S322">
        <v>5</v>
      </c>
      <c r="T322">
        <v>1.7476786052681399</v>
      </c>
      <c r="U322">
        <v>2.8609379235565102</v>
      </c>
      <c r="V322">
        <v>3.0566799558301799E-2</v>
      </c>
      <c r="W322">
        <v>0.80350704626040803</v>
      </c>
      <c r="X322" t="s">
        <v>704</v>
      </c>
      <c r="Y322" t="s">
        <v>705</v>
      </c>
    </row>
    <row r="323" spans="15:25">
      <c r="O323" t="s">
        <v>706</v>
      </c>
      <c r="P323" t="s">
        <v>707</v>
      </c>
      <c r="Q323" t="s">
        <v>708</v>
      </c>
      <c r="R323">
        <v>85</v>
      </c>
      <c r="S323">
        <v>5</v>
      </c>
      <c r="T323">
        <v>1.7476786052681399</v>
      </c>
      <c r="U323">
        <v>2.8609379235565102</v>
      </c>
      <c r="V323">
        <v>3.0566799558301799E-2</v>
      </c>
      <c r="W323">
        <v>0.80350704626040803</v>
      </c>
      <c r="X323" t="s">
        <v>704</v>
      </c>
      <c r="Y323" t="s">
        <v>705</v>
      </c>
    </row>
    <row r="324" spans="15:25">
      <c r="O324" t="s">
        <v>709</v>
      </c>
      <c r="P324" t="s">
        <v>710</v>
      </c>
      <c r="Q324" t="s">
        <v>711</v>
      </c>
      <c r="R324">
        <v>85</v>
      </c>
      <c r="S324">
        <v>5</v>
      </c>
      <c r="T324">
        <v>1.7476786052681399</v>
      </c>
      <c r="U324">
        <v>2.8609379235565102</v>
      </c>
      <c r="V324">
        <v>3.0566799558301799E-2</v>
      </c>
      <c r="W324">
        <v>0.80350704626040803</v>
      </c>
      <c r="X324" t="s">
        <v>704</v>
      </c>
      <c r="Y324" t="s">
        <v>705</v>
      </c>
    </row>
    <row r="325" spans="15:25">
      <c r="O325" t="s">
        <v>712</v>
      </c>
      <c r="P325" t="s">
        <v>713</v>
      </c>
      <c r="Q325" t="s">
        <v>714</v>
      </c>
      <c r="R325">
        <v>58</v>
      </c>
      <c r="S325">
        <v>4</v>
      </c>
      <c r="T325">
        <v>1.19253363653591</v>
      </c>
      <c r="U325">
        <v>3.3542030827903999</v>
      </c>
      <c r="V325">
        <v>3.1100442734931399E-2</v>
      </c>
      <c r="W325">
        <v>0.80350704626040803</v>
      </c>
      <c r="X325" t="s">
        <v>623</v>
      </c>
      <c r="Y325" t="s">
        <v>624</v>
      </c>
    </row>
    <row r="326" spans="15:25">
      <c r="O326" t="s">
        <v>715</v>
      </c>
      <c r="P326" t="s">
        <v>716</v>
      </c>
      <c r="Q326" t="s">
        <v>717</v>
      </c>
      <c r="R326">
        <v>34</v>
      </c>
      <c r="S326">
        <v>3</v>
      </c>
      <c r="T326">
        <v>0.69907144210725702</v>
      </c>
      <c r="U326">
        <v>4.2914068853347702</v>
      </c>
      <c r="V326">
        <v>3.2131972005975597E-2</v>
      </c>
      <c r="W326">
        <v>0.80350704626040803</v>
      </c>
      <c r="X326" t="s">
        <v>718</v>
      </c>
      <c r="Y326" t="s">
        <v>719</v>
      </c>
    </row>
    <row r="327" spans="15:25">
      <c r="O327" t="s">
        <v>720</v>
      </c>
      <c r="P327" t="s">
        <v>721</v>
      </c>
      <c r="Q327" t="s">
        <v>722</v>
      </c>
      <c r="R327">
        <v>248</v>
      </c>
      <c r="S327">
        <v>10</v>
      </c>
      <c r="T327">
        <v>5.0991093424294096</v>
      </c>
      <c r="U327">
        <v>1.96112680243793</v>
      </c>
      <c r="V327">
        <v>3.2232411664741598E-2</v>
      </c>
      <c r="W327">
        <v>0.80350704626040803</v>
      </c>
      <c r="X327" t="s">
        <v>723</v>
      </c>
      <c r="Y327" t="s">
        <v>724</v>
      </c>
    </row>
    <row r="328" spans="15:25">
      <c r="O328" t="s">
        <v>725</v>
      </c>
      <c r="P328" t="s">
        <v>726</v>
      </c>
      <c r="Q328" t="s">
        <v>727</v>
      </c>
      <c r="R328">
        <v>14</v>
      </c>
      <c r="S328">
        <v>2</v>
      </c>
      <c r="T328">
        <v>0.28785294675004702</v>
      </c>
      <c r="U328">
        <v>6.9479921000658296</v>
      </c>
      <c r="V328">
        <v>3.25494752536045E-2</v>
      </c>
      <c r="W328">
        <v>0.80350704626040803</v>
      </c>
      <c r="X328" t="s">
        <v>568</v>
      </c>
      <c r="Y328" t="s">
        <v>569</v>
      </c>
    </row>
    <row r="329" spans="15:25">
      <c r="O329" t="s">
        <v>728</v>
      </c>
      <c r="P329" t="s">
        <v>729</v>
      </c>
      <c r="Q329" t="s">
        <v>730</v>
      </c>
      <c r="R329">
        <v>14</v>
      </c>
      <c r="S329">
        <v>2</v>
      </c>
      <c r="T329">
        <v>0.28785294675004702</v>
      </c>
      <c r="U329">
        <v>6.9479921000658296</v>
      </c>
      <c r="V329">
        <v>3.25494752536045E-2</v>
      </c>
      <c r="W329">
        <v>0.80350704626040803</v>
      </c>
      <c r="X329" t="s">
        <v>643</v>
      </c>
      <c r="Y329" t="s">
        <v>644</v>
      </c>
    </row>
    <row r="330" spans="15:25">
      <c r="O330" t="s">
        <v>731</v>
      </c>
      <c r="P330" t="s">
        <v>732</v>
      </c>
      <c r="Q330" t="s">
        <v>733</v>
      </c>
      <c r="R330">
        <v>254</v>
      </c>
      <c r="S330">
        <v>10</v>
      </c>
      <c r="T330">
        <v>5.2224748910365699</v>
      </c>
      <c r="U330">
        <v>1.91480097245908</v>
      </c>
      <c r="V330">
        <v>3.7036553204991898E-2</v>
      </c>
      <c r="W330">
        <v>0.889373003740075</v>
      </c>
      <c r="X330" t="s">
        <v>723</v>
      </c>
      <c r="Y330" t="s">
        <v>724</v>
      </c>
    </row>
    <row r="331" spans="15:25">
      <c r="O331" t="s">
        <v>734</v>
      </c>
      <c r="P331" t="s">
        <v>735</v>
      </c>
      <c r="Q331" t="s">
        <v>736</v>
      </c>
      <c r="R331">
        <v>15</v>
      </c>
      <c r="S331">
        <v>2</v>
      </c>
      <c r="T331">
        <v>0.308413871517907</v>
      </c>
      <c r="U331">
        <v>6.48479262672811</v>
      </c>
      <c r="V331">
        <v>3.7057208489169803E-2</v>
      </c>
      <c r="W331">
        <v>0.889373003740075</v>
      </c>
      <c r="X331" t="s">
        <v>737</v>
      </c>
      <c r="Y331" t="s">
        <v>738</v>
      </c>
    </row>
    <row r="332" spans="15:25">
      <c r="O332" t="s">
        <v>739</v>
      </c>
      <c r="P332" t="s">
        <v>740</v>
      </c>
      <c r="Q332" t="s">
        <v>741</v>
      </c>
      <c r="R332">
        <v>293</v>
      </c>
      <c r="S332">
        <v>11</v>
      </c>
      <c r="T332">
        <v>6.0243509569831302</v>
      </c>
      <c r="U332">
        <v>1.82592283858385</v>
      </c>
      <c r="V332">
        <v>3.9627333763989601E-2</v>
      </c>
      <c r="W332">
        <v>0.93802784581060294</v>
      </c>
      <c r="X332" t="s">
        <v>742</v>
      </c>
      <c r="Y332" t="s">
        <v>743</v>
      </c>
    </row>
    <row r="333" spans="15:25">
      <c r="O333" t="s">
        <v>744</v>
      </c>
      <c r="P333" t="s">
        <v>745</v>
      </c>
      <c r="Q333" t="s">
        <v>746</v>
      </c>
      <c r="R333">
        <v>16</v>
      </c>
      <c r="S333">
        <v>2</v>
      </c>
      <c r="T333">
        <v>0.32897479628576798</v>
      </c>
      <c r="U333">
        <v>6.0794930875575997</v>
      </c>
      <c r="V333">
        <v>4.178839448445E-2</v>
      </c>
      <c r="W333">
        <v>0.97581548201526502</v>
      </c>
      <c r="X333" t="s">
        <v>747</v>
      </c>
      <c r="Y333" t="s">
        <v>748</v>
      </c>
    </row>
    <row r="334" spans="15:25">
      <c r="O334" t="s">
        <v>749</v>
      </c>
      <c r="P334" t="s">
        <v>750</v>
      </c>
      <c r="Q334" t="s">
        <v>751</v>
      </c>
      <c r="R334">
        <v>95</v>
      </c>
      <c r="S334">
        <v>5</v>
      </c>
      <c r="T334">
        <v>1.9532878529467499</v>
      </c>
      <c r="U334">
        <v>2.5597865631821399</v>
      </c>
      <c r="V334">
        <v>4.59249670443286E-2</v>
      </c>
      <c r="W334">
        <v>0.984792055164879</v>
      </c>
      <c r="X334" t="s">
        <v>752</v>
      </c>
      <c r="Y334" t="s">
        <v>753</v>
      </c>
    </row>
    <row r="335" spans="15:25">
      <c r="O335" t="s">
        <v>754</v>
      </c>
      <c r="P335" t="s">
        <v>755</v>
      </c>
      <c r="Q335" t="s">
        <v>756</v>
      </c>
      <c r="R335">
        <v>95</v>
      </c>
      <c r="S335">
        <v>5</v>
      </c>
      <c r="T335">
        <v>1.9532878529467499</v>
      </c>
      <c r="U335">
        <v>2.5597865631821399</v>
      </c>
      <c r="V335">
        <v>4.59249670443286E-2</v>
      </c>
      <c r="W335">
        <v>0.984792055164879</v>
      </c>
      <c r="X335" t="s">
        <v>704</v>
      </c>
      <c r="Y335" t="s">
        <v>705</v>
      </c>
    </row>
    <row r="336" spans="15:25">
      <c r="O336" t="s">
        <v>757</v>
      </c>
      <c r="P336" t="s">
        <v>758</v>
      </c>
      <c r="Q336" t="s">
        <v>759</v>
      </c>
      <c r="R336">
        <v>95</v>
      </c>
      <c r="S336">
        <v>5</v>
      </c>
      <c r="T336">
        <v>1.9532878529467499</v>
      </c>
      <c r="U336">
        <v>2.5597865631821399</v>
      </c>
      <c r="V336">
        <v>4.59249670443286E-2</v>
      </c>
      <c r="W336">
        <v>0.984792055164879</v>
      </c>
      <c r="X336" t="s">
        <v>704</v>
      </c>
      <c r="Y336" t="s">
        <v>705</v>
      </c>
    </row>
    <row r="337" spans="15:25">
      <c r="O337" t="s">
        <v>760</v>
      </c>
      <c r="P337" t="s">
        <v>761</v>
      </c>
      <c r="Q337" t="s">
        <v>762</v>
      </c>
      <c r="R337">
        <v>17</v>
      </c>
      <c r="S337">
        <v>2</v>
      </c>
      <c r="T337">
        <v>0.34953572105362801</v>
      </c>
      <c r="U337">
        <v>5.7218758471130302</v>
      </c>
      <c r="V337">
        <v>4.6732030395555603E-2</v>
      </c>
      <c r="W337">
        <v>0.984792055164879</v>
      </c>
      <c r="X337" t="s">
        <v>763</v>
      </c>
      <c r="Y337" t="s">
        <v>764</v>
      </c>
    </row>
    <row r="338" spans="15:25">
      <c r="O338" t="s">
        <v>765</v>
      </c>
      <c r="P338" t="s">
        <v>766</v>
      </c>
      <c r="Q338" t="s">
        <v>767</v>
      </c>
      <c r="R338">
        <v>17</v>
      </c>
      <c r="S338">
        <v>2</v>
      </c>
      <c r="T338">
        <v>0.34953572105362801</v>
      </c>
      <c r="U338">
        <v>5.7218758471130302</v>
      </c>
      <c r="V338">
        <v>4.6732030395555603E-2</v>
      </c>
      <c r="W338">
        <v>0.984792055164879</v>
      </c>
      <c r="X338" t="s">
        <v>747</v>
      </c>
      <c r="Y338" t="s">
        <v>748</v>
      </c>
    </row>
    <row r="339" spans="15:25">
      <c r="O339" t="s">
        <v>768</v>
      </c>
      <c r="P339" t="s">
        <v>769</v>
      </c>
      <c r="Q339" t="s">
        <v>770</v>
      </c>
      <c r="R339">
        <v>17</v>
      </c>
      <c r="S339">
        <v>2</v>
      </c>
      <c r="T339">
        <v>0.34953572105362801</v>
      </c>
      <c r="U339">
        <v>5.7218758471130302</v>
      </c>
      <c r="V339">
        <v>4.6732030395555603E-2</v>
      </c>
      <c r="W339">
        <v>0.984792055164879</v>
      </c>
      <c r="X339" t="s">
        <v>771</v>
      </c>
      <c r="Y339" t="s">
        <v>772</v>
      </c>
    </row>
    <row r="340" spans="15:25">
      <c r="O340" t="s">
        <v>773</v>
      </c>
      <c r="P340" t="s">
        <v>774</v>
      </c>
      <c r="Q340" t="s">
        <v>775</v>
      </c>
      <c r="R340">
        <v>17</v>
      </c>
      <c r="S340">
        <v>2</v>
      </c>
      <c r="T340">
        <v>0.34953572105362801</v>
      </c>
      <c r="U340">
        <v>5.7218758471130302</v>
      </c>
      <c r="V340">
        <v>4.6732030395555603E-2</v>
      </c>
      <c r="W340">
        <v>0.984792055164879</v>
      </c>
      <c r="X340" t="s">
        <v>629</v>
      </c>
      <c r="Y340" t="s">
        <v>630</v>
      </c>
    </row>
    <row r="341" spans="15:25">
      <c r="O341" t="s">
        <v>776</v>
      </c>
      <c r="P341" t="s">
        <v>777</v>
      </c>
      <c r="Q341" t="s">
        <v>778</v>
      </c>
      <c r="R341">
        <v>17</v>
      </c>
      <c r="S341">
        <v>2</v>
      </c>
      <c r="T341">
        <v>0.34953572105362801</v>
      </c>
      <c r="U341">
        <v>5.7218758471130302</v>
      </c>
      <c r="V341">
        <v>4.6732030395555603E-2</v>
      </c>
      <c r="W341">
        <v>0.984792055164879</v>
      </c>
      <c r="X341" t="s">
        <v>779</v>
      </c>
      <c r="Y341" t="s">
        <v>780</v>
      </c>
    </row>
    <row r="342" spans="15:25">
      <c r="O342" t="s">
        <v>781</v>
      </c>
      <c r="P342" t="s">
        <v>782</v>
      </c>
      <c r="Q342" t="s">
        <v>783</v>
      </c>
      <c r="R342">
        <v>40</v>
      </c>
      <c r="S342">
        <v>3</v>
      </c>
      <c r="T342">
        <v>0.822436990714421</v>
      </c>
      <c r="U342">
        <v>3.64769585253456</v>
      </c>
      <c r="V342">
        <v>4.85435927087721E-2</v>
      </c>
      <c r="W342">
        <v>1</v>
      </c>
      <c r="X342" t="s">
        <v>591</v>
      </c>
      <c r="Y342" t="s">
        <v>592</v>
      </c>
    </row>
    <row r="343" spans="15:25">
      <c r="O343" t="s">
        <v>784</v>
      </c>
      <c r="P343" t="s">
        <v>785</v>
      </c>
      <c r="Q343" t="s">
        <v>786</v>
      </c>
      <c r="R343">
        <v>98</v>
      </c>
      <c r="S343">
        <v>5</v>
      </c>
      <c r="T343">
        <v>2.0149706272503298</v>
      </c>
      <c r="U343">
        <v>2.4814257500235102</v>
      </c>
      <c r="V343">
        <v>5.1286543417310197E-2</v>
      </c>
      <c r="W343">
        <v>1</v>
      </c>
      <c r="X343" t="s">
        <v>704</v>
      </c>
      <c r="Y343" t="s">
        <v>705</v>
      </c>
    </row>
    <row r="344" spans="15:25">
      <c r="O344" t="s">
        <v>787</v>
      </c>
      <c r="P344" t="s">
        <v>788</v>
      </c>
      <c r="Q344" t="s">
        <v>789</v>
      </c>
      <c r="R344">
        <v>98</v>
      </c>
      <c r="S344">
        <v>5</v>
      </c>
      <c r="T344">
        <v>2.0149706272503298</v>
      </c>
      <c r="U344">
        <v>2.4814257500235102</v>
      </c>
      <c r="V344">
        <v>5.1286543417310197E-2</v>
      </c>
      <c r="W344">
        <v>1</v>
      </c>
      <c r="X344" t="s">
        <v>704</v>
      </c>
      <c r="Y344" t="s">
        <v>705</v>
      </c>
    </row>
    <row r="345" spans="15:25">
      <c r="O345" t="s">
        <v>790</v>
      </c>
      <c r="P345" t="s">
        <v>791</v>
      </c>
      <c r="Q345" t="s">
        <v>792</v>
      </c>
      <c r="R345">
        <v>18</v>
      </c>
      <c r="S345">
        <v>2</v>
      </c>
      <c r="T345">
        <v>0.37009664582148899</v>
      </c>
      <c r="U345">
        <v>5.4039938556067497</v>
      </c>
      <c r="V345">
        <v>5.1877467710881003E-2</v>
      </c>
      <c r="W345">
        <v>1</v>
      </c>
      <c r="X345" t="s">
        <v>793</v>
      </c>
      <c r="Y345" t="s">
        <v>794</v>
      </c>
    </row>
    <row r="346" spans="15:25">
      <c r="O346" t="s">
        <v>795</v>
      </c>
      <c r="P346" t="s">
        <v>796</v>
      </c>
      <c r="Q346" t="s">
        <v>797</v>
      </c>
      <c r="R346">
        <v>42</v>
      </c>
      <c r="S346">
        <v>3</v>
      </c>
      <c r="T346">
        <v>0.86355884025014196</v>
      </c>
      <c r="U346">
        <v>3.4739960500329099</v>
      </c>
      <c r="V346">
        <v>5.4766926148964203E-2</v>
      </c>
      <c r="W346">
        <v>1</v>
      </c>
      <c r="X346" t="s">
        <v>798</v>
      </c>
      <c r="Y346" t="s">
        <v>799</v>
      </c>
    </row>
    <row r="347" spans="15:25">
      <c r="O347" t="s">
        <v>800</v>
      </c>
      <c r="P347" t="s">
        <v>801</v>
      </c>
      <c r="Q347" t="s">
        <v>802</v>
      </c>
      <c r="R347">
        <v>42</v>
      </c>
      <c r="S347">
        <v>3</v>
      </c>
      <c r="T347">
        <v>0.86355884025014196</v>
      </c>
      <c r="U347">
        <v>3.4739960500329099</v>
      </c>
      <c r="V347">
        <v>5.4766926148964203E-2</v>
      </c>
      <c r="W347">
        <v>1</v>
      </c>
      <c r="X347" t="s">
        <v>803</v>
      </c>
      <c r="Y347" t="s">
        <v>804</v>
      </c>
    </row>
    <row r="348" spans="15:25">
      <c r="O348" t="s">
        <v>805</v>
      </c>
      <c r="P348" t="s">
        <v>806</v>
      </c>
      <c r="Q348" t="s">
        <v>807</v>
      </c>
      <c r="R348">
        <v>19</v>
      </c>
      <c r="S348">
        <v>2</v>
      </c>
      <c r="T348">
        <v>0.39065757058935002</v>
      </c>
      <c r="U348">
        <v>5.1195731263642896</v>
      </c>
      <c r="V348">
        <v>5.7214402442035503E-2</v>
      </c>
      <c r="W348">
        <v>1</v>
      </c>
      <c r="X348" t="s">
        <v>808</v>
      </c>
      <c r="Y348" t="s">
        <v>809</v>
      </c>
    </row>
    <row r="349" spans="15:25">
      <c r="O349" t="s">
        <v>444</v>
      </c>
      <c r="P349" t="s">
        <v>445</v>
      </c>
      <c r="Q349" t="s">
        <v>446</v>
      </c>
      <c r="R349">
        <v>19</v>
      </c>
      <c r="S349">
        <v>2</v>
      </c>
      <c r="T349">
        <v>0.39065757058935002</v>
      </c>
      <c r="U349">
        <v>5.1195731263642896</v>
      </c>
      <c r="V349">
        <v>5.7214402442035503E-2</v>
      </c>
      <c r="W349">
        <v>1</v>
      </c>
      <c r="X349" t="s">
        <v>447</v>
      </c>
      <c r="Y349" t="s">
        <v>448</v>
      </c>
    </row>
    <row r="350" spans="15:25">
      <c r="O350" t="s">
        <v>810</v>
      </c>
      <c r="P350" t="s">
        <v>811</v>
      </c>
      <c r="Q350" t="s">
        <v>812</v>
      </c>
      <c r="R350">
        <v>19</v>
      </c>
      <c r="S350">
        <v>2</v>
      </c>
      <c r="T350">
        <v>0.39065757058935002</v>
      </c>
      <c r="U350">
        <v>5.1195731263642896</v>
      </c>
      <c r="V350">
        <v>5.7214402442035503E-2</v>
      </c>
      <c r="W350">
        <v>1</v>
      </c>
      <c r="X350" t="s">
        <v>813</v>
      </c>
      <c r="Y350" t="s">
        <v>814</v>
      </c>
    </row>
    <row r="351" spans="15:25">
      <c r="O351" t="s">
        <v>815</v>
      </c>
      <c r="P351" t="s">
        <v>816</v>
      </c>
      <c r="Q351" t="s">
        <v>817</v>
      </c>
      <c r="R351">
        <v>43</v>
      </c>
      <c r="S351">
        <v>3</v>
      </c>
      <c r="T351">
        <v>0.88411976501800205</v>
      </c>
      <c r="U351">
        <v>3.3932054442181898</v>
      </c>
      <c r="V351">
        <v>5.8014781409594103E-2</v>
      </c>
      <c r="W351">
        <v>1</v>
      </c>
      <c r="X351" t="s">
        <v>818</v>
      </c>
      <c r="Y351" t="s">
        <v>819</v>
      </c>
    </row>
    <row r="352" spans="15:25">
      <c r="O352" t="s">
        <v>820</v>
      </c>
      <c r="P352" t="s">
        <v>821</v>
      </c>
      <c r="Q352" t="s">
        <v>822</v>
      </c>
      <c r="R352">
        <v>43</v>
      </c>
      <c r="S352">
        <v>3</v>
      </c>
      <c r="T352">
        <v>0.88411976501800205</v>
      </c>
      <c r="U352">
        <v>3.3932054442181898</v>
      </c>
      <c r="V352">
        <v>5.8014781409594103E-2</v>
      </c>
      <c r="W352">
        <v>1</v>
      </c>
      <c r="X352" t="s">
        <v>659</v>
      </c>
      <c r="Y352" t="s">
        <v>660</v>
      </c>
    </row>
    <row r="353" spans="15:25">
      <c r="O353" t="s">
        <v>823</v>
      </c>
      <c r="P353" t="s">
        <v>824</v>
      </c>
      <c r="Q353" t="s">
        <v>825</v>
      </c>
      <c r="R353">
        <v>71</v>
      </c>
      <c r="S353">
        <v>4</v>
      </c>
      <c r="T353">
        <v>1.45982565851809</v>
      </c>
      <c r="U353">
        <v>2.74005322256117</v>
      </c>
      <c r="V353">
        <v>5.8145491962931999E-2</v>
      </c>
      <c r="W353">
        <v>1</v>
      </c>
      <c r="X353" t="s">
        <v>826</v>
      </c>
      <c r="Y353" t="s">
        <v>827</v>
      </c>
    </row>
    <row r="354" spans="15:25">
      <c r="O354" t="s">
        <v>828</v>
      </c>
      <c r="P354" t="s">
        <v>829</v>
      </c>
      <c r="Q354" t="s">
        <v>830</v>
      </c>
      <c r="R354">
        <v>102</v>
      </c>
      <c r="S354">
        <v>5</v>
      </c>
      <c r="T354">
        <v>2.0972143263217702</v>
      </c>
      <c r="U354">
        <v>2.3841149362970899</v>
      </c>
      <c r="V354">
        <v>5.8982714023108902E-2</v>
      </c>
      <c r="W354">
        <v>1</v>
      </c>
      <c r="X354" t="s">
        <v>831</v>
      </c>
      <c r="Y354" t="s">
        <v>832</v>
      </c>
    </row>
    <row r="355" spans="15:25">
      <c r="O355" t="s">
        <v>833</v>
      </c>
      <c r="P355" t="s">
        <v>834</v>
      </c>
      <c r="Q355" t="s">
        <v>835</v>
      </c>
      <c r="R355">
        <v>103</v>
      </c>
      <c r="S355">
        <v>5</v>
      </c>
      <c r="T355">
        <v>2.1177752510896299</v>
      </c>
      <c r="U355">
        <v>2.3609681893427501</v>
      </c>
      <c r="V355">
        <v>6.1004497279950103E-2</v>
      </c>
      <c r="W355">
        <v>1</v>
      </c>
      <c r="X355" t="s">
        <v>836</v>
      </c>
      <c r="Y355" t="s">
        <v>837</v>
      </c>
    </row>
    <row r="356" spans="15:25">
      <c r="O356" t="s">
        <v>838</v>
      </c>
      <c r="P356" t="s">
        <v>839</v>
      </c>
      <c r="Q356" t="s">
        <v>840</v>
      </c>
      <c r="R356">
        <v>44</v>
      </c>
      <c r="S356">
        <v>3</v>
      </c>
      <c r="T356">
        <v>0.90468068978586302</v>
      </c>
      <c r="U356">
        <v>3.3160871386677799</v>
      </c>
      <c r="V356">
        <v>6.1351717909577497E-2</v>
      </c>
      <c r="W356">
        <v>1</v>
      </c>
      <c r="X356" t="s">
        <v>656</v>
      </c>
      <c r="Y356" t="s">
        <v>657</v>
      </c>
    </row>
    <row r="357" spans="15:25">
      <c r="O357" t="s">
        <v>841</v>
      </c>
      <c r="P357" t="s">
        <v>842</v>
      </c>
      <c r="Q357" t="s">
        <v>843</v>
      </c>
      <c r="R357">
        <v>44</v>
      </c>
      <c r="S357">
        <v>3</v>
      </c>
      <c r="T357">
        <v>0.90468068978586302</v>
      </c>
      <c r="U357">
        <v>3.3160871386677799</v>
      </c>
      <c r="V357">
        <v>6.1351717909577497E-2</v>
      </c>
      <c r="W357">
        <v>1</v>
      </c>
      <c r="X357" t="s">
        <v>844</v>
      </c>
      <c r="Y357" t="s">
        <v>845</v>
      </c>
    </row>
    <row r="358" spans="15:25">
      <c r="O358" t="s">
        <v>846</v>
      </c>
      <c r="P358" t="s">
        <v>847</v>
      </c>
      <c r="Q358" t="s">
        <v>848</v>
      </c>
      <c r="R358">
        <v>20</v>
      </c>
      <c r="S358">
        <v>2</v>
      </c>
      <c r="T358">
        <v>0.41121849535721</v>
      </c>
      <c r="U358">
        <v>4.8635944700460803</v>
      </c>
      <c r="V358">
        <v>6.2732865565405999E-2</v>
      </c>
      <c r="W358">
        <v>1</v>
      </c>
      <c r="X358" t="s">
        <v>747</v>
      </c>
      <c r="Y358" t="s">
        <v>748</v>
      </c>
    </row>
    <row r="359" spans="15:25">
      <c r="O359" t="s">
        <v>849</v>
      </c>
      <c r="P359" t="s">
        <v>850</v>
      </c>
      <c r="Q359" t="s">
        <v>851</v>
      </c>
      <c r="R359">
        <v>20</v>
      </c>
      <c r="S359">
        <v>2</v>
      </c>
      <c r="T359">
        <v>0.41121849535721</v>
      </c>
      <c r="U359">
        <v>4.8635944700460803</v>
      </c>
      <c r="V359">
        <v>6.2732865565405999E-2</v>
      </c>
      <c r="W359">
        <v>1</v>
      </c>
      <c r="X359" t="s">
        <v>852</v>
      </c>
      <c r="Y359" t="s">
        <v>853</v>
      </c>
    </row>
    <row r="385" spans="1:25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18</v>
      </c>
      <c r="N385" t="s">
        <v>8</v>
      </c>
      <c r="O385" t="s">
        <v>9</v>
      </c>
      <c r="P385" t="s">
        <v>10</v>
      </c>
      <c r="Q385" t="s">
        <v>11</v>
      </c>
      <c r="R385" t="s">
        <v>12</v>
      </c>
      <c r="S385" t="s">
        <v>13</v>
      </c>
      <c r="T385" t="s">
        <v>14</v>
      </c>
      <c r="U385" t="s">
        <v>15</v>
      </c>
      <c r="V385" t="s">
        <v>6</v>
      </c>
      <c r="W385" t="s">
        <v>16</v>
      </c>
      <c r="X385" t="s">
        <v>17</v>
      </c>
      <c r="Y385" t="s">
        <v>18</v>
      </c>
    </row>
    <row r="386" spans="1:25">
      <c r="A386" t="s">
        <v>300</v>
      </c>
      <c r="B386" t="s">
        <v>301</v>
      </c>
      <c r="C386">
        <v>462</v>
      </c>
      <c r="D386">
        <v>8.7987000000000002</v>
      </c>
      <c r="E386">
        <v>4.0914999999999999</v>
      </c>
      <c r="F386" s="2">
        <v>3.1774999999999998E-13</v>
      </c>
      <c r="G386" s="2">
        <v>1.8302E-10</v>
      </c>
      <c r="H386" t="str">
        <f>VLOOKUP(Table20[[#This Row],[Gene Set]],N$386:X$485,11, FALSE)</f>
        <v>LGALS9;TNFRSF1B;CXCL2;TNF;LIF;LCN2;CXCL8;PIM1;CXCL10;IL6;IL15;MAP3K8;JUN;CCL5;CXCL1;ICAM1;IRS2;SOD2;CEBPD;MUC1;IL32;PTGS2;LYN;CCL20;IL1B;IL11;CSF1;NOD2;NFKBIA;RORA;IL20;FOS;CSF2;STAT1;GATA3;SOCS3</v>
      </c>
      <c r="N386" t="s">
        <v>77</v>
      </c>
      <c r="O386" t="s">
        <v>78</v>
      </c>
      <c r="P386" t="s">
        <v>265</v>
      </c>
      <c r="Q386">
        <v>688</v>
      </c>
      <c r="R386">
        <v>51</v>
      </c>
      <c r="S386">
        <v>13.102899374644601</v>
      </c>
      <c r="T386">
        <v>3.8922683096147099</v>
      </c>
      <c r="U386">
        <v>0</v>
      </c>
      <c r="V386">
        <v>0</v>
      </c>
      <c r="W386" t="s">
        <v>854</v>
      </c>
      <c r="X386" t="s">
        <v>855</v>
      </c>
      <c r="Y386" t="b">
        <f t="shared" ref="Y386:Y449" si="0">COUNTIF($O$259:$O$359,N386)&gt;0</f>
        <v>1</v>
      </c>
    </row>
    <row r="387" spans="1:25">
      <c r="A387" t="s">
        <v>475</v>
      </c>
      <c r="B387" t="s">
        <v>476</v>
      </c>
      <c r="C387">
        <v>197</v>
      </c>
      <c r="D387">
        <v>3.7517999999999998</v>
      </c>
      <c r="E387">
        <v>3.7315</v>
      </c>
      <c r="F387">
        <v>2.338E-5</v>
      </c>
      <c r="G387">
        <v>5.0502000000000003E-3</v>
      </c>
      <c r="H387" t="str">
        <f>VLOOKUP(Table20[[#This Row],[Gene Set]],N$386:X$485,11, FALSE)</f>
        <v>GBP2;RSAD2;MX2;EGR1;GBP1;GBP6;OASL;ICAM1;IRF1;TRIM22;IFIT3;IFIT1;STAT1;SOCS3</v>
      </c>
      <c r="N387" t="s">
        <v>324</v>
      </c>
      <c r="O387" t="s">
        <v>325</v>
      </c>
      <c r="P387" t="s">
        <v>326</v>
      </c>
      <c r="Q387">
        <v>47</v>
      </c>
      <c r="R387">
        <v>15</v>
      </c>
      <c r="S387">
        <v>0.89511085844229599</v>
      </c>
      <c r="T387">
        <v>16.757700857414999</v>
      </c>
      <c r="U387" s="2">
        <v>4.1078251911130697E-15</v>
      </c>
      <c r="V387" s="2">
        <v>3.5491609651217E-12</v>
      </c>
      <c r="W387" t="s">
        <v>856</v>
      </c>
      <c r="X387" t="s">
        <v>857</v>
      </c>
      <c r="Y387" t="b">
        <f t="shared" si="0"/>
        <v>1</v>
      </c>
    </row>
    <row r="388" spans="1:25">
      <c r="A388" t="s">
        <v>858</v>
      </c>
      <c r="B388" t="s">
        <v>859</v>
      </c>
      <c r="C388">
        <v>24</v>
      </c>
      <c r="D388">
        <v>0.45707999999999999</v>
      </c>
      <c r="E388">
        <v>10.939</v>
      </c>
      <c r="F388">
        <v>7.5448E-5</v>
      </c>
      <c r="G388">
        <v>1.1852E-2</v>
      </c>
      <c r="H388" t="str">
        <f>VLOOKUP(Table20[[#This Row],[Gene Set]],N$386:X$485,11, FALSE)</f>
        <v>LIF;IL6;IL11;STAT1;SOCS3</v>
      </c>
      <c r="N388" t="s">
        <v>300</v>
      </c>
      <c r="O388" t="s">
        <v>301</v>
      </c>
      <c r="P388" t="s">
        <v>302</v>
      </c>
      <c r="Q388">
        <v>462</v>
      </c>
      <c r="R388">
        <v>36</v>
      </c>
      <c r="S388">
        <v>8.7987492893689598</v>
      </c>
      <c r="T388">
        <v>4.0914905989532802</v>
      </c>
      <c r="U388" s="2">
        <v>3.1774582964771899E-13</v>
      </c>
      <c r="V388" s="2">
        <v>1.8302159787708601E-10</v>
      </c>
      <c r="W388" t="s">
        <v>860</v>
      </c>
      <c r="X388" t="s">
        <v>861</v>
      </c>
      <c r="Y388" t="b">
        <f t="shared" si="0"/>
        <v>1</v>
      </c>
    </row>
    <row r="389" spans="1:25">
      <c r="A389" t="s">
        <v>72</v>
      </c>
      <c r="B389" t="s">
        <v>73</v>
      </c>
      <c r="C389">
        <v>6</v>
      </c>
      <c r="D389">
        <v>0.11427</v>
      </c>
      <c r="E389">
        <v>26.254000000000001</v>
      </c>
      <c r="F389">
        <v>1.3048000000000001E-4</v>
      </c>
      <c r="G389">
        <v>1.8789E-2</v>
      </c>
      <c r="H389" t="str">
        <f>VLOOKUP(Table20[[#This Row],[Gene Set]],N$386:X$485,11, FALSE)</f>
        <v>LCN2;S100A9;S100A8</v>
      </c>
      <c r="N389" t="s">
        <v>337</v>
      </c>
      <c r="O389" t="s">
        <v>338</v>
      </c>
      <c r="P389" t="s">
        <v>339</v>
      </c>
      <c r="Q389">
        <v>108</v>
      </c>
      <c r="R389">
        <v>17</v>
      </c>
      <c r="S389">
        <v>2.0568504832291001</v>
      </c>
      <c r="T389">
        <v>8.2650635710337195</v>
      </c>
      <c r="U389" s="2">
        <v>1.7433943177991199E-11</v>
      </c>
      <c r="V389" s="2">
        <v>7.5314634528922397E-9</v>
      </c>
      <c r="W389" t="s">
        <v>862</v>
      </c>
      <c r="X389" t="s">
        <v>863</v>
      </c>
      <c r="Y389" t="b">
        <f>COUNTIF($O$259:$O$359,N389)&gt;0</f>
        <v>1</v>
      </c>
    </row>
    <row r="390" spans="1:25">
      <c r="A390" t="s">
        <v>429</v>
      </c>
      <c r="B390" t="s">
        <v>430</v>
      </c>
      <c r="C390">
        <v>324</v>
      </c>
      <c r="D390">
        <v>6.1706000000000003</v>
      </c>
      <c r="E390">
        <v>2.7549999999999999</v>
      </c>
      <c r="F390">
        <v>1.5003999999999999E-4</v>
      </c>
      <c r="G390">
        <v>1.9944E-2</v>
      </c>
      <c r="H390" t="str">
        <f>VLOOKUP(Table20[[#This Row],[Gene Set]],N$386:X$485,11, FALSE)</f>
        <v>PTGER4;EDN2;CXCL2;EDN1;ADRB2;CXCL8;CXCL10;CXCL3;CCL5;CXCL1;C3;HCAR3;HCAR2;CX3CL1;CXCL11;CCL20;HTR1B</v>
      </c>
      <c r="N390" t="s">
        <v>45</v>
      </c>
      <c r="O390" t="s">
        <v>46</v>
      </c>
      <c r="P390" t="s">
        <v>47</v>
      </c>
      <c r="Q390">
        <v>1997</v>
      </c>
      <c r="R390">
        <v>75</v>
      </c>
      <c r="S390">
        <v>38.032689027856698</v>
      </c>
      <c r="T390">
        <v>1.97198783249501</v>
      </c>
      <c r="U390" s="2">
        <v>5.5829862954936898E-10</v>
      </c>
      <c r="V390" s="2">
        <v>1.9294800637226199E-7</v>
      </c>
      <c r="W390" t="s">
        <v>864</v>
      </c>
      <c r="X390" t="s">
        <v>865</v>
      </c>
      <c r="Y390" t="b">
        <f t="shared" si="0"/>
        <v>1</v>
      </c>
    </row>
    <row r="391" spans="1:25">
      <c r="A391" t="s">
        <v>538</v>
      </c>
      <c r="B391" t="s">
        <v>539</v>
      </c>
      <c r="C391">
        <v>30</v>
      </c>
      <c r="D391">
        <v>0.57135000000000002</v>
      </c>
      <c r="E391">
        <v>8.7512000000000008</v>
      </c>
      <c r="F391">
        <v>2.3053E-4</v>
      </c>
      <c r="G391">
        <v>2.6557000000000001E-2</v>
      </c>
      <c r="H391" t="str">
        <f>VLOOKUP(Table20[[#This Row],[Gene Set]],N$386:X$485,11, FALSE)</f>
        <v>TNF;TNFAIP3;TRAF1;BIRC3;USP2</v>
      </c>
      <c r="N391" t="s">
        <v>62</v>
      </c>
      <c r="O391" t="s">
        <v>63</v>
      </c>
      <c r="P391" t="s">
        <v>334</v>
      </c>
      <c r="Q391">
        <v>48</v>
      </c>
      <c r="R391">
        <v>9</v>
      </c>
      <c r="S391">
        <v>0.91415577032404705</v>
      </c>
      <c r="T391">
        <v>9.8451492537313392</v>
      </c>
      <c r="U391" s="2">
        <v>2.43091677010198E-7</v>
      </c>
      <c r="V391" s="2">
        <v>7.0010402978937196E-5</v>
      </c>
      <c r="W391" t="s">
        <v>866</v>
      </c>
      <c r="X391" t="s">
        <v>867</v>
      </c>
      <c r="Y391" t="b">
        <f t="shared" si="0"/>
        <v>1</v>
      </c>
    </row>
    <row r="392" spans="1:25">
      <c r="A392" t="s">
        <v>868</v>
      </c>
      <c r="B392" t="s">
        <v>869</v>
      </c>
      <c r="C392">
        <v>29</v>
      </c>
      <c r="D392">
        <v>0.55230000000000001</v>
      </c>
      <c r="E392">
        <v>7.2423999999999999</v>
      </c>
      <c r="F392">
        <v>2.0879000000000002E-3</v>
      </c>
      <c r="G392">
        <v>0.16400000000000001</v>
      </c>
      <c r="H392" t="str">
        <f>VLOOKUP(Table20[[#This Row],[Gene Set]],N$386:X$485,11, FALSE)</f>
        <v>TNFRSF1B;TNFRSF9;CD70;TNFSF15</v>
      </c>
      <c r="N392" t="s">
        <v>487</v>
      </c>
      <c r="O392" t="s">
        <v>488</v>
      </c>
      <c r="P392" t="s">
        <v>489</v>
      </c>
      <c r="Q392">
        <v>69</v>
      </c>
      <c r="R392">
        <v>10</v>
      </c>
      <c r="S392">
        <v>1.31409891984081</v>
      </c>
      <c r="T392">
        <v>7.6097772009517604</v>
      </c>
      <c r="U392" s="2">
        <v>6.4215359873998004E-7</v>
      </c>
      <c r="V392" s="2">
        <v>1.5852020266038299E-4</v>
      </c>
      <c r="W392" t="s">
        <v>870</v>
      </c>
      <c r="X392" t="s">
        <v>871</v>
      </c>
      <c r="Y392" t="b">
        <f t="shared" si="0"/>
        <v>1</v>
      </c>
    </row>
    <row r="393" spans="1:25">
      <c r="A393" t="s">
        <v>485</v>
      </c>
      <c r="B393" t="s">
        <v>486</v>
      </c>
      <c r="C393">
        <v>99</v>
      </c>
      <c r="D393">
        <v>1.8854</v>
      </c>
      <c r="E393">
        <v>3.7126000000000001</v>
      </c>
      <c r="F393">
        <v>2.7796000000000001E-3</v>
      </c>
      <c r="G393">
        <v>0.19550999999999999</v>
      </c>
      <c r="H393" t="str">
        <f>VLOOKUP(Table20[[#This Row],[Gene Set]],N$386:X$485,11, FALSE)</f>
        <v>MAP3K8;JUN;TICAM1;BIRC3;NOD2;NFKBIA;FOS</v>
      </c>
      <c r="N393" t="s">
        <v>475</v>
      </c>
      <c r="O393" t="s">
        <v>476</v>
      </c>
      <c r="P393" t="s">
        <v>498</v>
      </c>
      <c r="Q393">
        <v>197</v>
      </c>
      <c r="R393">
        <v>14</v>
      </c>
      <c r="S393">
        <v>3.7518476407049399</v>
      </c>
      <c r="T393">
        <v>3.7314948102128902</v>
      </c>
      <c r="U393" s="2">
        <v>2.3380425915209198E-5</v>
      </c>
      <c r="V393">
        <v>5.0501719976852001E-3</v>
      </c>
      <c r="W393" t="s">
        <v>872</v>
      </c>
      <c r="X393" t="s">
        <v>873</v>
      </c>
      <c r="Y393" t="b">
        <f t="shared" si="0"/>
        <v>1</v>
      </c>
    </row>
    <row r="394" spans="1:25">
      <c r="A394" t="s">
        <v>492</v>
      </c>
      <c r="B394" t="s">
        <v>493</v>
      </c>
      <c r="C394">
        <v>55</v>
      </c>
      <c r="D394">
        <v>1.0475000000000001</v>
      </c>
      <c r="E394">
        <v>4.7733999999999996</v>
      </c>
      <c r="F394">
        <v>3.8319000000000001E-3</v>
      </c>
      <c r="G394">
        <v>0.23648</v>
      </c>
      <c r="H394" t="str">
        <f>VLOOKUP(Table20[[#This Row],[Gene Set]],N$386:X$485,11, FALSE)</f>
        <v>TNFAIP3;CARD9;BIRC3;NOD2;TXNIP</v>
      </c>
      <c r="N394" t="s">
        <v>509</v>
      </c>
      <c r="O394" t="s">
        <v>510</v>
      </c>
      <c r="P394" t="s">
        <v>590</v>
      </c>
      <c r="Q394">
        <v>23</v>
      </c>
      <c r="R394">
        <v>5</v>
      </c>
      <c r="S394">
        <v>0.43803297328027202</v>
      </c>
      <c r="T394">
        <v>11.414665801427599</v>
      </c>
      <c r="U394" s="2">
        <v>6.0662209414141799E-5</v>
      </c>
      <c r="V394">
        <v>1.0563594292855701E-2</v>
      </c>
      <c r="W394" t="s">
        <v>874</v>
      </c>
      <c r="X394" t="s">
        <v>875</v>
      </c>
      <c r="Y394" t="b">
        <f t="shared" si="0"/>
        <v>1</v>
      </c>
    </row>
    <row r="395" spans="1:25">
      <c r="A395" t="s">
        <v>570</v>
      </c>
      <c r="B395" t="s">
        <v>571</v>
      </c>
      <c r="C395">
        <v>6</v>
      </c>
      <c r="D395">
        <v>0.11427</v>
      </c>
      <c r="E395">
        <v>17.501999999999999</v>
      </c>
      <c r="F395">
        <v>5.1475000000000002E-3</v>
      </c>
      <c r="G395">
        <v>0.27795999999999998</v>
      </c>
      <c r="H395" t="str">
        <f>VLOOKUP(Table20[[#This Row],[Gene Set]],N$386:X$485,11, FALSE)</f>
        <v>IRS2;LYN</v>
      </c>
      <c r="N395" t="s">
        <v>522</v>
      </c>
      <c r="O395" t="s">
        <v>523</v>
      </c>
      <c r="P395" t="s">
        <v>524</v>
      </c>
      <c r="Q395">
        <v>92</v>
      </c>
      <c r="R395">
        <v>9</v>
      </c>
      <c r="S395">
        <v>1.7521318931210901</v>
      </c>
      <c r="T395">
        <v>5.1365996106424401</v>
      </c>
      <c r="U395" s="2">
        <v>6.11319114169894E-5</v>
      </c>
      <c r="V395">
        <v>1.0563594292855701E-2</v>
      </c>
      <c r="W395" t="s">
        <v>876</v>
      </c>
      <c r="X395" t="s">
        <v>877</v>
      </c>
      <c r="Y395" t="b">
        <f t="shared" si="0"/>
        <v>1</v>
      </c>
    </row>
    <row r="396" spans="1:25">
      <c r="A396" t="s">
        <v>242</v>
      </c>
      <c r="B396" t="s">
        <v>243</v>
      </c>
      <c r="C396">
        <v>150</v>
      </c>
      <c r="D396">
        <v>2.8567</v>
      </c>
      <c r="E396">
        <v>2.8003999999999998</v>
      </c>
      <c r="F396">
        <v>7.9162E-3</v>
      </c>
      <c r="G396">
        <v>0.36575000000000002</v>
      </c>
      <c r="H396" t="str">
        <f>VLOOKUP(Table20[[#This Row],[Gene Set]],N$386:X$485,11, FALSE)</f>
        <v>FOSB;JUN;HIST1H4H;POLR2A;HIST1H4I;HIST1H2BK;FOS;GATA3</v>
      </c>
      <c r="N396" t="s">
        <v>858</v>
      </c>
      <c r="O396" t="s">
        <v>859</v>
      </c>
      <c r="P396" t="s">
        <v>878</v>
      </c>
      <c r="Q396">
        <v>24</v>
      </c>
      <c r="R396">
        <v>5</v>
      </c>
      <c r="S396">
        <v>0.45707788516202302</v>
      </c>
      <c r="T396">
        <v>10.9390547263681</v>
      </c>
      <c r="U396" s="2">
        <v>7.5447684865892402E-5</v>
      </c>
      <c r="V396">
        <v>1.18521454043874E-2</v>
      </c>
      <c r="W396" t="s">
        <v>879</v>
      </c>
      <c r="X396" t="s">
        <v>880</v>
      </c>
      <c r="Y396" t="b">
        <f t="shared" si="0"/>
        <v>0</v>
      </c>
    </row>
    <row r="397" spans="1:25">
      <c r="A397" t="s">
        <v>104</v>
      </c>
      <c r="B397" t="s">
        <v>105</v>
      </c>
      <c r="C397">
        <v>93</v>
      </c>
      <c r="D397">
        <v>1.7712000000000001</v>
      </c>
      <c r="E397">
        <v>3.3875999999999999</v>
      </c>
      <c r="F397">
        <v>8.5638999999999993E-3</v>
      </c>
      <c r="G397">
        <v>0.36575000000000002</v>
      </c>
      <c r="H397" t="str">
        <f>VLOOKUP(Table20[[#This Row],[Gene Set]],N$386:X$485,11, FALSE)</f>
        <v>ELF3;JUN;HIST1H4H;NOTCH3;HIST1H4I;HIST1H2BK</v>
      </c>
      <c r="N397" t="s">
        <v>72</v>
      </c>
      <c r="O397" t="s">
        <v>73</v>
      </c>
      <c r="P397" t="s">
        <v>366</v>
      </c>
      <c r="Q397">
        <v>6</v>
      </c>
      <c r="R397">
        <v>3</v>
      </c>
      <c r="S397">
        <v>0.11426947129050501</v>
      </c>
      <c r="T397">
        <v>26.253731343283501</v>
      </c>
      <c r="U397" s="2">
        <v>1.30475790451556E-4</v>
      </c>
      <c r="V397">
        <v>1.8788513825024101E-2</v>
      </c>
      <c r="W397" t="s">
        <v>419</v>
      </c>
      <c r="X397" t="s">
        <v>881</v>
      </c>
      <c r="Y397" t="b">
        <f t="shared" si="0"/>
        <v>1</v>
      </c>
    </row>
    <row r="398" spans="1:25">
      <c r="A398" t="s">
        <v>501</v>
      </c>
      <c r="B398" t="s">
        <v>502</v>
      </c>
      <c r="C398">
        <v>23</v>
      </c>
      <c r="D398">
        <v>0.43802999999999997</v>
      </c>
      <c r="E398">
        <v>6.8487999999999998</v>
      </c>
      <c r="F398">
        <v>9.1014000000000008E-3</v>
      </c>
      <c r="G398">
        <v>0.36575000000000002</v>
      </c>
      <c r="H398" t="str">
        <f>VLOOKUP(Table20[[#This Row],[Gene Set]],N$386:X$485,11, FALSE)</f>
        <v>BCL2L11;JUN;SOD2</v>
      </c>
      <c r="N398" t="s">
        <v>429</v>
      </c>
      <c r="O398" t="s">
        <v>430</v>
      </c>
      <c r="P398" t="s">
        <v>431</v>
      </c>
      <c r="Q398">
        <v>324</v>
      </c>
      <c r="R398">
        <v>17</v>
      </c>
      <c r="S398">
        <v>6.1705514496873199</v>
      </c>
      <c r="T398">
        <v>2.75502119034457</v>
      </c>
      <c r="U398" s="2">
        <v>1.5003855943329601E-4</v>
      </c>
      <c r="V398">
        <v>1.9943586976979701E-2</v>
      </c>
      <c r="W398" t="s">
        <v>882</v>
      </c>
      <c r="X398" t="s">
        <v>883</v>
      </c>
      <c r="Y398" t="b">
        <f t="shared" si="0"/>
        <v>1</v>
      </c>
    </row>
    <row r="399" spans="1:25">
      <c r="A399" t="s">
        <v>505</v>
      </c>
      <c r="B399" t="s">
        <v>506</v>
      </c>
      <c r="C399">
        <v>23</v>
      </c>
      <c r="D399">
        <v>0.43802999999999997</v>
      </c>
      <c r="E399">
        <v>6.8487999999999998</v>
      </c>
      <c r="F399">
        <v>9.1014000000000008E-3</v>
      </c>
      <c r="G399">
        <v>0.36575000000000002</v>
      </c>
      <c r="H399" t="str">
        <f>VLOOKUP(Table20[[#This Row],[Gene Set]],N$386:X$485,11, FALSE)</f>
        <v>CFB;C3;C1R</v>
      </c>
      <c r="N399" t="s">
        <v>437</v>
      </c>
      <c r="O399" t="s">
        <v>438</v>
      </c>
      <c r="P399" t="s">
        <v>439</v>
      </c>
      <c r="Q399">
        <v>457</v>
      </c>
      <c r="R399">
        <v>21</v>
      </c>
      <c r="S399">
        <v>8.7035247299602005</v>
      </c>
      <c r="T399">
        <v>2.4128155720304298</v>
      </c>
      <c r="U399" s="2">
        <v>1.6402664847015001E-4</v>
      </c>
      <c r="V399">
        <v>2.0245574896887102E-2</v>
      </c>
      <c r="W399" t="s">
        <v>884</v>
      </c>
      <c r="X399" t="s">
        <v>885</v>
      </c>
      <c r="Y399" t="b">
        <f t="shared" si="0"/>
        <v>1</v>
      </c>
    </row>
    <row r="400" spans="1:25">
      <c r="A400" t="s">
        <v>67</v>
      </c>
      <c r="B400" t="s">
        <v>68</v>
      </c>
      <c r="C400">
        <v>25</v>
      </c>
      <c r="D400">
        <v>0.47611999999999999</v>
      </c>
      <c r="E400">
        <v>6.3009000000000004</v>
      </c>
      <c r="F400">
        <v>1.1495999999999999E-2</v>
      </c>
      <c r="G400">
        <v>0.40075</v>
      </c>
      <c r="H400" t="str">
        <f>VLOOKUP(Table20[[#This Row],[Gene Set]],N$386:X$485,11, FALSE)</f>
        <v>ATF3;CXCL8;DDIT3</v>
      </c>
      <c r="N400" t="s">
        <v>538</v>
      </c>
      <c r="O400" t="s">
        <v>539</v>
      </c>
      <c r="P400" t="s">
        <v>658</v>
      </c>
      <c r="Q400">
        <v>30</v>
      </c>
      <c r="R400">
        <v>5</v>
      </c>
      <c r="S400">
        <v>0.57134735645252899</v>
      </c>
      <c r="T400">
        <v>8.7512437810945194</v>
      </c>
      <c r="U400" s="2">
        <v>2.30529767087928E-4</v>
      </c>
      <c r="V400">
        <v>2.6557029168529301E-2</v>
      </c>
      <c r="W400" t="s">
        <v>886</v>
      </c>
      <c r="X400" t="s">
        <v>887</v>
      </c>
      <c r="Y400" t="b">
        <f t="shared" si="0"/>
        <v>1</v>
      </c>
    </row>
    <row r="401" spans="1:25">
      <c r="A401" t="s">
        <v>888</v>
      </c>
      <c r="B401" t="s">
        <v>889</v>
      </c>
      <c r="C401">
        <v>27</v>
      </c>
      <c r="D401">
        <v>0.51420999999999994</v>
      </c>
      <c r="E401">
        <v>5.8342000000000001</v>
      </c>
      <c r="F401">
        <v>1.4219000000000001E-2</v>
      </c>
      <c r="G401">
        <v>0.43014999999999998</v>
      </c>
      <c r="H401" t="str">
        <f>VLOOKUP(Table20[[#This Row],[Gene Set]],N$386:X$485,11, FALSE)</f>
        <v>UNC5B;TICAM1;DAPK3</v>
      </c>
      <c r="N401" t="s">
        <v>342</v>
      </c>
      <c r="O401" t="s">
        <v>343</v>
      </c>
      <c r="P401" t="s">
        <v>344</v>
      </c>
      <c r="Q401">
        <v>190</v>
      </c>
      <c r="R401">
        <v>12</v>
      </c>
      <c r="S401">
        <v>3.6185332575326798</v>
      </c>
      <c r="T401">
        <v>3.31626080125687</v>
      </c>
      <c r="U401" s="2">
        <v>2.7454163936058103E-4</v>
      </c>
      <c r="V401">
        <v>2.96504970509428E-2</v>
      </c>
      <c r="W401" t="s">
        <v>890</v>
      </c>
      <c r="X401" t="s">
        <v>891</v>
      </c>
      <c r="Y401" t="b">
        <f t="shared" si="0"/>
        <v>1</v>
      </c>
    </row>
    <row r="402" spans="1:25">
      <c r="A402" t="s">
        <v>892</v>
      </c>
      <c r="B402" t="s">
        <v>893</v>
      </c>
      <c r="C402">
        <v>10</v>
      </c>
      <c r="D402">
        <v>0.19045000000000001</v>
      </c>
      <c r="E402">
        <v>10.500999999999999</v>
      </c>
      <c r="F402">
        <v>1.4687E-2</v>
      </c>
      <c r="G402">
        <v>0.43014999999999998</v>
      </c>
      <c r="H402" t="str">
        <f>VLOOKUP(Table20[[#This Row],[Gene Set]],N$386:X$485,11, FALSE)</f>
        <v>ADM;ADM2</v>
      </c>
      <c r="N402" t="s">
        <v>698</v>
      </c>
      <c r="O402" t="s">
        <v>699</v>
      </c>
      <c r="P402" t="s">
        <v>700</v>
      </c>
      <c r="Q402">
        <v>33</v>
      </c>
      <c r="R402">
        <v>5</v>
      </c>
      <c r="S402">
        <v>0.62848209209778205</v>
      </c>
      <c r="T402">
        <v>7.9556761646313801</v>
      </c>
      <c r="U402" s="2">
        <v>3.6655047696454402E-4</v>
      </c>
      <c r="V402">
        <v>3.7258777893807798E-2</v>
      </c>
      <c r="W402" t="s">
        <v>886</v>
      </c>
      <c r="X402" t="s">
        <v>887</v>
      </c>
      <c r="Y402" t="b">
        <f t="shared" si="0"/>
        <v>1</v>
      </c>
    </row>
    <row r="403" spans="1:25">
      <c r="A403" t="s">
        <v>894</v>
      </c>
      <c r="B403" t="s">
        <v>895</v>
      </c>
      <c r="C403">
        <v>29</v>
      </c>
      <c r="D403">
        <v>0.55230000000000001</v>
      </c>
      <c r="E403">
        <v>5.4318</v>
      </c>
      <c r="F403">
        <v>1.7278000000000002E-2</v>
      </c>
      <c r="G403">
        <v>0.47199999999999998</v>
      </c>
      <c r="H403" t="str">
        <f>VLOOKUP(Table20[[#This Row],[Gene Set]],N$386:X$485,11, FALSE)</f>
        <v>CLDN4;CLDN16;CLDN7</v>
      </c>
      <c r="N403" t="s">
        <v>896</v>
      </c>
      <c r="O403" t="s">
        <v>897</v>
      </c>
      <c r="P403" t="s">
        <v>898</v>
      </c>
      <c r="Q403">
        <v>11</v>
      </c>
      <c r="R403">
        <v>3</v>
      </c>
      <c r="S403">
        <v>0.20949403069926001</v>
      </c>
      <c r="T403">
        <v>14.320217096336499</v>
      </c>
      <c r="U403">
        <v>1.0030933202196299E-3</v>
      </c>
      <c r="V403">
        <v>9.1508249567417294E-2</v>
      </c>
      <c r="W403" t="s">
        <v>899</v>
      </c>
      <c r="X403" t="s">
        <v>900</v>
      </c>
      <c r="Y403" t="b">
        <f t="shared" si="0"/>
        <v>0</v>
      </c>
    </row>
    <row r="404" spans="1:25">
      <c r="A404" t="s">
        <v>527</v>
      </c>
      <c r="B404" t="s">
        <v>528</v>
      </c>
      <c r="C404">
        <v>11</v>
      </c>
      <c r="D404">
        <v>0.20949000000000001</v>
      </c>
      <c r="E404">
        <v>9.5467999999999993</v>
      </c>
      <c r="F404">
        <v>1.7727E-2</v>
      </c>
      <c r="G404">
        <v>0.47199999999999998</v>
      </c>
      <c r="H404" t="str">
        <f>VLOOKUP(Table20[[#This Row],[Gene Set]],N$386:X$485,11, FALSE)</f>
        <v>MT1H;MT1G</v>
      </c>
      <c r="N404" t="s">
        <v>901</v>
      </c>
      <c r="O404" t="s">
        <v>902</v>
      </c>
      <c r="P404" t="s">
        <v>903</v>
      </c>
      <c r="Q404">
        <v>24</v>
      </c>
      <c r="R404">
        <v>4</v>
      </c>
      <c r="S404">
        <v>0.45707788516202302</v>
      </c>
      <c r="T404">
        <v>8.7512437810945194</v>
      </c>
      <c r="U404">
        <v>1.00616709593803E-3</v>
      </c>
      <c r="V404">
        <v>9.1508249567417294E-2</v>
      </c>
      <c r="W404" t="s">
        <v>904</v>
      </c>
      <c r="X404" t="s">
        <v>905</v>
      </c>
      <c r="Y404" t="b">
        <f t="shared" si="0"/>
        <v>0</v>
      </c>
    </row>
    <row r="405" spans="1:25">
      <c r="A405" t="s">
        <v>552</v>
      </c>
      <c r="B405" t="s">
        <v>553</v>
      </c>
      <c r="C405">
        <v>31</v>
      </c>
      <c r="D405">
        <v>0.59038999999999997</v>
      </c>
      <c r="E405">
        <v>5.0814000000000004</v>
      </c>
      <c r="F405">
        <v>2.0674999999999999E-2</v>
      </c>
      <c r="G405">
        <v>0.5413</v>
      </c>
      <c r="H405" t="str">
        <f>VLOOKUP(Table20[[#This Row],[Gene Set]],N$386:X$485,11, FALSE)</f>
        <v>PARP14;PTGS2;NMNAT2</v>
      </c>
      <c r="N405" t="s">
        <v>820</v>
      </c>
      <c r="O405" t="s">
        <v>821</v>
      </c>
      <c r="P405" t="s">
        <v>822</v>
      </c>
      <c r="Q405">
        <v>43</v>
      </c>
      <c r="R405">
        <v>5</v>
      </c>
      <c r="S405">
        <v>0.81893121091529197</v>
      </c>
      <c r="T405">
        <v>6.1055189170426898</v>
      </c>
      <c r="U405">
        <v>1.2744453136888101E-3</v>
      </c>
      <c r="V405">
        <v>0.11011207510271299</v>
      </c>
      <c r="W405" t="s">
        <v>886</v>
      </c>
      <c r="X405" t="s">
        <v>887</v>
      </c>
      <c r="Y405" t="b">
        <f t="shared" si="0"/>
        <v>1</v>
      </c>
    </row>
    <row r="406" spans="1:25">
      <c r="A406" t="s">
        <v>701</v>
      </c>
      <c r="B406" t="s">
        <v>702</v>
      </c>
      <c r="C406">
        <v>85</v>
      </c>
      <c r="D406">
        <v>1.6188</v>
      </c>
      <c r="E406">
        <v>3.0886999999999998</v>
      </c>
      <c r="F406">
        <v>2.2918000000000001E-2</v>
      </c>
      <c r="G406">
        <v>0.56498000000000004</v>
      </c>
      <c r="H406" t="str">
        <f>VLOOKUP(Table20[[#This Row],[Gene Set]],N$386:X$485,11, FALSE)</f>
        <v>MAP3K8;JUN;NOD2;NFKBIA;FOS</v>
      </c>
      <c r="N406" t="s">
        <v>683</v>
      </c>
      <c r="O406" t="s">
        <v>684</v>
      </c>
      <c r="P406" t="s">
        <v>685</v>
      </c>
      <c r="Q406">
        <v>13</v>
      </c>
      <c r="R406">
        <v>3</v>
      </c>
      <c r="S406">
        <v>0.24758385446276199</v>
      </c>
      <c r="T406">
        <v>12.1171067738231</v>
      </c>
      <c r="U406">
        <v>1.6904615793748E-3</v>
      </c>
      <c r="V406">
        <v>0.139100838531412</v>
      </c>
      <c r="W406" t="s">
        <v>906</v>
      </c>
      <c r="X406" t="s">
        <v>907</v>
      </c>
      <c r="Y406" t="b">
        <f t="shared" si="0"/>
        <v>1</v>
      </c>
    </row>
    <row r="407" spans="1:25">
      <c r="A407" t="s">
        <v>731</v>
      </c>
      <c r="B407" t="s">
        <v>732</v>
      </c>
      <c r="C407">
        <v>254</v>
      </c>
      <c r="D407">
        <v>4.8373999999999997</v>
      </c>
      <c r="E407">
        <v>2.0672000000000001</v>
      </c>
      <c r="F407">
        <v>2.3512000000000002E-2</v>
      </c>
      <c r="G407">
        <v>0.56498000000000004</v>
      </c>
      <c r="H407" t="str">
        <f>VLOOKUP(Table20[[#This Row],[Gene Set]],N$386:X$485,11, FALSE)</f>
        <v>DUSP1;FGF19;DUSP8;IL6;FGF5;IRS2;DUSP10;DUSP5;SPTB;CSF2</v>
      </c>
      <c r="N407" t="s">
        <v>868</v>
      </c>
      <c r="O407" t="s">
        <v>869</v>
      </c>
      <c r="P407" t="s">
        <v>908</v>
      </c>
      <c r="Q407">
        <v>29</v>
      </c>
      <c r="R407">
        <v>4</v>
      </c>
      <c r="S407">
        <v>0.55230244457077804</v>
      </c>
      <c r="T407">
        <v>7.2424086464230504</v>
      </c>
      <c r="U407">
        <v>2.0879381877114602E-3</v>
      </c>
      <c r="V407">
        <v>0.163998054016609</v>
      </c>
      <c r="W407" t="s">
        <v>909</v>
      </c>
      <c r="X407" t="s">
        <v>910</v>
      </c>
      <c r="Y407" t="b">
        <f t="shared" si="0"/>
        <v>0</v>
      </c>
    </row>
    <row r="408" spans="1:25">
      <c r="A408" t="s">
        <v>911</v>
      </c>
      <c r="B408" t="s">
        <v>912</v>
      </c>
      <c r="C408">
        <v>13</v>
      </c>
      <c r="D408">
        <v>0.24757999999999999</v>
      </c>
      <c r="E408">
        <v>8.0780999999999992</v>
      </c>
      <c r="F408">
        <v>2.4521999999999999E-2</v>
      </c>
      <c r="G408">
        <v>0.56498000000000004</v>
      </c>
      <c r="H408" t="str">
        <f>VLOOKUP(Table20[[#This Row],[Gene Set]],N$386:X$485,11, FALSE)</f>
        <v>NGF;NFKBIA</v>
      </c>
      <c r="N408" t="s">
        <v>485</v>
      </c>
      <c r="O408" t="s">
        <v>486</v>
      </c>
      <c r="P408" t="s">
        <v>544</v>
      </c>
      <c r="Q408">
        <v>99</v>
      </c>
      <c r="R408">
        <v>7</v>
      </c>
      <c r="S408">
        <v>1.8854462762933399</v>
      </c>
      <c r="T408">
        <v>3.7126488768279802</v>
      </c>
      <c r="U408">
        <v>2.7795849372302902E-3</v>
      </c>
      <c r="V408">
        <v>0.19550720811022401</v>
      </c>
      <c r="W408" t="s">
        <v>913</v>
      </c>
      <c r="X408" t="s">
        <v>914</v>
      </c>
      <c r="Y408" t="b">
        <f t="shared" si="0"/>
        <v>1</v>
      </c>
    </row>
    <row r="409" spans="1:25">
      <c r="A409" t="s">
        <v>915</v>
      </c>
      <c r="B409" t="s">
        <v>916</v>
      </c>
      <c r="C409">
        <v>18</v>
      </c>
      <c r="D409">
        <v>0.34281</v>
      </c>
      <c r="E409">
        <v>5.8342000000000001</v>
      </c>
      <c r="F409">
        <v>4.521E-2</v>
      </c>
      <c r="G409">
        <v>0.84914999999999996</v>
      </c>
      <c r="H409" t="str">
        <f>VLOOKUP(Table20[[#This Row],[Gene Set]],N$386:X$485,11, FALSE)</f>
        <v>TLL2;LOXL1</v>
      </c>
      <c r="N409" t="s">
        <v>557</v>
      </c>
      <c r="O409" t="s">
        <v>558</v>
      </c>
      <c r="P409" t="s">
        <v>559</v>
      </c>
      <c r="Q409">
        <v>155</v>
      </c>
      <c r="R409">
        <v>9</v>
      </c>
      <c r="S409">
        <v>2.9519613416713999</v>
      </c>
      <c r="T409">
        <v>3.0488204140587301</v>
      </c>
      <c r="U409">
        <v>2.8293195276804998E-3</v>
      </c>
      <c r="V409">
        <v>0.19550720811022401</v>
      </c>
      <c r="W409" t="s">
        <v>917</v>
      </c>
      <c r="X409" t="s">
        <v>918</v>
      </c>
      <c r="Y409" t="b">
        <f t="shared" si="0"/>
        <v>1</v>
      </c>
    </row>
    <row r="410" spans="1:25">
      <c r="A410" t="s">
        <v>919</v>
      </c>
      <c r="B410" t="s">
        <v>920</v>
      </c>
      <c r="C410">
        <v>19</v>
      </c>
      <c r="D410">
        <v>0.36185</v>
      </c>
      <c r="E410">
        <v>5.5270999999999999</v>
      </c>
      <c r="F410">
        <v>4.9909000000000002E-2</v>
      </c>
      <c r="G410">
        <v>0.88002000000000002</v>
      </c>
      <c r="H410" t="str">
        <f>VLOOKUP(Table20[[#This Row],[Gene Set]],N$386:X$485,11, FALSE)</f>
        <v>SEMA7A;TREM2</v>
      </c>
      <c r="N410" t="s">
        <v>549</v>
      </c>
      <c r="O410" t="s">
        <v>550</v>
      </c>
      <c r="P410" t="s">
        <v>551</v>
      </c>
      <c r="Q410">
        <v>100</v>
      </c>
      <c r="R410">
        <v>7</v>
      </c>
      <c r="S410">
        <v>1.9044911881750901</v>
      </c>
      <c r="T410">
        <v>3.6755223880596999</v>
      </c>
      <c r="U410">
        <v>2.9416593812880902E-3</v>
      </c>
      <c r="V410">
        <v>0.19550720811022401</v>
      </c>
      <c r="W410" t="s">
        <v>913</v>
      </c>
      <c r="X410" t="s">
        <v>914</v>
      </c>
      <c r="Y410" t="b">
        <f t="shared" si="0"/>
        <v>1</v>
      </c>
    </row>
    <row r="411" spans="1:25">
      <c r="N411" t="s">
        <v>554</v>
      </c>
      <c r="O411" t="s">
        <v>555</v>
      </c>
      <c r="P411" t="s">
        <v>556</v>
      </c>
      <c r="Q411">
        <v>100</v>
      </c>
      <c r="R411">
        <v>7</v>
      </c>
      <c r="S411">
        <v>1.9044911881750901</v>
      </c>
      <c r="T411">
        <v>3.6755223880596999</v>
      </c>
      <c r="U411">
        <v>2.9416593812880902E-3</v>
      </c>
      <c r="V411">
        <v>0.19550720811022401</v>
      </c>
      <c r="W411" t="s">
        <v>913</v>
      </c>
      <c r="X411" t="s">
        <v>914</v>
      </c>
      <c r="Y411" t="b">
        <f t="shared" si="0"/>
        <v>1</v>
      </c>
    </row>
    <row r="412" spans="1:25">
      <c r="N412" t="s">
        <v>921</v>
      </c>
      <c r="O412" t="s">
        <v>922</v>
      </c>
      <c r="P412" t="s">
        <v>923</v>
      </c>
      <c r="Q412">
        <v>5</v>
      </c>
      <c r="R412">
        <v>2</v>
      </c>
      <c r="S412">
        <v>9.5224559408754905E-2</v>
      </c>
      <c r="T412">
        <v>21.0029850746268</v>
      </c>
      <c r="U412">
        <v>3.4751514008071098E-3</v>
      </c>
      <c r="V412">
        <v>0.222409689651655</v>
      </c>
      <c r="W412" t="s">
        <v>924</v>
      </c>
      <c r="X412" t="s">
        <v>925</v>
      </c>
      <c r="Y412" t="b">
        <f>COUNTIF($O$259:$O$359,N412)&gt;0</f>
        <v>0</v>
      </c>
    </row>
    <row r="413" spans="1:25">
      <c r="N413" t="s">
        <v>492</v>
      </c>
      <c r="O413" t="s">
        <v>493</v>
      </c>
      <c r="P413" t="s">
        <v>562</v>
      </c>
      <c r="Q413">
        <v>55</v>
      </c>
      <c r="R413">
        <v>5</v>
      </c>
      <c r="S413">
        <v>1.0474701534963</v>
      </c>
      <c r="T413">
        <v>4.7734056987788298</v>
      </c>
      <c r="U413">
        <v>3.8319253178689099E-3</v>
      </c>
      <c r="V413">
        <v>0.236484533902767</v>
      </c>
      <c r="W413" t="s">
        <v>926</v>
      </c>
      <c r="X413" t="s">
        <v>927</v>
      </c>
      <c r="Y413" t="b">
        <f t="shared" si="0"/>
        <v>1</v>
      </c>
    </row>
    <row r="414" spans="1:25">
      <c r="N414" t="s">
        <v>576</v>
      </c>
      <c r="O414" t="s">
        <v>577</v>
      </c>
      <c r="P414" t="s">
        <v>578</v>
      </c>
      <c r="Q414">
        <v>36</v>
      </c>
      <c r="R414">
        <v>4</v>
      </c>
      <c r="S414">
        <v>0.68561682774303501</v>
      </c>
      <c r="T414">
        <v>5.8341625207296799</v>
      </c>
      <c r="U414">
        <v>4.6685984994518899E-3</v>
      </c>
      <c r="V414">
        <v>0.27796441712318098</v>
      </c>
      <c r="W414" t="s">
        <v>579</v>
      </c>
      <c r="X414" t="s">
        <v>928</v>
      </c>
      <c r="Y414" t="b">
        <f t="shared" si="0"/>
        <v>1</v>
      </c>
    </row>
    <row r="415" spans="1:25">
      <c r="N415" t="s">
        <v>33</v>
      </c>
      <c r="O415" t="s">
        <v>34</v>
      </c>
      <c r="P415" t="s">
        <v>64</v>
      </c>
      <c r="Q415">
        <v>110</v>
      </c>
      <c r="R415">
        <v>7</v>
      </c>
      <c r="S415">
        <v>2.0949403069926098</v>
      </c>
      <c r="T415">
        <v>3.34138398914518</v>
      </c>
      <c r="U415">
        <v>4.9894232243167204E-3</v>
      </c>
      <c r="V415">
        <v>0.27796441712318098</v>
      </c>
      <c r="W415" t="s">
        <v>929</v>
      </c>
      <c r="X415" t="s">
        <v>930</v>
      </c>
      <c r="Y415" t="b">
        <f t="shared" si="0"/>
        <v>0</v>
      </c>
    </row>
    <row r="416" spans="1:25">
      <c r="N416" t="s">
        <v>570</v>
      </c>
      <c r="O416" t="s">
        <v>571</v>
      </c>
      <c r="P416" t="s">
        <v>572</v>
      </c>
      <c r="Q416">
        <v>6</v>
      </c>
      <c r="R416">
        <v>2</v>
      </c>
      <c r="S416">
        <v>0.11426947129050501</v>
      </c>
      <c r="T416">
        <v>17.502487562189</v>
      </c>
      <c r="U416">
        <v>5.1474892059848402E-3</v>
      </c>
      <c r="V416">
        <v>0.27796441712318098</v>
      </c>
      <c r="W416" t="s">
        <v>573</v>
      </c>
      <c r="X416" t="s">
        <v>574</v>
      </c>
      <c r="Y416" t="b">
        <f t="shared" si="0"/>
        <v>1</v>
      </c>
    </row>
    <row r="417" spans="2:25">
      <c r="N417" t="s">
        <v>496</v>
      </c>
      <c r="O417" t="s">
        <v>497</v>
      </c>
      <c r="P417" t="s">
        <v>575</v>
      </c>
      <c r="Q417">
        <v>6</v>
      </c>
      <c r="R417">
        <v>2</v>
      </c>
      <c r="S417">
        <v>0.11426947129050501</v>
      </c>
      <c r="T417">
        <v>17.502487562189</v>
      </c>
      <c r="U417">
        <v>5.1474892059848402E-3</v>
      </c>
      <c r="V417">
        <v>0.27796441712318098</v>
      </c>
      <c r="W417" t="s">
        <v>573</v>
      </c>
      <c r="X417" t="s">
        <v>574</v>
      </c>
      <c r="Y417" t="b">
        <f t="shared" si="0"/>
        <v>1</v>
      </c>
    </row>
    <row r="418" spans="2:25">
      <c r="N418" t="s">
        <v>931</v>
      </c>
      <c r="O418" t="s">
        <v>932</v>
      </c>
      <c r="P418" t="s">
        <v>933</v>
      </c>
      <c r="Q418">
        <v>141</v>
      </c>
      <c r="R418">
        <v>8</v>
      </c>
      <c r="S418">
        <v>2.68533257532689</v>
      </c>
      <c r="T418">
        <v>2.979146819096</v>
      </c>
      <c r="U418">
        <v>5.5051741091398602E-3</v>
      </c>
      <c r="V418">
        <v>0.28827093516950503</v>
      </c>
      <c r="W418" t="s">
        <v>934</v>
      </c>
      <c r="X418" t="s">
        <v>935</v>
      </c>
      <c r="Y418" t="b">
        <f t="shared" si="0"/>
        <v>0</v>
      </c>
    </row>
    <row r="419" spans="2:25">
      <c r="N419" t="s">
        <v>781</v>
      </c>
      <c r="O419" t="s">
        <v>782</v>
      </c>
      <c r="P419" t="s">
        <v>783</v>
      </c>
      <c r="Q419">
        <v>40</v>
      </c>
      <c r="R419">
        <v>4</v>
      </c>
      <c r="S419">
        <v>0.76179647527003902</v>
      </c>
      <c r="T419">
        <v>5.2507462686567097</v>
      </c>
      <c r="U419">
        <v>6.8282336214691101E-3</v>
      </c>
      <c r="V419">
        <v>0.34703493229113602</v>
      </c>
      <c r="W419" t="s">
        <v>936</v>
      </c>
      <c r="X419" t="s">
        <v>937</v>
      </c>
      <c r="Y419" t="b">
        <f t="shared" si="0"/>
        <v>1</v>
      </c>
    </row>
    <row r="420" spans="2:25">
      <c r="N420" t="s">
        <v>242</v>
      </c>
      <c r="O420" t="s">
        <v>243</v>
      </c>
      <c r="P420" t="s">
        <v>244</v>
      </c>
      <c r="Q420">
        <v>150</v>
      </c>
      <c r="R420">
        <v>8</v>
      </c>
      <c r="S420">
        <v>2.8567367822626402</v>
      </c>
      <c r="T420">
        <v>2.8003980099502401</v>
      </c>
      <c r="U420">
        <v>7.9161884822158603E-3</v>
      </c>
      <c r="V420">
        <v>0.36574884345311298</v>
      </c>
      <c r="W420" t="s">
        <v>938</v>
      </c>
      <c r="X420" t="s">
        <v>939</v>
      </c>
      <c r="Y420" t="b">
        <f t="shared" si="0"/>
        <v>0</v>
      </c>
    </row>
    <row r="421" spans="2:25">
      <c r="N421" t="s">
        <v>598</v>
      </c>
      <c r="O421" t="s">
        <v>599</v>
      </c>
      <c r="P421" t="s">
        <v>600</v>
      </c>
      <c r="Q421">
        <v>93</v>
      </c>
      <c r="R421">
        <v>6</v>
      </c>
      <c r="S421">
        <v>1.77117680500284</v>
      </c>
      <c r="T421">
        <v>3.3875782378430399</v>
      </c>
      <c r="U421">
        <v>8.5639362217197999E-3</v>
      </c>
      <c r="V421">
        <v>0.36574884345311298</v>
      </c>
      <c r="W421" t="s">
        <v>940</v>
      </c>
      <c r="X421" t="s">
        <v>941</v>
      </c>
      <c r="Y421" t="b">
        <f t="shared" si="0"/>
        <v>1</v>
      </c>
    </row>
    <row r="422" spans="2:25">
      <c r="N422" t="s">
        <v>104</v>
      </c>
      <c r="O422" t="s">
        <v>105</v>
      </c>
      <c r="P422" t="s">
        <v>106</v>
      </c>
      <c r="Q422">
        <v>93</v>
      </c>
      <c r="R422">
        <v>6</v>
      </c>
      <c r="S422">
        <v>1.77117680500284</v>
      </c>
      <c r="T422">
        <v>3.3875782378430399</v>
      </c>
      <c r="U422">
        <v>8.5639362217197999E-3</v>
      </c>
      <c r="V422">
        <v>0.36574884345311298</v>
      </c>
      <c r="W422" t="s">
        <v>942</v>
      </c>
      <c r="X422" t="s">
        <v>943</v>
      </c>
      <c r="Y422" t="b">
        <f t="shared" si="0"/>
        <v>0</v>
      </c>
    </row>
    <row r="423" spans="2:25">
      <c r="B423" t="s">
        <v>944</v>
      </c>
      <c r="N423" t="s">
        <v>434</v>
      </c>
      <c r="O423" t="s">
        <v>435</v>
      </c>
      <c r="P423" t="s">
        <v>436</v>
      </c>
      <c r="Q423">
        <v>396</v>
      </c>
      <c r="R423">
        <v>15</v>
      </c>
      <c r="S423">
        <v>7.54178510517339</v>
      </c>
      <c r="T423">
        <v>1.9889190411578399</v>
      </c>
      <c r="U423">
        <v>8.7064705391100006E-3</v>
      </c>
      <c r="V423">
        <v>0.36574884345311298</v>
      </c>
      <c r="W423" t="s">
        <v>945</v>
      </c>
      <c r="X423" t="s">
        <v>946</v>
      </c>
      <c r="Y423" t="b">
        <f t="shared" si="0"/>
        <v>1</v>
      </c>
    </row>
    <row r="424" spans="2:25">
      <c r="N424" t="s">
        <v>603</v>
      </c>
      <c r="O424" t="s">
        <v>604</v>
      </c>
      <c r="P424" t="s">
        <v>605</v>
      </c>
      <c r="Q424">
        <v>94</v>
      </c>
      <c r="R424">
        <v>6</v>
      </c>
      <c r="S424">
        <v>1.79022171688459</v>
      </c>
      <c r="T424">
        <v>3.35154017148301</v>
      </c>
      <c r="U424">
        <v>9.0067445172099508E-3</v>
      </c>
      <c r="V424">
        <v>0.36574884345311298</v>
      </c>
      <c r="W424" t="s">
        <v>940</v>
      </c>
      <c r="X424" t="s">
        <v>941</v>
      </c>
      <c r="Y424" t="b">
        <f t="shared" si="0"/>
        <v>1</v>
      </c>
    </row>
    <row r="425" spans="2:25">
      <c r="N425" t="s">
        <v>606</v>
      </c>
      <c r="O425" t="s">
        <v>607</v>
      </c>
      <c r="P425" t="s">
        <v>608</v>
      </c>
      <c r="Q425">
        <v>94</v>
      </c>
      <c r="R425">
        <v>6</v>
      </c>
      <c r="S425">
        <v>1.79022171688459</v>
      </c>
      <c r="T425">
        <v>3.35154017148301</v>
      </c>
      <c r="U425">
        <v>9.0067445172099508E-3</v>
      </c>
      <c r="V425">
        <v>0.36574884345311298</v>
      </c>
      <c r="W425" t="s">
        <v>940</v>
      </c>
      <c r="X425" t="s">
        <v>941</v>
      </c>
      <c r="Y425" t="b">
        <f t="shared" si="0"/>
        <v>1</v>
      </c>
    </row>
    <row r="426" spans="2:25">
      <c r="N426" t="s">
        <v>581</v>
      </c>
      <c r="O426" t="s">
        <v>582</v>
      </c>
      <c r="P426" t="s">
        <v>583</v>
      </c>
      <c r="Q426">
        <v>23</v>
      </c>
      <c r="R426">
        <v>3</v>
      </c>
      <c r="S426">
        <v>0.43803297328027202</v>
      </c>
      <c r="T426">
        <v>6.84879948085658</v>
      </c>
      <c r="U426">
        <v>9.10138904426149E-3</v>
      </c>
      <c r="V426">
        <v>0.36574884345311298</v>
      </c>
      <c r="W426" t="s">
        <v>584</v>
      </c>
      <c r="X426" t="s">
        <v>585</v>
      </c>
      <c r="Y426" t="b">
        <f t="shared" si="0"/>
        <v>1</v>
      </c>
    </row>
    <row r="427" spans="2:25">
      <c r="N427" t="s">
        <v>501</v>
      </c>
      <c r="O427" t="s">
        <v>502</v>
      </c>
      <c r="P427" t="s">
        <v>586</v>
      </c>
      <c r="Q427">
        <v>23</v>
      </c>
      <c r="R427">
        <v>3</v>
      </c>
      <c r="S427">
        <v>0.43803297328027202</v>
      </c>
      <c r="T427">
        <v>6.84879948085658</v>
      </c>
      <c r="U427">
        <v>9.10138904426149E-3</v>
      </c>
      <c r="V427">
        <v>0.36574884345311298</v>
      </c>
      <c r="W427" t="s">
        <v>584</v>
      </c>
      <c r="X427" t="s">
        <v>585</v>
      </c>
      <c r="Y427" t="b">
        <f t="shared" si="0"/>
        <v>1</v>
      </c>
    </row>
    <row r="428" spans="2:25">
      <c r="N428" t="s">
        <v>505</v>
      </c>
      <c r="O428" t="s">
        <v>506</v>
      </c>
      <c r="P428" t="s">
        <v>587</v>
      </c>
      <c r="Q428">
        <v>23</v>
      </c>
      <c r="R428">
        <v>3</v>
      </c>
      <c r="S428">
        <v>0.43803297328027202</v>
      </c>
      <c r="T428">
        <v>6.84879948085658</v>
      </c>
      <c r="U428">
        <v>9.10138904426149E-3</v>
      </c>
      <c r="V428">
        <v>0.36574884345311298</v>
      </c>
      <c r="W428" t="s">
        <v>947</v>
      </c>
      <c r="X428" t="s">
        <v>948</v>
      </c>
      <c r="Y428" t="b">
        <f t="shared" si="0"/>
        <v>1</v>
      </c>
    </row>
    <row r="429" spans="2:25">
      <c r="N429" t="s">
        <v>949</v>
      </c>
      <c r="O429" t="s">
        <v>950</v>
      </c>
      <c r="P429" t="s">
        <v>951</v>
      </c>
      <c r="Q429">
        <v>8</v>
      </c>
      <c r="R429">
        <v>2</v>
      </c>
      <c r="S429">
        <v>0.152359295054007</v>
      </c>
      <c r="T429">
        <v>13.126865671641699</v>
      </c>
      <c r="U429">
        <v>9.3701945139839093E-3</v>
      </c>
      <c r="V429">
        <v>0.367219989144906</v>
      </c>
      <c r="W429" t="s">
        <v>924</v>
      </c>
      <c r="X429" t="s">
        <v>925</v>
      </c>
      <c r="Y429" t="b">
        <f>COUNTIF($O$259:$O$359,N429)&gt;0</f>
        <v>0</v>
      </c>
    </row>
    <row r="430" spans="2:25">
      <c r="N430" t="s">
        <v>952</v>
      </c>
      <c r="O430" t="s">
        <v>953</v>
      </c>
      <c r="P430" t="s">
        <v>954</v>
      </c>
      <c r="Q430">
        <v>44</v>
      </c>
      <c r="R430">
        <v>4</v>
      </c>
      <c r="S430">
        <v>0.83797612279704303</v>
      </c>
      <c r="T430">
        <v>4.7734056987788298</v>
      </c>
      <c r="U430">
        <v>9.5630205506486102E-3</v>
      </c>
      <c r="V430">
        <v>0.367219989144906</v>
      </c>
      <c r="W430" t="s">
        <v>955</v>
      </c>
      <c r="X430" t="s">
        <v>956</v>
      </c>
      <c r="Y430" t="b">
        <f t="shared" si="0"/>
        <v>0</v>
      </c>
    </row>
    <row r="431" spans="2:25">
      <c r="N431" t="s">
        <v>245</v>
      </c>
      <c r="O431" t="s">
        <v>246</v>
      </c>
      <c r="P431" t="s">
        <v>247</v>
      </c>
      <c r="Q431">
        <v>156</v>
      </c>
      <c r="R431">
        <v>8</v>
      </c>
      <c r="S431">
        <v>2.9710062535531501</v>
      </c>
      <c r="T431">
        <v>2.6926903941829301</v>
      </c>
      <c r="U431">
        <v>9.9163927875999206E-3</v>
      </c>
      <c r="V431">
        <v>0.37251145080375297</v>
      </c>
      <c r="W431" t="s">
        <v>938</v>
      </c>
      <c r="X431" t="s">
        <v>939</v>
      </c>
      <c r="Y431" t="b">
        <f t="shared" si="0"/>
        <v>0</v>
      </c>
    </row>
    <row r="432" spans="2:25">
      <c r="N432" t="s">
        <v>617</v>
      </c>
      <c r="O432" t="s">
        <v>618</v>
      </c>
      <c r="P432" t="s">
        <v>619</v>
      </c>
      <c r="Q432">
        <v>98</v>
      </c>
      <c r="R432">
        <v>6</v>
      </c>
      <c r="S432">
        <v>1.86640136441159</v>
      </c>
      <c r="T432">
        <v>3.2147426134632902</v>
      </c>
      <c r="U432">
        <v>1.0942621097500301E-2</v>
      </c>
      <c r="V432">
        <v>0.40074826883343101</v>
      </c>
      <c r="W432" t="s">
        <v>940</v>
      </c>
      <c r="X432" t="s">
        <v>941</v>
      </c>
      <c r="Y432" t="b">
        <f t="shared" si="0"/>
        <v>1</v>
      </c>
    </row>
    <row r="433" spans="14:25">
      <c r="N433" t="s">
        <v>67</v>
      </c>
      <c r="O433" t="s">
        <v>68</v>
      </c>
      <c r="P433" t="s">
        <v>345</v>
      </c>
      <c r="Q433">
        <v>25</v>
      </c>
      <c r="R433">
        <v>3</v>
      </c>
      <c r="S433">
        <v>0.47612279704377403</v>
      </c>
      <c r="T433">
        <v>6.3008955223880498</v>
      </c>
      <c r="U433">
        <v>1.1495720091381299E-2</v>
      </c>
      <c r="V433">
        <v>0.40074826883343101</v>
      </c>
      <c r="W433" t="s">
        <v>346</v>
      </c>
      <c r="X433" t="s">
        <v>957</v>
      </c>
      <c r="Y433" t="b">
        <f t="shared" si="0"/>
        <v>1</v>
      </c>
    </row>
    <row r="434" spans="14:25">
      <c r="N434" t="s">
        <v>609</v>
      </c>
      <c r="O434" t="s">
        <v>610</v>
      </c>
      <c r="P434" t="s">
        <v>611</v>
      </c>
      <c r="Q434">
        <v>9</v>
      </c>
      <c r="R434">
        <v>2</v>
      </c>
      <c r="S434">
        <v>0.171404206935758</v>
      </c>
      <c r="T434">
        <v>11.668325041459299</v>
      </c>
      <c r="U434">
        <v>1.18973176991996E-2</v>
      </c>
      <c r="V434">
        <v>0.40074826883343101</v>
      </c>
      <c r="W434" t="s">
        <v>612</v>
      </c>
      <c r="X434" t="s">
        <v>613</v>
      </c>
      <c r="Y434" t="b">
        <f t="shared" si="0"/>
        <v>1</v>
      </c>
    </row>
    <row r="435" spans="14:25">
      <c r="N435" t="s">
        <v>958</v>
      </c>
      <c r="O435" t="s">
        <v>959</v>
      </c>
      <c r="P435" t="s">
        <v>960</v>
      </c>
      <c r="Q435">
        <v>9</v>
      </c>
      <c r="R435">
        <v>2</v>
      </c>
      <c r="S435">
        <v>0.171404206935758</v>
      </c>
      <c r="T435">
        <v>11.668325041459299</v>
      </c>
      <c r="U435">
        <v>1.18973176991996E-2</v>
      </c>
      <c r="V435">
        <v>0.40074826883343101</v>
      </c>
      <c r="W435" t="s">
        <v>961</v>
      </c>
      <c r="X435" t="s">
        <v>962</v>
      </c>
      <c r="Y435" t="b">
        <f t="shared" si="0"/>
        <v>0</v>
      </c>
    </row>
    <row r="436" spans="14:25">
      <c r="N436" t="s">
        <v>620</v>
      </c>
      <c r="O436" t="s">
        <v>621</v>
      </c>
      <c r="P436" t="s">
        <v>622</v>
      </c>
      <c r="Q436">
        <v>47</v>
      </c>
      <c r="R436">
        <v>4</v>
      </c>
      <c r="S436">
        <v>0.89511085844229599</v>
      </c>
      <c r="T436">
        <v>4.4687202286440098</v>
      </c>
      <c r="U436">
        <v>1.20236982382097E-2</v>
      </c>
      <c r="V436">
        <v>0.40074826883343101</v>
      </c>
      <c r="W436" t="s">
        <v>963</v>
      </c>
      <c r="X436" t="s">
        <v>964</v>
      </c>
      <c r="Y436" t="b">
        <f t="shared" si="0"/>
        <v>1</v>
      </c>
    </row>
    <row r="437" spans="14:25">
      <c r="N437" t="s">
        <v>631</v>
      </c>
      <c r="O437" t="s">
        <v>632</v>
      </c>
      <c r="P437" t="s">
        <v>633</v>
      </c>
      <c r="Q437">
        <v>130</v>
      </c>
      <c r="R437">
        <v>7</v>
      </c>
      <c r="S437">
        <v>2.4758385446276199</v>
      </c>
      <c r="T437">
        <v>2.82732491389207</v>
      </c>
      <c r="U437">
        <v>1.20741534070805E-2</v>
      </c>
      <c r="V437">
        <v>0.40074826883343101</v>
      </c>
      <c r="W437" t="s">
        <v>913</v>
      </c>
      <c r="X437" t="s">
        <v>914</v>
      </c>
      <c r="Y437" t="b">
        <f t="shared" si="0"/>
        <v>1</v>
      </c>
    </row>
    <row r="438" spans="14:25">
      <c r="N438" t="s">
        <v>52</v>
      </c>
      <c r="O438" t="s">
        <v>53</v>
      </c>
      <c r="P438" t="s">
        <v>54</v>
      </c>
      <c r="Q438">
        <v>195</v>
      </c>
      <c r="R438">
        <v>9</v>
      </c>
      <c r="S438">
        <v>3.71375781694144</v>
      </c>
      <c r="T438">
        <v>2.4234213547646299</v>
      </c>
      <c r="U438">
        <v>1.22914688936179E-2</v>
      </c>
      <c r="V438">
        <v>0.40074826883343101</v>
      </c>
      <c r="W438" t="s">
        <v>965</v>
      </c>
      <c r="X438" t="s">
        <v>966</v>
      </c>
      <c r="Y438" t="b">
        <f t="shared" si="0"/>
        <v>0</v>
      </c>
    </row>
    <row r="439" spans="14:25">
      <c r="N439" t="s">
        <v>967</v>
      </c>
      <c r="O439" t="s">
        <v>968</v>
      </c>
      <c r="P439" t="s">
        <v>969</v>
      </c>
      <c r="Q439">
        <v>102</v>
      </c>
      <c r="R439">
        <v>6</v>
      </c>
      <c r="S439">
        <v>1.9425810119386</v>
      </c>
      <c r="T439">
        <v>3.08867427568042</v>
      </c>
      <c r="U439">
        <v>1.3156385929020201E-2</v>
      </c>
      <c r="V439">
        <v>0.42100434972864698</v>
      </c>
      <c r="W439" t="s">
        <v>970</v>
      </c>
      <c r="X439" t="s">
        <v>971</v>
      </c>
      <c r="Y439" t="b">
        <f t="shared" si="0"/>
        <v>0</v>
      </c>
    </row>
    <row r="440" spans="14:25">
      <c r="N440" t="s">
        <v>112</v>
      </c>
      <c r="O440" t="s">
        <v>113</v>
      </c>
      <c r="P440" t="s">
        <v>114</v>
      </c>
      <c r="Q440">
        <v>199</v>
      </c>
      <c r="R440">
        <v>9</v>
      </c>
      <c r="S440">
        <v>3.7899374644684398</v>
      </c>
      <c r="T440">
        <v>2.3747093677341899</v>
      </c>
      <c r="U440">
        <v>1.3889044608329199E-2</v>
      </c>
      <c r="V440">
        <v>0.430145456010951</v>
      </c>
      <c r="W440" t="s">
        <v>972</v>
      </c>
      <c r="X440" t="s">
        <v>973</v>
      </c>
      <c r="Y440" t="b">
        <f t="shared" si="0"/>
        <v>0</v>
      </c>
    </row>
    <row r="441" spans="14:25">
      <c r="N441" t="s">
        <v>888</v>
      </c>
      <c r="O441" t="s">
        <v>889</v>
      </c>
      <c r="P441" t="s">
        <v>974</v>
      </c>
      <c r="Q441">
        <v>27</v>
      </c>
      <c r="R441">
        <v>3</v>
      </c>
      <c r="S441">
        <v>0.51421262080727603</v>
      </c>
      <c r="T441">
        <v>5.8341625207296799</v>
      </c>
      <c r="U441">
        <v>1.4219257422442899E-2</v>
      </c>
      <c r="V441">
        <v>0.430145456010951</v>
      </c>
      <c r="W441" t="s">
        <v>975</v>
      </c>
      <c r="X441" t="s">
        <v>976</v>
      </c>
      <c r="Y441" t="b">
        <f t="shared" si="0"/>
        <v>0</v>
      </c>
    </row>
    <row r="442" spans="14:25">
      <c r="N442" t="s">
        <v>892</v>
      </c>
      <c r="O442" t="s">
        <v>893</v>
      </c>
      <c r="P442" t="s">
        <v>977</v>
      </c>
      <c r="Q442">
        <v>10</v>
      </c>
      <c r="R442">
        <v>2</v>
      </c>
      <c r="S442">
        <v>0.19044911881750901</v>
      </c>
      <c r="T442">
        <v>10.5014925373134</v>
      </c>
      <c r="U442">
        <v>1.46866793429665E-2</v>
      </c>
      <c r="V442">
        <v>0.430145456010951</v>
      </c>
      <c r="W442" t="s">
        <v>978</v>
      </c>
      <c r="X442" t="s">
        <v>979</v>
      </c>
      <c r="Y442" t="b">
        <f t="shared" si="0"/>
        <v>0</v>
      </c>
    </row>
    <row r="443" spans="14:25">
      <c r="N443" t="s">
        <v>980</v>
      </c>
      <c r="O443" t="s">
        <v>981</v>
      </c>
      <c r="P443" t="s">
        <v>982</v>
      </c>
      <c r="Q443">
        <v>10</v>
      </c>
      <c r="R443">
        <v>2</v>
      </c>
      <c r="S443">
        <v>0.19044911881750901</v>
      </c>
      <c r="T443">
        <v>10.5014925373134</v>
      </c>
      <c r="U443">
        <v>1.46866793429665E-2</v>
      </c>
      <c r="V443">
        <v>0.430145456010951</v>
      </c>
      <c r="W443" t="s">
        <v>983</v>
      </c>
      <c r="X443" t="s">
        <v>984</v>
      </c>
      <c r="Y443" t="b">
        <f t="shared" si="0"/>
        <v>0</v>
      </c>
    </row>
    <row r="444" spans="14:25">
      <c r="N444" t="s">
        <v>985</v>
      </c>
      <c r="O444" t="s">
        <v>986</v>
      </c>
      <c r="P444" t="s">
        <v>987</v>
      </c>
      <c r="Q444">
        <v>10</v>
      </c>
      <c r="R444">
        <v>2</v>
      </c>
      <c r="S444">
        <v>0.19044911881750901</v>
      </c>
      <c r="T444">
        <v>10.5014925373134</v>
      </c>
      <c r="U444">
        <v>1.46866793429665E-2</v>
      </c>
      <c r="V444">
        <v>0.430145456010951</v>
      </c>
      <c r="W444" t="s">
        <v>988</v>
      </c>
      <c r="X444" t="s">
        <v>989</v>
      </c>
      <c r="Y444" t="b">
        <f t="shared" si="0"/>
        <v>0</v>
      </c>
    </row>
    <row r="445" spans="14:25">
      <c r="N445" t="s">
        <v>348</v>
      </c>
      <c r="O445" t="s">
        <v>349</v>
      </c>
      <c r="P445" t="s">
        <v>350</v>
      </c>
      <c r="Q445">
        <v>28</v>
      </c>
      <c r="R445">
        <v>3</v>
      </c>
      <c r="S445">
        <v>0.53325753268902698</v>
      </c>
      <c r="T445">
        <v>5.6257995735607604</v>
      </c>
      <c r="U445">
        <v>1.57063454514265E-2</v>
      </c>
      <c r="V445">
        <v>0.45234274900108501</v>
      </c>
      <c r="W445" t="s">
        <v>346</v>
      </c>
      <c r="X445" t="s">
        <v>957</v>
      </c>
      <c r="Y445" t="b">
        <f t="shared" si="0"/>
        <v>1</v>
      </c>
    </row>
    <row r="446" spans="14:25">
      <c r="N446" t="s">
        <v>894</v>
      </c>
      <c r="O446" t="s">
        <v>895</v>
      </c>
      <c r="P446" t="s">
        <v>990</v>
      </c>
      <c r="Q446">
        <v>29</v>
      </c>
      <c r="R446">
        <v>3</v>
      </c>
      <c r="S446">
        <v>0.55230244457077804</v>
      </c>
      <c r="T446">
        <v>5.4318064848172902</v>
      </c>
      <c r="U446">
        <v>1.7277700135701402E-2</v>
      </c>
      <c r="V446">
        <v>0.47199693035632201</v>
      </c>
      <c r="W446" t="s">
        <v>991</v>
      </c>
      <c r="X446" t="s">
        <v>992</v>
      </c>
      <c r="Y446" t="b">
        <f t="shared" si="0"/>
        <v>0</v>
      </c>
    </row>
    <row r="447" spans="14:25">
      <c r="N447" t="s">
        <v>639</v>
      </c>
      <c r="O447" t="s">
        <v>640</v>
      </c>
      <c r="P447" t="s">
        <v>641</v>
      </c>
      <c r="Q447">
        <v>11</v>
      </c>
      <c r="R447">
        <v>2</v>
      </c>
      <c r="S447">
        <v>0.20949403069926001</v>
      </c>
      <c r="T447">
        <v>9.5468113975576596</v>
      </c>
      <c r="U447">
        <v>1.77274762369104E-2</v>
      </c>
      <c r="V447">
        <v>0.47199693035632201</v>
      </c>
      <c r="W447" t="s">
        <v>573</v>
      </c>
      <c r="X447" t="s">
        <v>574</v>
      </c>
      <c r="Y447" t="b">
        <f t="shared" si="0"/>
        <v>1</v>
      </c>
    </row>
    <row r="448" spans="14:25">
      <c r="N448" t="s">
        <v>993</v>
      </c>
      <c r="O448" t="s">
        <v>994</v>
      </c>
      <c r="P448" t="s">
        <v>995</v>
      </c>
      <c r="Q448">
        <v>11</v>
      </c>
      <c r="R448">
        <v>2</v>
      </c>
      <c r="S448">
        <v>0.20949403069926001</v>
      </c>
      <c r="T448">
        <v>9.5468113975576596</v>
      </c>
      <c r="U448">
        <v>1.77274762369104E-2</v>
      </c>
      <c r="V448">
        <v>0.47199693035632201</v>
      </c>
      <c r="W448" t="s">
        <v>996</v>
      </c>
      <c r="X448" t="s">
        <v>997</v>
      </c>
      <c r="Y448" t="b">
        <f t="shared" si="0"/>
        <v>0</v>
      </c>
    </row>
    <row r="449" spans="14:25">
      <c r="N449" t="s">
        <v>527</v>
      </c>
      <c r="O449" t="s">
        <v>528</v>
      </c>
      <c r="P449" t="s">
        <v>642</v>
      </c>
      <c r="Q449">
        <v>11</v>
      </c>
      <c r="R449">
        <v>2</v>
      </c>
      <c r="S449">
        <v>0.20949403069926001</v>
      </c>
      <c r="T449">
        <v>9.5468113975576596</v>
      </c>
      <c r="U449">
        <v>1.77274762369104E-2</v>
      </c>
      <c r="V449">
        <v>0.47199693035632201</v>
      </c>
      <c r="W449" t="s">
        <v>643</v>
      </c>
      <c r="X449" t="s">
        <v>644</v>
      </c>
      <c r="Y449" t="b">
        <f t="shared" si="0"/>
        <v>1</v>
      </c>
    </row>
    <row r="450" spans="14:25">
      <c r="N450" t="s">
        <v>109</v>
      </c>
      <c r="O450" t="s">
        <v>110</v>
      </c>
      <c r="P450" t="s">
        <v>111</v>
      </c>
      <c r="Q450">
        <v>109</v>
      </c>
      <c r="R450">
        <v>6</v>
      </c>
      <c r="S450">
        <v>2.0758953951108499</v>
      </c>
      <c r="T450">
        <v>2.8903190469669902</v>
      </c>
      <c r="U450">
        <v>1.7754514162708901E-2</v>
      </c>
      <c r="V450">
        <v>0.47199693035632201</v>
      </c>
      <c r="W450" t="s">
        <v>942</v>
      </c>
      <c r="X450" t="s">
        <v>943</v>
      </c>
      <c r="Y450" t="b">
        <f t="shared" ref="Y450:Y486" si="1">COUNTIF($O$259:$O$359,N450)&gt;0</f>
        <v>1</v>
      </c>
    </row>
    <row r="451" spans="14:25">
      <c r="N451" t="s">
        <v>552</v>
      </c>
      <c r="O451" t="s">
        <v>553</v>
      </c>
      <c r="P451" t="s">
        <v>669</v>
      </c>
      <c r="Q451">
        <v>31</v>
      </c>
      <c r="R451">
        <v>3</v>
      </c>
      <c r="S451">
        <v>0.59039226833428005</v>
      </c>
      <c r="T451">
        <v>5.0813673567645603</v>
      </c>
      <c r="U451">
        <v>2.0674605743034001E-2</v>
      </c>
      <c r="V451">
        <v>0.54129876854489101</v>
      </c>
      <c r="W451" t="s">
        <v>670</v>
      </c>
      <c r="X451" t="s">
        <v>998</v>
      </c>
      <c r="Y451" t="b">
        <f t="shared" si="1"/>
        <v>1</v>
      </c>
    </row>
    <row r="452" spans="14:25">
      <c r="N452" t="s">
        <v>999</v>
      </c>
      <c r="O452" t="s">
        <v>1000</v>
      </c>
      <c r="P452" t="s">
        <v>1001</v>
      </c>
      <c r="Q452">
        <v>32</v>
      </c>
      <c r="R452">
        <v>3</v>
      </c>
      <c r="S452">
        <v>0.60943718021603099</v>
      </c>
      <c r="T452">
        <v>4.9225746268656696</v>
      </c>
      <c r="U452">
        <v>2.2500557173583399E-2</v>
      </c>
      <c r="V452">
        <v>0.56498040953857598</v>
      </c>
      <c r="W452" t="s">
        <v>1002</v>
      </c>
      <c r="X452" t="s">
        <v>1003</v>
      </c>
      <c r="Y452" t="b">
        <f t="shared" si="1"/>
        <v>0</v>
      </c>
    </row>
    <row r="453" spans="14:25">
      <c r="N453" t="s">
        <v>701</v>
      </c>
      <c r="O453" t="s">
        <v>702</v>
      </c>
      <c r="P453" t="s">
        <v>703</v>
      </c>
      <c r="Q453">
        <v>85</v>
      </c>
      <c r="R453">
        <v>5</v>
      </c>
      <c r="S453">
        <v>1.61881750994883</v>
      </c>
      <c r="T453">
        <v>3.08867427568042</v>
      </c>
      <c r="U453">
        <v>2.2917521882040302E-2</v>
      </c>
      <c r="V453">
        <v>0.56498040953857598</v>
      </c>
      <c r="W453" t="s">
        <v>1004</v>
      </c>
      <c r="X453" t="s">
        <v>1005</v>
      </c>
      <c r="Y453" t="b">
        <f t="shared" si="1"/>
        <v>1</v>
      </c>
    </row>
    <row r="454" spans="14:25">
      <c r="N454" t="s">
        <v>706</v>
      </c>
      <c r="O454" t="s">
        <v>707</v>
      </c>
      <c r="P454" t="s">
        <v>708</v>
      </c>
      <c r="Q454">
        <v>85</v>
      </c>
      <c r="R454">
        <v>5</v>
      </c>
      <c r="S454">
        <v>1.61881750994883</v>
      </c>
      <c r="T454">
        <v>3.08867427568042</v>
      </c>
      <c r="U454">
        <v>2.2917521882040302E-2</v>
      </c>
      <c r="V454">
        <v>0.56498040953857598</v>
      </c>
      <c r="W454" t="s">
        <v>1004</v>
      </c>
      <c r="X454" t="s">
        <v>1005</v>
      </c>
      <c r="Y454" t="b">
        <f t="shared" si="1"/>
        <v>1</v>
      </c>
    </row>
    <row r="455" spans="14:25">
      <c r="N455" t="s">
        <v>709</v>
      </c>
      <c r="O455" t="s">
        <v>710</v>
      </c>
      <c r="P455" t="s">
        <v>711</v>
      </c>
      <c r="Q455">
        <v>85</v>
      </c>
      <c r="R455">
        <v>5</v>
      </c>
      <c r="S455">
        <v>1.61881750994883</v>
      </c>
      <c r="T455">
        <v>3.08867427568042</v>
      </c>
      <c r="U455">
        <v>2.2917521882040302E-2</v>
      </c>
      <c r="V455">
        <v>0.56498040953857598</v>
      </c>
      <c r="W455" t="s">
        <v>1004</v>
      </c>
      <c r="X455" t="s">
        <v>1005</v>
      </c>
      <c r="Y455" t="b">
        <f t="shared" si="1"/>
        <v>1</v>
      </c>
    </row>
    <row r="456" spans="14:25">
      <c r="N456" t="s">
        <v>731</v>
      </c>
      <c r="O456" t="s">
        <v>732</v>
      </c>
      <c r="P456" t="s">
        <v>733</v>
      </c>
      <c r="Q456">
        <v>254</v>
      </c>
      <c r="R456">
        <v>10</v>
      </c>
      <c r="S456">
        <v>4.8374076179647503</v>
      </c>
      <c r="T456">
        <v>2.0672229404160301</v>
      </c>
      <c r="U456">
        <v>2.3511744184047299E-2</v>
      </c>
      <c r="V456">
        <v>0.56498040953857598</v>
      </c>
      <c r="W456" t="s">
        <v>1006</v>
      </c>
      <c r="X456" t="s">
        <v>1007</v>
      </c>
      <c r="Y456" t="b">
        <f t="shared" si="1"/>
        <v>1</v>
      </c>
    </row>
    <row r="457" spans="14:25">
      <c r="N457" t="s">
        <v>712</v>
      </c>
      <c r="O457" t="s">
        <v>713</v>
      </c>
      <c r="P457" t="s">
        <v>714</v>
      </c>
      <c r="Q457">
        <v>58</v>
      </c>
      <c r="R457">
        <v>4</v>
      </c>
      <c r="S457">
        <v>1.1046048891415501</v>
      </c>
      <c r="T457">
        <v>3.6212043232115199</v>
      </c>
      <c r="U457">
        <v>2.4354851637468498E-2</v>
      </c>
      <c r="V457">
        <v>0.56498040953857598</v>
      </c>
      <c r="W457" t="s">
        <v>963</v>
      </c>
      <c r="X457" t="s">
        <v>964</v>
      </c>
      <c r="Y457" t="b">
        <f t="shared" si="1"/>
        <v>1</v>
      </c>
    </row>
    <row r="458" spans="14:25">
      <c r="N458" t="s">
        <v>739</v>
      </c>
      <c r="O458" t="s">
        <v>740</v>
      </c>
      <c r="P458" t="s">
        <v>741</v>
      </c>
      <c r="Q458">
        <v>293</v>
      </c>
      <c r="R458">
        <v>11</v>
      </c>
      <c r="S458">
        <v>5.5801591813530402</v>
      </c>
      <c r="T458">
        <v>1.9712699302124099</v>
      </c>
      <c r="U458">
        <v>2.4519526967033699E-2</v>
      </c>
      <c r="V458">
        <v>0.56498040953857598</v>
      </c>
      <c r="W458" t="s">
        <v>1008</v>
      </c>
      <c r="X458" t="s">
        <v>1009</v>
      </c>
      <c r="Y458" t="b">
        <f t="shared" si="1"/>
        <v>1</v>
      </c>
    </row>
    <row r="459" spans="14:25">
      <c r="N459" t="s">
        <v>680</v>
      </c>
      <c r="O459" t="s">
        <v>681</v>
      </c>
      <c r="P459" t="s">
        <v>682</v>
      </c>
      <c r="Q459">
        <v>13</v>
      </c>
      <c r="R459">
        <v>2</v>
      </c>
      <c r="S459">
        <v>0.24758385446276199</v>
      </c>
      <c r="T459">
        <v>8.0780711825487899</v>
      </c>
      <c r="U459">
        <v>2.4521719164000699E-2</v>
      </c>
      <c r="V459">
        <v>0.56498040953857598</v>
      </c>
      <c r="W459" t="s">
        <v>573</v>
      </c>
      <c r="X459" t="s">
        <v>574</v>
      </c>
      <c r="Y459" t="b">
        <f t="shared" si="1"/>
        <v>1</v>
      </c>
    </row>
    <row r="460" spans="14:25">
      <c r="N460" t="s">
        <v>911</v>
      </c>
      <c r="O460" t="s">
        <v>912</v>
      </c>
      <c r="P460" t="s">
        <v>1010</v>
      </c>
      <c r="Q460">
        <v>13</v>
      </c>
      <c r="R460">
        <v>2</v>
      </c>
      <c r="S460">
        <v>0.24758385446276199</v>
      </c>
      <c r="T460">
        <v>8.0780711825487899</v>
      </c>
      <c r="U460">
        <v>2.4521719164000699E-2</v>
      </c>
      <c r="V460">
        <v>0.56498040953857598</v>
      </c>
      <c r="W460" t="s">
        <v>1011</v>
      </c>
      <c r="X460" t="s">
        <v>1012</v>
      </c>
      <c r="Y460" t="b">
        <f t="shared" si="1"/>
        <v>0</v>
      </c>
    </row>
    <row r="461" spans="14:25">
      <c r="N461" t="s">
        <v>728</v>
      </c>
      <c r="O461" t="s">
        <v>729</v>
      </c>
      <c r="P461" t="s">
        <v>730</v>
      </c>
      <c r="Q461">
        <v>14</v>
      </c>
      <c r="R461">
        <v>2</v>
      </c>
      <c r="S461">
        <v>0.26662876634451299</v>
      </c>
      <c r="T461">
        <v>7.5010660980810204</v>
      </c>
      <c r="U461">
        <v>2.8255091486996502E-2</v>
      </c>
      <c r="V461">
        <v>0.63408828687701302</v>
      </c>
      <c r="W461" t="s">
        <v>643</v>
      </c>
      <c r="X461" t="s">
        <v>644</v>
      </c>
      <c r="Y461" t="b">
        <f t="shared" si="1"/>
        <v>1</v>
      </c>
    </row>
    <row r="462" spans="14:25">
      <c r="N462" t="s">
        <v>1013</v>
      </c>
      <c r="O462" t="s">
        <v>1014</v>
      </c>
      <c r="P462" t="s">
        <v>1015</v>
      </c>
      <c r="Q462">
        <v>14</v>
      </c>
      <c r="R462">
        <v>2</v>
      </c>
      <c r="S462">
        <v>0.26662876634451299</v>
      </c>
      <c r="T462">
        <v>7.5010660980810204</v>
      </c>
      <c r="U462">
        <v>2.8255091486996502E-2</v>
      </c>
      <c r="V462">
        <v>0.63408828687701302</v>
      </c>
      <c r="W462" t="s">
        <v>1016</v>
      </c>
      <c r="X462" t="s">
        <v>1017</v>
      </c>
      <c r="Y462" t="b">
        <f t="shared" si="1"/>
        <v>0</v>
      </c>
    </row>
    <row r="463" spans="14:25">
      <c r="N463" t="s">
        <v>218</v>
      </c>
      <c r="O463" t="s">
        <v>219</v>
      </c>
      <c r="P463" t="s">
        <v>220</v>
      </c>
      <c r="Q463">
        <v>122</v>
      </c>
      <c r="R463">
        <v>6</v>
      </c>
      <c r="S463">
        <v>2.3234792495736198</v>
      </c>
      <c r="T463">
        <v>2.5823342304869001</v>
      </c>
      <c r="U463">
        <v>2.9006183554174898E-2</v>
      </c>
      <c r="V463">
        <v>0.63446436938752204</v>
      </c>
      <c r="W463" t="s">
        <v>1018</v>
      </c>
      <c r="X463" t="s">
        <v>1019</v>
      </c>
      <c r="Y463" t="b">
        <f t="shared" si="1"/>
        <v>0</v>
      </c>
    </row>
    <row r="464" spans="14:25">
      <c r="N464" t="s">
        <v>221</v>
      </c>
      <c r="O464" t="s">
        <v>222</v>
      </c>
      <c r="P464" t="s">
        <v>223</v>
      </c>
      <c r="Q464">
        <v>122</v>
      </c>
      <c r="R464">
        <v>6</v>
      </c>
      <c r="S464">
        <v>2.3234792495736198</v>
      </c>
      <c r="T464">
        <v>2.5823342304869001</v>
      </c>
      <c r="U464">
        <v>2.9006183554174898E-2</v>
      </c>
      <c r="V464">
        <v>0.63446436938752204</v>
      </c>
      <c r="W464" t="s">
        <v>1018</v>
      </c>
      <c r="X464" t="s">
        <v>1019</v>
      </c>
      <c r="Y464" t="b">
        <f t="shared" si="1"/>
        <v>0</v>
      </c>
    </row>
    <row r="465" spans="14:25">
      <c r="N465" t="s">
        <v>224</v>
      </c>
      <c r="O465" t="s">
        <v>225</v>
      </c>
      <c r="P465" t="s">
        <v>226</v>
      </c>
      <c r="Q465">
        <v>125</v>
      </c>
      <c r="R465">
        <v>6</v>
      </c>
      <c r="S465">
        <v>2.3806139852188699</v>
      </c>
      <c r="T465">
        <v>2.5203582089552201</v>
      </c>
      <c r="U465">
        <v>3.21442955511217E-2</v>
      </c>
      <c r="V465">
        <v>0.69431678390422902</v>
      </c>
      <c r="W465" t="s">
        <v>1020</v>
      </c>
      <c r="X465" t="s">
        <v>1021</v>
      </c>
      <c r="Y465" t="b">
        <f t="shared" si="1"/>
        <v>0</v>
      </c>
    </row>
    <row r="466" spans="14:25">
      <c r="N466" t="s">
        <v>1022</v>
      </c>
      <c r="O466" t="s">
        <v>1023</v>
      </c>
      <c r="P466" t="s">
        <v>1024</v>
      </c>
      <c r="Q466">
        <v>64</v>
      </c>
      <c r="R466">
        <v>4</v>
      </c>
      <c r="S466">
        <v>1.21887436043206</v>
      </c>
      <c r="T466">
        <v>3.2817164179104399</v>
      </c>
      <c r="U466">
        <v>3.3430012948838198E-2</v>
      </c>
      <c r="V466">
        <v>0.71317360957521603</v>
      </c>
      <c r="W466" t="s">
        <v>1025</v>
      </c>
      <c r="X466" t="s">
        <v>1026</v>
      </c>
      <c r="Y466" t="b">
        <f t="shared" si="1"/>
        <v>0</v>
      </c>
    </row>
    <row r="467" spans="14:25">
      <c r="N467" t="s">
        <v>754</v>
      </c>
      <c r="O467" t="s">
        <v>755</v>
      </c>
      <c r="P467" t="s">
        <v>756</v>
      </c>
      <c r="Q467">
        <v>95</v>
      </c>
      <c r="R467">
        <v>5</v>
      </c>
      <c r="S467">
        <v>1.8092666287663399</v>
      </c>
      <c r="T467">
        <v>2.76355066771406</v>
      </c>
      <c r="U467">
        <v>3.4835831520283599E-2</v>
      </c>
      <c r="V467">
        <v>0.72525682972349603</v>
      </c>
      <c r="W467" t="s">
        <v>1004</v>
      </c>
      <c r="X467" t="s">
        <v>1005</v>
      </c>
      <c r="Y467" t="b">
        <f t="shared" si="1"/>
        <v>1</v>
      </c>
    </row>
    <row r="468" spans="14:25">
      <c r="N468" t="s">
        <v>757</v>
      </c>
      <c r="O468" t="s">
        <v>758</v>
      </c>
      <c r="P468" t="s">
        <v>759</v>
      </c>
      <c r="Q468">
        <v>95</v>
      </c>
      <c r="R468">
        <v>5</v>
      </c>
      <c r="S468">
        <v>1.8092666287663399</v>
      </c>
      <c r="T468">
        <v>2.76355066771406</v>
      </c>
      <c r="U468">
        <v>3.4835831520283599E-2</v>
      </c>
      <c r="V468">
        <v>0.72525682972349603</v>
      </c>
      <c r="W468" t="s">
        <v>1004</v>
      </c>
      <c r="X468" t="s">
        <v>1005</v>
      </c>
      <c r="Y468" t="b">
        <f t="shared" si="1"/>
        <v>1</v>
      </c>
    </row>
    <row r="469" spans="14:25">
      <c r="N469" t="s">
        <v>117</v>
      </c>
      <c r="O469" t="s">
        <v>118</v>
      </c>
      <c r="P469" t="s">
        <v>119</v>
      </c>
      <c r="Q469">
        <v>235</v>
      </c>
      <c r="R469">
        <v>9</v>
      </c>
      <c r="S469">
        <v>4.4755542922114797</v>
      </c>
      <c r="T469">
        <v>2.0109241028897999</v>
      </c>
      <c r="U469">
        <v>3.5849031801229198E-2</v>
      </c>
      <c r="V469">
        <v>0.73746579705385795</v>
      </c>
      <c r="W469" t="s">
        <v>1027</v>
      </c>
      <c r="X469" t="s">
        <v>1028</v>
      </c>
      <c r="Y469" t="b">
        <f t="shared" si="1"/>
        <v>0</v>
      </c>
    </row>
    <row r="470" spans="14:25">
      <c r="N470" t="s">
        <v>1029</v>
      </c>
      <c r="O470" t="s">
        <v>1030</v>
      </c>
      <c r="P470" t="s">
        <v>1031</v>
      </c>
      <c r="Q470">
        <v>16</v>
      </c>
      <c r="R470">
        <v>2</v>
      </c>
      <c r="S470">
        <v>0.304718590108015</v>
      </c>
      <c r="T470">
        <v>6.5634328358208904</v>
      </c>
      <c r="U470">
        <v>3.6346337616954799E-2</v>
      </c>
      <c r="V470">
        <v>0.73889966355409298</v>
      </c>
      <c r="W470" t="s">
        <v>1011</v>
      </c>
      <c r="X470" t="s">
        <v>1012</v>
      </c>
      <c r="Y470" t="b">
        <f t="shared" si="1"/>
        <v>0</v>
      </c>
    </row>
    <row r="471" spans="14:25">
      <c r="N471" t="s">
        <v>784</v>
      </c>
      <c r="O471" t="s">
        <v>785</v>
      </c>
      <c r="P471" t="s">
        <v>786</v>
      </c>
      <c r="Q471">
        <v>98</v>
      </c>
      <c r="R471">
        <v>5</v>
      </c>
      <c r="S471">
        <v>1.86640136441159</v>
      </c>
      <c r="T471">
        <v>2.6789521778860799</v>
      </c>
      <c r="U471">
        <v>3.90376527274486E-2</v>
      </c>
      <c r="V471">
        <v>0.77536855072449695</v>
      </c>
      <c r="W471" t="s">
        <v>1004</v>
      </c>
      <c r="X471" t="s">
        <v>1005</v>
      </c>
      <c r="Y471" t="b">
        <f t="shared" si="1"/>
        <v>1</v>
      </c>
    </row>
    <row r="472" spans="14:25">
      <c r="N472" t="s">
        <v>787</v>
      </c>
      <c r="O472" t="s">
        <v>788</v>
      </c>
      <c r="P472" t="s">
        <v>789</v>
      </c>
      <c r="Q472">
        <v>98</v>
      </c>
      <c r="R472">
        <v>5</v>
      </c>
      <c r="S472">
        <v>1.86640136441159</v>
      </c>
      <c r="T472">
        <v>2.6789521778860799</v>
      </c>
      <c r="U472">
        <v>3.90376527274486E-2</v>
      </c>
      <c r="V472">
        <v>0.77536855072449695</v>
      </c>
      <c r="W472" t="s">
        <v>1004</v>
      </c>
      <c r="X472" t="s">
        <v>1005</v>
      </c>
      <c r="Y472" t="b">
        <f t="shared" si="1"/>
        <v>1</v>
      </c>
    </row>
    <row r="473" spans="14:25">
      <c r="N473" t="s">
        <v>149</v>
      </c>
      <c r="O473" t="s">
        <v>150</v>
      </c>
      <c r="P473" t="s">
        <v>151</v>
      </c>
      <c r="Q473">
        <v>68</v>
      </c>
      <c r="R473">
        <v>4</v>
      </c>
      <c r="S473">
        <v>1.29505400795906</v>
      </c>
      <c r="T473">
        <v>3.08867427568042</v>
      </c>
      <c r="U473">
        <v>4.0439148052084303E-2</v>
      </c>
      <c r="V473">
        <v>0.78116839760208001</v>
      </c>
      <c r="W473" t="s">
        <v>1032</v>
      </c>
      <c r="X473" t="s">
        <v>1033</v>
      </c>
      <c r="Y473" t="b">
        <f t="shared" si="1"/>
        <v>0</v>
      </c>
    </row>
    <row r="474" spans="14:25">
      <c r="N474" t="s">
        <v>768</v>
      </c>
      <c r="O474" t="s">
        <v>769</v>
      </c>
      <c r="P474" t="s">
        <v>770</v>
      </c>
      <c r="Q474">
        <v>17</v>
      </c>
      <c r="R474">
        <v>2</v>
      </c>
      <c r="S474">
        <v>0.323763501989766</v>
      </c>
      <c r="T474">
        <v>6.1773485513608399</v>
      </c>
      <c r="U474">
        <v>4.0685854041775001E-2</v>
      </c>
      <c r="V474">
        <v>0.78116839760208001</v>
      </c>
      <c r="W474" t="s">
        <v>771</v>
      </c>
      <c r="X474" t="s">
        <v>772</v>
      </c>
      <c r="Y474" t="b">
        <f t="shared" si="1"/>
        <v>1</v>
      </c>
    </row>
    <row r="475" spans="14:25">
      <c r="N475" t="s">
        <v>776</v>
      </c>
      <c r="O475" t="s">
        <v>777</v>
      </c>
      <c r="P475" t="s">
        <v>778</v>
      </c>
      <c r="Q475">
        <v>17</v>
      </c>
      <c r="R475">
        <v>2</v>
      </c>
      <c r="S475">
        <v>0.323763501989766</v>
      </c>
      <c r="T475">
        <v>6.1773485513608399</v>
      </c>
      <c r="U475">
        <v>4.0685854041775001E-2</v>
      </c>
      <c r="V475">
        <v>0.78116839760208001</v>
      </c>
      <c r="W475" t="s">
        <v>779</v>
      </c>
      <c r="X475" t="s">
        <v>780</v>
      </c>
      <c r="Y475" t="b">
        <f t="shared" si="1"/>
        <v>1</v>
      </c>
    </row>
    <row r="476" spans="14:25">
      <c r="N476" t="s">
        <v>529</v>
      </c>
      <c r="O476" t="s">
        <v>530</v>
      </c>
      <c r="P476" t="s">
        <v>531</v>
      </c>
      <c r="Q476">
        <v>1053</v>
      </c>
      <c r="R476">
        <v>28</v>
      </c>
      <c r="S476">
        <v>20.054292211483698</v>
      </c>
      <c r="T476">
        <v>1.39620983402077</v>
      </c>
      <c r="U476">
        <v>4.3158431820601299E-2</v>
      </c>
      <c r="V476">
        <v>0.81953593610987896</v>
      </c>
      <c r="W476" t="s">
        <v>1034</v>
      </c>
      <c r="X476" t="s">
        <v>1035</v>
      </c>
      <c r="Y476" t="b">
        <f t="shared" si="1"/>
        <v>1</v>
      </c>
    </row>
    <row r="477" spans="14:25">
      <c r="N477" t="s">
        <v>915</v>
      </c>
      <c r="O477" t="s">
        <v>916</v>
      </c>
      <c r="P477" t="s">
        <v>1036</v>
      </c>
      <c r="Q477">
        <v>18</v>
      </c>
      <c r="R477">
        <v>2</v>
      </c>
      <c r="S477">
        <v>0.342808413871517</v>
      </c>
      <c r="T477">
        <v>5.8341625207296799</v>
      </c>
      <c r="U477">
        <v>4.5209512659007502E-2</v>
      </c>
      <c r="V477">
        <v>0.84915258559527096</v>
      </c>
      <c r="W477" t="s">
        <v>1037</v>
      </c>
      <c r="X477" t="s">
        <v>1038</v>
      </c>
      <c r="Y477" t="b">
        <f t="shared" si="1"/>
        <v>0</v>
      </c>
    </row>
    <row r="478" spans="14:25">
      <c r="N478" t="s">
        <v>1039</v>
      </c>
      <c r="O478" t="s">
        <v>1040</v>
      </c>
      <c r="P478" t="s">
        <v>1041</v>
      </c>
      <c r="Q478">
        <v>172</v>
      </c>
      <c r="R478">
        <v>7</v>
      </c>
      <c r="S478">
        <v>3.2757248436611701</v>
      </c>
      <c r="T478">
        <v>2.13693162096494</v>
      </c>
      <c r="U478">
        <v>4.6254005648412803E-2</v>
      </c>
      <c r="V478">
        <v>0.85942926624147697</v>
      </c>
      <c r="W478" t="s">
        <v>1042</v>
      </c>
      <c r="X478" t="s">
        <v>1043</v>
      </c>
      <c r="Y478" t="b">
        <f t="shared" si="1"/>
        <v>0</v>
      </c>
    </row>
    <row r="479" spans="14:25">
      <c r="N479" t="s">
        <v>720</v>
      </c>
      <c r="O479" t="s">
        <v>721</v>
      </c>
      <c r="P479" t="s">
        <v>722</v>
      </c>
      <c r="Q479">
        <v>248</v>
      </c>
      <c r="R479">
        <v>9</v>
      </c>
      <c r="S479">
        <v>4.7231381466742404</v>
      </c>
      <c r="T479">
        <v>1.90551275878671</v>
      </c>
      <c r="U479">
        <v>4.7707107034475303E-2</v>
      </c>
      <c r="V479">
        <v>0.87699873356992897</v>
      </c>
      <c r="W479" t="s">
        <v>1044</v>
      </c>
      <c r="X479" t="s">
        <v>1045</v>
      </c>
      <c r="Y479" t="b">
        <f t="shared" si="1"/>
        <v>1</v>
      </c>
    </row>
    <row r="480" spans="14:25">
      <c r="N480" t="s">
        <v>1046</v>
      </c>
      <c r="O480" t="s">
        <v>1047</v>
      </c>
      <c r="P480" t="s">
        <v>1048</v>
      </c>
      <c r="Q480">
        <v>72</v>
      </c>
      <c r="R480">
        <v>4</v>
      </c>
      <c r="S480">
        <v>1.37123365548607</v>
      </c>
      <c r="T480">
        <v>2.9170812603648399</v>
      </c>
      <c r="U480">
        <v>4.8221404953930902E-2</v>
      </c>
      <c r="V480">
        <v>0.87712197642518497</v>
      </c>
      <c r="W480" t="s">
        <v>1025</v>
      </c>
      <c r="X480" t="s">
        <v>1026</v>
      </c>
      <c r="Y480" t="b">
        <f t="shared" si="1"/>
        <v>0</v>
      </c>
    </row>
    <row r="481" spans="14:25">
      <c r="N481" t="s">
        <v>805</v>
      </c>
      <c r="O481" t="s">
        <v>806</v>
      </c>
      <c r="P481" t="s">
        <v>807</v>
      </c>
      <c r="Q481">
        <v>19</v>
      </c>
      <c r="R481">
        <v>2</v>
      </c>
      <c r="S481">
        <v>0.36185332575326801</v>
      </c>
      <c r="T481">
        <v>5.52710133542812</v>
      </c>
      <c r="U481">
        <v>4.9908801731062803E-2</v>
      </c>
      <c r="V481">
        <v>0.88002458562527097</v>
      </c>
      <c r="W481" t="s">
        <v>808</v>
      </c>
      <c r="X481" t="s">
        <v>1049</v>
      </c>
      <c r="Y481" t="b">
        <f t="shared" si="1"/>
        <v>1</v>
      </c>
    </row>
    <row r="482" spans="14:25">
      <c r="N482" t="s">
        <v>919</v>
      </c>
      <c r="O482" t="s">
        <v>920</v>
      </c>
      <c r="P482" t="s">
        <v>1050</v>
      </c>
      <c r="Q482">
        <v>19</v>
      </c>
      <c r="R482">
        <v>2</v>
      </c>
      <c r="S482">
        <v>0.36185332575326801</v>
      </c>
      <c r="T482">
        <v>5.52710133542812</v>
      </c>
      <c r="U482">
        <v>4.9908801731062803E-2</v>
      </c>
      <c r="V482">
        <v>0.88002458562527097</v>
      </c>
      <c r="W482" t="s">
        <v>1051</v>
      </c>
      <c r="X482" t="s">
        <v>1052</v>
      </c>
      <c r="Y482" t="b">
        <f t="shared" si="1"/>
        <v>0</v>
      </c>
    </row>
    <row r="483" spans="14:25">
      <c r="N483" t="s">
        <v>444</v>
      </c>
      <c r="O483" t="s">
        <v>445</v>
      </c>
      <c r="P483" t="s">
        <v>446</v>
      </c>
      <c r="Q483">
        <v>19</v>
      </c>
      <c r="R483">
        <v>2</v>
      </c>
      <c r="S483">
        <v>0.36185332575326801</v>
      </c>
      <c r="T483">
        <v>5.52710133542812</v>
      </c>
      <c r="U483">
        <v>4.9908801731062803E-2</v>
      </c>
      <c r="V483">
        <v>0.88002458562527097</v>
      </c>
      <c r="W483" t="s">
        <v>447</v>
      </c>
      <c r="X483" t="s">
        <v>1053</v>
      </c>
      <c r="Y483" t="b">
        <f t="shared" si="1"/>
        <v>1</v>
      </c>
    </row>
    <row r="484" spans="14:25">
      <c r="N484" t="s">
        <v>841</v>
      </c>
      <c r="O484" t="s">
        <v>842</v>
      </c>
      <c r="P484" t="s">
        <v>843</v>
      </c>
      <c r="Q484">
        <v>44</v>
      </c>
      <c r="R484">
        <v>3</v>
      </c>
      <c r="S484">
        <v>0.83797612279704303</v>
      </c>
      <c r="T484">
        <v>3.5800542740841199</v>
      </c>
      <c r="U484">
        <v>5.0962943961727097E-2</v>
      </c>
      <c r="V484">
        <v>0.88953502187741895</v>
      </c>
      <c r="W484" t="s">
        <v>844</v>
      </c>
      <c r="X484" t="s">
        <v>1054</v>
      </c>
      <c r="Y484" t="b">
        <f t="shared" si="1"/>
        <v>1</v>
      </c>
    </row>
    <row r="485" spans="14:25">
      <c r="N485" t="s">
        <v>131</v>
      </c>
      <c r="O485" t="s">
        <v>132</v>
      </c>
      <c r="P485" t="s">
        <v>133</v>
      </c>
      <c r="Q485">
        <v>1169</v>
      </c>
      <c r="R485">
        <v>30</v>
      </c>
      <c r="S485">
        <v>22.263501989766901</v>
      </c>
      <c r="T485">
        <v>1.34749690384689</v>
      </c>
      <c r="U485">
        <v>5.4623954034173403E-2</v>
      </c>
      <c r="V485">
        <v>0.92607605561348505</v>
      </c>
      <c r="W485" t="s">
        <v>1055</v>
      </c>
      <c r="X485" t="s">
        <v>1056</v>
      </c>
      <c r="Y485" t="b">
        <f t="shared" si="1"/>
        <v>0</v>
      </c>
    </row>
    <row r="486" spans="14:25">
      <c r="Y486" t="b">
        <f t="shared" si="1"/>
        <v>0</v>
      </c>
    </row>
  </sheetData>
  <mergeCells count="2">
    <mergeCell ref="B24:E24"/>
    <mergeCell ref="B242:D242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E20F-2D47-4063-838D-7D19A95D0BAC}">
  <dimension ref="A2:AY82"/>
  <sheetViews>
    <sheetView topLeftCell="Q59" zoomScale="70" zoomScaleNormal="70" workbookViewId="0">
      <selection activeCell="AA84" sqref="AA84"/>
    </sheetView>
  </sheetViews>
  <sheetFormatPr defaultColWidth="9.140625" defaultRowHeight="14.25"/>
  <cols>
    <col min="1" max="1" width="12.42578125" customWidth="1"/>
    <col min="2" max="2" width="14.28515625" customWidth="1"/>
    <col min="4" max="4" width="9.85546875" customWidth="1"/>
    <col min="5" max="5" width="13.5703125" customWidth="1"/>
    <col min="6" max="6" width="11.85546875" bestFit="1" customWidth="1"/>
    <col min="7" max="7" width="21.28515625" customWidth="1"/>
    <col min="8" max="8" width="15.28515625" customWidth="1"/>
    <col min="9" max="10" width="9.140625" customWidth="1"/>
    <col min="11" max="11" width="14.42578125" customWidth="1"/>
    <col min="14" max="14" width="11.28515625" customWidth="1"/>
    <col min="15" max="15" width="11.5703125" customWidth="1"/>
    <col min="16" max="16" width="13.5703125" customWidth="1"/>
    <col min="17" max="17" width="13" bestFit="1" customWidth="1"/>
    <col min="18" max="18" width="21.28515625" customWidth="1"/>
    <col min="19" max="19" width="14.42578125" customWidth="1"/>
    <col min="20" max="20" width="11.5703125" customWidth="1"/>
    <col min="21" max="21" width="9.140625" customWidth="1"/>
    <col min="22" max="22" width="11.5703125" customWidth="1"/>
    <col min="23" max="25" width="12.42578125" customWidth="1"/>
    <col min="26" max="26" width="14.28515625" customWidth="1"/>
    <col min="27" max="27" width="11.42578125" customWidth="1"/>
    <col min="28" max="28" width="21.28515625" customWidth="1"/>
    <col min="29" max="29" width="14.42578125" customWidth="1"/>
    <col min="30" max="30" width="10.7109375" customWidth="1"/>
    <col min="32" max="34" width="9.140625" customWidth="1"/>
    <col min="45" max="48" width="9.140625" customWidth="1"/>
  </cols>
  <sheetData>
    <row r="2" spans="1:48" s="8" customFormat="1" ht="15">
      <c r="B2" s="8" t="s">
        <v>1057</v>
      </c>
      <c r="N2" s="8" t="s">
        <v>1058</v>
      </c>
      <c r="Y2" s="8" t="s">
        <v>1059</v>
      </c>
      <c r="AL2" s="8" t="s">
        <v>1060</v>
      </c>
    </row>
    <row r="3" spans="1:4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18</v>
      </c>
      <c r="K3" t="s">
        <v>1061</v>
      </c>
      <c r="L3" t="s">
        <v>1062</v>
      </c>
      <c r="M3" t="s">
        <v>1063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386</v>
      </c>
      <c r="V3" t="s">
        <v>1064</v>
      </c>
      <c r="W3" t="s">
        <v>1065</v>
      </c>
      <c r="X3" t="s">
        <v>1060</v>
      </c>
      <c r="Y3" s="13" t="s">
        <v>0</v>
      </c>
      <c r="Z3" s="13" t="s">
        <v>1</v>
      </c>
      <c r="AA3" s="13" t="s">
        <v>2</v>
      </c>
      <c r="AB3" s="13" t="s">
        <v>3</v>
      </c>
      <c r="AC3" s="13" t="s">
        <v>4</v>
      </c>
      <c r="AD3" s="13" t="s">
        <v>5</v>
      </c>
      <c r="AE3" s="13" t="s">
        <v>6</v>
      </c>
      <c r="AF3" t="s">
        <v>386</v>
      </c>
      <c r="AI3" t="s">
        <v>1064</v>
      </c>
      <c r="AJ3" t="s">
        <v>1066</v>
      </c>
      <c r="AK3" t="s">
        <v>1067</v>
      </c>
    </row>
    <row r="4" spans="1:48">
      <c r="A4" t="s">
        <v>300</v>
      </c>
      <c r="B4" t="s">
        <v>301</v>
      </c>
      <c r="C4">
        <v>462</v>
      </c>
      <c r="D4">
        <v>8.7987000000000002</v>
      </c>
      <c r="E4">
        <v>4.0914999999999999</v>
      </c>
      <c r="F4">
        <v>3.1774999999999998E-13</v>
      </c>
      <c r="G4">
        <v>1.8302E-10</v>
      </c>
      <c r="H4" t="s">
        <v>861</v>
      </c>
      <c r="K4" t="b">
        <f>COUNTIF($N$4:$N$31,A4)&gt;0</f>
        <v>1</v>
      </c>
      <c r="L4" t="b">
        <f>COUNTIF($Y$4:$Y$31,A4)&gt;0</f>
        <v>0</v>
      </c>
      <c r="M4" t="b">
        <f>COUNTIF($AL$4:$AL$31,A4)&gt;0</f>
        <v>0</v>
      </c>
      <c r="N4" s="15" t="s">
        <v>300</v>
      </c>
      <c r="O4" s="16" t="s">
        <v>301</v>
      </c>
      <c r="P4" s="16">
        <v>462</v>
      </c>
      <c r="Q4" s="16">
        <v>9.4991000000000003</v>
      </c>
      <c r="R4" s="16">
        <v>3.0529000000000002</v>
      </c>
      <c r="S4" s="17">
        <v>7.2079000000000006E-8</v>
      </c>
      <c r="T4" s="16">
        <v>3.1137999999999999E-5</v>
      </c>
      <c r="U4" s="35" t="s">
        <v>482</v>
      </c>
      <c r="V4" t="b">
        <f>COUNTIF($A$4:$A$31,N4)&gt;0</f>
        <v>1</v>
      </c>
      <c r="W4" t="b">
        <f>COUNTIF($Y$4:$Y$31,N4)&gt;0</f>
        <v>0</v>
      </c>
      <c r="X4" t="b">
        <f>COUNTIF($AL$4:$AL$31,N4)&gt;0</f>
        <v>0</v>
      </c>
      <c r="Y4" s="13" t="s">
        <v>26</v>
      </c>
      <c r="Z4" s="13" t="s">
        <v>27</v>
      </c>
      <c r="AA4" s="13">
        <v>94</v>
      </c>
      <c r="AB4" s="13">
        <v>0.52549000000000001</v>
      </c>
      <c r="AC4" s="13">
        <v>26.641999999999999</v>
      </c>
      <c r="AD4" s="14">
        <v>2.2E-16</v>
      </c>
      <c r="AE4" s="13" t="s">
        <v>389</v>
      </c>
      <c r="AF4" t="s">
        <v>416</v>
      </c>
      <c r="AI4" t="b">
        <f>COUNTIF($A$4:$A$31,Y4)&gt;0</f>
        <v>0</v>
      </c>
      <c r="AJ4" t="b">
        <f>COUNTIF($N$4:$N$31,Y4)&gt;0</f>
        <v>0</v>
      </c>
      <c r="AK4" t="b">
        <f>COUNTIF($AL$4:$AL$31,Y4)&gt;0</f>
        <v>1</v>
      </c>
      <c r="AL4" s="13" t="s">
        <v>0</v>
      </c>
      <c r="AM4" s="13" t="s">
        <v>1</v>
      </c>
      <c r="AN4" s="13" t="s">
        <v>2</v>
      </c>
      <c r="AO4" s="13" t="s">
        <v>3</v>
      </c>
      <c r="AP4" s="13" t="s">
        <v>4</v>
      </c>
      <c r="AQ4" s="13" t="s">
        <v>5</v>
      </c>
      <c r="AR4" s="13" t="s">
        <v>6</v>
      </c>
      <c r="AS4" t="s">
        <v>7</v>
      </c>
      <c r="AT4" t="s">
        <v>1068</v>
      </c>
      <c r="AU4" t="s">
        <v>1058</v>
      </c>
      <c r="AV4" t="s">
        <v>1069</v>
      </c>
    </row>
    <row r="5" spans="1:48">
      <c r="A5" t="s">
        <v>475</v>
      </c>
      <c r="B5" t="s">
        <v>476</v>
      </c>
      <c r="C5">
        <v>197</v>
      </c>
      <c r="D5">
        <v>3.7517999999999998</v>
      </c>
      <c r="E5">
        <v>3.7315</v>
      </c>
      <c r="F5">
        <v>2.338E-5</v>
      </c>
      <c r="G5">
        <v>5.0502000000000003E-3</v>
      </c>
      <c r="H5" t="s">
        <v>873</v>
      </c>
      <c r="K5" t="b">
        <f t="shared" ref="K5:K31" si="0">COUNTIF($N$4:$N$31,A5)&gt;0</f>
        <v>1</v>
      </c>
      <c r="L5" t="b">
        <f t="shared" ref="L5:L31" si="1">COUNTIF($Y$4:$Y$31,A5)&gt;0</f>
        <v>0</v>
      </c>
      <c r="M5" t="b">
        <f t="shared" ref="M5:M31" si="2">COUNTIF($AL$4:$AL$31,A5)&gt;0</f>
        <v>0</v>
      </c>
      <c r="N5" s="18" t="s">
        <v>475</v>
      </c>
      <c r="O5" s="19" t="s">
        <v>476</v>
      </c>
      <c r="P5" s="19">
        <v>197</v>
      </c>
      <c r="Q5" s="19">
        <v>4.0505000000000004</v>
      </c>
      <c r="R5" s="19">
        <v>3.7031999999999998</v>
      </c>
      <c r="S5" s="19">
        <v>1.3002E-5</v>
      </c>
      <c r="T5" s="19">
        <v>2.8084999999999998E-3</v>
      </c>
      <c r="U5" s="33" t="s">
        <v>500</v>
      </c>
      <c r="V5" t="b">
        <f t="shared" ref="V5:V23" si="3">COUNTIF($A$4:$A$31,N5)&gt;0</f>
        <v>1</v>
      </c>
      <c r="W5" t="b">
        <f t="shared" ref="W5:W23" si="4">COUNTIF($Y$4:$Y$31,N5)&gt;0</f>
        <v>0</v>
      </c>
      <c r="X5" t="b">
        <f t="shared" ref="X5:X23" si="5">COUNTIF($AL$4:$AL$31,N5)&gt;0</f>
        <v>0</v>
      </c>
      <c r="Y5" s="13" t="s">
        <v>19</v>
      </c>
      <c r="Z5" s="13" t="s">
        <v>20</v>
      </c>
      <c r="AA5" s="13">
        <v>52</v>
      </c>
      <c r="AB5" s="13">
        <v>0.29070000000000001</v>
      </c>
      <c r="AC5" s="13">
        <v>37.840000000000003</v>
      </c>
      <c r="AD5" s="13">
        <v>3.1086000000000001E-15</v>
      </c>
      <c r="AE5" s="14">
        <v>2.6859000000000001E-12</v>
      </c>
      <c r="AF5" s="2" t="s">
        <v>393</v>
      </c>
      <c r="AI5" t="b">
        <f t="shared" ref="AI5:AI15" si="6">COUNTIF($A$4:$A$31,Y5)&gt;0</f>
        <v>0</v>
      </c>
      <c r="AJ5" t="b">
        <f t="shared" ref="AJ5:AJ15" si="7">COUNTIF($N$4:$N$31,Y5)&gt;0</f>
        <v>0</v>
      </c>
      <c r="AK5" t="b">
        <f t="shared" ref="AK5:AK15" si="8">COUNTIF($AL$4:$AL$31,Y5)&gt;0</f>
        <v>1</v>
      </c>
      <c r="AL5" s="13" t="s">
        <v>19</v>
      </c>
      <c r="AM5" s="13" t="s">
        <v>20</v>
      </c>
      <c r="AN5" s="13">
        <v>52</v>
      </c>
      <c r="AO5" s="13">
        <v>0.33504</v>
      </c>
      <c r="AP5" s="13">
        <v>35.817</v>
      </c>
      <c r="AQ5" s="14">
        <v>3.3307000000000001E-16</v>
      </c>
      <c r="AR5" s="14">
        <v>5.7553999999999999E-13</v>
      </c>
      <c r="AS5" s="35" t="s">
        <v>139</v>
      </c>
      <c r="AT5" t="b">
        <f t="shared" ref="AT5" si="9">COUNTIF($A$3:$A$31,AL5)&gt;0</f>
        <v>0</v>
      </c>
      <c r="AU5" t="b">
        <f t="shared" ref="AU5" si="10">COUNTIF($N$4:$N$31,AL5)&gt;0</f>
        <v>0</v>
      </c>
      <c r="AV5" t="b">
        <f t="shared" ref="AV5" si="11">COUNTIF($Y$4:$Y$31,AL5)&gt;0</f>
        <v>1</v>
      </c>
    </row>
    <row r="6" spans="1:48">
      <c r="A6" t="s">
        <v>509</v>
      </c>
      <c r="B6" t="s">
        <v>510</v>
      </c>
      <c r="C6">
        <v>23</v>
      </c>
      <c r="D6">
        <v>0.43803297328027202</v>
      </c>
      <c r="E6">
        <v>11.414665801427599</v>
      </c>
      <c r="F6" s="2">
        <v>6.0662209414141799E-5</v>
      </c>
      <c r="I6" s="5"/>
      <c r="J6" s="5"/>
      <c r="K6" t="b">
        <f t="shared" si="0"/>
        <v>1</v>
      </c>
      <c r="L6" t="b">
        <f t="shared" si="1"/>
        <v>0</v>
      </c>
      <c r="M6" t="b">
        <f t="shared" si="2"/>
        <v>0</v>
      </c>
      <c r="N6" s="15" t="s">
        <v>429</v>
      </c>
      <c r="O6" s="16" t="s">
        <v>430</v>
      </c>
      <c r="P6" s="16">
        <v>324</v>
      </c>
      <c r="Q6" s="16">
        <v>6.6616999999999997</v>
      </c>
      <c r="R6" s="16">
        <v>2.8521000000000001</v>
      </c>
      <c r="S6" s="16">
        <v>3.8451000000000002E-5</v>
      </c>
      <c r="T6" s="16">
        <v>6.6442999999999997E-3</v>
      </c>
      <c r="U6" s="35" t="s">
        <v>508</v>
      </c>
      <c r="V6" t="b">
        <f t="shared" si="3"/>
        <v>1</v>
      </c>
      <c r="W6" t="b">
        <f t="shared" si="4"/>
        <v>0</v>
      </c>
      <c r="X6" t="b">
        <f t="shared" si="5"/>
        <v>0</v>
      </c>
      <c r="Y6" s="13"/>
      <c r="Z6" s="13"/>
      <c r="AA6" s="13"/>
      <c r="AB6" s="13"/>
      <c r="AC6" s="13"/>
      <c r="AD6" s="13"/>
      <c r="AE6" s="14"/>
      <c r="AF6" s="2"/>
      <c r="AL6" s="13" t="s">
        <v>26</v>
      </c>
      <c r="AM6" s="13" t="s">
        <v>27</v>
      </c>
      <c r="AN6" s="13">
        <v>94</v>
      </c>
      <c r="AO6" s="13">
        <v>0.60565000000000002</v>
      </c>
      <c r="AP6" s="13">
        <v>23.116</v>
      </c>
      <c r="AQ6" s="14">
        <v>6.6613000000000004E-16</v>
      </c>
      <c r="AR6" s="14">
        <v>5.7553999999999999E-13</v>
      </c>
      <c r="AS6" s="33" t="s">
        <v>66</v>
      </c>
      <c r="AT6" t="b">
        <f t="shared" ref="AT6:AT19" si="12">COUNTIF($A$3:$A$31,AL6)&gt;0</f>
        <v>0</v>
      </c>
      <c r="AU6" t="b">
        <f t="shared" ref="AU6:AU19" si="13">COUNTIF($N$4:$N$31,AL6)&gt;0</f>
        <v>0</v>
      </c>
      <c r="AV6" t="b">
        <f t="shared" ref="AV6:AV19" si="14">COUNTIF($Y$4:$Y$31,AL6)&gt;0</f>
        <v>1</v>
      </c>
    </row>
    <row r="7" spans="1:48">
      <c r="A7" s="13" t="s">
        <v>858</v>
      </c>
      <c r="B7" s="13" t="s">
        <v>859</v>
      </c>
      <c r="C7" s="13">
        <v>24</v>
      </c>
      <c r="D7" s="13">
        <v>0.45707999999999999</v>
      </c>
      <c r="E7" s="13">
        <v>10.939</v>
      </c>
      <c r="F7" s="13">
        <v>7.5448E-5</v>
      </c>
      <c r="G7" s="14">
        <v>1.1852E-2</v>
      </c>
      <c r="H7" s="6" t="s">
        <v>880</v>
      </c>
      <c r="K7" t="b">
        <f t="shared" si="0"/>
        <v>0</v>
      </c>
      <c r="L7" t="b">
        <f t="shared" si="1"/>
        <v>0</v>
      </c>
      <c r="M7" t="b">
        <f t="shared" si="2"/>
        <v>0</v>
      </c>
      <c r="N7" s="18" t="s">
        <v>72</v>
      </c>
      <c r="O7" s="19" t="s">
        <v>73</v>
      </c>
      <c r="P7" s="19">
        <v>6</v>
      </c>
      <c r="Q7" s="19">
        <v>0.12336999999999999</v>
      </c>
      <c r="R7" s="19">
        <v>24.318000000000001</v>
      </c>
      <c r="S7" s="19">
        <v>1.638E-4</v>
      </c>
      <c r="T7" s="19">
        <v>2.3587E-2</v>
      </c>
      <c r="U7" s="33" t="s">
        <v>420</v>
      </c>
      <c r="V7" t="b">
        <f t="shared" si="3"/>
        <v>1</v>
      </c>
      <c r="W7" t="b">
        <f t="shared" si="4"/>
        <v>1</v>
      </c>
      <c r="X7" t="b">
        <f t="shared" si="5"/>
        <v>1</v>
      </c>
      <c r="Y7" s="5" t="s">
        <v>104</v>
      </c>
      <c r="Z7" s="5" t="s">
        <v>105</v>
      </c>
      <c r="AA7" s="5">
        <v>93</v>
      </c>
      <c r="AB7" s="5">
        <v>0.51990000000000003</v>
      </c>
      <c r="AC7" s="5">
        <v>23.081</v>
      </c>
      <c r="AD7" s="5">
        <v>8.4154999999999996E-14</v>
      </c>
      <c r="AE7" s="6">
        <v>1.6158000000000001E-11</v>
      </c>
      <c r="AF7" s="6" t="s">
        <v>416</v>
      </c>
      <c r="AG7" s="5"/>
      <c r="AH7" s="5"/>
      <c r="AI7" t="b">
        <f t="shared" si="6"/>
        <v>1</v>
      </c>
      <c r="AJ7" t="b">
        <f t="shared" si="7"/>
        <v>0</v>
      </c>
      <c r="AK7" t="b">
        <f t="shared" si="8"/>
        <v>1</v>
      </c>
      <c r="AL7" s="13" t="s">
        <v>33</v>
      </c>
      <c r="AM7" s="13" t="s">
        <v>34</v>
      </c>
      <c r="AN7" s="13">
        <v>110</v>
      </c>
      <c r="AO7" s="13">
        <v>0.70874000000000004</v>
      </c>
      <c r="AP7" s="13">
        <v>19.753</v>
      </c>
      <c r="AQ7" s="14">
        <v>5.8841999999999996E-15</v>
      </c>
      <c r="AR7" s="14">
        <v>1.6946000000000001E-12</v>
      </c>
      <c r="AS7" s="35" t="s">
        <v>66</v>
      </c>
      <c r="AT7" t="b">
        <f t="shared" si="12"/>
        <v>1</v>
      </c>
      <c r="AU7" t="b">
        <f t="shared" si="13"/>
        <v>0</v>
      </c>
      <c r="AV7" t="b">
        <f t="shared" si="14"/>
        <v>1</v>
      </c>
    </row>
    <row r="8" spans="1:48">
      <c r="A8" s="13" t="s">
        <v>72</v>
      </c>
      <c r="B8" s="13" t="s">
        <v>73</v>
      </c>
      <c r="C8" s="13">
        <v>6</v>
      </c>
      <c r="D8" s="13">
        <v>0.11427</v>
      </c>
      <c r="E8" s="13">
        <v>26.254000000000001</v>
      </c>
      <c r="F8" s="13">
        <v>1.3048000000000001E-4</v>
      </c>
      <c r="G8" s="14">
        <v>1.8789E-2</v>
      </c>
      <c r="H8" s="2" t="s">
        <v>881</v>
      </c>
      <c r="I8" s="5"/>
      <c r="J8" s="5"/>
      <c r="K8" t="b">
        <f t="shared" si="0"/>
        <v>1</v>
      </c>
      <c r="L8" t="b">
        <f t="shared" si="1"/>
        <v>1</v>
      </c>
      <c r="M8" t="b">
        <f t="shared" si="2"/>
        <v>1</v>
      </c>
      <c r="N8" s="15"/>
      <c r="O8" s="16"/>
      <c r="P8" s="16"/>
      <c r="Q8" s="16"/>
      <c r="R8" s="16"/>
      <c r="S8" s="16"/>
      <c r="T8" s="16"/>
      <c r="U8" s="35"/>
      <c r="Y8" s="13" t="s">
        <v>57</v>
      </c>
      <c r="Z8" s="13" t="s">
        <v>58</v>
      </c>
      <c r="AA8" s="13">
        <v>129</v>
      </c>
      <c r="AB8" s="13">
        <v>0.72114999999999996</v>
      </c>
      <c r="AC8" s="13">
        <v>18.027000000000001</v>
      </c>
      <c r="AD8" s="13">
        <v>1.8484999999999999E-13</v>
      </c>
      <c r="AE8" s="14">
        <v>2.4583999999999999E-11</v>
      </c>
      <c r="AF8" s="2" t="s">
        <v>393</v>
      </c>
      <c r="AI8" t="b">
        <f t="shared" si="6"/>
        <v>0</v>
      </c>
      <c r="AJ8" t="b">
        <f t="shared" si="7"/>
        <v>0</v>
      </c>
      <c r="AK8" t="b">
        <f t="shared" si="8"/>
        <v>1</v>
      </c>
      <c r="AL8" s="13" t="s">
        <v>35</v>
      </c>
      <c r="AM8" s="13" t="s">
        <v>36</v>
      </c>
      <c r="AN8" s="13">
        <v>426</v>
      </c>
      <c r="AO8" s="13">
        <v>2.7446999999999999</v>
      </c>
      <c r="AP8" s="13">
        <v>6.9222999999999999</v>
      </c>
      <c r="AQ8" s="14">
        <v>1.1851E-11</v>
      </c>
      <c r="AR8" s="14">
        <v>5.8508999999999999E-10</v>
      </c>
      <c r="AS8" s="33" t="s">
        <v>49</v>
      </c>
      <c r="AT8" t="b">
        <f t="shared" si="12"/>
        <v>0</v>
      </c>
      <c r="AU8" t="b">
        <f t="shared" si="13"/>
        <v>0</v>
      </c>
      <c r="AV8" t="b">
        <f t="shared" si="14"/>
        <v>1</v>
      </c>
    </row>
    <row r="9" spans="1:48">
      <c r="A9" s="13" t="s">
        <v>429</v>
      </c>
      <c r="B9" s="13" t="s">
        <v>430</v>
      </c>
      <c r="C9" s="13">
        <v>324</v>
      </c>
      <c r="D9" s="13">
        <v>6.1706000000000003</v>
      </c>
      <c r="E9" s="13">
        <v>2.7549999999999999</v>
      </c>
      <c r="F9" s="13">
        <v>1.5003999999999999E-4</v>
      </c>
      <c r="G9" s="14">
        <v>1.9944E-2</v>
      </c>
      <c r="H9" s="6" t="s">
        <v>883</v>
      </c>
      <c r="I9" s="5"/>
      <c r="J9" s="5"/>
      <c r="K9" t="b">
        <f t="shared" si="0"/>
        <v>1</v>
      </c>
      <c r="L9" t="b">
        <f t="shared" si="1"/>
        <v>0</v>
      </c>
      <c r="M9" t="b">
        <f t="shared" si="2"/>
        <v>0</v>
      </c>
      <c r="N9" s="18" t="s">
        <v>485</v>
      </c>
      <c r="O9" s="19" t="s">
        <v>486</v>
      </c>
      <c r="P9" s="19">
        <v>99</v>
      </c>
      <c r="Q9" s="19">
        <v>2.0354999999999999</v>
      </c>
      <c r="R9" s="19">
        <v>3.4388999999999998</v>
      </c>
      <c r="S9" s="19">
        <v>4.2429E-3</v>
      </c>
      <c r="T9" s="19">
        <v>0.38588</v>
      </c>
      <c r="U9" s="33" t="s">
        <v>546</v>
      </c>
      <c r="V9" t="b">
        <f t="shared" si="3"/>
        <v>1</v>
      </c>
      <c r="W9" t="b">
        <f t="shared" si="4"/>
        <v>0</v>
      </c>
      <c r="X9" t="b">
        <f t="shared" si="5"/>
        <v>0</v>
      </c>
      <c r="Y9" s="13" t="s">
        <v>43</v>
      </c>
      <c r="Z9" s="13" t="s">
        <v>44</v>
      </c>
      <c r="AA9" s="13">
        <v>69</v>
      </c>
      <c r="AB9" s="13">
        <v>0.38573000000000002</v>
      </c>
      <c r="AC9" s="13">
        <v>23.332000000000001</v>
      </c>
      <c r="AD9" s="13">
        <v>1.2343999999999999E-10</v>
      </c>
      <c r="AE9" s="14">
        <v>5.2026999999999998E-9</v>
      </c>
      <c r="AF9" s="2" t="s">
        <v>393</v>
      </c>
      <c r="AI9" t="b">
        <f t="shared" si="6"/>
        <v>0</v>
      </c>
      <c r="AJ9" t="b">
        <f t="shared" si="7"/>
        <v>0</v>
      </c>
      <c r="AK9" t="b">
        <f t="shared" si="8"/>
        <v>1</v>
      </c>
      <c r="AL9" s="13" t="s">
        <v>43</v>
      </c>
      <c r="AM9" s="13" t="s">
        <v>44</v>
      </c>
      <c r="AN9" s="13">
        <v>69</v>
      </c>
      <c r="AO9" s="13">
        <v>0.44457000000000002</v>
      </c>
      <c r="AP9" s="13">
        <v>22.494</v>
      </c>
      <c r="AQ9" s="14">
        <v>1.5626999999999999E-11</v>
      </c>
      <c r="AR9" s="14">
        <v>7.1060000000000001E-10</v>
      </c>
      <c r="AS9" s="35" t="s">
        <v>139</v>
      </c>
      <c r="AT9" t="b">
        <f t="shared" si="12"/>
        <v>0</v>
      </c>
      <c r="AU9" t="b">
        <f t="shared" si="13"/>
        <v>0</v>
      </c>
      <c r="AV9" t="b">
        <f t="shared" si="14"/>
        <v>1</v>
      </c>
    </row>
    <row r="10" spans="1:48">
      <c r="A10" s="13" t="s">
        <v>538</v>
      </c>
      <c r="B10" s="13" t="s">
        <v>539</v>
      </c>
      <c r="C10" s="13">
        <v>30</v>
      </c>
      <c r="D10" s="13">
        <v>0.57135000000000002</v>
      </c>
      <c r="E10" s="13">
        <v>8.7512000000000008</v>
      </c>
      <c r="F10" s="13">
        <v>2.3053E-4</v>
      </c>
      <c r="G10" s="14">
        <v>2.6557000000000001E-2</v>
      </c>
      <c r="H10" s="6" t="s">
        <v>887</v>
      </c>
      <c r="K10" t="b">
        <f t="shared" si="0"/>
        <v>1</v>
      </c>
      <c r="L10" t="b">
        <f t="shared" si="1"/>
        <v>0</v>
      </c>
      <c r="M10" t="b">
        <f t="shared" si="2"/>
        <v>0</v>
      </c>
      <c r="N10" s="15" t="s">
        <v>492</v>
      </c>
      <c r="O10" s="16" t="s">
        <v>493</v>
      </c>
      <c r="P10" s="16">
        <v>55</v>
      </c>
      <c r="Q10" s="16">
        <v>1.1309</v>
      </c>
      <c r="R10" s="16">
        <v>4.4214000000000002</v>
      </c>
      <c r="S10" s="16">
        <v>5.2979000000000004E-3</v>
      </c>
      <c r="T10" s="16">
        <v>0.39139000000000002</v>
      </c>
      <c r="U10" s="35" t="s">
        <v>564</v>
      </c>
      <c r="V10" t="b">
        <f t="shared" si="3"/>
        <v>1</v>
      </c>
      <c r="W10" t="b">
        <f t="shared" si="4"/>
        <v>0</v>
      </c>
      <c r="X10" t="b">
        <f t="shared" si="5"/>
        <v>0</v>
      </c>
      <c r="Y10" s="13" t="s">
        <v>72</v>
      </c>
      <c r="Z10" s="13" t="s">
        <v>73</v>
      </c>
      <c r="AA10" s="13">
        <v>6</v>
      </c>
      <c r="AB10" s="13">
        <v>3.3542000000000002E-2</v>
      </c>
      <c r="AC10" s="13">
        <v>89.441000000000003</v>
      </c>
      <c r="AD10" s="13">
        <v>3.2799000000000001E-6</v>
      </c>
      <c r="AE10" s="14">
        <v>7.9826000000000004E-5</v>
      </c>
      <c r="AF10" s="2" t="s">
        <v>420</v>
      </c>
      <c r="AI10" t="b">
        <f t="shared" si="6"/>
        <v>1</v>
      </c>
      <c r="AJ10" t="b">
        <f t="shared" si="7"/>
        <v>1</v>
      </c>
      <c r="AK10" t="b">
        <f t="shared" si="8"/>
        <v>1</v>
      </c>
      <c r="AL10" s="13" t="s">
        <v>50</v>
      </c>
      <c r="AM10" s="13" t="s">
        <v>51</v>
      </c>
      <c r="AN10" s="13">
        <v>59</v>
      </c>
      <c r="AO10" s="13">
        <v>0.38013999999999998</v>
      </c>
      <c r="AP10" s="13">
        <v>15.784000000000001</v>
      </c>
      <c r="AQ10" s="13">
        <v>1.9690999999999999E-6</v>
      </c>
      <c r="AR10" s="13">
        <v>5.0037000000000002E-5</v>
      </c>
      <c r="AS10" s="33" t="s">
        <v>373</v>
      </c>
      <c r="AT10" t="b">
        <f t="shared" si="12"/>
        <v>0</v>
      </c>
      <c r="AU10" t="b">
        <f t="shared" si="13"/>
        <v>0</v>
      </c>
      <c r="AV10" t="b">
        <f t="shared" si="14"/>
        <v>1</v>
      </c>
    </row>
    <row r="11" spans="1:48">
      <c r="A11" s="13" t="s">
        <v>868</v>
      </c>
      <c r="B11" s="13" t="s">
        <v>869</v>
      </c>
      <c r="C11" s="13">
        <v>29</v>
      </c>
      <c r="D11" s="13">
        <v>0.55230000000000001</v>
      </c>
      <c r="E11" s="13">
        <v>7.2423999999999999</v>
      </c>
      <c r="F11" s="13">
        <v>2.0879000000000002E-3</v>
      </c>
      <c r="G11" s="14">
        <v>0.16400000000000001</v>
      </c>
      <c r="H11" s="2" t="s">
        <v>910</v>
      </c>
      <c r="I11" s="5"/>
      <c r="J11" s="5"/>
      <c r="K11" t="b">
        <f t="shared" si="0"/>
        <v>0</v>
      </c>
      <c r="L11" t="b">
        <f t="shared" si="1"/>
        <v>0</v>
      </c>
      <c r="M11" t="b">
        <f t="shared" si="2"/>
        <v>0</v>
      </c>
      <c r="N11" s="18" t="s">
        <v>496</v>
      </c>
      <c r="O11" s="19" t="s">
        <v>497</v>
      </c>
      <c r="P11" s="19">
        <v>6</v>
      </c>
      <c r="Q11" s="19">
        <v>0.12336999999999999</v>
      </c>
      <c r="R11" s="19">
        <v>16.212</v>
      </c>
      <c r="S11" s="19">
        <v>5.9773999999999999E-3</v>
      </c>
      <c r="T11" s="19">
        <v>0.39139000000000002</v>
      </c>
      <c r="U11" s="33" t="s">
        <v>574</v>
      </c>
      <c r="V11" t="b">
        <f t="shared" si="3"/>
        <v>0</v>
      </c>
      <c r="W11" t="b">
        <f t="shared" si="4"/>
        <v>0</v>
      </c>
      <c r="X11" t="b">
        <f t="shared" si="5"/>
        <v>0</v>
      </c>
      <c r="Y11" s="5"/>
      <c r="Z11" s="5"/>
      <c r="AA11" s="5"/>
      <c r="AB11" s="5"/>
      <c r="AC11" s="5"/>
      <c r="AD11" s="5"/>
      <c r="AE11" s="6"/>
      <c r="AF11" s="6"/>
      <c r="AG11" s="5"/>
      <c r="AH11" s="5"/>
      <c r="AL11" s="13" t="s">
        <v>57</v>
      </c>
      <c r="AM11" s="13" t="s">
        <v>58</v>
      </c>
      <c r="AN11" s="13">
        <v>129</v>
      </c>
      <c r="AO11" s="13">
        <v>0.83115000000000006</v>
      </c>
      <c r="AP11" s="13">
        <v>7.2188999999999997</v>
      </c>
      <c r="AQ11" s="13">
        <v>1.7469999999999999E-4</v>
      </c>
      <c r="AR11" s="13">
        <v>3.9205999999999998E-3</v>
      </c>
      <c r="AS11" s="35" t="s">
        <v>139</v>
      </c>
      <c r="AT11" t="b">
        <f t="shared" si="12"/>
        <v>0</v>
      </c>
      <c r="AU11" t="b">
        <f t="shared" si="13"/>
        <v>0</v>
      </c>
      <c r="AV11" t="b">
        <f t="shared" si="14"/>
        <v>1</v>
      </c>
    </row>
    <row r="12" spans="1:48">
      <c r="A12" s="13" t="s">
        <v>485</v>
      </c>
      <c r="B12" s="13" t="s">
        <v>486</v>
      </c>
      <c r="C12" s="13">
        <v>99</v>
      </c>
      <c r="D12" s="13">
        <v>1.8854</v>
      </c>
      <c r="E12" s="13">
        <v>3.7126000000000001</v>
      </c>
      <c r="F12" s="13">
        <v>2.7796000000000001E-3</v>
      </c>
      <c r="G12" s="14">
        <v>0.19550999999999999</v>
      </c>
      <c r="H12" s="6" t="s">
        <v>914</v>
      </c>
      <c r="K12" t="b">
        <f t="shared" si="0"/>
        <v>1</v>
      </c>
      <c r="L12" t="b">
        <f t="shared" si="1"/>
        <v>0</v>
      </c>
      <c r="M12" t="b">
        <f t="shared" si="2"/>
        <v>0</v>
      </c>
      <c r="N12" s="15" t="s">
        <v>501</v>
      </c>
      <c r="O12" s="16" t="s">
        <v>502</v>
      </c>
      <c r="P12" s="16">
        <v>23</v>
      </c>
      <c r="Q12" s="16">
        <v>0.47289999999999999</v>
      </c>
      <c r="R12" s="16">
        <v>6.3437999999999999</v>
      </c>
      <c r="S12" s="16">
        <v>1.1207999999999999E-2</v>
      </c>
      <c r="T12" s="16">
        <v>0.61324000000000001</v>
      </c>
      <c r="U12" s="35" t="s">
        <v>585</v>
      </c>
      <c r="V12" t="b">
        <f t="shared" si="3"/>
        <v>1</v>
      </c>
      <c r="W12" t="b">
        <f t="shared" si="4"/>
        <v>0</v>
      </c>
      <c r="X12" t="b">
        <f t="shared" si="5"/>
        <v>0</v>
      </c>
      <c r="Y12" s="13" t="s">
        <v>83</v>
      </c>
      <c r="Z12" s="13" t="s">
        <v>84</v>
      </c>
      <c r="AA12" s="13">
        <v>37</v>
      </c>
      <c r="AB12" s="13">
        <v>0.20684</v>
      </c>
      <c r="AC12" s="13">
        <v>19.338999999999999</v>
      </c>
      <c r="AD12" s="13">
        <v>5.0693999999999999E-5</v>
      </c>
      <c r="AE12" s="14">
        <v>1.1230999999999999E-3</v>
      </c>
      <c r="AF12" s="2" t="s">
        <v>412</v>
      </c>
      <c r="AI12" t="b">
        <f t="shared" si="6"/>
        <v>0</v>
      </c>
      <c r="AJ12" t="b">
        <f t="shared" si="7"/>
        <v>0</v>
      </c>
      <c r="AK12" t="b">
        <f t="shared" si="8"/>
        <v>1</v>
      </c>
      <c r="AL12" s="13" t="s">
        <v>62</v>
      </c>
      <c r="AM12" s="13" t="s">
        <v>63</v>
      </c>
      <c r="AN12" s="13">
        <v>48</v>
      </c>
      <c r="AO12" s="13">
        <v>0.30926999999999999</v>
      </c>
      <c r="AP12" s="13">
        <v>12.933999999999999</v>
      </c>
      <c r="AQ12" s="13">
        <v>2.4774999999999998E-4</v>
      </c>
      <c r="AR12" s="13">
        <v>5.4190999999999996E-3</v>
      </c>
      <c r="AS12" t="s">
        <v>336</v>
      </c>
      <c r="AT12" t="b">
        <f t="shared" si="12"/>
        <v>0</v>
      </c>
      <c r="AU12" t="b">
        <f t="shared" si="13"/>
        <v>1</v>
      </c>
      <c r="AV12" t="b">
        <f t="shared" si="14"/>
        <v>0</v>
      </c>
    </row>
    <row r="13" spans="1:48">
      <c r="A13" s="13" t="s">
        <v>492</v>
      </c>
      <c r="B13" s="13" t="s">
        <v>493</v>
      </c>
      <c r="C13" s="13">
        <v>55</v>
      </c>
      <c r="D13" s="13">
        <v>1.0475000000000001</v>
      </c>
      <c r="E13" s="13">
        <v>4.7733999999999996</v>
      </c>
      <c r="F13" s="13">
        <v>3.8319000000000001E-3</v>
      </c>
      <c r="G13" s="14">
        <v>0.23648</v>
      </c>
      <c r="H13" t="s">
        <v>927</v>
      </c>
      <c r="K13" t="b">
        <f t="shared" si="0"/>
        <v>1</v>
      </c>
      <c r="L13" t="b">
        <f t="shared" si="1"/>
        <v>0</v>
      </c>
      <c r="M13" t="b">
        <f t="shared" si="2"/>
        <v>0</v>
      </c>
      <c r="N13" s="18" t="s">
        <v>505</v>
      </c>
      <c r="O13" s="19" t="s">
        <v>506</v>
      </c>
      <c r="P13" s="19">
        <v>23</v>
      </c>
      <c r="Q13" s="19">
        <v>0.47289999999999999</v>
      </c>
      <c r="R13" s="19">
        <v>6.3437999999999999</v>
      </c>
      <c r="S13" s="19">
        <v>1.1207999999999999E-2</v>
      </c>
      <c r="T13" s="19">
        <v>0.61324000000000001</v>
      </c>
      <c r="U13" s="33" t="s">
        <v>589</v>
      </c>
      <c r="V13" t="b">
        <f t="shared" si="3"/>
        <v>1</v>
      </c>
      <c r="W13" t="b">
        <f t="shared" si="4"/>
        <v>0</v>
      </c>
      <c r="X13" t="b">
        <f t="shared" si="5"/>
        <v>0</v>
      </c>
      <c r="Y13" s="13" t="s">
        <v>67</v>
      </c>
      <c r="Z13" s="13" t="s">
        <v>68</v>
      </c>
      <c r="AA13" s="13">
        <v>25</v>
      </c>
      <c r="AB13" s="13">
        <v>0.13976</v>
      </c>
      <c r="AC13" s="13">
        <v>14.311</v>
      </c>
      <c r="AD13" s="13">
        <v>8.4863999999999998E-3</v>
      </c>
      <c r="AE13" s="14">
        <v>0.16114999999999999</v>
      </c>
      <c r="AF13" s="2" t="s">
        <v>393</v>
      </c>
      <c r="AI13" t="b">
        <f t="shared" si="6"/>
        <v>1</v>
      </c>
      <c r="AJ13" t="b">
        <f t="shared" si="7"/>
        <v>1</v>
      </c>
      <c r="AK13" t="b">
        <f t="shared" si="8"/>
        <v>1</v>
      </c>
      <c r="AL13" s="13" t="s">
        <v>67</v>
      </c>
      <c r="AM13" s="13" t="s">
        <v>68</v>
      </c>
      <c r="AN13" s="13">
        <v>25</v>
      </c>
      <c r="AO13" s="13">
        <v>0.16108</v>
      </c>
      <c r="AP13" s="13">
        <v>18.625</v>
      </c>
      <c r="AQ13" s="13">
        <v>5.3160999999999996E-4</v>
      </c>
      <c r="AR13" s="13">
        <v>1.1341E-2</v>
      </c>
      <c r="AS13" s="35" t="s">
        <v>61</v>
      </c>
      <c r="AT13" t="b">
        <f t="shared" si="12"/>
        <v>1</v>
      </c>
      <c r="AU13" t="b">
        <f t="shared" si="13"/>
        <v>1</v>
      </c>
      <c r="AV13" t="b">
        <f t="shared" si="14"/>
        <v>1</v>
      </c>
    </row>
    <row r="14" spans="1:48">
      <c r="A14" s="33" t="s">
        <v>33</v>
      </c>
      <c r="B14" s="33" t="s">
        <v>34</v>
      </c>
      <c r="C14" s="33">
        <v>110</v>
      </c>
      <c r="D14" s="33">
        <v>0.70873602400000002</v>
      </c>
      <c r="E14" s="33">
        <v>19.753475940000001</v>
      </c>
      <c r="F14" s="35">
        <v>4.9894229999999998E-3</v>
      </c>
      <c r="G14" s="34">
        <v>1.6900000000000001E-12</v>
      </c>
      <c r="H14" s="33" t="s">
        <v>66</v>
      </c>
      <c r="K14" t="b">
        <f t="shared" si="0"/>
        <v>0</v>
      </c>
      <c r="L14" t="b">
        <f t="shared" si="1"/>
        <v>1</v>
      </c>
      <c r="M14" t="b">
        <f t="shared" si="2"/>
        <v>1</v>
      </c>
      <c r="N14" s="15" t="s">
        <v>509</v>
      </c>
      <c r="O14" s="16" t="s">
        <v>510</v>
      </c>
      <c r="P14" s="16">
        <v>23</v>
      </c>
      <c r="Q14" s="16">
        <v>0.47289999999999999</v>
      </c>
      <c r="R14" s="16">
        <v>6.3437999999999999</v>
      </c>
      <c r="S14" s="16">
        <v>1.1207999999999999E-2</v>
      </c>
      <c r="T14" s="16">
        <v>0.61324000000000001</v>
      </c>
      <c r="U14" s="35" t="s">
        <v>592</v>
      </c>
      <c r="V14" t="b">
        <f t="shared" si="3"/>
        <v>1</v>
      </c>
      <c r="W14" t="b">
        <f t="shared" si="4"/>
        <v>0</v>
      </c>
      <c r="X14" t="b">
        <f t="shared" si="5"/>
        <v>0</v>
      </c>
      <c r="Y14" s="13" t="s">
        <v>398</v>
      </c>
      <c r="Z14" s="13" t="s">
        <v>399</v>
      </c>
      <c r="AA14" s="13">
        <v>5</v>
      </c>
      <c r="AB14" s="13">
        <v>2.7951E-2</v>
      </c>
      <c r="AC14" s="13">
        <v>35.776000000000003</v>
      </c>
      <c r="AD14" s="13">
        <v>2.7646E-2</v>
      </c>
      <c r="AE14" s="14">
        <v>0.48747000000000001</v>
      </c>
      <c r="AF14" s="2" t="s">
        <v>465</v>
      </c>
      <c r="AI14" t="b">
        <f t="shared" si="6"/>
        <v>0</v>
      </c>
      <c r="AJ14" t="b">
        <f t="shared" si="7"/>
        <v>0</v>
      </c>
      <c r="AK14" t="b">
        <f t="shared" si="8"/>
        <v>0</v>
      </c>
      <c r="AL14" s="13" t="s">
        <v>72</v>
      </c>
      <c r="AM14" s="13" t="s">
        <v>73</v>
      </c>
      <c r="AN14" s="13">
        <v>6</v>
      </c>
      <c r="AO14" s="13">
        <v>3.8657999999999998E-2</v>
      </c>
      <c r="AP14" s="13">
        <v>51.734999999999999</v>
      </c>
      <c r="AQ14" s="13">
        <v>6.0342999999999996E-4</v>
      </c>
      <c r="AR14" s="13">
        <v>1.2716E-2</v>
      </c>
      <c r="AS14" s="33" t="s">
        <v>139</v>
      </c>
      <c r="AT14" t="b">
        <f t="shared" si="12"/>
        <v>1</v>
      </c>
      <c r="AU14" t="b">
        <f t="shared" si="13"/>
        <v>1</v>
      </c>
      <c r="AV14" t="b">
        <f t="shared" si="14"/>
        <v>1</v>
      </c>
    </row>
    <row r="15" spans="1:48">
      <c r="A15" s="13" t="s">
        <v>570</v>
      </c>
      <c r="B15" s="13" t="s">
        <v>571</v>
      </c>
      <c r="C15" s="13">
        <v>6</v>
      </c>
      <c r="D15" s="13">
        <v>0.11427</v>
      </c>
      <c r="E15" s="13">
        <v>17.501999999999999</v>
      </c>
      <c r="F15" s="13">
        <v>5.1475000000000002E-3</v>
      </c>
      <c r="G15" s="14">
        <v>0.27795999999999998</v>
      </c>
      <c r="H15" t="s">
        <v>574</v>
      </c>
      <c r="K15" t="b">
        <f t="shared" si="0"/>
        <v>0</v>
      </c>
      <c r="L15" t="b">
        <f t="shared" si="1"/>
        <v>0</v>
      </c>
      <c r="M15" t="b">
        <f t="shared" si="2"/>
        <v>0</v>
      </c>
      <c r="N15" s="18" t="s">
        <v>67</v>
      </c>
      <c r="O15" s="19" t="s">
        <v>68</v>
      </c>
      <c r="P15" s="19">
        <v>25</v>
      </c>
      <c r="Q15" s="19">
        <v>0.51402000000000003</v>
      </c>
      <c r="R15" s="19">
        <v>5.8362999999999996</v>
      </c>
      <c r="S15" s="19">
        <v>1.4126E-2</v>
      </c>
      <c r="T15" s="19">
        <v>0.65971000000000002</v>
      </c>
      <c r="U15" s="33" t="s">
        <v>347</v>
      </c>
      <c r="V15" t="b">
        <f t="shared" si="3"/>
        <v>1</v>
      </c>
      <c r="W15" t="b">
        <f t="shared" si="4"/>
        <v>1</v>
      </c>
      <c r="X15" t="b">
        <f t="shared" si="5"/>
        <v>1</v>
      </c>
      <c r="Y15" s="37" t="s">
        <v>33</v>
      </c>
      <c r="Z15" s="37" t="s">
        <v>34</v>
      </c>
      <c r="AA15" s="35">
        <v>110</v>
      </c>
      <c r="AB15" s="35">
        <v>0.61493272700000001</v>
      </c>
      <c r="AC15" s="35">
        <v>19.514329740000001</v>
      </c>
      <c r="AD15" s="36">
        <v>6.63E-13</v>
      </c>
      <c r="AE15" s="36">
        <v>5.72E-11</v>
      </c>
      <c r="AF15" s="35" t="s">
        <v>406</v>
      </c>
      <c r="AI15" t="b">
        <f t="shared" si="6"/>
        <v>1</v>
      </c>
      <c r="AJ15" t="b">
        <f t="shared" si="7"/>
        <v>0</v>
      </c>
      <c r="AK15" t="b">
        <f t="shared" si="8"/>
        <v>1</v>
      </c>
      <c r="AL15" s="13" t="s">
        <v>77</v>
      </c>
      <c r="AM15" s="13" t="s">
        <v>78</v>
      </c>
      <c r="AN15" s="13">
        <v>688</v>
      </c>
      <c r="AO15" s="13">
        <v>4.4328000000000003</v>
      </c>
      <c r="AP15" s="13">
        <v>2.7071000000000001</v>
      </c>
      <c r="AQ15" s="13">
        <v>1.3301000000000001E-3</v>
      </c>
      <c r="AR15" s="13">
        <v>2.7362999999999998E-2</v>
      </c>
      <c r="AS15" t="s">
        <v>79</v>
      </c>
      <c r="AT15" t="b">
        <f t="shared" si="12"/>
        <v>1</v>
      </c>
      <c r="AU15" t="b">
        <f t="shared" si="13"/>
        <v>1</v>
      </c>
      <c r="AV15" t="b">
        <f t="shared" si="14"/>
        <v>0</v>
      </c>
    </row>
    <row r="16" spans="1:48">
      <c r="A16" s="13" t="s">
        <v>242</v>
      </c>
      <c r="B16" s="13" t="s">
        <v>243</v>
      </c>
      <c r="C16" s="13">
        <v>150</v>
      </c>
      <c r="D16" s="13">
        <v>2.8567</v>
      </c>
      <c r="E16" s="13">
        <v>2.8003999999999998</v>
      </c>
      <c r="F16" s="13">
        <v>7.9162E-3</v>
      </c>
      <c r="G16" s="14">
        <v>0.36575000000000002</v>
      </c>
      <c r="H16" s="5" t="s">
        <v>939</v>
      </c>
      <c r="K16" t="b">
        <f t="shared" si="0"/>
        <v>0</v>
      </c>
      <c r="L16" t="b">
        <f t="shared" si="1"/>
        <v>0</v>
      </c>
      <c r="M16" t="b">
        <f t="shared" si="2"/>
        <v>0</v>
      </c>
      <c r="N16" s="15" t="s">
        <v>513</v>
      </c>
      <c r="O16" s="16" t="s">
        <v>514</v>
      </c>
      <c r="P16" s="16">
        <v>26</v>
      </c>
      <c r="Q16" s="16">
        <v>0.53458000000000006</v>
      </c>
      <c r="R16" s="16">
        <v>5.6117999999999997</v>
      </c>
      <c r="S16" s="16">
        <v>1.5730999999999998E-2</v>
      </c>
      <c r="T16" s="16">
        <v>0.66298999999999997</v>
      </c>
      <c r="U16" s="35" t="s">
        <v>627</v>
      </c>
      <c r="V16" t="b">
        <f t="shared" si="3"/>
        <v>0</v>
      </c>
      <c r="W16" t="b">
        <f t="shared" si="4"/>
        <v>0</v>
      </c>
      <c r="X16" t="b">
        <f t="shared" si="5"/>
        <v>0</v>
      </c>
      <c r="Y16" s="35" t="s">
        <v>35</v>
      </c>
      <c r="Z16" s="35" t="s">
        <v>36</v>
      </c>
      <c r="AA16" s="35">
        <v>426</v>
      </c>
      <c r="AB16" s="35">
        <v>2.3814667420000002</v>
      </c>
      <c r="AC16" s="35">
        <v>5.4588207210000004</v>
      </c>
      <c r="AD16" s="36">
        <v>4.6699999999999999E-7</v>
      </c>
      <c r="AE16" s="36">
        <v>1.22E-5</v>
      </c>
      <c r="AF16" s="35" t="s">
        <v>408</v>
      </c>
      <c r="AH16" s="35"/>
      <c r="AI16" t="b">
        <f t="shared" ref="AI16" si="15">COUNTIF($A$4:$A$31,Y16)&gt;0</f>
        <v>0</v>
      </c>
      <c r="AJ16" t="b">
        <f t="shared" ref="AJ16" si="16">COUNTIF($N$4:$N$31,Y16)&gt;0</f>
        <v>0</v>
      </c>
      <c r="AK16" t="b">
        <f t="shared" ref="AK16" si="17">COUNTIF($AL$4:$AL$31,Y16)&gt;0</f>
        <v>1</v>
      </c>
      <c r="AL16" s="13" t="s">
        <v>83</v>
      </c>
      <c r="AM16" s="13" t="s">
        <v>84</v>
      </c>
      <c r="AN16" s="13">
        <v>37</v>
      </c>
      <c r="AO16" s="13">
        <v>0.23838999999999999</v>
      </c>
      <c r="AP16" s="13">
        <v>12.584</v>
      </c>
      <c r="AQ16" s="13">
        <v>1.6994E-3</v>
      </c>
      <c r="AR16" s="13">
        <v>3.4549000000000003E-2</v>
      </c>
      <c r="AS16" s="33" t="s">
        <v>139</v>
      </c>
      <c r="AT16" t="b">
        <f t="shared" si="12"/>
        <v>0</v>
      </c>
      <c r="AU16" t="b">
        <f t="shared" si="13"/>
        <v>0</v>
      </c>
      <c r="AV16" t="b">
        <f t="shared" si="14"/>
        <v>1</v>
      </c>
    </row>
    <row r="17" spans="1:48">
      <c r="A17" s="13" t="s">
        <v>104</v>
      </c>
      <c r="B17" s="13" t="s">
        <v>105</v>
      </c>
      <c r="C17" s="13">
        <v>93</v>
      </c>
      <c r="D17" s="13">
        <v>1.7712000000000001</v>
      </c>
      <c r="E17" s="13">
        <v>3.3875999999999999</v>
      </c>
      <c r="F17" s="13">
        <v>8.5638999999999993E-3</v>
      </c>
      <c r="G17" s="14">
        <v>0.36575000000000002</v>
      </c>
      <c r="H17" s="5" t="s">
        <v>943</v>
      </c>
      <c r="K17" t="b">
        <f t="shared" si="0"/>
        <v>0</v>
      </c>
      <c r="L17" t="b">
        <f t="shared" si="1"/>
        <v>1</v>
      </c>
      <c r="M17" t="b">
        <f t="shared" si="2"/>
        <v>1</v>
      </c>
      <c r="N17" s="18" t="s">
        <v>520</v>
      </c>
      <c r="O17" s="19" t="s">
        <v>521</v>
      </c>
      <c r="P17" s="19">
        <v>10</v>
      </c>
      <c r="Q17" s="19">
        <v>0.20560999999999999</v>
      </c>
      <c r="R17" s="19">
        <v>9.7271999999999998</v>
      </c>
      <c r="S17" s="19">
        <v>1.6986000000000001E-2</v>
      </c>
      <c r="T17" s="19">
        <v>0.69886000000000004</v>
      </c>
      <c r="U17" s="33" t="s">
        <v>630</v>
      </c>
      <c r="V17" t="b">
        <f t="shared" si="3"/>
        <v>0</v>
      </c>
      <c r="W17" t="b">
        <f t="shared" si="4"/>
        <v>0</v>
      </c>
      <c r="X17" t="b">
        <f t="shared" si="5"/>
        <v>0</v>
      </c>
      <c r="Y17" s="12" t="s">
        <v>50</v>
      </c>
      <c r="Z17" s="22" t="s">
        <v>51</v>
      </c>
      <c r="AA17" s="22">
        <v>59</v>
      </c>
      <c r="AB17" s="22">
        <v>0.32982755353420501</v>
      </c>
      <c r="AC17" s="22">
        <v>18.191324332088399</v>
      </c>
      <c r="AD17" s="28">
        <v>8.4266849342817796E-7</v>
      </c>
      <c r="AE17" s="28">
        <v>2.1733300845431199E-5</v>
      </c>
      <c r="AF17" s="22" t="s">
        <v>317</v>
      </c>
      <c r="AI17" t="b">
        <f t="shared" ref="AI17" si="18">COUNTIF($A$4:$A$31,Y17)&gt;0</f>
        <v>0</v>
      </c>
      <c r="AJ17" t="b">
        <f t="shared" ref="AJ17" si="19">COUNTIF($N$4:$N$31,Y17)&gt;0</f>
        <v>0</v>
      </c>
      <c r="AK17" t="b">
        <f t="shared" ref="AK17" si="20">COUNTIF($AL$4:$AL$31,Y17)&gt;0</f>
        <v>1</v>
      </c>
      <c r="AL17" s="13"/>
      <c r="AM17" s="13"/>
      <c r="AN17" s="13"/>
      <c r="AO17" s="13"/>
      <c r="AP17" s="13"/>
      <c r="AQ17" s="13"/>
      <c r="AR17" s="13"/>
      <c r="AS17" s="35"/>
    </row>
    <row r="18" spans="1:48">
      <c r="A18" s="13" t="s">
        <v>501</v>
      </c>
      <c r="B18" s="13" t="s">
        <v>502</v>
      </c>
      <c r="C18" s="13">
        <v>23</v>
      </c>
      <c r="D18" s="13">
        <v>0.43802999999999997</v>
      </c>
      <c r="E18" s="13">
        <v>6.8487999999999998</v>
      </c>
      <c r="F18" s="13">
        <v>9.1014000000000008E-3</v>
      </c>
      <c r="G18" s="14">
        <v>0.36575000000000002</v>
      </c>
      <c r="H18" s="5" t="s">
        <v>585</v>
      </c>
      <c r="K18" t="b">
        <f t="shared" si="0"/>
        <v>1</v>
      </c>
      <c r="L18" t="b">
        <f t="shared" si="1"/>
        <v>0</v>
      </c>
      <c r="M18" t="b">
        <f t="shared" si="2"/>
        <v>0</v>
      </c>
      <c r="N18" s="15" t="s">
        <v>527</v>
      </c>
      <c r="O18" s="16" t="s">
        <v>528</v>
      </c>
      <c r="P18" s="16">
        <v>11</v>
      </c>
      <c r="Q18" s="16">
        <v>0.22617000000000001</v>
      </c>
      <c r="R18" s="16">
        <v>8.8429000000000002</v>
      </c>
      <c r="S18" s="16">
        <v>2.0483000000000001E-2</v>
      </c>
      <c r="T18" s="16">
        <v>0.75305999999999995</v>
      </c>
      <c r="U18" s="35" t="s">
        <v>644</v>
      </c>
      <c r="V18" t="b">
        <f t="shared" si="3"/>
        <v>1</v>
      </c>
      <c r="W18" t="b">
        <f t="shared" si="4"/>
        <v>0</v>
      </c>
      <c r="X18" t="b">
        <f t="shared" si="5"/>
        <v>0</v>
      </c>
      <c r="AE18" s="2"/>
      <c r="AF18" s="2"/>
      <c r="AL18" s="13" t="s">
        <v>95</v>
      </c>
      <c r="AM18" s="13" t="s">
        <v>96</v>
      </c>
      <c r="AN18" s="13">
        <v>108</v>
      </c>
      <c r="AO18" s="13">
        <v>0.69584999999999997</v>
      </c>
      <c r="AP18" s="13">
        <v>4.3113000000000001</v>
      </c>
      <c r="AQ18" s="13">
        <v>3.2322999999999998E-2</v>
      </c>
      <c r="AR18" s="13">
        <v>0.61377999999999999</v>
      </c>
      <c r="AS18" s="33" t="s">
        <v>373</v>
      </c>
      <c r="AT18" t="b">
        <f t="shared" si="12"/>
        <v>0</v>
      </c>
      <c r="AU18" t="b">
        <f t="shared" si="13"/>
        <v>0</v>
      </c>
      <c r="AV18" t="b">
        <f t="shared" si="14"/>
        <v>0</v>
      </c>
    </row>
    <row r="19" spans="1:48">
      <c r="A19" s="13" t="s">
        <v>505</v>
      </c>
      <c r="B19" s="13" t="s">
        <v>506</v>
      </c>
      <c r="C19" s="13">
        <v>23</v>
      </c>
      <c r="D19" s="13">
        <v>0.43802999999999997</v>
      </c>
      <c r="E19" s="13">
        <v>6.8487999999999998</v>
      </c>
      <c r="F19" s="13">
        <v>9.1014000000000008E-3</v>
      </c>
      <c r="G19" s="14">
        <v>0.36575000000000002</v>
      </c>
      <c r="H19" t="s">
        <v>948</v>
      </c>
      <c r="K19" t="b">
        <f t="shared" si="0"/>
        <v>1</v>
      </c>
      <c r="L19" t="b">
        <f t="shared" si="1"/>
        <v>0</v>
      </c>
      <c r="M19" t="b">
        <f t="shared" si="2"/>
        <v>0</v>
      </c>
      <c r="N19" s="18" t="s">
        <v>534</v>
      </c>
      <c r="O19" s="19" t="s">
        <v>535</v>
      </c>
      <c r="P19" s="19">
        <v>30</v>
      </c>
      <c r="Q19" s="19">
        <v>0.61682999999999999</v>
      </c>
      <c r="R19" s="19">
        <v>4.8635999999999999</v>
      </c>
      <c r="S19" s="19">
        <v>2.3137999999999999E-2</v>
      </c>
      <c r="T19" s="19">
        <v>0.77878000000000003</v>
      </c>
      <c r="U19" s="33" t="s">
        <v>657</v>
      </c>
      <c r="V19" t="b">
        <f t="shared" si="3"/>
        <v>0</v>
      </c>
      <c r="W19" t="b">
        <f t="shared" si="4"/>
        <v>0</v>
      </c>
      <c r="X19" t="b">
        <f t="shared" si="5"/>
        <v>0</v>
      </c>
      <c r="AE19" s="2"/>
      <c r="AF19" s="2"/>
      <c r="AL19" s="13" t="s">
        <v>102</v>
      </c>
      <c r="AM19" s="13" t="s">
        <v>103</v>
      </c>
      <c r="AN19" s="13">
        <v>6</v>
      </c>
      <c r="AO19" s="13">
        <v>3.8657999999999998E-2</v>
      </c>
      <c r="AP19" s="13">
        <v>25.867999999999999</v>
      </c>
      <c r="AQ19" s="13">
        <v>3.805E-2</v>
      </c>
      <c r="AR19" s="13">
        <v>0.69211</v>
      </c>
      <c r="AS19" s="35" t="s">
        <v>49</v>
      </c>
      <c r="AT19" t="b">
        <f t="shared" si="12"/>
        <v>0</v>
      </c>
      <c r="AU19" t="b">
        <f t="shared" si="13"/>
        <v>0</v>
      </c>
      <c r="AV19" t="b">
        <f t="shared" si="14"/>
        <v>0</v>
      </c>
    </row>
    <row r="20" spans="1:48">
      <c r="A20" s="13" t="s">
        <v>67</v>
      </c>
      <c r="B20" s="13" t="s">
        <v>68</v>
      </c>
      <c r="C20" s="13">
        <v>25</v>
      </c>
      <c r="D20" s="13">
        <v>0.47611999999999999</v>
      </c>
      <c r="E20" s="13">
        <v>6.3009000000000004</v>
      </c>
      <c r="F20" s="13">
        <v>1.1495999999999999E-2</v>
      </c>
      <c r="G20" s="14">
        <v>0.40075</v>
      </c>
      <c r="H20" t="s">
        <v>957</v>
      </c>
      <c r="K20" t="b">
        <f t="shared" si="0"/>
        <v>1</v>
      </c>
      <c r="L20" t="b">
        <f t="shared" si="1"/>
        <v>1</v>
      </c>
      <c r="M20" t="b">
        <f t="shared" si="2"/>
        <v>1</v>
      </c>
      <c r="N20" s="15" t="s">
        <v>538</v>
      </c>
      <c r="O20" s="16" t="s">
        <v>539</v>
      </c>
      <c r="P20" s="16">
        <v>30</v>
      </c>
      <c r="Q20" s="16">
        <v>0.61682999999999999</v>
      </c>
      <c r="R20" s="16">
        <v>4.8635999999999999</v>
      </c>
      <c r="S20" s="16">
        <v>2.3137999999999999E-2</v>
      </c>
      <c r="T20" s="16">
        <v>0.77878000000000003</v>
      </c>
      <c r="U20" s="35" t="s">
        <v>660</v>
      </c>
      <c r="V20" t="b">
        <f t="shared" si="3"/>
        <v>1</v>
      </c>
      <c r="W20" t="b">
        <f t="shared" si="4"/>
        <v>0</v>
      </c>
      <c r="X20" t="b">
        <f t="shared" si="5"/>
        <v>0</v>
      </c>
      <c r="AE20" s="2"/>
      <c r="AF20" s="2"/>
      <c r="AL20" s="13" t="s">
        <v>104</v>
      </c>
      <c r="AM20" s="13" t="s">
        <v>105</v>
      </c>
      <c r="AN20" s="13">
        <v>93</v>
      </c>
      <c r="AO20" s="13">
        <v>0.51990000000000003</v>
      </c>
      <c r="AP20" s="13">
        <v>23.081</v>
      </c>
      <c r="AQ20" s="13">
        <v>8.4154999999999996E-14</v>
      </c>
      <c r="AR20" s="14">
        <v>1.6158000000000001E-11</v>
      </c>
      <c r="AS20" s="6" t="s">
        <v>416</v>
      </c>
      <c r="AT20" t="b">
        <f>COUNTIF($A$3:$A$31,AL20)&gt;0</f>
        <v>1</v>
      </c>
      <c r="AU20" t="b">
        <f>COUNTIF($N$4:$N$31,AL20)&gt;0</f>
        <v>0</v>
      </c>
      <c r="AV20" t="b">
        <f>COUNTIF($Y$4:$Y$31,AL20)&gt;0</f>
        <v>1</v>
      </c>
    </row>
    <row r="21" spans="1:48">
      <c r="A21" s="35" t="s">
        <v>958</v>
      </c>
      <c r="B21" s="35" t="s">
        <v>959</v>
      </c>
      <c r="C21" s="13">
        <v>9</v>
      </c>
      <c r="D21" s="35">
        <v>0.171404207</v>
      </c>
      <c r="E21" s="35">
        <v>11.668325039999999</v>
      </c>
      <c r="F21" s="35">
        <v>1.1897318E-2</v>
      </c>
      <c r="G21" s="35">
        <v>0.40074826899999999</v>
      </c>
      <c r="H21" s="35" t="s">
        <v>962</v>
      </c>
      <c r="K21" t="b">
        <f t="shared" si="0"/>
        <v>0</v>
      </c>
      <c r="L21" t="b">
        <f t="shared" si="1"/>
        <v>0</v>
      </c>
      <c r="M21" t="b">
        <f t="shared" si="2"/>
        <v>0</v>
      </c>
      <c r="N21" s="18" t="s">
        <v>542</v>
      </c>
      <c r="O21" s="19" t="s">
        <v>543</v>
      </c>
      <c r="P21" s="19">
        <v>12</v>
      </c>
      <c r="Q21" s="19">
        <v>0.24673</v>
      </c>
      <c r="R21" s="19">
        <v>8.1059999999999999</v>
      </c>
      <c r="S21" s="19">
        <v>2.4250000000000001E-2</v>
      </c>
      <c r="T21" s="19">
        <v>0.77878000000000003</v>
      </c>
      <c r="U21" s="33" t="s">
        <v>663</v>
      </c>
      <c r="V21" t="b">
        <f t="shared" si="3"/>
        <v>0</v>
      </c>
      <c r="W21" t="b">
        <f t="shared" si="4"/>
        <v>0</v>
      </c>
      <c r="X21" t="b">
        <f t="shared" si="5"/>
        <v>0</v>
      </c>
      <c r="AE21" s="2"/>
      <c r="AF21" s="2"/>
      <c r="AR21" s="2"/>
      <c r="AS21" s="2"/>
    </row>
    <row r="22" spans="1:48">
      <c r="A22" s="13" t="s">
        <v>888</v>
      </c>
      <c r="B22" s="13" t="s">
        <v>889</v>
      </c>
      <c r="C22" s="13">
        <v>27</v>
      </c>
      <c r="D22" s="13">
        <v>0.51420999999999994</v>
      </c>
      <c r="E22" s="13">
        <v>5.8342000000000001</v>
      </c>
      <c r="F22" s="13">
        <v>1.4219000000000001E-2</v>
      </c>
      <c r="G22" s="14">
        <v>0.43014999999999998</v>
      </c>
      <c r="H22" t="s">
        <v>976</v>
      </c>
      <c r="K22" t="b">
        <f t="shared" si="0"/>
        <v>0</v>
      </c>
      <c r="L22" t="b">
        <f t="shared" si="1"/>
        <v>0</v>
      </c>
      <c r="M22" t="b">
        <f t="shared" si="2"/>
        <v>0</v>
      </c>
      <c r="N22" s="15" t="s">
        <v>547</v>
      </c>
      <c r="O22" s="16" t="s">
        <v>548</v>
      </c>
      <c r="P22" s="16">
        <v>12</v>
      </c>
      <c r="Q22" s="16">
        <v>0.24673</v>
      </c>
      <c r="R22" s="16">
        <v>8.1059999999999999</v>
      </c>
      <c r="S22" s="16">
        <v>2.4250000000000001E-2</v>
      </c>
      <c r="T22" s="16">
        <v>0.77878000000000003</v>
      </c>
      <c r="U22" s="35" t="s">
        <v>666</v>
      </c>
      <c r="V22" t="b">
        <f t="shared" si="3"/>
        <v>0</v>
      </c>
      <c r="W22" t="b">
        <f t="shared" si="4"/>
        <v>0</v>
      </c>
      <c r="X22" t="b">
        <f t="shared" si="5"/>
        <v>0</v>
      </c>
      <c r="AE22" s="2"/>
      <c r="AF22" s="2"/>
      <c r="AR22" s="2"/>
      <c r="AS22" s="2"/>
    </row>
    <row r="23" spans="1:48">
      <c r="A23" s="13" t="s">
        <v>892</v>
      </c>
      <c r="B23" s="13" t="s">
        <v>893</v>
      </c>
      <c r="C23" s="13">
        <v>10</v>
      </c>
      <c r="D23" s="13">
        <v>0.19045000000000001</v>
      </c>
      <c r="E23" s="13">
        <v>10.500999999999999</v>
      </c>
      <c r="F23" s="13">
        <v>1.4687E-2</v>
      </c>
      <c r="G23" s="14">
        <v>0.43014999999999998</v>
      </c>
      <c r="H23" t="s">
        <v>979</v>
      </c>
      <c r="K23" t="b">
        <f t="shared" si="0"/>
        <v>0</v>
      </c>
      <c r="L23" t="b">
        <f t="shared" si="1"/>
        <v>0</v>
      </c>
      <c r="M23" t="b">
        <f t="shared" si="2"/>
        <v>0</v>
      </c>
      <c r="N23" s="18" t="s">
        <v>552</v>
      </c>
      <c r="O23" s="19" t="s">
        <v>553</v>
      </c>
      <c r="P23" s="19">
        <v>31</v>
      </c>
      <c r="Q23" s="19">
        <v>0.63739000000000001</v>
      </c>
      <c r="R23" s="19">
        <v>4.7066999999999997</v>
      </c>
      <c r="S23" s="19">
        <v>2.5238E-2</v>
      </c>
      <c r="T23" s="19">
        <v>0.77878000000000003</v>
      </c>
      <c r="U23" s="33" t="s">
        <v>671</v>
      </c>
      <c r="V23" t="b">
        <f t="shared" si="3"/>
        <v>1</v>
      </c>
      <c r="W23" t="b">
        <f t="shared" si="4"/>
        <v>0</v>
      </c>
      <c r="X23" t="b">
        <f t="shared" si="5"/>
        <v>0</v>
      </c>
      <c r="AE23" s="2"/>
      <c r="AF23" s="2"/>
      <c r="AR23" s="2"/>
      <c r="AS23" s="2"/>
    </row>
    <row r="24" spans="1:48">
      <c r="A24" s="13" t="s">
        <v>894</v>
      </c>
      <c r="B24" s="13" t="s">
        <v>895</v>
      </c>
      <c r="C24" s="13">
        <v>29</v>
      </c>
      <c r="D24" s="13">
        <v>0.55230000000000001</v>
      </c>
      <c r="E24" s="13">
        <v>5.4318</v>
      </c>
      <c r="F24" s="13">
        <v>1.7278000000000002E-2</v>
      </c>
      <c r="G24" s="14">
        <v>0.47199999999999998</v>
      </c>
      <c r="H24" t="s">
        <v>992</v>
      </c>
      <c r="K24" t="b">
        <f t="shared" si="0"/>
        <v>0</v>
      </c>
      <c r="L24" t="b">
        <f t="shared" si="1"/>
        <v>0</v>
      </c>
      <c r="M24" t="b">
        <f t="shared" si="2"/>
        <v>0</v>
      </c>
      <c r="N24" s="18" t="s">
        <v>62</v>
      </c>
      <c r="O24" s="19" t="s">
        <v>63</v>
      </c>
      <c r="P24" s="19">
        <v>48</v>
      </c>
      <c r="Q24" s="19">
        <v>0.30926999999999999</v>
      </c>
      <c r="R24" s="19">
        <v>12.933999999999999</v>
      </c>
      <c r="S24" s="19">
        <v>2.4774999999999998E-4</v>
      </c>
      <c r="T24" s="19">
        <v>5.4190999999999996E-3</v>
      </c>
      <c r="U24" s="22" t="s">
        <v>336</v>
      </c>
      <c r="V24" t="b">
        <f t="shared" ref="V24" si="21">COUNTIF($A$4:$A$31,N24)&gt;0</f>
        <v>0</v>
      </c>
      <c r="W24" t="b">
        <f t="shared" ref="W24" si="22">COUNTIF($Y$4:$Y$31,N24)&gt;0</f>
        <v>0</v>
      </c>
      <c r="X24" t="b">
        <f t="shared" ref="X24" si="23">COUNTIF($AL$4:$AL$31,N24)&gt;0</f>
        <v>1</v>
      </c>
      <c r="AE24" s="2"/>
      <c r="AF24" s="2"/>
      <c r="AL24" s="12" t="s">
        <v>95</v>
      </c>
      <c r="AM24" s="22" t="s">
        <v>96</v>
      </c>
      <c r="AN24" s="22" t="s">
        <v>360</v>
      </c>
      <c r="AO24" s="22">
        <v>108</v>
      </c>
      <c r="AP24" s="22">
        <v>3</v>
      </c>
      <c r="AQ24" s="22">
        <v>0.69584991472427504</v>
      </c>
      <c r="AR24" s="22">
        <v>4.31127450980392</v>
      </c>
      <c r="AS24" s="22">
        <v>3.232315918327E-2</v>
      </c>
      <c r="AT24" s="22">
        <v>0.613784824930665</v>
      </c>
      <c r="AU24" s="22" t="s">
        <v>361</v>
      </c>
      <c r="AV24" s="22" t="s">
        <v>362</v>
      </c>
    </row>
    <row r="25" spans="1:48">
      <c r="A25" s="13" t="s">
        <v>527</v>
      </c>
      <c r="B25" s="13" t="s">
        <v>528</v>
      </c>
      <c r="C25" s="13">
        <v>11</v>
      </c>
      <c r="D25" s="13">
        <v>0.20949000000000001</v>
      </c>
      <c r="E25" s="13">
        <v>9.5467999999999993</v>
      </c>
      <c r="F25" s="13">
        <v>1.7727E-2</v>
      </c>
      <c r="G25" s="13">
        <v>0.47199999999999998</v>
      </c>
      <c r="H25" s="5" t="s">
        <v>644</v>
      </c>
      <c r="K25" t="b">
        <f t="shared" si="0"/>
        <v>1</v>
      </c>
      <c r="L25" t="b">
        <f t="shared" si="1"/>
        <v>0</v>
      </c>
      <c r="M25" t="b">
        <f t="shared" si="2"/>
        <v>0</v>
      </c>
      <c r="N25" s="18" t="s">
        <v>77</v>
      </c>
      <c r="O25" s="19" t="s">
        <v>78</v>
      </c>
      <c r="P25" s="19">
        <v>688</v>
      </c>
      <c r="Q25" s="19">
        <v>4.4328000000000003</v>
      </c>
      <c r="R25" s="19">
        <v>2.7071000000000001</v>
      </c>
      <c r="S25" s="19">
        <v>1.3301000000000001E-3</v>
      </c>
      <c r="T25" s="19">
        <v>2.7362999999999998E-2</v>
      </c>
      <c r="U25" s="22" t="s">
        <v>79</v>
      </c>
      <c r="V25" t="b">
        <f t="shared" ref="V25" si="24">COUNTIF($A$4:$A$31,N25)&gt;0</f>
        <v>1</v>
      </c>
      <c r="W25" t="b">
        <f t="shared" ref="W25" si="25">COUNTIF($Y$4:$Y$31,N25)&gt;0</f>
        <v>0</v>
      </c>
      <c r="X25" t="b">
        <f t="shared" ref="X25" si="26">COUNTIF($AL$4:$AL$31,N25)&gt;0</f>
        <v>1</v>
      </c>
      <c r="AE25" s="2"/>
      <c r="AF25" s="2"/>
      <c r="AL25" s="11" t="s">
        <v>102</v>
      </c>
      <c r="AM25" s="23" t="s">
        <v>103</v>
      </c>
      <c r="AN25" s="23" t="s">
        <v>376</v>
      </c>
      <c r="AO25" s="23">
        <v>6</v>
      </c>
      <c r="AP25" s="23">
        <v>1</v>
      </c>
      <c r="AQ25" s="23">
        <v>3.8658328595792997E-2</v>
      </c>
      <c r="AR25" s="23">
        <v>25.867647058823501</v>
      </c>
      <c r="AS25" s="23">
        <v>3.8049826989578199E-2</v>
      </c>
      <c r="AT25" s="23">
        <v>0.69210632671569705</v>
      </c>
      <c r="AU25" s="23">
        <v>2246</v>
      </c>
      <c r="AV25" s="23" t="s">
        <v>377</v>
      </c>
    </row>
    <row r="26" spans="1:48">
      <c r="A26" s="13" t="s">
        <v>552</v>
      </c>
      <c r="B26" s="13" t="s">
        <v>553</v>
      </c>
      <c r="C26" s="13">
        <v>31</v>
      </c>
      <c r="D26" s="13">
        <v>0.59038999999999997</v>
      </c>
      <c r="E26" s="13">
        <v>5.0814000000000004</v>
      </c>
      <c r="F26" s="13">
        <v>2.0674999999999999E-2</v>
      </c>
      <c r="G26" s="13">
        <v>0.5413</v>
      </c>
      <c r="H26" t="s">
        <v>998</v>
      </c>
      <c r="K26" t="b">
        <f t="shared" si="0"/>
        <v>1</v>
      </c>
      <c r="L26" t="b">
        <f t="shared" si="1"/>
        <v>0</v>
      </c>
      <c r="M26" t="b">
        <f t="shared" si="2"/>
        <v>0</v>
      </c>
      <c r="AE26" s="2"/>
      <c r="AF26" s="2"/>
      <c r="AL26" s="11" t="s">
        <v>363</v>
      </c>
      <c r="AM26" s="23" t="s">
        <v>364</v>
      </c>
      <c r="AN26" s="23" t="s">
        <v>365</v>
      </c>
      <c r="AO26" s="23">
        <v>125</v>
      </c>
      <c r="AP26" s="23">
        <v>3</v>
      </c>
      <c r="AQ26" s="23">
        <v>0.80538184574568805</v>
      </c>
      <c r="AR26" s="23">
        <v>3.7249411764705802</v>
      </c>
      <c r="AS26" s="23">
        <v>4.6606307216762101E-2</v>
      </c>
      <c r="AT26" s="23">
        <v>0.80535698870564998</v>
      </c>
      <c r="AU26" s="23" t="s">
        <v>361</v>
      </c>
      <c r="AV26" s="23" t="s">
        <v>362</v>
      </c>
    </row>
    <row r="27" spans="1:48">
      <c r="A27" s="13" t="s">
        <v>701</v>
      </c>
      <c r="B27" s="13" t="s">
        <v>702</v>
      </c>
      <c r="C27" s="13">
        <v>85</v>
      </c>
      <c r="D27" s="13">
        <v>1.6188</v>
      </c>
      <c r="E27" s="13">
        <v>3.0886999999999998</v>
      </c>
      <c r="F27" s="13">
        <v>2.2918000000000001E-2</v>
      </c>
      <c r="G27" s="13">
        <v>0.56498000000000004</v>
      </c>
      <c r="H27" t="s">
        <v>1005</v>
      </c>
      <c r="K27" t="b">
        <f t="shared" si="0"/>
        <v>0</v>
      </c>
      <c r="L27" t="b">
        <f t="shared" si="1"/>
        <v>0</v>
      </c>
      <c r="M27" t="b">
        <f t="shared" si="2"/>
        <v>0</v>
      </c>
      <c r="Y27" s="23"/>
      <c r="Z27" s="23"/>
      <c r="AA27" s="23"/>
      <c r="AB27" s="23"/>
      <c r="AC27" s="23"/>
      <c r="AD27" s="23"/>
      <c r="AE27" s="27"/>
      <c r="AF27" s="29">
        <v>1.2789769243681799E-12</v>
      </c>
      <c r="AR27" s="2"/>
      <c r="AS27" s="2"/>
    </row>
    <row r="28" spans="1:48">
      <c r="A28" s="13" t="s">
        <v>731</v>
      </c>
      <c r="B28" s="13" t="s">
        <v>732</v>
      </c>
      <c r="C28" s="13">
        <v>254</v>
      </c>
      <c r="D28" s="13">
        <v>4.8373999999999997</v>
      </c>
      <c r="E28" s="13">
        <v>2.0672000000000001</v>
      </c>
      <c r="F28" s="13">
        <v>2.3512000000000002E-2</v>
      </c>
      <c r="G28" s="13">
        <v>0.56498000000000004</v>
      </c>
      <c r="H28" t="s">
        <v>1007</v>
      </c>
      <c r="K28" t="b">
        <f t="shared" si="0"/>
        <v>0</v>
      </c>
      <c r="L28" t="b">
        <f t="shared" si="1"/>
        <v>0</v>
      </c>
      <c r="M28" t="b">
        <f t="shared" si="2"/>
        <v>0</v>
      </c>
      <c r="AE28" s="2"/>
      <c r="AF28" s="2"/>
      <c r="AR28" s="2"/>
      <c r="AS28" s="2"/>
    </row>
    <row r="29" spans="1:48">
      <c r="A29" s="13" t="s">
        <v>77</v>
      </c>
      <c r="B29" s="13" t="s">
        <v>78</v>
      </c>
      <c r="C29" s="13">
        <v>688</v>
      </c>
      <c r="D29" s="13">
        <v>4.4328000000000003</v>
      </c>
      <c r="E29" s="13">
        <v>2.7071000000000001</v>
      </c>
      <c r="F29" s="13">
        <v>1.3301000000000001E-3</v>
      </c>
      <c r="G29" s="13">
        <v>2.7362999999999998E-2</v>
      </c>
      <c r="H29" t="s">
        <v>79</v>
      </c>
      <c r="K29" t="b">
        <f t="shared" ref="K29" si="27">COUNTIF($N$4:$N$31,A29)&gt;0</f>
        <v>1</v>
      </c>
      <c r="L29" t="b">
        <f t="shared" ref="L29" si="28">COUNTIF($Y$4:$Y$31,A29)&gt;0</f>
        <v>0</v>
      </c>
      <c r="M29" t="b">
        <f t="shared" ref="M29" si="29">COUNTIF($AL$4:$AL$31,A29)&gt;0</f>
        <v>1</v>
      </c>
      <c r="AE29" s="2"/>
      <c r="AF29" s="2"/>
      <c r="AR29" s="2"/>
      <c r="AS29" s="2"/>
    </row>
    <row r="30" spans="1:48">
      <c r="A30" s="13" t="s">
        <v>915</v>
      </c>
      <c r="B30" s="13" t="s">
        <v>916</v>
      </c>
      <c r="C30" s="13">
        <v>18</v>
      </c>
      <c r="D30" s="13">
        <v>0.34281</v>
      </c>
      <c r="E30" s="13">
        <v>5.8342000000000001</v>
      </c>
      <c r="F30" s="13">
        <v>4.521E-2</v>
      </c>
      <c r="G30" s="13">
        <v>0.84914999999999996</v>
      </c>
      <c r="H30" s="5" t="s">
        <v>1038</v>
      </c>
      <c r="K30" t="b">
        <f t="shared" si="0"/>
        <v>0</v>
      </c>
      <c r="L30" t="b">
        <f t="shared" si="1"/>
        <v>0</v>
      </c>
      <c r="M30" t="b">
        <f t="shared" si="2"/>
        <v>0</v>
      </c>
      <c r="P30" t="s">
        <v>1070</v>
      </c>
      <c r="AA30" s="22"/>
      <c r="AC30" s="22"/>
      <c r="AH30" s="22"/>
      <c r="AI30" s="22"/>
      <c r="AR30" s="2"/>
      <c r="AS30" s="2"/>
    </row>
    <row r="31" spans="1:48">
      <c r="A31" s="13" t="s">
        <v>919</v>
      </c>
      <c r="B31" s="13" t="s">
        <v>920</v>
      </c>
      <c r="C31" s="13">
        <v>19</v>
      </c>
      <c r="D31" s="13">
        <v>0.36185</v>
      </c>
      <c r="E31" s="13">
        <v>5.5270999999999999</v>
      </c>
      <c r="F31" s="13">
        <v>4.9909000000000002E-2</v>
      </c>
      <c r="G31" s="13">
        <v>0.88002000000000002</v>
      </c>
      <c r="H31" t="s">
        <v>1052</v>
      </c>
      <c r="J31" t="s">
        <v>925</v>
      </c>
      <c r="K31" t="b">
        <f t="shared" si="0"/>
        <v>0</v>
      </c>
      <c r="L31" t="b">
        <f t="shared" si="1"/>
        <v>0</v>
      </c>
      <c r="M31" t="b">
        <f t="shared" si="2"/>
        <v>0</v>
      </c>
      <c r="AE31" s="2"/>
      <c r="AF31" s="2"/>
      <c r="AR31" s="2"/>
      <c r="AS31" s="2"/>
    </row>
    <row r="32" spans="1:48" ht="15">
      <c r="A32" s="13" t="s">
        <v>73</v>
      </c>
      <c r="F32" s="39" t="s">
        <v>1071</v>
      </c>
      <c r="G32" s="39"/>
      <c r="H32" s="39"/>
      <c r="I32" s="39"/>
      <c r="J32" s="39"/>
      <c r="K32" s="39"/>
      <c r="L32" s="7" t="s">
        <v>1072</v>
      </c>
      <c r="P32" s="39" t="s">
        <v>1073</v>
      </c>
      <c r="Q32" s="39"/>
      <c r="R32" s="39"/>
      <c r="Z32" s="39" t="s">
        <v>1074</v>
      </c>
      <c r="AA32" s="39"/>
      <c r="AB32" s="39"/>
      <c r="AE32" s="2"/>
      <c r="AF32" s="2"/>
      <c r="AR32" s="2"/>
      <c r="AS32" s="2"/>
    </row>
    <row r="33" spans="1:51" ht="15">
      <c r="A33" s="13" t="s">
        <v>68</v>
      </c>
      <c r="G33" s="8" t="s">
        <v>1075</v>
      </c>
      <c r="Q33" s="7" t="s">
        <v>1076</v>
      </c>
      <c r="AA33" s="7" t="s">
        <v>1076</v>
      </c>
      <c r="AE33" s="2"/>
      <c r="AF33" s="2"/>
      <c r="AR33" s="2"/>
      <c r="AS33" s="2"/>
    </row>
    <row r="34" spans="1:51" ht="15">
      <c r="A34" s="13" t="s">
        <v>1077</v>
      </c>
      <c r="D34" t="s">
        <v>1078</v>
      </c>
      <c r="E34" s="9" t="s">
        <v>1079</v>
      </c>
      <c r="F34" s="10" t="s">
        <v>1080</v>
      </c>
      <c r="G34" s="10" t="s">
        <v>1081</v>
      </c>
      <c r="H34" s="10" t="s">
        <v>1082</v>
      </c>
      <c r="I34" t="s">
        <v>18</v>
      </c>
      <c r="J34" t="s">
        <v>1083</v>
      </c>
      <c r="K34" t="s">
        <v>1084</v>
      </c>
      <c r="O34" t="s">
        <v>18</v>
      </c>
      <c r="P34" t="s">
        <v>1079</v>
      </c>
      <c r="Q34" t="s">
        <v>1080</v>
      </c>
      <c r="R34" t="s">
        <v>1081</v>
      </c>
      <c r="S34" t="s">
        <v>1084</v>
      </c>
      <c r="Y34" t="s">
        <v>18</v>
      </c>
      <c r="Z34" t="s">
        <v>1079</v>
      </c>
      <c r="AA34" t="s">
        <v>1080</v>
      </c>
      <c r="AB34" t="s">
        <v>1081</v>
      </c>
      <c r="AC34" t="s">
        <v>1084</v>
      </c>
      <c r="AE34" s="2"/>
      <c r="AF34" s="2"/>
      <c r="AR34" s="2"/>
      <c r="AS34" s="2"/>
    </row>
    <row r="35" spans="1:51">
      <c r="D35" t="s">
        <v>1085</v>
      </c>
      <c r="E35" s="13" t="s">
        <v>105</v>
      </c>
      <c r="F35" s="13">
        <v>8.5639362217197999E-3</v>
      </c>
      <c r="G35" s="4">
        <v>2.0673265756908052</v>
      </c>
      <c r="K35" s="1">
        <v>6</v>
      </c>
      <c r="O35" t="s">
        <v>1086</v>
      </c>
      <c r="P35" s="13" t="s">
        <v>486</v>
      </c>
      <c r="Q35">
        <f>VLOOKUP(P35,$B4:G29,5, FALSE)</f>
        <v>2.7796000000000001E-3</v>
      </c>
      <c r="R35" s="4">
        <f>-LOG10(Q35)</f>
        <v>2.5560176969925865</v>
      </c>
      <c r="S35" s="1">
        <f>(VLOOKUP(P35,$B$3:$G$31,4, FALSE))*(VLOOKUP(P35,$B$3:$G$31,3, FALSE))</f>
        <v>6.9997360400000002</v>
      </c>
      <c r="Y35" s="11"/>
      <c r="AA35" s="27"/>
      <c r="AB35" s="4"/>
      <c r="AC35" s="1"/>
      <c r="AE35" s="2"/>
      <c r="AF35" s="2"/>
      <c r="AR35" s="2"/>
      <c r="AS35" s="2"/>
    </row>
    <row r="36" spans="1:51">
      <c r="E36" s="13"/>
      <c r="F36" s="13"/>
      <c r="G36" s="4"/>
      <c r="K36" s="1"/>
      <c r="O36" t="s">
        <v>1087</v>
      </c>
      <c r="P36" s="13" t="s">
        <v>539</v>
      </c>
      <c r="Q36">
        <f>VLOOKUP(P36,$B5:G31,5, FALSE)</f>
        <v>2.3053E-4</v>
      </c>
      <c r="R36" s="4">
        <f>-LOG10(Q36)</f>
        <v>3.6372725497248006</v>
      </c>
      <c r="S36" s="1">
        <f>(VLOOKUP(P36,$B$3:$G$31,4, FALSE))*(VLOOKUP(P36,$B$3:$G$31,3, FALSE))</f>
        <v>4.9999981200000008</v>
      </c>
      <c r="Y36" s="23" t="s">
        <v>1088</v>
      </c>
      <c r="Z36" s="19" t="s">
        <v>58</v>
      </c>
      <c r="AA36" s="19">
        <v>1.8484999999999999E-13</v>
      </c>
      <c r="AB36" s="4">
        <f>-LOG10(AA36)</f>
        <v>12.733180545090875</v>
      </c>
      <c r="AC36" s="1">
        <f>AC7*AB7</f>
        <v>11.999811900000001</v>
      </c>
      <c r="AE36" s="2"/>
      <c r="AF36" s="2"/>
      <c r="AR36" s="2"/>
      <c r="AS36" s="2"/>
    </row>
    <row r="37" spans="1:51">
      <c r="E37" s="13"/>
      <c r="F37" s="13"/>
      <c r="G37" s="4"/>
      <c r="K37" s="1"/>
      <c r="O37" t="s">
        <v>1089</v>
      </c>
      <c r="P37" s="13" t="s">
        <v>430</v>
      </c>
      <c r="Q37">
        <f>VLOOKUP(P37,$B6:G32,5, FALSE)</f>
        <v>1.5003999999999999E-4</v>
      </c>
      <c r="R37" s="4">
        <f>-LOG10(Q37)</f>
        <v>3.823792944521315</v>
      </c>
      <c r="S37" s="1">
        <f>(VLOOKUP(P37,$B$3:$G$31,4, FALSE))*(VLOOKUP(P37,$B$3:$G$31,3, FALSE))</f>
        <v>17.000003</v>
      </c>
      <c r="Y37" s="30" t="s">
        <v>81</v>
      </c>
      <c r="Z37" s="30" t="s">
        <v>81</v>
      </c>
      <c r="AA37" s="28">
        <v>1.67156199992746E-9</v>
      </c>
      <c r="AB37" s="4">
        <v>14</v>
      </c>
      <c r="AC37" s="1">
        <v>14</v>
      </c>
      <c r="AE37" s="2"/>
      <c r="AF37" s="2"/>
      <c r="AR37" s="2"/>
      <c r="AS37" s="2"/>
    </row>
    <row r="38" spans="1:51" ht="15">
      <c r="G38" s="8" t="s">
        <v>1090</v>
      </c>
      <c r="O38" t="s">
        <v>1091</v>
      </c>
      <c r="P38" t="s">
        <v>510</v>
      </c>
      <c r="Q38">
        <f>VLOOKUP(P38,$B2:G33,5, FALSE)</f>
        <v>6.0662209414141799E-5</v>
      </c>
      <c r="R38" s="4">
        <f>-LOG10(Q38)</f>
        <v>4.2170817760415789</v>
      </c>
      <c r="S38" s="1">
        <f>(VLOOKUP(P38,$B$3:$G$31,4, FALSE))*(VLOOKUP(P38,$B$3:$G$31,3, FALSE))</f>
        <v>4.9999999999999707</v>
      </c>
      <c r="Y38" t="s">
        <v>1092</v>
      </c>
      <c r="Z38" s="23" t="s">
        <v>98</v>
      </c>
      <c r="AA38" s="27">
        <v>2.2204460492503099E-15</v>
      </c>
      <c r="AB38" s="4">
        <f>-LOG10(AA38)</f>
        <v>14.653559774527023</v>
      </c>
      <c r="AC38" s="1">
        <v>13</v>
      </c>
      <c r="AE38" s="2"/>
      <c r="AF38" s="2"/>
      <c r="AR38" s="2"/>
      <c r="AS38" s="2"/>
    </row>
    <row r="39" spans="1:51" ht="15">
      <c r="D39" t="s">
        <v>1078</v>
      </c>
      <c r="E39" s="9" t="s">
        <v>1079</v>
      </c>
      <c r="F39" s="10" t="s">
        <v>1080</v>
      </c>
      <c r="G39" s="10" t="s">
        <v>1081</v>
      </c>
      <c r="H39" s="10" t="s">
        <v>1082</v>
      </c>
      <c r="I39" t="s">
        <v>18</v>
      </c>
      <c r="J39" t="s">
        <v>1083</v>
      </c>
      <c r="K39" s="20" t="s">
        <v>1093</v>
      </c>
      <c r="O39" t="s">
        <v>1094</v>
      </c>
      <c r="P39" t="s">
        <v>301</v>
      </c>
      <c r="Q39">
        <f>VLOOKUP(P39,$B3:G34,5, FALSE)</f>
        <v>3.1774999999999998E-13</v>
      </c>
      <c r="R39" s="4">
        <f>-LOG10(Q39)</f>
        <v>12.497914440773954</v>
      </c>
      <c r="S39" s="1">
        <f>(VLOOKUP(P39,$B$3:$G$31,4, FALSE))*(VLOOKUP(P39,$B$3:$G$31,3, FALSE))</f>
        <v>35.999881049999999</v>
      </c>
      <c r="Y39" s="19" t="s">
        <v>1095</v>
      </c>
      <c r="Z39" s="19" t="s">
        <v>27</v>
      </c>
      <c r="AA39" s="21">
        <v>2.2E-16</v>
      </c>
      <c r="AB39" s="4">
        <f>-LOG10(AA39)</f>
        <v>15.657577319177793</v>
      </c>
      <c r="AC39" s="1">
        <f>AC8*AB8</f>
        <v>13.000171050000001</v>
      </c>
      <c r="AE39" s="2"/>
      <c r="AF39" s="2"/>
      <c r="AL39">
        <v>129</v>
      </c>
      <c r="AM39">
        <v>13</v>
      </c>
      <c r="AN39">
        <v>0.72114837976122803</v>
      </c>
      <c r="AO39">
        <v>18.026803310997199</v>
      </c>
      <c r="AQ39" s="2">
        <v>2.4583763596248298E-11</v>
      </c>
      <c r="AR39" s="2"/>
      <c r="AS39" s="2"/>
    </row>
    <row r="40" spans="1:51">
      <c r="D40" t="s">
        <v>1086</v>
      </c>
      <c r="E40" s="13" t="s">
        <v>486</v>
      </c>
      <c r="F40">
        <f>VLOOKUP(E40,B4:G29,5, FALSE)</f>
        <v>2.7796000000000001E-3</v>
      </c>
      <c r="G40" s="4">
        <f>-LOG10(F40)</f>
        <v>2.5560176969925865</v>
      </c>
      <c r="K40" s="1">
        <f>(VLOOKUP(E40,$B5:G29,4, FALSE))*(VLOOKUP(E40,$B5:G29,3, FALSE))</f>
        <v>6.9997360400000002</v>
      </c>
      <c r="P40" s="13"/>
      <c r="R40" s="4"/>
      <c r="S40" s="1"/>
      <c r="AB40" s="4"/>
      <c r="AE40" s="2"/>
      <c r="AF40" s="2"/>
      <c r="AM40">
        <v>214</v>
      </c>
      <c r="AN40">
        <v>13</v>
      </c>
      <c r="AO40">
        <v>1.19632366875118</v>
      </c>
      <c r="AP40">
        <v>10.866624425788</v>
      </c>
      <c r="AR40" s="2">
        <v>5.20270967771045E-9</v>
      </c>
      <c r="AS40" s="2"/>
    </row>
    <row r="41" spans="1:51">
      <c r="D41" t="s">
        <v>1087</v>
      </c>
      <c r="E41" s="13" t="s">
        <v>539</v>
      </c>
      <c r="F41">
        <f>VLOOKUP(E41,B5:G31,5, FALSE)</f>
        <v>2.3053E-4</v>
      </c>
      <c r="G41" s="4">
        <f>-LOG10(F41)</f>
        <v>3.6372725497248006</v>
      </c>
      <c r="K41" s="1">
        <f>(VLOOKUP(E41,$B6:G31,4, FALSE))*(VLOOKUP(E41,$B6:G31,3, FALSE))</f>
        <v>4.9999981200000008</v>
      </c>
      <c r="Z41" s="13"/>
      <c r="AB41" s="4"/>
      <c r="AE41" s="2"/>
      <c r="AF41" s="2"/>
      <c r="AR41" s="2"/>
      <c r="AS41" s="2"/>
    </row>
    <row r="42" spans="1:51" ht="15">
      <c r="D42" t="s">
        <v>1089</v>
      </c>
      <c r="E42" s="13" t="s">
        <v>430</v>
      </c>
      <c r="F42">
        <f>VLOOKUP(E42,B6:G32,5, FALSE)</f>
        <v>1.5003999999999999E-4</v>
      </c>
      <c r="G42" s="4">
        <f>-LOG10(F42)</f>
        <v>3.823792944521315</v>
      </c>
      <c r="K42" s="1">
        <f>(VLOOKUP(E42,$B7:G32,4, FALSE))*(VLOOKUP(E42,$B7:G32,3, FALSE))</f>
        <v>17.000003</v>
      </c>
      <c r="Q42" s="7" t="s">
        <v>1090</v>
      </c>
      <c r="AB42" s="4"/>
      <c r="AE42" s="2"/>
      <c r="AF42" s="2"/>
      <c r="AR42" s="2"/>
      <c r="AS42" s="2"/>
    </row>
    <row r="43" spans="1:51">
      <c r="D43" s="13" t="s">
        <v>1096</v>
      </c>
      <c r="E43" s="13" t="s">
        <v>859</v>
      </c>
      <c r="F43" s="13">
        <v>7.5448E-5</v>
      </c>
      <c r="G43" s="4">
        <f>-LOG10(F43)</f>
        <v>4.1223522681544766</v>
      </c>
      <c r="K43" s="1">
        <v>5</v>
      </c>
      <c r="O43" t="s">
        <v>18</v>
      </c>
      <c r="P43" t="s">
        <v>1079</v>
      </c>
      <c r="Q43" t="s">
        <v>1080</v>
      </c>
      <c r="R43" t="s">
        <v>1081</v>
      </c>
      <c r="S43" t="s">
        <v>1084</v>
      </c>
      <c r="AA43" s="2"/>
      <c r="AB43" s="24"/>
      <c r="AC43" s="1"/>
      <c r="AE43" s="2"/>
      <c r="AF43" s="2"/>
      <c r="AM43" t="s">
        <v>35</v>
      </c>
      <c r="AN43" t="s">
        <v>36</v>
      </c>
      <c r="AO43">
        <v>426</v>
      </c>
      <c r="AP43">
        <v>19</v>
      </c>
      <c r="AQ43">
        <v>2.7447413303013</v>
      </c>
      <c r="AR43" s="2">
        <v>6.9223280861640397</v>
      </c>
      <c r="AS43" s="2">
        <v>1.1850742609453801E-11</v>
      </c>
      <c r="AT43" s="2">
        <v>1.1850742609453801E-11</v>
      </c>
      <c r="AU43" t="s">
        <v>38</v>
      </c>
      <c r="AV43" t="s">
        <v>39</v>
      </c>
      <c r="AW43" t="b">
        <v>0</v>
      </c>
      <c r="AX43" t="b">
        <v>0</v>
      </c>
      <c r="AY43" t="b">
        <v>0</v>
      </c>
    </row>
    <row r="44" spans="1:51">
      <c r="D44" t="s">
        <v>1094</v>
      </c>
      <c r="E44" t="s">
        <v>301</v>
      </c>
      <c r="F44">
        <f>VLOOKUP(E44,B4:G33,5, FALSE)</f>
        <v>3.1774999999999998E-13</v>
      </c>
      <c r="G44" s="4">
        <f>-LOG10(F44)</f>
        <v>12.497914440773954</v>
      </c>
      <c r="K44" s="1">
        <f>(VLOOKUP(E44,$B4:G33,4, FALSE))*(VLOOKUP(E44,$B4:G33,3, FALSE))</f>
        <v>35.999881049999999</v>
      </c>
      <c r="O44" s="18" t="s">
        <v>1097</v>
      </c>
      <c r="P44" s="13" t="s">
        <v>895</v>
      </c>
      <c r="Q44">
        <f>VLOOKUP(P44,$B$5:$G$29,5, FALSE)</f>
        <v>1.7278000000000002E-2</v>
      </c>
      <c r="R44" s="4">
        <f>-LOG10(Q44)</f>
        <v>1.7625065303312719</v>
      </c>
      <c r="S44" s="1">
        <f>(VLOOKUP(P44,$B$3:$G$31,4, FALSE))*(VLOOKUP(P44,$B$3:$G$31,3, FALSE))</f>
        <v>2.9999831399999999</v>
      </c>
      <c r="Y44" s="11"/>
      <c r="AB44" s="24"/>
      <c r="AE44" s="2"/>
      <c r="AF44" s="2"/>
      <c r="AR44" s="2"/>
      <c r="AS44" s="2"/>
    </row>
    <row r="45" spans="1:51">
      <c r="O45" t="s">
        <v>1098</v>
      </c>
      <c r="P45" t="s">
        <v>959</v>
      </c>
      <c r="Q45">
        <v>1.18973176991996E-2</v>
      </c>
      <c r="R45" s="4">
        <f>-LOG10(Q45)</f>
        <v>1.9245509411069086</v>
      </c>
      <c r="S45">
        <v>2</v>
      </c>
      <c r="V45" s="1"/>
      <c r="AB45" s="24"/>
    </row>
    <row r="46" spans="1:51" ht="15">
      <c r="H46" t="e">
        <f>#REF!*#REF!</f>
        <v>#REF!</v>
      </c>
      <c r="O46" s="18" t="s">
        <v>1099</v>
      </c>
      <c r="P46" s="13" t="s">
        <v>243</v>
      </c>
      <c r="Q46">
        <f>VLOOKUP(P46,$B$5:$G$29,5, FALSE)</f>
        <v>7.9162E-3</v>
      </c>
      <c r="R46" s="4">
        <f>-LOG10(Q46)</f>
        <v>2.1014832420301763</v>
      </c>
      <c r="S46" s="1">
        <f>(VLOOKUP(P46,$B$3:$G$31,4, FALSE))*(VLOOKUP(P46,$B$3:$G$31,3, FALSE))</f>
        <v>7.999902679999999</v>
      </c>
      <c r="AA46" s="7" t="s">
        <v>1100</v>
      </c>
      <c r="AB46" s="4"/>
      <c r="AM46" t="s">
        <v>43</v>
      </c>
      <c r="AN46" t="s">
        <v>44</v>
      </c>
      <c r="AO46">
        <v>69</v>
      </c>
      <c r="AP46">
        <v>10</v>
      </c>
      <c r="AQ46">
        <v>0.44457077885162</v>
      </c>
      <c r="AR46">
        <v>22.493606138107399</v>
      </c>
      <c r="AS46">
        <v>1.5626611116204E-11</v>
      </c>
      <c r="AT46" s="2">
        <v>1.5626611116204E-11</v>
      </c>
      <c r="AU46" t="s">
        <v>268</v>
      </c>
      <c r="AV46" t="s">
        <v>269</v>
      </c>
      <c r="AW46" t="b">
        <v>0</v>
      </c>
      <c r="AX46" t="b">
        <v>0</v>
      </c>
      <c r="AY46" t="b">
        <v>0</v>
      </c>
    </row>
    <row r="47" spans="1:51">
      <c r="O47" s="11" t="s">
        <v>1101</v>
      </c>
      <c r="P47" s="19" t="s">
        <v>34</v>
      </c>
      <c r="Q47" s="19">
        <v>4.9894232243167204E-3</v>
      </c>
      <c r="R47" s="4">
        <v>2.3019496557742647</v>
      </c>
      <c r="S47" s="23">
        <v>6.9999999999999947</v>
      </c>
      <c r="T47" s="23"/>
      <c r="U47" s="23">
        <v>1.18973176991996E-2</v>
      </c>
      <c r="V47" s="23"/>
      <c r="W47" s="23"/>
      <c r="X47" s="23"/>
      <c r="Z47" t="s">
        <v>1079</v>
      </c>
      <c r="AA47" t="s">
        <v>1080</v>
      </c>
      <c r="AB47" s="4" t="s">
        <v>1081</v>
      </c>
      <c r="AC47" t="s">
        <v>1084</v>
      </c>
    </row>
    <row r="48" spans="1:51">
      <c r="E48" s="13"/>
      <c r="O48" s="13" t="s">
        <v>1102</v>
      </c>
      <c r="P48" s="13" t="s">
        <v>869</v>
      </c>
      <c r="Q48">
        <f>VLOOKUP(P48,$B$5:$G$29,5, FALSE)</f>
        <v>2.0879000000000002E-3</v>
      </c>
      <c r="R48" s="4">
        <f>-LOG10(Q48)</f>
        <v>2.6802903057120173</v>
      </c>
      <c r="S48" s="1">
        <f>(VLOOKUP(P48,$B$3:$G$31,4, FALSE))*(VLOOKUP(P48,$B$3:$G$31,3, FALSE))</f>
        <v>3.9999775200000003</v>
      </c>
      <c r="Y48" s="12" t="s">
        <v>1103</v>
      </c>
      <c r="Z48" s="13" t="s">
        <v>78</v>
      </c>
      <c r="AA48" s="30">
        <v>3.232315918327E-2</v>
      </c>
      <c r="AB48" s="4">
        <f>-LOG10(Table39[[#This Row],[P-value ]])</f>
        <v>1.4904861989862315</v>
      </c>
      <c r="AC48" s="1">
        <f>AO14*AP14</f>
        <v>1.9999716299999999</v>
      </c>
    </row>
    <row r="49" spans="1:43" ht="15">
      <c r="F49" s="7" t="s">
        <v>1104</v>
      </c>
      <c r="O49" s="13" t="s">
        <v>1096</v>
      </c>
      <c r="P49" s="13" t="s">
        <v>859</v>
      </c>
      <c r="Q49" s="13">
        <v>7.5448E-5</v>
      </c>
      <c r="R49" s="4">
        <f>-LOG10(Q49)</f>
        <v>4.1223522681544766</v>
      </c>
      <c r="S49" s="1">
        <f>(VLOOKUP(P49,$B$3:$G$31,4, FALSE))*(VLOOKUP(P49,$B$3:$G$31,3, FALSE))</f>
        <v>4.9999981199999999</v>
      </c>
      <c r="Y49" s="11" t="s">
        <v>1105</v>
      </c>
      <c r="Z49" s="13" t="s">
        <v>63</v>
      </c>
      <c r="AA49" s="19">
        <v>2.4774999999999998E-4</v>
      </c>
      <c r="AB49" s="4">
        <f>-LOG10(Table39[[#This Row],[P-value ]])</f>
        <v>3.6059863368426872</v>
      </c>
      <c r="AC49" s="1">
        <f>AO15*AP15</f>
        <v>12.000032880000001</v>
      </c>
      <c r="AK49" s="22" t="s">
        <v>96</v>
      </c>
      <c r="AL49" s="22" t="s">
        <v>360</v>
      </c>
      <c r="AM49" s="22">
        <v>108</v>
      </c>
      <c r="AN49" s="22">
        <v>3</v>
      </c>
      <c r="AO49" s="22">
        <v>0.69584991472427504</v>
      </c>
      <c r="AP49" s="22">
        <v>4.31127450980392</v>
      </c>
      <c r="AQ49" s="22">
        <v>3.232315918327E-2</v>
      </c>
    </row>
    <row r="50" spans="1:43" ht="15">
      <c r="D50" t="s">
        <v>1078</v>
      </c>
      <c r="E50" s="9" t="s">
        <v>1079</v>
      </c>
      <c r="F50" s="10" t="s">
        <v>1080</v>
      </c>
      <c r="G50" s="10" t="s">
        <v>1081</v>
      </c>
      <c r="H50" s="10" t="s">
        <v>1106</v>
      </c>
      <c r="I50" t="s">
        <v>18</v>
      </c>
      <c r="J50" t="s">
        <v>1083</v>
      </c>
      <c r="K50" s="20" t="s">
        <v>1093</v>
      </c>
      <c r="Q50" s="7" t="s">
        <v>1107</v>
      </c>
      <c r="R50" s="4"/>
      <c r="S50" s="1"/>
      <c r="Z50" s="13"/>
      <c r="AA50" s="2"/>
      <c r="AB50" s="4"/>
      <c r="AK50" s="22" t="s">
        <v>103</v>
      </c>
      <c r="AL50" s="22" t="s">
        <v>376</v>
      </c>
      <c r="AM50" s="22">
        <v>6</v>
      </c>
      <c r="AN50" s="22">
        <v>1</v>
      </c>
      <c r="AO50" s="22">
        <v>3.8658328595792997E-2</v>
      </c>
      <c r="AP50" s="22">
        <v>25.867647058823501</v>
      </c>
      <c r="AQ50" s="22">
        <v>3.8049826989578199E-2</v>
      </c>
    </row>
    <row r="51" spans="1:43">
      <c r="D51" s="18" t="s">
        <v>1108</v>
      </c>
      <c r="E51" s="13" t="s">
        <v>58</v>
      </c>
      <c r="F51" s="13">
        <v>1.8484999999999999E-13</v>
      </c>
      <c r="G51" s="4">
        <f>-LOG10(F51)</f>
        <v>12.733180545090875</v>
      </c>
      <c r="K51">
        <v>13</v>
      </c>
      <c r="O51" t="s">
        <v>18</v>
      </c>
      <c r="P51" t="s">
        <v>1079</v>
      </c>
      <c r="Q51" t="s">
        <v>1080</v>
      </c>
      <c r="R51" s="4" t="s">
        <v>1081</v>
      </c>
      <c r="S51" s="1" t="s">
        <v>1084</v>
      </c>
      <c r="Z51" s="13"/>
      <c r="AA51" s="2"/>
      <c r="AB51" s="4"/>
    </row>
    <row r="52" spans="1:43">
      <c r="D52" s="18" t="s">
        <v>1109</v>
      </c>
      <c r="E52" s="13" t="s">
        <v>98</v>
      </c>
      <c r="F52" s="13">
        <v>1.2879E-14</v>
      </c>
      <c r="G52" s="4">
        <f>-LOG10(F52)</f>
        <v>13.890117856800899</v>
      </c>
      <c r="K52">
        <v>12</v>
      </c>
      <c r="O52" s="19" t="s">
        <v>1110</v>
      </c>
      <c r="P52" s="19" t="s">
        <v>497</v>
      </c>
      <c r="Q52" s="23">
        <v>2.20455400774375E-2</v>
      </c>
      <c r="R52" s="4">
        <f>-LOG10(Q52)</f>
        <v>1.6566792572469207</v>
      </c>
      <c r="S52" s="1">
        <f>VLOOKUP(P52,O4:S23,4,FALSE)*VLOOKUP(P52,O4:S23,3,FALSE)</f>
        <v>2.0000744399999997</v>
      </c>
    </row>
    <row r="53" spans="1:43">
      <c r="D53" s="11" t="s">
        <v>1111</v>
      </c>
      <c r="E53" s="13" t="s">
        <v>27</v>
      </c>
      <c r="F53" s="2">
        <v>2.2E-16</v>
      </c>
      <c r="G53" s="4">
        <f>-LOG10(F53)</f>
        <v>15.657577319177793</v>
      </c>
      <c r="H53">
        <f>AC43*AD43</f>
        <v>0</v>
      </c>
      <c r="K53" s="1">
        <v>14</v>
      </c>
      <c r="O53" s="16" t="s">
        <v>1112</v>
      </c>
      <c r="P53" s="16" t="s">
        <v>514</v>
      </c>
      <c r="Q53" s="22">
        <v>2.04509885978756E-2</v>
      </c>
      <c r="R53" s="4">
        <f>-LOG10(Q53)</f>
        <v>1.6892856934158156</v>
      </c>
      <c r="S53" s="1">
        <f>VLOOKUP(P53,O5:S24,4,FALSE)*VLOOKUP(P53,O5:S24,3,FALSE)</f>
        <v>2.9999560440000002</v>
      </c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2"/>
      <c r="AG53" s="23"/>
      <c r="AH53" s="23"/>
      <c r="AI53" s="22"/>
    </row>
    <row r="54" spans="1:43">
      <c r="D54" s="18"/>
      <c r="E54" s="13"/>
      <c r="F54" s="13"/>
      <c r="G54" s="4"/>
      <c r="K54" s="1"/>
      <c r="O54" s="16"/>
      <c r="P54" s="16"/>
      <c r="Q54" s="22"/>
      <c r="R54" s="4"/>
      <c r="S54" s="1"/>
      <c r="X54" s="23"/>
      <c r="Y54" s="23" t="s">
        <v>1113</v>
      </c>
      <c r="Z54" s="23"/>
      <c r="AA54" s="23"/>
      <c r="AB54" s="23"/>
      <c r="AC54" s="23"/>
      <c r="AD54" s="23"/>
      <c r="AE54" s="23"/>
      <c r="AF54" s="23"/>
      <c r="AG54" s="22"/>
      <c r="AH54" s="22"/>
    </row>
    <row r="55" spans="1:43">
      <c r="D55" s="13"/>
      <c r="E55" s="13"/>
      <c r="F55" s="13"/>
      <c r="G55" s="4"/>
      <c r="K55" s="1"/>
      <c r="O55" s="31"/>
      <c r="P55" s="19"/>
      <c r="Q55" s="19"/>
      <c r="R55" s="4"/>
      <c r="S55" s="1"/>
      <c r="X55" s="22"/>
      <c r="Y55" s="22"/>
      <c r="Z55" s="22"/>
      <c r="AA55" s="22"/>
      <c r="AB55" s="22"/>
      <c r="AC55" s="22"/>
      <c r="AD55" s="22"/>
      <c r="AE55" s="28"/>
      <c r="AF55" s="22"/>
      <c r="AG55" s="22"/>
      <c r="AH55" s="26"/>
    </row>
    <row r="56" spans="1:43">
      <c r="X56" s="22"/>
      <c r="Y56" s="22"/>
      <c r="Z56" s="22"/>
      <c r="AA56" s="22"/>
      <c r="AB56" s="22"/>
      <c r="AC56" s="22"/>
      <c r="AD56" s="22"/>
      <c r="AE56" s="22"/>
      <c r="AF56" s="22"/>
      <c r="AG56" s="23"/>
      <c r="AH56" s="25"/>
    </row>
    <row r="57" spans="1:43">
      <c r="X57" s="23"/>
      <c r="Y57" s="23"/>
      <c r="Z57" s="23"/>
      <c r="AA57" s="23"/>
      <c r="AB57" s="23"/>
      <c r="AC57" s="23"/>
      <c r="AD57" s="23"/>
      <c r="AE57" s="23"/>
      <c r="AF57" s="23"/>
      <c r="AG57" s="22"/>
      <c r="AH57" s="26"/>
    </row>
    <row r="58" spans="1:43" ht="15">
      <c r="A58" s="13" t="s">
        <v>1114</v>
      </c>
      <c r="B58" s="32">
        <v>162.36798909999999</v>
      </c>
      <c r="C58" s="32">
        <v>80.291002539999994</v>
      </c>
      <c r="D58" s="32">
        <v>73.56290894</v>
      </c>
      <c r="E58" s="32">
        <v>44.457528609999997</v>
      </c>
      <c r="X58" s="22"/>
      <c r="Y58" s="22"/>
      <c r="Z58" s="22"/>
      <c r="AA58" s="22"/>
      <c r="AB58" s="22"/>
      <c r="AC58" s="22"/>
      <c r="AD58" s="22"/>
      <c r="AE58" s="22"/>
      <c r="AF58" s="22"/>
      <c r="AG58" s="23"/>
      <c r="AH58" s="25"/>
    </row>
    <row r="59" spans="1:43">
      <c r="A59" s="33" t="s">
        <v>33</v>
      </c>
      <c r="B59" s="33" t="s">
        <v>34</v>
      </c>
      <c r="C59" s="33" t="s">
        <v>64</v>
      </c>
      <c r="D59" s="33">
        <v>110</v>
      </c>
      <c r="E59" s="33">
        <v>14</v>
      </c>
      <c r="F59" s="33">
        <v>0.70873602400000002</v>
      </c>
      <c r="G59" s="33">
        <v>19.753475940000001</v>
      </c>
      <c r="H59" s="34">
        <v>5.8800000000000001E-15</v>
      </c>
      <c r="I59" s="34">
        <v>1.6900000000000001E-12</v>
      </c>
      <c r="J59" s="33" t="s">
        <v>65</v>
      </c>
      <c r="K59" s="33" t="s">
        <v>66</v>
      </c>
      <c r="X59" s="23"/>
      <c r="Y59" s="23"/>
      <c r="Z59" s="23"/>
      <c r="AA59" s="23"/>
      <c r="AB59" s="23"/>
      <c r="AC59" s="23"/>
      <c r="AD59" s="23"/>
      <c r="AE59" s="23"/>
      <c r="AF59" s="23"/>
      <c r="AG59" s="22"/>
      <c r="AH59" s="26"/>
    </row>
    <row r="60" spans="1:43">
      <c r="X60" s="22"/>
      <c r="Y60" s="22"/>
      <c r="Z60" s="22"/>
      <c r="AA60" s="22"/>
      <c r="AB60" s="22"/>
      <c r="AC60" s="22"/>
      <c r="AD60" s="22"/>
      <c r="AE60" s="22"/>
      <c r="AF60" s="22"/>
      <c r="AG60" s="23"/>
      <c r="AH60" s="25"/>
    </row>
    <row r="61" spans="1:43">
      <c r="X61" s="22"/>
      <c r="Y61" s="22"/>
      <c r="Z61" s="22"/>
      <c r="AA61" s="22"/>
      <c r="AB61" s="22"/>
      <c r="AC61" s="22"/>
      <c r="AD61" s="22"/>
      <c r="AE61" s="22"/>
      <c r="AF61" s="22"/>
      <c r="AG61" s="23"/>
      <c r="AH61" s="25"/>
    </row>
    <row r="62" spans="1:43">
      <c r="X62" s="23"/>
      <c r="Y62" s="23"/>
      <c r="Z62" s="23"/>
      <c r="AA62" s="23"/>
      <c r="AB62" s="23"/>
      <c r="AC62" s="23"/>
      <c r="AD62" s="23"/>
      <c r="AE62" s="23"/>
      <c r="AF62" s="23" t="s">
        <v>447</v>
      </c>
      <c r="AG62" s="22"/>
      <c r="AH62" s="26"/>
    </row>
    <row r="63" spans="1:43">
      <c r="X63" s="22"/>
      <c r="Y63" s="22"/>
      <c r="Z63" s="22"/>
      <c r="AA63" s="22"/>
      <c r="AB63" s="22"/>
      <c r="AC63" s="22"/>
      <c r="AD63" s="22"/>
      <c r="AE63" s="22"/>
      <c r="AF63" s="22" t="s">
        <v>844</v>
      </c>
      <c r="AG63" s="23"/>
      <c r="AH63" s="25"/>
    </row>
    <row r="65" spans="6:18">
      <c r="F65" s="12"/>
      <c r="R65" s="12"/>
    </row>
    <row r="66" spans="6:18">
      <c r="F66" s="11"/>
      <c r="R66" s="11"/>
    </row>
    <row r="69" spans="6:18">
      <c r="O69" s="5"/>
    </row>
    <row r="70" spans="6:18">
      <c r="O70" s="5"/>
    </row>
    <row r="71" spans="6:18">
      <c r="O71" s="5"/>
    </row>
    <row r="77" spans="6:18">
      <c r="O77" s="5"/>
    </row>
    <row r="82" spans="15:15">
      <c r="O82" s="5"/>
    </row>
  </sheetData>
  <mergeCells count="3">
    <mergeCell ref="P32:R32"/>
    <mergeCell ref="F32:K32"/>
    <mergeCell ref="Z32:AB32"/>
  </mergeCells>
  <conditionalFormatting sqref="D61 E48 S32:Z32 A34:U34 I41:J43 E51:E52 L32:P32 AC32:AX32 W34:AX34 A35:X35 Q40:AK40 AB35:AX38 AB39:AJ39 AL39:AO39 AQ39:AX39 AM40:AP40 AR40:AX40 K41:AX42 AU43:AX43 Y68:Y95 O69:O96 S48 Q46:S46 A40:O40 Z35 AG15:AH15 K43:AS43 AC44:AX44 AB44:AB45 K44:AA44 R47 Q37:AA39 A32:F32 A33:AX33 A36:Z36 A38:P39 B37:P37 A58 V4:AS4 Y5:AH14 AW4:AX19 A41:H44 A2:AX3 C30 I29:J31 A4:E4 G4:T4 A5:J28 N5:T23 V5:X23 AI5:AR16 N26:AX29 N31:AX31 N30:X30 AA30 AC30 AH30:AX30 Y17:AR19 Y20:AX23 K5:M31 V24:AX25">
    <cfRule type="cellIs" dxfId="98" priority="92" operator="equal">
      <formula>TRUE</formula>
    </cfRule>
  </conditionalFormatting>
  <conditionalFormatting sqref="E36">
    <cfRule type="cellIs" dxfId="97" priority="91" operator="equal">
      <formula>TRUE</formula>
    </cfRule>
  </conditionalFormatting>
  <conditionalFormatting sqref="F36">
    <cfRule type="cellIs" dxfId="96" priority="90" operator="equal">
      <formula>TRUE</formula>
    </cfRule>
  </conditionalFormatting>
  <conditionalFormatting sqref="E40">
    <cfRule type="cellIs" dxfId="95" priority="89" operator="equal">
      <formula>TRUE</formula>
    </cfRule>
  </conditionalFormatting>
  <conditionalFormatting sqref="L41">
    <cfRule type="cellIs" dxfId="94" priority="88" operator="equal">
      <formula>TRUE</formula>
    </cfRule>
  </conditionalFormatting>
  <conditionalFormatting sqref="F46:F48">
    <cfRule type="cellIs" dxfId="93" priority="77" operator="equal">
      <formula>TRUE</formula>
    </cfRule>
  </conditionalFormatting>
  <conditionalFormatting sqref="AT4:AV20">
    <cfRule type="cellIs" dxfId="92" priority="75" operator="equal">
      <formula>TRUE</formula>
    </cfRule>
  </conditionalFormatting>
  <conditionalFormatting sqref="E53:E54">
    <cfRule type="cellIs" dxfId="91" priority="72" operator="equal">
      <formula>TRUE</formula>
    </cfRule>
  </conditionalFormatting>
  <conditionalFormatting sqref="E55">
    <cfRule type="cellIs" dxfId="90" priority="71" operator="equal">
      <formula>TRUE</formula>
    </cfRule>
  </conditionalFormatting>
  <conditionalFormatting sqref="F52">
    <cfRule type="cellIs" dxfId="89" priority="69" operator="equal">
      <formula>TRUE</formula>
    </cfRule>
  </conditionalFormatting>
  <conditionalFormatting sqref="F53">
    <cfRule type="cellIs" dxfId="88" priority="68" operator="equal">
      <formula>TRUE</formula>
    </cfRule>
  </conditionalFormatting>
  <conditionalFormatting sqref="F54">
    <cfRule type="cellIs" dxfId="87" priority="67" operator="equal">
      <formula>TRUE</formula>
    </cfRule>
  </conditionalFormatting>
  <conditionalFormatting sqref="F55">
    <cfRule type="cellIs" dxfId="86" priority="66" operator="equal">
      <formula>TRUE</formula>
    </cfRule>
  </conditionalFormatting>
  <conditionalFormatting sqref="P46">
    <cfRule type="cellIs" dxfId="85" priority="63" operator="equal">
      <formula>TRUE</formula>
    </cfRule>
  </conditionalFormatting>
  <conditionalFormatting sqref="P51:S51">
    <cfRule type="cellIs" dxfId="84" priority="61" operator="equal">
      <formula>TRUE</formula>
    </cfRule>
  </conditionalFormatting>
  <conditionalFormatting sqref="Q54">
    <cfRule type="cellIs" dxfId="83" priority="50" operator="equal">
      <formula>TRUE</formula>
    </cfRule>
  </conditionalFormatting>
  <conditionalFormatting sqref="P55">
    <cfRule type="cellIs" dxfId="82" priority="54" operator="equal">
      <formula>TRUE</formula>
    </cfRule>
  </conditionalFormatting>
  <conditionalFormatting sqref="Q52">
    <cfRule type="cellIs" dxfId="81" priority="53" operator="equal">
      <formula>TRUE</formula>
    </cfRule>
  </conditionalFormatting>
  <conditionalFormatting sqref="Q53">
    <cfRule type="cellIs" dxfId="80" priority="51" operator="equal">
      <formula>TRUE</formula>
    </cfRule>
  </conditionalFormatting>
  <conditionalFormatting sqref="Q55">
    <cfRule type="cellIs" dxfId="79" priority="49" operator="equal">
      <formula>TRUE</formula>
    </cfRule>
  </conditionalFormatting>
  <conditionalFormatting sqref="AA35">
    <cfRule type="cellIs" dxfId="78" priority="48" operator="equal">
      <formula>TRUE</formula>
    </cfRule>
  </conditionalFormatting>
  <conditionalFormatting sqref="Z47:AC47">
    <cfRule type="cellIs" dxfId="77" priority="45" operator="equal">
      <formula>TRUE</formula>
    </cfRule>
  </conditionalFormatting>
  <conditionalFormatting sqref="AT43">
    <cfRule type="cellIs" dxfId="76" priority="43" operator="equal">
      <formula>TRUE</formula>
    </cfRule>
  </conditionalFormatting>
  <conditionalFormatting sqref="AT46">
    <cfRule type="cellIs" dxfId="75" priority="42" operator="equal">
      <formula>TRUE</formula>
    </cfRule>
  </conditionalFormatting>
  <conditionalFormatting sqref="F65:F66">
    <cfRule type="cellIs" dxfId="74" priority="39" operator="equal">
      <formula>TRUE</formula>
    </cfRule>
  </conditionalFormatting>
  <conditionalFormatting sqref="P61">
    <cfRule type="cellIs" dxfId="73" priority="35" operator="equal">
      <formula>TRUE</formula>
    </cfRule>
  </conditionalFormatting>
  <conditionalFormatting sqref="R65:R66">
    <cfRule type="cellIs" dxfId="72" priority="34" operator="equal">
      <formula>TRUE</formula>
    </cfRule>
  </conditionalFormatting>
  <conditionalFormatting sqref="D51">
    <cfRule type="cellIs" dxfId="71" priority="33" operator="equal">
      <formula>TRUE</formula>
    </cfRule>
  </conditionalFormatting>
  <conditionalFormatting sqref="D52">
    <cfRule type="cellIs" dxfId="70" priority="32" operator="equal">
      <formula>TRUE</formula>
    </cfRule>
  </conditionalFormatting>
  <conditionalFormatting sqref="D53">
    <cfRule type="cellIs" dxfId="69" priority="31" operator="equal">
      <formula>TRUE</formula>
    </cfRule>
  </conditionalFormatting>
  <conditionalFormatting sqref="D54">
    <cfRule type="cellIs" dxfId="68" priority="30" operator="equal">
      <formula>TRUE</formula>
    </cfRule>
  </conditionalFormatting>
  <conditionalFormatting sqref="O46">
    <cfRule type="cellIs" dxfId="67" priority="27" operator="equal">
      <formula>TRUE</formula>
    </cfRule>
  </conditionalFormatting>
  <conditionalFormatting sqref="Y35">
    <cfRule type="cellIs" dxfId="66" priority="26" operator="equal">
      <formula>TRUE</formula>
    </cfRule>
  </conditionalFormatting>
  <conditionalFormatting sqref="O45:V45">
    <cfRule type="cellIs" dxfId="65" priority="23" operator="equal">
      <formula>TRUE</formula>
    </cfRule>
  </conditionalFormatting>
  <conditionalFormatting sqref="AA36">
    <cfRule type="cellIs" dxfId="64" priority="22" operator="equal">
      <formula>TRUE</formula>
    </cfRule>
  </conditionalFormatting>
  <conditionalFormatting sqref="O48:R48">
    <cfRule type="cellIs" dxfId="63" priority="21" operator="equal">
      <formula>TRUE</formula>
    </cfRule>
  </conditionalFormatting>
  <conditionalFormatting sqref="P49">
    <cfRule type="cellIs" dxfId="62" priority="20" operator="equal">
      <formula>TRUE</formula>
    </cfRule>
  </conditionalFormatting>
  <conditionalFormatting sqref="P52">
    <cfRule type="cellIs" dxfId="61" priority="19" operator="equal">
      <formula>TRUE</formula>
    </cfRule>
  </conditionalFormatting>
  <conditionalFormatting sqref="P53">
    <cfRule type="cellIs" dxfId="60" priority="18" operator="equal">
      <formula>TRUE</formula>
    </cfRule>
  </conditionalFormatting>
  <conditionalFormatting sqref="P54">
    <cfRule type="cellIs" dxfId="59" priority="17" operator="equal">
      <formula>TRUE</formula>
    </cfRule>
  </conditionalFormatting>
  <conditionalFormatting sqref="O52">
    <cfRule type="cellIs" dxfId="58" priority="16" operator="equal">
      <formula>TRUE</formula>
    </cfRule>
  </conditionalFormatting>
  <conditionalFormatting sqref="O53">
    <cfRule type="cellIs" dxfId="57" priority="15" operator="equal">
      <formula>TRUE</formula>
    </cfRule>
  </conditionalFormatting>
  <conditionalFormatting sqref="O54">
    <cfRule type="cellIs" dxfId="56" priority="14" operator="equal">
      <formula>TRUE</formula>
    </cfRule>
  </conditionalFormatting>
  <conditionalFormatting sqref="Z50">
    <cfRule type="cellIs" dxfId="55" priority="11" operator="equal">
      <formula>TRUE</formula>
    </cfRule>
  </conditionalFormatting>
  <conditionalFormatting sqref="Z51">
    <cfRule type="cellIs" dxfId="54" priority="10" operator="equal">
      <formula>TRUE</formula>
    </cfRule>
  </conditionalFormatting>
  <conditionalFormatting sqref="N24:T24">
    <cfRule type="cellIs" dxfId="53" priority="8" operator="equal">
      <formula>TRUE</formula>
    </cfRule>
  </conditionalFormatting>
  <conditionalFormatting sqref="Z48">
    <cfRule type="cellIs" dxfId="52" priority="6" operator="equal">
      <formula>TRUE</formula>
    </cfRule>
  </conditionalFormatting>
  <conditionalFormatting sqref="AA48">
    <cfRule type="cellIs" dxfId="51" priority="5" operator="equal">
      <formula>TRUE</formula>
    </cfRule>
  </conditionalFormatting>
  <conditionalFormatting sqref="N25:T25">
    <cfRule type="cellIs" dxfId="50" priority="4" operator="equal">
      <formula>TRUE</formula>
    </cfRule>
  </conditionalFormatting>
  <conditionalFormatting sqref="A29:G29">
    <cfRule type="cellIs" dxfId="49" priority="3" operator="equal">
      <formula>TRUE</formula>
    </cfRule>
  </conditionalFormatting>
  <conditionalFormatting sqref="Z49">
    <cfRule type="cellIs" dxfId="48" priority="2" operator="equal">
      <formula>TRUE</formula>
    </cfRule>
  </conditionalFormatting>
  <conditionalFormatting sqref="O49">
    <cfRule type="cellIs" dxfId="47" priority="1" operator="equal">
      <formula>TRUE</formula>
    </cfRule>
  </conditionalFormatting>
  <pageMargins left="0.7" right="0.7" top="0.75" bottom="0.75" header="0.3" footer="0.3"/>
  <pageSetup paperSize="9" orientation="portrait" r:id="rId1"/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C J S s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q X m 6 b o 7 2 e j D u D b 6 U C / Y A Q A A A P / / A w B Q S w M E F A A C A A g A A A A h A O 6 L K U 8 p A Q A A K Q M A A B M A A A B G b 3 J t d W x h c y 9 T Z W N 0 a W 9 u M S 5 t r F F B a 4 M w G L 0 L / o e Q X V o Q Y W N 4 G T 3 Z b v Q y R i 3 b o f Q Q 9 V s N x i + S x G E n / v d F p W x U W 8 Z Y L o H 3 v r x 8 7 z 0 N i e E S S T T c t w + u 4 z o 6 Y w p S s m W x g D u y I A K M 6 x B 7 I l m p B C y y q h M Q f l g p B W j e p M p j K f P Z v N k 9 s w I W d H h J 9 + 0 u l G j s y N 4 b B G 5 o m D E 8 d O L H E q h V 6 k f 9 r W K o 3 6 U q Q i m q A j t S z 4 b f v K a h T 4 B g V z T U I 8 Z S x E B t W o 8 0 d A k 6 U b z s V h 9 x E f 8 E C 6 7 R B P d + p 9 i j q 7 q 0 V k / D W B U x q J 7 Y M K s y g b + Q V y Y q m G A e l 5 s z t J 2 7 D s d J q 6 N g g z 8 H G / x f s A c b 7 F S u 6 Z V c B c d 8 B O r J s O U H K M H K M Q G X W g B U P M k K 6 + x S H + X v 6 / i x w j o 9 c Q y P P V F p U N 9 o b + R a f V 8 A A A D / / w M A U E s B A i 0 A F A A G A A g A A A A h A C r d q k D S A A A A N w E A A B M A A A A A A A A A A A A A A A A A A A A A A F t D b 2 5 0 Z W 5 0 X 1 R 5 c G V z X S 5 4 b W x Q S w E C L Q A U A A I A C A A A A C E A + C J S s K w A A A D 2 A A A A E g A A A A A A A A A A A A A A A A A L A w A A Q 2 9 u Z m l n L 1 B h Y 2 t h Z 2 U u e G 1 s U E s B A i 0 A F A A C A A g A A A A h A O 6 L K U 8 p A Q A A K Q M A A B M A A A A A A A A A A A A A A A A A 5 w M A A E Z v c m 1 1 b G F z L 1 N l Y 3 R p b 2 4 x L m 1 Q S w U G A A A A A A M A A w D C A A A A Q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Q A A A A A A A A x x A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w M y 0 w N V Q x N T o z O T o 0 N S 4 1 M z M w N j M 1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w N V Q x N T o 0 M T o z M S 4 0 O D Y 0 M z A 5 W i I v P j x F b n R y e S B U e X B l P S J G a W x s Q 2 9 s d W 1 u V H l w Z X M i I F Z h b H V l P S J z Q m d Z R 0 F 3 T U Z C U V V G Q U F Z P S I v P j x F b n R y e S B U e X B l P S J G a W x s Q 2 9 s d W 1 u T m F t Z X M i I F Z h b H V l P S J z W y Z x d W 9 0 O 2 d l b m V T Z X Q m c X V v d D s s J n F 1 b 3 Q 7 Z G V z Y 3 J p c H R p b 2 4 m c X V v d D s s J n F 1 b 3 Q 7 b G l u a y Z x d W 9 0 O y w m c X V v d D t z a X p l J n F 1 b 3 Q 7 L C Z x d W 9 0 O 2 9 2 Z X J s Y X A m c X V v d D s s J n F 1 b 3 Q 7 Z X h w Z W N 0 J n F 1 b 3 Q 7 L C Z x d W 9 0 O 2 V u c m l j a G 1 l b n R S Y X R p b y Z x d W 9 0 O y w m c X V v d D t w V m F s d W U m c X V v d D s s J n F 1 b 3 Q 7 R k R S J n F 1 b 3 Q 7 L C Z x d W 9 0 O 2 9 2 Z X J s Y X B J Z C Z x d W 9 0 O y w m c X V v d D t 1 c 2 V y S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Z 2 V u Z V N l d C w w f S Z x d W 9 0 O y w m c X V v d D t T Z W N 0 a W 9 u M S 9 U Y W J s Z T Y v Q 2 h h b m d l Z C B U e X B l L n t k Z X N j c m l w d G l v b i w x f S Z x d W 9 0 O y w m c X V v d D t T Z W N 0 a W 9 u M S 9 U Y W J s Z T Y v Q 2 h h b m d l Z C B U e X B l L n t s a W 5 r L D J 9 J n F 1 b 3 Q 7 L C Z x d W 9 0 O 1 N l Y 3 R p b 2 4 x L 1 R h Y m x l N i 9 D a G F u Z 2 V k I F R 5 c G U u e 3 N p e m U s M 3 0 m c X V v d D s s J n F 1 b 3 Q 7 U 2 V j d G l v b j E v V G F i b G U 2 L 0 N o Y W 5 n Z W Q g V H l w Z S 5 7 b 3 Z l c m x h c C w 0 f S Z x d W 9 0 O y w m c X V v d D t T Z W N 0 a W 9 u M S 9 U Y W J s Z T Y v Q 2 h h b m d l Z C B U e X B l L n t l e H B l Y 3 Q s N X 0 m c X V v d D s s J n F 1 b 3 Q 7 U 2 V j d G l v b j E v V G F i b G U 2 L 0 N o Y W 5 n Z W Q g V H l w Z S 5 7 Z W 5 y a W N o b W V u d F J h d G l v L D Z 9 J n F 1 b 3 Q 7 L C Z x d W 9 0 O 1 N l Y 3 R p b 2 4 x L 1 R h Y m x l N i 9 D a G F u Z 2 V k I F R 5 c G U u e 3 B W Y W x 1 Z S w 3 f S Z x d W 9 0 O y w m c X V v d D t T Z W N 0 a W 9 u M S 9 U Y W J s Z T Y v Q 2 h h b m d l Z C B U e X B l L n t G R F I s O H 0 m c X V v d D s s J n F 1 b 3 Q 7 U 2 V j d G l v b j E v V G F i b G U 2 L 0 N o Y W 5 n Z W Q g V H l w Z S 5 7 b 3 Z l c m x h c E l k L D l 9 J n F 1 b 3 Q 7 L C Z x d W 9 0 O 1 N l Y 3 R p b 2 4 x L 1 R h Y m x l N i 9 D a G F u Z 2 V k I F R 5 c G U u e 3 V z Z X J J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N i 9 D a G F u Z 2 V k I F R 5 c G U u e 2 d l b m V T Z X Q s M H 0 m c X V v d D s s J n F 1 b 3 Q 7 U 2 V j d G l v b j E v V G F i b G U 2 L 0 N o Y W 5 n Z W Q g V H l w Z S 5 7 Z G V z Y 3 J p c H R p b 2 4 s M X 0 m c X V v d D s s J n F 1 b 3 Q 7 U 2 V j d G l v b j E v V G F i b G U 2 L 0 N o Y W 5 n Z W Q g V H l w Z S 5 7 b G l u a y w y f S Z x d W 9 0 O y w m c X V v d D t T Z W N 0 a W 9 u M S 9 U Y W J s Z T Y v Q 2 h h b m d l Z C B U e X B l L n t z a X p l L D N 9 J n F 1 b 3 Q 7 L C Z x d W 9 0 O 1 N l Y 3 R p b 2 4 x L 1 R h Y m x l N i 9 D a G F u Z 2 V k I F R 5 c G U u e 2 9 2 Z X J s Y X A s N H 0 m c X V v d D s s J n F 1 b 3 Q 7 U 2 V j d G l v b j E v V G F i b G U 2 L 0 N o Y W 5 n Z W Q g V H l w Z S 5 7 Z X h w Z W N 0 L D V 9 J n F 1 b 3 Q 7 L C Z x d W 9 0 O 1 N l Y 3 R p b 2 4 x L 1 R h Y m x l N i 9 D a G F u Z 2 V k I F R 5 c G U u e 2 V u c m l j a G 1 l b n R S Y X R p b y w 2 f S Z x d W 9 0 O y w m c X V v d D t T Z W N 0 a W 9 u M S 9 U Y W J s Z T Y v Q 2 h h b m d l Z C B U e X B l L n t w V m F s d W U s N 3 0 m c X V v d D s s J n F 1 b 3 Q 7 U 2 V j d G l v b j E v V G F i b G U 2 L 0 N o Y W 5 n Z W Q g V H l w Z S 5 7 R k R S L D h 9 J n F 1 b 3 Q 7 L C Z x d W 9 0 O 1 N l Y 3 R p b 2 4 x L 1 R h Y m x l N i 9 D a G F u Z 2 V k I F R 5 c G U u e 2 9 2 Z X J s Y X B J Z C w 5 f S Z x d W 9 0 O y w m c X V v d D t T Z W N 0 a W 9 u M S 9 U Y W J s Z T Y v Q 2 h h b m d l Z C B U e X B l L n t 1 c 2 V y S W Q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q R B j A 8 9 C 0 W g r m J r n y P O Y w A A A A A C A A A A A A A D Z g A A w A A A A B A A A A B f t p 0 7 o 7 l A / 5 / J u 7 a J c z F U A A A A A A S A A A C g A A A A E A A A A B 3 6 y a o m 5 2 v H 7 n k s l 0 W C D L R Q A A A A E F g N R Y d P j + D l c Y 2 S 2 O 5 h p A e q + e q a Z a 0 t s g j A i N a f s V 4 p D i F / g 9 j f E k m e b 5 0 R j K j C 8 B d y w A N 4 H H H w J W W 4 4 r q i s B D L Z g t K H w + y 4 F o U W y V M z g Q U A A A A H 7 9 i d z C / 7 Q 6 s K C g N H x P v g G l 1 k 5 8 = < / D a t a M a s h u p > 
</file>

<file path=customXml/itemProps1.xml><?xml version="1.0" encoding="utf-8"?>
<ds:datastoreItem xmlns:ds="http://schemas.openxmlformats.org/officeDocument/2006/customXml" ds:itemID="{86C8144E-9981-4461-94CF-301FB964F1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Mandia</dc:creator>
  <cp:keywords/>
  <dc:description/>
  <cp:lastModifiedBy>David Mandia</cp:lastModifiedBy>
  <cp:revision/>
  <dcterms:created xsi:type="dcterms:W3CDTF">2024-02-27T11:46:07Z</dcterms:created>
  <dcterms:modified xsi:type="dcterms:W3CDTF">2024-03-22T19:22:24Z</dcterms:modified>
  <cp:category/>
  <cp:contentStatus/>
</cp:coreProperties>
</file>